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9.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ocumenttasks/documenttask2.xml" ContentType="application/vnd.ms-excel.documenttasks+xml"/>
  <Override PartName="/xl/charts/chart1.xml" ContentType="application/vnd.openxmlformats-officedocument.drawingml.chart+xml"/>
  <Override PartName="/xl/charts/chart2.xml" ContentType="application/vnd.openxmlformats-officedocument.drawingml.chart+xml"/>
  <Override PartName="/xl/drawings/drawing10.xml" ContentType="application/vnd.openxmlformats-officedocument.drawingml.chartshape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nationalgridplc.sharepoint.com/sites/GRP-INT-US-Central-Engineering-Support/Shared Documents/2. Program areas/b. Tool Development/NY SHIFT and Supplemental/"/>
    </mc:Choice>
  </mc:AlternateContent>
  <xr:revisionPtr revIDLastSave="0" documentId="8_{082B862F-1F2F-4528-BFCF-A90DEB2E632E}" xr6:coauthVersionLast="47" xr6:coauthVersionMax="47" xr10:uidLastSave="{00000000-0000-0000-0000-000000000000}"/>
  <bookViews>
    <workbookView xWindow="-110" yWindow="-110" windowWidth="19420" windowHeight="10300" tabRatio="877" activeTab="1" xr2:uid="{00000000-000D-0000-FFFF-FFFF00000000}"/>
  </bookViews>
  <sheets>
    <sheet name="App Instruct" sheetId="21" r:id="rId1"/>
    <sheet name="App Cust Info" sheetId="22" r:id="rId2"/>
    <sheet name="Terms &amp; Conditions" sheetId="40" r:id="rId3"/>
    <sheet name="Extra Sheet For User Notes" sheetId="43" r:id="rId4"/>
    <sheet name="Supp Meas Worksheet" sheetId="23" r:id="rId5"/>
    <sheet name="Comp Air Measures" sheetId="41" r:id="rId6"/>
    <sheet name="Custom Worksheet" sheetId="42" r:id="rId7"/>
    <sheet name="Savings Summary" sheetId="6" r:id="rId8"/>
    <sheet name="MRD-Post" sheetId="37" r:id="rId9"/>
    <sheet name="Table 6-ACHC" sheetId="17" state="hidden" r:id="rId10"/>
    <sheet name="Reference" sheetId="24" state="hidden" r:id="rId11"/>
    <sheet name="Indirect Refrig Savings" sheetId="19" state="hidden" r:id="rId12"/>
  </sheets>
  <definedNames>
    <definedName name="_xlnm._FilterDatabase" localSheetId="7" hidden="1">'Savings Summary'!#REF!</definedName>
    <definedName name="BuildingType">Table1[Building Types]</definedName>
    <definedName name="City">Table504[City]</definedName>
    <definedName name="CompType">Table811[Compressor Type]</definedName>
    <definedName name="Controls">Table815[Control Type]</definedName>
    <definedName name="CustCat">Table16[]</definedName>
    <definedName name="CustomCap">Table1720[CustomCap]</definedName>
    <definedName name="Doors">Table6[Door Types]</definedName>
    <definedName name="HeatingSource">Table3[]</definedName>
    <definedName name="HeatingSource_ElecList">Table11[HeatingSource_ElecList]</definedName>
    <definedName name="HeatingSource_FuelList">Table611[HeatingSource_FuelList]</definedName>
    <definedName name="HeatingSource_NAList">Table13[HEatingSource_NAList]</definedName>
    <definedName name="NoList">#REF!</definedName>
    <definedName name="PrescriptiveCap">Table1720[PrescriptiveCap]</definedName>
    <definedName name="_xlnm.Print_Area" localSheetId="1">'App Cust Info'!$A$1:$J$101</definedName>
    <definedName name="_xlnm.Print_Area" localSheetId="5">'Comp Air Measures'!$A$1:$H$91</definedName>
    <definedName name="_xlnm.Print_Area" localSheetId="6">'Custom Worksheet'!$B$1:$I$63</definedName>
    <definedName name="_xlnm.Print_Area" localSheetId="3">'Extra Sheet For User Notes'!$A$1:$J$46</definedName>
    <definedName name="_xlnm.Print_Area" localSheetId="7">'Savings Summary'!$A$1:$N$27</definedName>
    <definedName name="_xlnm.Print_Area" localSheetId="4">'Supp Meas Worksheet'!$B$1:$N$212</definedName>
    <definedName name="_xlnm.Print_Area" localSheetId="2">'Terms &amp; Conditions'!$A$1:$K$78</definedName>
    <definedName name="sec_AirCompVSD">#REF!</definedName>
    <definedName name="sec_CAFC">#REF!</definedName>
    <definedName name="sec_CustomApplication">'Custom Worksheet'!$B$1</definedName>
    <definedName name="sec_LPDF">#REF!</definedName>
    <definedName name="sec_RefDry">#REF!</definedName>
    <definedName name="sec_TRMIM">#REF!</definedName>
    <definedName name="sec_ZLCD">#REF!</definedName>
    <definedName name="Shift_Hrs">Table79[]</definedName>
    <definedName name="States">Table39[States]</definedName>
    <definedName name="TRMCity">Table504[TRM City]</definedName>
    <definedName name="YesList">#REF!</definedName>
    <definedName name="ZipCode">Table504[Zip Code]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21" l="1"/>
  <c r="L187" i="23"/>
  <c r="K28" i="6"/>
  <c r="H29" i="22"/>
  <c r="G22" i="6"/>
  <c r="G18" i="6"/>
  <c r="G21" i="6"/>
  <c r="G23" i="6"/>
  <c r="G20" i="6"/>
  <c r="C148" i="37"/>
  <c r="C149" i="37"/>
  <c r="C150" i="37"/>
  <c r="E148" i="37"/>
  <c r="E149" i="37"/>
  <c r="E150" i="37"/>
  <c r="E147" i="37"/>
  <c r="C147" i="37"/>
  <c r="B148" i="37"/>
  <c r="B149" i="37"/>
  <c r="B150" i="37"/>
  <c r="B147" i="37"/>
  <c r="B145" i="37"/>
  <c r="F151" i="37"/>
  <c r="G44" i="37"/>
  <c r="G50" i="37"/>
  <c r="I60" i="37"/>
  <c r="H70" i="37"/>
  <c r="H80" i="37"/>
  <c r="G86" i="37"/>
  <c r="F95" i="37"/>
  <c r="G118" i="37"/>
  <c r="F114" i="37"/>
  <c r="F115" i="37"/>
  <c r="F116" i="37"/>
  <c r="F117" i="37"/>
  <c r="F113" i="37"/>
  <c r="E114" i="37"/>
  <c r="E115" i="37"/>
  <c r="E116" i="37"/>
  <c r="E117" i="37"/>
  <c r="E113" i="37"/>
  <c r="D114" i="37"/>
  <c r="D115" i="37"/>
  <c r="D116" i="37"/>
  <c r="D117" i="37"/>
  <c r="D113" i="37"/>
  <c r="C114" i="37"/>
  <c r="C115" i="37"/>
  <c r="C116" i="37"/>
  <c r="C117" i="37"/>
  <c r="C113" i="37"/>
  <c r="B114" i="37"/>
  <c r="B115" i="37"/>
  <c r="B116" i="37"/>
  <c r="B117" i="37"/>
  <c r="B113" i="37"/>
  <c r="B151" i="37" l="1"/>
  <c r="B118" i="37"/>
  <c r="C27" i="6" l="1"/>
  <c r="R17" i="24" s="1"/>
  <c r="C20" i="6"/>
  <c r="R13" i="24" s="1"/>
  <c r="J7" i="6"/>
  <c r="J8" i="6"/>
  <c r="J9" i="6"/>
  <c r="J10" i="6"/>
  <c r="J11" i="6"/>
  <c r="I28" i="41" l="1"/>
  <c r="I29" i="41"/>
  <c r="I30" i="41"/>
  <c r="I31" i="41"/>
  <c r="G9" i="6" l="1"/>
  <c r="H13" i="42" l="1"/>
  <c r="J45" i="43"/>
  <c r="A3" i="43"/>
  <c r="A2" i="43"/>
  <c r="H47" i="23" l="1"/>
  <c r="B156" i="37"/>
  <c r="D156" i="37"/>
  <c r="E156" i="37"/>
  <c r="B157" i="37"/>
  <c r="D157" i="37"/>
  <c r="E157" i="37"/>
  <c r="B158" i="37"/>
  <c r="D158" i="37"/>
  <c r="E158" i="37"/>
  <c r="B159" i="37"/>
  <c r="D159" i="37"/>
  <c r="E159" i="37"/>
  <c r="B182" i="37"/>
  <c r="C182" i="37"/>
  <c r="B183" i="37"/>
  <c r="C183" i="37"/>
  <c r="B184" i="37"/>
  <c r="C184" i="37"/>
  <c r="C181" i="37"/>
  <c r="B181" i="37"/>
  <c r="B176" i="37"/>
  <c r="C176" i="37"/>
  <c r="D176" i="37"/>
  <c r="E176" i="37"/>
  <c r="F176" i="37"/>
  <c r="B177" i="37"/>
  <c r="C177" i="37"/>
  <c r="D177" i="37"/>
  <c r="E177" i="37"/>
  <c r="F177" i="37"/>
  <c r="F175" i="37"/>
  <c r="E175" i="37"/>
  <c r="D175" i="37"/>
  <c r="C175" i="37"/>
  <c r="B175" i="37"/>
  <c r="E171" i="37"/>
  <c r="D171" i="37"/>
  <c r="C171" i="37"/>
  <c r="B171" i="37"/>
  <c r="B164" i="37"/>
  <c r="C164" i="37"/>
  <c r="D164" i="37"/>
  <c r="E164" i="37"/>
  <c r="F164" i="37"/>
  <c r="B165" i="37"/>
  <c r="C165" i="37"/>
  <c r="D165" i="37"/>
  <c r="E165" i="37"/>
  <c r="F165" i="37"/>
  <c r="B166" i="37"/>
  <c r="C166" i="37"/>
  <c r="D166" i="37"/>
  <c r="E166" i="37"/>
  <c r="F166" i="37"/>
  <c r="B167" i="37"/>
  <c r="C167" i="37"/>
  <c r="D167" i="37"/>
  <c r="E167" i="37"/>
  <c r="F167" i="37"/>
  <c r="F163" i="37"/>
  <c r="E163" i="37"/>
  <c r="D163" i="37"/>
  <c r="C163" i="37"/>
  <c r="B163" i="37"/>
  <c r="E155" i="37" l="1"/>
  <c r="D155" i="37"/>
  <c r="B155" i="37"/>
  <c r="B188" i="37"/>
  <c r="C186" i="37"/>
  <c r="B179" i="37"/>
  <c r="B173" i="37"/>
  <c r="B169" i="37"/>
  <c r="B161" i="37"/>
  <c r="B153" i="37"/>
  <c r="K31" i="37" l="1"/>
  <c r="J31" i="37"/>
  <c r="H31" i="37"/>
  <c r="G31" i="37"/>
  <c r="E31" i="37"/>
  <c r="C31" i="37"/>
  <c r="K30" i="37"/>
  <c r="J30" i="37"/>
  <c r="H30" i="37"/>
  <c r="G30" i="37"/>
  <c r="E30" i="37"/>
  <c r="C30" i="37"/>
  <c r="K29" i="37"/>
  <c r="J29" i="37"/>
  <c r="H29" i="37"/>
  <c r="G29" i="37"/>
  <c r="E29" i="37"/>
  <c r="C29" i="37"/>
  <c r="K28" i="37"/>
  <c r="J28" i="37"/>
  <c r="H28" i="37"/>
  <c r="G28" i="37"/>
  <c r="E28" i="37"/>
  <c r="C28" i="37"/>
  <c r="K27" i="37"/>
  <c r="J27" i="37"/>
  <c r="H27" i="37"/>
  <c r="G27" i="37"/>
  <c r="E27" i="37"/>
  <c r="C27" i="37"/>
  <c r="K26" i="37"/>
  <c r="J26" i="37"/>
  <c r="E26" i="37"/>
  <c r="H26" i="37"/>
  <c r="G26" i="37"/>
  <c r="C26" i="37"/>
  <c r="B31" i="37"/>
  <c r="B30" i="37"/>
  <c r="B29" i="37"/>
  <c r="B28" i="37"/>
  <c r="B27" i="37"/>
  <c r="D28" i="22" l="1"/>
  <c r="E3" i="37" l="1"/>
  <c r="E3" i="23"/>
  <c r="E3" i="22"/>
  <c r="D3" i="42" s="1"/>
  <c r="G2" i="6"/>
  <c r="D3" i="41"/>
  <c r="F3" i="40"/>
  <c r="F3" i="43"/>
  <c r="B3" i="42"/>
  <c r="B2" i="42"/>
  <c r="A3" i="41"/>
  <c r="A2" i="41"/>
  <c r="L17" i="6"/>
  <c r="K17" i="6"/>
  <c r="G27" i="6" l="1"/>
  <c r="G28" i="6" s="1"/>
  <c r="K18" i="6"/>
  <c r="J17" i="6"/>
  <c r="J18" i="6" s="1"/>
  <c r="L18" i="6"/>
  <c r="I17" i="6"/>
  <c r="R22" i="24"/>
  <c r="R21" i="24"/>
  <c r="R20" i="24"/>
  <c r="R19" i="24"/>
  <c r="R18" i="24"/>
  <c r="G47" i="42"/>
  <c r="K30" i="6" l="1"/>
  <c r="I68" i="22" s="1"/>
  <c r="C5" i="42"/>
  <c r="G82" i="41"/>
  <c r="E182" i="37" s="1"/>
  <c r="G83" i="41"/>
  <c r="E183" i="37" s="1"/>
  <c r="G84" i="41"/>
  <c r="E184" i="37" s="1"/>
  <c r="G81" i="41"/>
  <c r="E181" i="37" s="1"/>
  <c r="E27" i="41"/>
  <c r="E82" i="41"/>
  <c r="D182" i="37" s="1"/>
  <c r="E83" i="41"/>
  <c r="D183" i="37" s="1"/>
  <c r="E84" i="41"/>
  <c r="D184" i="37" s="1"/>
  <c r="E28" i="41"/>
  <c r="E29" i="41"/>
  <c r="E30" i="41"/>
  <c r="E31" i="41"/>
  <c r="E81" i="41"/>
  <c r="D181" i="37" s="1"/>
  <c r="H6" i="41"/>
  <c r="I70" i="41"/>
  <c r="G177" i="37" s="1"/>
  <c r="I69" i="41"/>
  <c r="G176" i="37" s="1"/>
  <c r="I68" i="41"/>
  <c r="G175" i="37" s="1"/>
  <c r="I46" i="41"/>
  <c r="G167" i="37" s="1"/>
  <c r="I45" i="41"/>
  <c r="G166" i="37" s="1"/>
  <c r="I44" i="41"/>
  <c r="G165" i="37" s="1"/>
  <c r="I43" i="41"/>
  <c r="G164" i="37" s="1"/>
  <c r="I42" i="41"/>
  <c r="G163" i="37" s="1"/>
  <c r="D31" i="41"/>
  <c r="D30" i="41"/>
  <c r="D29" i="41"/>
  <c r="D28" i="41"/>
  <c r="D27" i="41"/>
  <c r="A17" i="17" l="1"/>
  <c r="A16" i="17"/>
  <c r="E4" i="19" l="1"/>
  <c r="G4" i="19" s="1"/>
  <c r="F143" i="37"/>
  <c r="E139" i="37"/>
  <c r="E140" i="37"/>
  <c r="E141" i="37"/>
  <c r="E142" i="37"/>
  <c r="E138" i="37"/>
  <c r="D139" i="37"/>
  <c r="D140" i="37"/>
  <c r="D141" i="37"/>
  <c r="D142" i="37"/>
  <c r="D138" i="37"/>
  <c r="C139" i="37"/>
  <c r="C140" i="37"/>
  <c r="C141" i="37"/>
  <c r="C142" i="37"/>
  <c r="C138" i="37"/>
  <c r="B139" i="37"/>
  <c r="B140" i="37"/>
  <c r="B141" i="37"/>
  <c r="B142" i="37"/>
  <c r="B138" i="37"/>
  <c r="B136" i="37"/>
  <c r="D134" i="37"/>
  <c r="C132" i="37"/>
  <c r="C133" i="37"/>
  <c r="C131" i="37"/>
  <c r="B132" i="37"/>
  <c r="B133" i="37"/>
  <c r="B131" i="37"/>
  <c r="B129" i="37"/>
  <c r="F123" i="37"/>
  <c r="F124" i="37"/>
  <c r="F125" i="37"/>
  <c r="F126" i="37"/>
  <c r="F122" i="37"/>
  <c r="E123" i="37"/>
  <c r="E124" i="37"/>
  <c r="E125" i="37"/>
  <c r="E126" i="37"/>
  <c r="E122" i="37"/>
  <c r="D123" i="37"/>
  <c r="D124" i="37"/>
  <c r="D125" i="37"/>
  <c r="D126" i="37"/>
  <c r="D122" i="37"/>
  <c r="C123" i="37"/>
  <c r="C124" i="37"/>
  <c r="C125" i="37"/>
  <c r="C126" i="37"/>
  <c r="C122" i="37"/>
  <c r="B123" i="37"/>
  <c r="B124" i="37"/>
  <c r="B125" i="37"/>
  <c r="B126" i="37"/>
  <c r="B122" i="37"/>
  <c r="B120" i="37"/>
  <c r="G127" i="37"/>
  <c r="E109" i="37"/>
  <c r="D107" i="37"/>
  <c r="D108" i="37"/>
  <c r="D106" i="37"/>
  <c r="B107" i="37"/>
  <c r="B108" i="37"/>
  <c r="B106" i="37"/>
  <c r="E15" i="22"/>
  <c r="B143" i="37" l="1"/>
  <c r="B134" i="37"/>
  <c r="B127" i="37"/>
  <c r="B109" i="37"/>
  <c r="B104" i="37"/>
  <c r="G102" i="37" l="1"/>
  <c r="B100" i="37"/>
  <c r="B101" i="37"/>
  <c r="B99" i="37"/>
  <c r="B97" i="37"/>
  <c r="B102" i="37" l="1"/>
  <c r="E92" i="37"/>
  <c r="E93" i="37"/>
  <c r="E94" i="37"/>
  <c r="E91" i="37"/>
  <c r="D92" i="37"/>
  <c r="D93" i="37"/>
  <c r="D94" i="37"/>
  <c r="D91" i="37"/>
  <c r="C92" i="37"/>
  <c r="C93" i="37"/>
  <c r="C94" i="37"/>
  <c r="C91" i="37"/>
  <c r="B92" i="37"/>
  <c r="B93" i="37"/>
  <c r="B94" i="37"/>
  <c r="B91" i="37"/>
  <c r="B89" i="37"/>
  <c r="B88" i="37"/>
  <c r="E85" i="37"/>
  <c r="E84" i="37"/>
  <c r="D85" i="37"/>
  <c r="D84" i="37"/>
  <c r="D86" i="37" s="1"/>
  <c r="B82" i="37"/>
  <c r="G75" i="37"/>
  <c r="G76" i="37"/>
  <c r="G77" i="37"/>
  <c r="G78" i="37"/>
  <c r="G79" i="37"/>
  <c r="G74" i="37"/>
  <c r="B72" i="37"/>
  <c r="G65" i="37"/>
  <c r="G66" i="37"/>
  <c r="G67" i="37"/>
  <c r="G68" i="37"/>
  <c r="G69" i="37"/>
  <c r="G64" i="37"/>
  <c r="B95" i="37" l="1"/>
  <c r="F65" i="37"/>
  <c r="F66" i="37"/>
  <c r="F67" i="37"/>
  <c r="F68" i="37"/>
  <c r="F69" i="37"/>
  <c r="F64" i="37"/>
  <c r="E65" i="37"/>
  <c r="E66" i="37"/>
  <c r="E67" i="37"/>
  <c r="E68" i="37"/>
  <c r="E69" i="37"/>
  <c r="E64" i="37"/>
  <c r="D65" i="37"/>
  <c r="D66" i="37"/>
  <c r="D67" i="37"/>
  <c r="D68" i="37"/>
  <c r="D69" i="37"/>
  <c r="D64" i="37"/>
  <c r="C65" i="37"/>
  <c r="C66" i="37"/>
  <c r="C67" i="37"/>
  <c r="C68" i="37"/>
  <c r="C69" i="37"/>
  <c r="C64" i="37"/>
  <c r="B65" i="37"/>
  <c r="B66" i="37"/>
  <c r="B67" i="37"/>
  <c r="B68" i="37"/>
  <c r="B69" i="37"/>
  <c r="B64" i="37"/>
  <c r="B62" i="37"/>
  <c r="H55" i="37"/>
  <c r="H56" i="37"/>
  <c r="H57" i="37"/>
  <c r="H58" i="37"/>
  <c r="H59" i="37"/>
  <c r="H54" i="37"/>
  <c r="G55" i="37"/>
  <c r="G56" i="37"/>
  <c r="G57" i="37"/>
  <c r="G58" i="37"/>
  <c r="G59" i="37"/>
  <c r="G54" i="37"/>
  <c r="F55" i="37"/>
  <c r="F56" i="37"/>
  <c r="F57" i="37"/>
  <c r="F58" i="37"/>
  <c r="F59" i="37"/>
  <c r="E55" i="37"/>
  <c r="E56" i="37"/>
  <c r="E57" i="37"/>
  <c r="E58" i="37"/>
  <c r="E59" i="37"/>
  <c r="E54" i="37"/>
  <c r="F54" i="37"/>
  <c r="F60" i="37" s="1"/>
  <c r="D55" i="37"/>
  <c r="D56" i="37"/>
  <c r="D57" i="37"/>
  <c r="D58" i="37"/>
  <c r="D59" i="37"/>
  <c r="D54" i="37"/>
  <c r="C55" i="37"/>
  <c r="C56" i="37"/>
  <c r="C57" i="37"/>
  <c r="C58" i="37"/>
  <c r="C59" i="37"/>
  <c r="C54" i="37"/>
  <c r="B55" i="37"/>
  <c r="B56" i="37"/>
  <c r="B57" i="37"/>
  <c r="B58" i="37"/>
  <c r="B59" i="37"/>
  <c r="B54" i="37"/>
  <c r="D38" i="37"/>
  <c r="G38" i="37"/>
  <c r="E49" i="37"/>
  <c r="E48" i="37"/>
  <c r="D48" i="37"/>
  <c r="B52" i="37"/>
  <c r="B46" i="37"/>
  <c r="E43" i="37"/>
  <c r="E42" i="37"/>
  <c r="E44" i="37" s="1"/>
  <c r="B40" i="37"/>
  <c r="B33" i="37"/>
  <c r="A3" i="40"/>
  <c r="A2" i="40"/>
  <c r="A1" i="17"/>
  <c r="J25" i="6"/>
  <c r="C23" i="6"/>
  <c r="R16" i="24" s="1"/>
  <c r="C22" i="6"/>
  <c r="R15" i="24" s="1"/>
  <c r="C21" i="6"/>
  <c r="R14" i="24" s="1"/>
  <c r="C19" i="6"/>
  <c r="C18" i="6"/>
  <c r="R11" i="24" s="1"/>
  <c r="C17" i="6"/>
  <c r="R10" i="24" s="1"/>
  <c r="B34" i="37"/>
  <c r="E21" i="37"/>
  <c r="E20" i="37"/>
  <c r="F22" i="37"/>
  <c r="E19" i="37"/>
  <c r="E18" i="37"/>
  <c r="C13" i="6"/>
  <c r="R9" i="24" s="1"/>
  <c r="C12" i="6"/>
  <c r="R8" i="24" s="1"/>
  <c r="C11" i="6"/>
  <c r="R7" i="24" s="1"/>
  <c r="C10" i="6"/>
  <c r="R6" i="24" s="1"/>
  <c r="C9" i="6"/>
  <c r="R4" i="24" s="1"/>
  <c r="C8" i="6"/>
  <c r="R3" i="24" s="1"/>
  <c r="C7" i="6"/>
  <c r="R2" i="24" s="1"/>
  <c r="E50" i="37" l="1"/>
  <c r="D70" i="37"/>
  <c r="R12" i="24"/>
  <c r="R5" i="24"/>
  <c r="F5" i="23" l="1"/>
  <c r="L5" i="23" s="1"/>
  <c r="M5" i="23" s="1"/>
  <c r="C6" i="17"/>
  <c r="C7" i="17"/>
  <c r="C8" i="17"/>
  <c r="C9" i="17"/>
  <c r="C10" i="17"/>
  <c r="C5" i="17"/>
  <c r="A6" i="17"/>
  <c r="B75" i="37" s="1"/>
  <c r="B6" i="17"/>
  <c r="D6" i="17"/>
  <c r="E6" i="17"/>
  <c r="G6" i="17"/>
  <c r="A7" i="17"/>
  <c r="B76" i="37" s="1"/>
  <c r="B7" i="17"/>
  <c r="D7" i="17"/>
  <c r="E7" i="17"/>
  <c r="G7" i="17"/>
  <c r="A8" i="17"/>
  <c r="B77" i="37" s="1"/>
  <c r="B8" i="17"/>
  <c r="D8" i="17"/>
  <c r="E8" i="17"/>
  <c r="G8" i="17"/>
  <c r="A9" i="17"/>
  <c r="B78" i="37" s="1"/>
  <c r="B9" i="17"/>
  <c r="C78" i="37" s="1"/>
  <c r="F78" i="37" s="1"/>
  <c r="D9" i="17"/>
  <c r="E9" i="17"/>
  <c r="G9" i="17"/>
  <c r="A10" i="17"/>
  <c r="B79" i="37" s="1"/>
  <c r="B10" i="17"/>
  <c r="C79" i="37" s="1"/>
  <c r="F79" i="37" s="1"/>
  <c r="D10" i="17"/>
  <c r="E10" i="17"/>
  <c r="G10" i="17"/>
  <c r="G5" i="17"/>
  <c r="E5" i="17"/>
  <c r="D5" i="17"/>
  <c r="B5" i="17"/>
  <c r="A5" i="17"/>
  <c r="B74" i="37" s="1"/>
  <c r="B4" i="6"/>
  <c r="B105" i="23"/>
  <c r="B85" i="37" s="1"/>
  <c r="B104" i="23"/>
  <c r="B84" i="37" s="1"/>
  <c r="J76" i="23"/>
  <c r="J77" i="23"/>
  <c r="J78" i="23"/>
  <c r="J79" i="23"/>
  <c r="J80" i="23"/>
  <c r="M4" i="6" l="1"/>
  <c r="G78" i="41"/>
  <c r="G23" i="41"/>
  <c r="L105" i="23"/>
  <c r="L36" i="23"/>
  <c r="L160" i="23"/>
  <c r="L205" i="23"/>
  <c r="G54" i="41"/>
  <c r="L77" i="23"/>
  <c r="L123" i="23"/>
  <c r="L62" i="23"/>
  <c r="G39" i="41"/>
  <c r="L88" i="23"/>
  <c r="L28" i="23"/>
  <c r="L177" i="23"/>
  <c r="G65" i="41"/>
  <c r="L142" i="23"/>
  <c r="L114" i="23"/>
  <c r="K49" i="23"/>
  <c r="L132" i="23"/>
  <c r="G19" i="6"/>
  <c r="G17" i="6"/>
  <c r="M15" i="6" a="1"/>
  <c r="M15" i="6" s="1"/>
  <c r="C76" i="37"/>
  <c r="F76" i="37" s="1"/>
  <c r="C75" i="37"/>
  <c r="F75" i="37" s="1"/>
  <c r="C74" i="37"/>
  <c r="F74" i="37" s="1"/>
  <c r="C77" i="37"/>
  <c r="F77" i="37" s="1"/>
  <c r="F7" i="17"/>
  <c r="F10" i="17"/>
  <c r="F9" i="17"/>
  <c r="F6" i="17"/>
  <c r="F8" i="17"/>
  <c r="F5" i="17"/>
  <c r="K9" i="17"/>
  <c r="K10" i="17"/>
  <c r="G24" i="6" l="1"/>
  <c r="D76" i="37"/>
  <c r="H7" i="17"/>
  <c r="I7" i="17" s="1"/>
  <c r="J7" i="17" s="1"/>
  <c r="E76" i="37" s="1"/>
  <c r="D77" i="37"/>
  <c r="H8" i="17"/>
  <c r="I8" i="17" s="1"/>
  <c r="J8" i="17" s="1"/>
  <c r="E77" i="37" s="1"/>
  <c r="D74" i="37"/>
  <c r="H5" i="17"/>
  <c r="I5" i="17" s="1"/>
  <c r="J5" i="17" s="1"/>
  <c r="E74" i="37" s="1"/>
  <c r="D79" i="37"/>
  <c r="H10" i="17"/>
  <c r="D78" i="37"/>
  <c r="H9" i="17"/>
  <c r="D75" i="37"/>
  <c r="H6" i="17"/>
  <c r="B49" i="23"/>
  <c r="B49" i="37" s="1"/>
  <c r="B48" i="23"/>
  <c r="B48" i="37" s="1"/>
  <c r="B28" i="23"/>
  <c r="B27" i="23"/>
  <c r="F10" i="42" l="1"/>
  <c r="D10" i="42"/>
  <c r="M17" i="6"/>
  <c r="I19" i="6" s="1"/>
  <c r="M9" i="6"/>
  <c r="M8" i="6"/>
  <c r="M10" i="6"/>
  <c r="M11" i="6"/>
  <c r="D80" i="37"/>
  <c r="G12" i="6"/>
  <c r="G13" i="6"/>
  <c r="G11" i="6"/>
  <c r="G10" i="6"/>
  <c r="G8" i="6"/>
  <c r="G7" i="6"/>
  <c r="I10" i="17"/>
  <c r="J10" i="17" s="1"/>
  <c r="E79" i="37" s="1"/>
  <c r="I9" i="17"/>
  <c r="J9" i="17" s="1"/>
  <c r="E78" i="37" s="1"/>
  <c r="I6" i="17"/>
  <c r="J6" i="17" s="1"/>
  <c r="E75" i="37" s="1"/>
  <c r="A3" i="22"/>
  <c r="A2" i="22"/>
  <c r="M18" i="6" l="1"/>
  <c r="K29" i="6" s="1"/>
  <c r="I27" i="41"/>
  <c r="M7" i="6" s="1"/>
  <c r="M12" i="6" s="1"/>
  <c r="L5" i="17"/>
  <c r="G5" i="6" a="1"/>
  <c r="G5" i="6" s="1"/>
  <c r="G14" i="6"/>
  <c r="H51" i="23"/>
  <c r="I5" i="23"/>
  <c r="K27" i="6" l="1"/>
  <c r="L8" i="17"/>
  <c r="L7" i="17"/>
  <c r="L6" i="17"/>
  <c r="L10" i="17"/>
  <c r="L9" i="17"/>
  <c r="B2" i="6"/>
  <c r="L3" i="6" l="1"/>
  <c r="J23" i="6"/>
  <c r="E37" i="37" l="1"/>
  <c r="E36" i="37"/>
  <c r="F23" i="37" l="1"/>
  <c r="J13" i="37"/>
  <c r="J12" i="37"/>
  <c r="J10" i="37"/>
  <c r="D13" i="37"/>
  <c r="D11" i="37"/>
  <c r="D10" i="37"/>
  <c r="B3" i="37"/>
  <c r="B36" i="23" l="1"/>
  <c r="B43" i="37" s="1"/>
  <c r="B35" i="23"/>
  <c r="B42" i="37" s="1"/>
  <c r="B36" i="37" l="1"/>
  <c r="B37" i="37"/>
  <c r="C5" i="23" l="1"/>
  <c r="D12" i="37" l="1"/>
  <c r="B3" i="23" l="1"/>
  <c r="N211" i="23" l="1"/>
  <c r="J100" i="22"/>
  <c r="J11" i="37" l="1"/>
  <c r="Y45" i="19" l="1"/>
  <c r="Y44" i="19"/>
  <c r="Y43" i="19"/>
  <c r="Y42" i="19"/>
  <c r="Y41" i="19"/>
  <c r="Y40" i="19"/>
  <c r="Y39" i="19"/>
  <c r="Y38" i="19"/>
  <c r="Y37" i="19"/>
  <c r="Y36" i="19"/>
  <c r="Y35" i="19"/>
  <c r="AA34" i="19"/>
  <c r="AA35" i="19" s="1"/>
  <c r="AA36" i="19" s="1"/>
  <c r="AA37" i="19" s="1"/>
  <c r="AA38" i="19" s="1"/>
  <c r="AA39" i="19" s="1"/>
  <c r="AA40" i="19" s="1"/>
  <c r="AA41" i="19" s="1"/>
  <c r="AA42" i="19" s="1"/>
  <c r="AA43" i="19" s="1"/>
  <c r="AA44" i="19" s="1"/>
  <c r="AA45" i="19" s="1"/>
  <c r="Y34" i="19"/>
  <c r="Y33" i="19"/>
  <c r="Y31" i="19"/>
  <c r="Y30" i="19"/>
  <c r="Y29" i="19"/>
  <c r="Y28" i="19"/>
  <c r="Y27" i="19"/>
  <c r="Y26" i="19"/>
  <c r="Y25" i="19"/>
  <c r="Y24" i="19"/>
  <c r="Y23" i="19"/>
  <c r="AA22" i="19"/>
  <c r="AA23" i="19" s="1"/>
  <c r="AA24" i="19" s="1"/>
  <c r="AA25" i="19" s="1"/>
  <c r="AA26" i="19" s="1"/>
  <c r="AA27" i="19" s="1"/>
  <c r="AA28" i="19" s="1"/>
  <c r="AA29" i="19" s="1"/>
  <c r="AA30" i="19" s="1"/>
  <c r="AA31" i="19" s="1"/>
  <c r="Y22" i="19"/>
  <c r="Y21" i="19"/>
  <c r="AC11" i="19"/>
  <c r="AB11" i="19"/>
  <c r="AA11" i="19"/>
  <c r="Z11" i="19"/>
  <c r="AC10" i="19"/>
  <c r="AB10" i="19"/>
  <c r="AA10" i="19"/>
  <c r="Z10" i="19"/>
  <c r="AC9" i="19"/>
  <c r="AB9" i="19"/>
  <c r="AA9" i="19"/>
  <c r="Z9" i="19"/>
  <c r="AC8" i="19"/>
  <c r="AB8" i="19"/>
  <c r="AA8" i="19"/>
  <c r="Z8" i="19"/>
  <c r="AC7" i="19"/>
  <c r="AB7" i="19"/>
  <c r="AA7" i="19"/>
  <c r="Z7" i="19"/>
  <c r="AC6" i="19"/>
  <c r="AB6" i="19"/>
  <c r="AA6" i="19"/>
  <c r="Z6" i="19"/>
  <c r="AC5" i="19"/>
  <c r="AB5" i="19"/>
  <c r="AB13" i="19" s="1"/>
  <c r="E3" i="19" s="1"/>
  <c r="G3" i="19" s="1"/>
  <c r="J3" i="19" s="1"/>
  <c r="AA5" i="19"/>
  <c r="Z5" i="19"/>
  <c r="AC4" i="19"/>
  <c r="AB4" i="19"/>
  <c r="AA4" i="19"/>
  <c r="Z4" i="19"/>
  <c r="AB12" i="19" l="1"/>
  <c r="Z13" i="19"/>
  <c r="AC12" i="19"/>
  <c r="AA12" i="19"/>
  <c r="AC13" i="19"/>
  <c r="AA13" i="19"/>
  <c r="Z12" i="19"/>
  <c r="AB24" i="19"/>
  <c r="AB28" i="19"/>
  <c r="AB27" i="19"/>
  <c r="AB31" i="19"/>
  <c r="AB23" i="19"/>
  <c r="AB35" i="19"/>
  <c r="AB29" i="19"/>
  <c r="AB37" i="19"/>
  <c r="AB45" i="19"/>
  <c r="AB26" i="19"/>
  <c r="AB38" i="19"/>
  <c r="AB42" i="19"/>
  <c r="AB22" i="19"/>
  <c r="AB34" i="19"/>
  <c r="AB30" i="19"/>
  <c r="AB36" i="19"/>
  <c r="AB39" i="19"/>
  <c r="AB25" i="19"/>
  <c r="AB41" i="19"/>
  <c r="AB43" i="19"/>
  <c r="AB40" i="19"/>
  <c r="AB44" i="19"/>
  <c r="B3" i="6" l="1"/>
  <c r="J4" i="19" l="1"/>
  <c r="J75" i="23" l="1"/>
  <c r="K7" i="17"/>
  <c r="K6" i="17"/>
  <c r="I4" i="19"/>
  <c r="I3" i="19" l="1"/>
  <c r="K8" i="17" l="1"/>
  <c r="K5"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tc={9B69781A-22D0-4EC0-9D80-EB27E918A69E}</author>
    <author>tc={E4F28E7A-BA77-4C36-B809-BC4A353CC062}</author>
    <author>tc={7D45C8AB-5118-49F7-B6B7-1ABA54A7B603}</author>
    <author>tc={9CDF1D20-BE4E-4A26-A918-C621149F0ABB}</author>
  </authors>
  <commentList>
    <comment ref="A3" authorId="0" shapeId="0" xr:uid="{9B69781A-22D0-4EC0-9D80-EB27E918A69E}">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@Amy Dickerson - is there a calculation for this measure in the workbook? Do we need this tab?
Reply:
    This tab is used to quantify the Wattage of the Anti Condensate Heater based on whether the cust./vendor collects Wattage or power details from case nameplate or square footage of the door and door quantity per case and number of cases following the TRM guidelines.</t>
      </text>
    </comment>
    <comment ref="H4" authorId="1" shapeId="0" xr:uid="{E4F28E7A-BA77-4C36-B809-BC4A353CC062}">
      <text>
        <t>[Threaded comment]
Your version of Excel allows you to read this threaded comment; however, any edits to it will get removed if the file is opened in a newer version of Excel. Learn more: https://go.microsoft.com/fwlink/?linkid=870924
Comment:
    Is this total ft2 per door?
Reply:
    Added clarity</t>
      </text>
    </comment>
    <comment ref="H5" authorId="2" shapeId="0" xr:uid="{7D45C8AB-5118-49F7-B6B7-1ABA54A7B603}">
      <text>
        <t>[Threaded comment]
Your version of Excel allows you to read this threaded comment; however, any edits to it will get removed if the file is opened in a newer version of Excel. Learn more: https://go.microsoft.com/fwlink/?linkid=870924
Comment:
    This formula doesn’t appear to correctly calculate the total sqft. In majority of cases it generates zeros or just multiplies number of door per cases by # of cases. Perhaps we can simplify the formula to work correctly“=IFERROR(F5*G5,0)” 
Reply:
    Added clarity on column title, will only quantify ft2 if wattage &amp;/or volts, amps, and phase are not provided.</t>
      </text>
    </comment>
    <comment ref="J5" authorId="3" shapeId="0" xr:uid="{9CDF1D20-BE4E-4A26-A918-C621149F0ABB}">
      <text>
        <t>[Threaded comment]
Your version of Excel allows you to read this threaded comment; however, any edits to it will get removed if the file is opened in a newer version of Excel. Learn more: https://go.microsoft.com/fwlink/?linkid=870924
Comment:
    Should this prioritize G87 input of watts per case on Supp Meas workbook and if blank, uses the calculated watt/ft2. 
Reply:
    Calculation does based on whether door sq. ft. values are used or not (from column I)</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tc={060D2875-C724-4C1E-95CA-7E14F503435F}</author>
  </authors>
  <commentList>
    <comment ref="J3" authorId="0" shapeId="0" xr:uid="{060D2875-C724-4C1E-95CA-7E14F503435F}">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@Amy Dickerson - If we are not asking the user for comp + cond eff, then TRM defaults them to 2.87.
Reply:
    The table on the indirect refrigeration tab is tied to the inputs on the cust info tab row 25 where it asks for the actual system efficiencies.  If unknow and left blank the calculator will default to the TRM values.
Reply:
    Oh thanks for clarifying. Just noticed that after.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<sst xmlns="http://schemas.openxmlformats.org/spreadsheetml/2006/main" count="12519" uniqueCount="3127">
  <si>
    <t>Albany</t>
  </si>
  <si>
    <t>Binghamton</t>
  </si>
  <si>
    <t>Buffalo</t>
  </si>
  <si>
    <t>Massena</t>
  </si>
  <si>
    <t>Rochester</t>
  </si>
  <si>
    <t>Syracuse</t>
  </si>
  <si>
    <t>City</t>
  </si>
  <si>
    <t>Cap</t>
  </si>
  <si>
    <t>Power</t>
  </si>
  <si>
    <t>COP</t>
  </si>
  <si>
    <t>kW/ton</t>
  </si>
  <si>
    <t>Btu/h</t>
  </si>
  <si>
    <t>kW</t>
  </si>
  <si>
    <t>Totals</t>
  </si>
  <si>
    <t>Calculated Incentive</t>
  </si>
  <si>
    <t>Sat Suction (F)</t>
  </si>
  <si>
    <t>Comp (kW/ton)</t>
  </si>
  <si>
    <t>System (kW/ton)</t>
  </si>
  <si>
    <t>AVG Sat Condensing (F)</t>
  </si>
  <si>
    <t>Approx Cond Fan (kW/ton)</t>
  </si>
  <si>
    <t>Indirect Refrigeration Savings</t>
  </si>
  <si>
    <t>This sheet uses suction and discharge inputs (above) for find the kW/ton for both coolers and freezers.</t>
  </si>
  <si>
    <t>They are used to find the Compressor kW/ton</t>
  </si>
  <si>
    <t>An approximate adjustment for condenser fan kW/ton is also added in (0.20 for freezers, 0.16 for coolers)</t>
  </si>
  <si>
    <t>The condenser fan kW/ton is from the "Table 5-Refrig Controls" tab assuming the following Inputs:</t>
  </si>
  <si>
    <t>- Freezers:  -20F suction, 87.5F condensing, 80F min condensing,  Cond Fans 45 Btu/Wh @ 15F DT</t>
  </si>
  <si>
    <t>- Coolers:  20F suction, 87.5F condensing, 80F min condensing,  Cond Fans 45 Btu/Wh @ 15F DT</t>
  </si>
  <si>
    <t>Ratio Total-to-Direct</t>
  </si>
  <si>
    <t>% of Fan Heat into Case</t>
  </si>
  <si>
    <t>kWh Savings</t>
  </si>
  <si>
    <t>It defines Indirect Refrigeration Savings for AntiSweat Heater Controls</t>
  </si>
  <si>
    <r>
      <t xml:space="preserve">R422 refrigerants typically result in a 3-4% drop in efficiency compared to R22.  To represent this level of efficiency degradation, </t>
    </r>
    <r>
      <rPr>
        <sz val="11"/>
        <color theme="1"/>
        <rFont val="Calibri"/>
        <family val="2"/>
      </rPr>
      <t xml:space="preserve"> </t>
    </r>
  </si>
  <si>
    <t xml:space="preserve">lower the saturated suction temperature by 2-3°F in cells C3 and/or C4.  </t>
  </si>
  <si>
    <t>reference: slides from Stephen Spletzer, Arkema.  FMI conference, Sept-2010</t>
  </si>
  <si>
    <r>
      <rPr>
        <b/>
        <sz val="9"/>
        <rFont val="Arial"/>
        <family val="2"/>
      </rPr>
      <t>Eligibility:</t>
    </r>
  </si>
  <si>
    <r>
      <rPr>
        <b/>
        <sz val="9"/>
        <rFont val="Arial"/>
        <family val="2"/>
      </rPr>
      <t>Pre-Approval Requirements:</t>
    </r>
  </si>
  <si>
    <r>
      <rPr>
        <sz val="12"/>
        <rFont val="Arial"/>
        <family val="2"/>
      </rPr>
      <t>•</t>
    </r>
    <r>
      <rPr>
        <sz val="8"/>
        <rFont val="Arial"/>
        <family val="2"/>
      </rPr>
      <t xml:space="preserve"> Only completed applications will be considered and reviewed for incentive eligibility.</t>
    </r>
  </si>
  <si>
    <r>
      <rPr>
        <sz val="12"/>
        <rFont val="Arial"/>
        <family val="2"/>
      </rPr>
      <t>•</t>
    </r>
    <r>
      <rPr>
        <sz val="8"/>
        <rFont val="Arial"/>
        <family val="2"/>
      </rPr>
      <t xml:space="preserve"> All projects require a pre-inspection prior to National Grid issuing an incentive offer letter.</t>
    </r>
  </si>
  <si>
    <r>
      <rPr>
        <sz val="12"/>
        <rFont val="Arial"/>
        <family val="2"/>
      </rPr>
      <t>•</t>
    </r>
    <r>
      <rPr>
        <sz val="8"/>
        <rFont val="Arial"/>
        <family val="2"/>
      </rPr>
      <t xml:space="preserve"> BEFORE purchasing and installing the equipment, ensure the project is eligible for an incentive.</t>
    </r>
  </si>
  <si>
    <r>
      <rPr>
        <sz val="12"/>
        <rFont val="Arial"/>
        <family val="2"/>
      </rPr>
      <t>•</t>
    </r>
    <r>
      <rPr>
        <sz val="8"/>
        <rFont val="Arial"/>
        <family val="2"/>
      </rPr>
      <t xml:space="preserve"> National Grid account number, Federal Tax ID numbers and a W-9 form for the customer must be provided.</t>
    </r>
  </si>
  <si>
    <r>
      <rPr>
        <sz val="12"/>
        <rFont val="Arial"/>
        <family val="2"/>
      </rPr>
      <t>•</t>
    </r>
    <r>
      <rPr>
        <sz val="8"/>
        <rFont val="Arial"/>
        <family val="2"/>
      </rPr>
      <t xml:space="preserve"> Be sure to identify the customer or installation contractor receiving the incentive and where the check is to be sent.</t>
    </r>
  </si>
  <si>
    <r>
      <rPr>
        <b/>
        <sz val="9"/>
        <rFont val="Arial"/>
        <family val="2"/>
      </rPr>
      <t>Application Steps:</t>
    </r>
  </si>
  <si>
    <r>
      <rPr>
        <sz val="12"/>
        <rFont val="Arial"/>
        <family val="2"/>
      </rPr>
      <t>•</t>
    </r>
    <r>
      <rPr>
        <sz val="8"/>
        <rFont val="Arial"/>
        <family val="2"/>
      </rPr>
      <t xml:space="preserve"> Proposed equipment manufacturer’s technical specification sheets (“cut sheets”) for each type of installed equipment must be provided with the application.</t>
    </r>
  </si>
  <si>
    <r>
      <rPr>
        <sz val="12"/>
        <rFont val="Arial"/>
        <family val="2"/>
      </rPr>
      <t>•</t>
    </r>
    <r>
      <rPr>
        <sz val="8"/>
        <rFont val="Arial"/>
        <family val="2"/>
      </rPr>
      <t xml:space="preserve"> Project must include labor and material cost.</t>
    </r>
  </si>
  <si>
    <r>
      <rPr>
        <b/>
        <sz val="9"/>
        <rFont val="Arial"/>
        <family val="2"/>
      </rPr>
      <t>Installation and Payment Steps:</t>
    </r>
  </si>
  <si>
    <r>
      <rPr>
        <sz val="12"/>
        <rFont val="Arial"/>
        <family val="2"/>
      </rPr>
      <t>•</t>
    </r>
    <r>
      <rPr>
        <sz val="8"/>
        <rFont val="Arial"/>
        <family val="2"/>
      </rPr>
      <t xml:space="preserve"> Once a completed application is reviewed and meets the minimum energy savings requirements, an incentive is calculated and offer letter is provided to the customer and/or installation contractor for review and signature.</t>
    </r>
  </si>
  <si>
    <r>
      <rPr>
        <sz val="12"/>
        <rFont val="Arial"/>
        <family val="2"/>
      </rPr>
      <t>•</t>
    </r>
    <r>
      <rPr>
        <sz val="8"/>
        <rFont val="Arial"/>
        <family val="2"/>
      </rPr>
      <t xml:space="preserve"> The customer and/or installation contractor must:</t>
    </r>
  </si>
  <si>
    <r>
      <rPr>
        <sz val="12"/>
        <rFont val="Arial"/>
        <family val="2"/>
      </rPr>
      <t>•</t>
    </r>
    <r>
      <rPr>
        <sz val="8"/>
        <rFont val="Arial"/>
        <family val="2"/>
      </rPr>
      <t xml:space="preserve"> Purchase and install equipment within 180 days upon receipt of the pre-approval letter.</t>
    </r>
  </si>
  <si>
    <r>
      <rPr>
        <sz val="12"/>
        <rFont val="Arial"/>
        <family val="2"/>
      </rPr>
      <t>•</t>
    </r>
    <r>
      <rPr>
        <sz val="8"/>
        <rFont val="Arial"/>
        <family val="2"/>
      </rPr>
      <t xml:space="preserve"> Verify installation by providing a signed signature page from the customer report (“Certification of Installation”)</t>
    </r>
  </si>
  <si>
    <r>
      <rPr>
        <sz val="12"/>
        <rFont val="Arial"/>
        <family val="2"/>
      </rPr>
      <t>•</t>
    </r>
    <r>
      <rPr>
        <sz val="8"/>
        <rFont val="Arial"/>
        <family val="2"/>
      </rPr>
      <t xml:space="preserve"> Provide a copy of a paid invoice on company letterhead indicating type, size, make, model and quantity of equipment and include burdened project labor costs.</t>
    </r>
  </si>
  <si>
    <r>
      <rPr>
        <sz val="12"/>
        <rFont val="Arial"/>
        <family val="2"/>
      </rPr>
      <t>•</t>
    </r>
    <r>
      <rPr>
        <sz val="8"/>
        <rFont val="Arial"/>
        <family val="2"/>
      </rPr>
      <t xml:space="preserve"> Return all required information to National Grid within 30 days of the installation.</t>
    </r>
  </si>
  <si>
    <r>
      <rPr>
        <b/>
        <sz val="9"/>
        <rFont val="Arial"/>
        <family val="2"/>
      </rPr>
      <t>Program Details:</t>
    </r>
  </si>
  <si>
    <t>CUSTOMER/ACCOUNT HOLDER INFORMATION (Customer must submit a W-9 Form)</t>
  </si>
  <si>
    <t xml:space="preserve">CONTACT PERSON </t>
  </si>
  <si>
    <t>APPLICATION DATE</t>
  </si>
  <si>
    <r>
      <t xml:space="preserve">PHONE NUMBER </t>
    </r>
    <r>
      <rPr>
        <b/>
        <sz val="6"/>
        <rFont val="Arial"/>
        <family val="2"/>
      </rPr>
      <t xml:space="preserve"> </t>
    </r>
  </si>
  <si>
    <t>CUSTOMER FEDERAL TAX ID NUMBER</t>
  </si>
  <si>
    <t>EMAIL ADDRESS</t>
  </si>
  <si>
    <t>SQUARE FEET (COVERED BY THIS APPLICATION)</t>
  </si>
  <si>
    <r>
      <t xml:space="preserve">STREET ADDRESS </t>
    </r>
    <r>
      <rPr>
        <b/>
        <sz val="6"/>
        <rFont val="Arial"/>
        <family val="2"/>
      </rPr>
      <t xml:space="preserve"> </t>
    </r>
  </si>
  <si>
    <t>CITY</t>
  </si>
  <si>
    <t xml:space="preserve">STATE </t>
  </si>
  <si>
    <t>ZIP</t>
  </si>
  <si>
    <r>
      <t xml:space="preserve">MAILING ADDRESS (IF DIFFERENT) </t>
    </r>
    <r>
      <rPr>
        <b/>
        <sz val="6"/>
        <rFont val="Arial"/>
        <family val="2"/>
      </rPr>
      <t xml:space="preserve"> </t>
    </r>
  </si>
  <si>
    <r>
      <rPr>
        <b/>
        <sz val="6"/>
        <rFont val="Arial"/>
        <family val="2"/>
      </rPr>
      <t>COMPANY TYPE:</t>
    </r>
  </si>
  <si>
    <t>ANNUAL KWH USAGE: (REQUIRED)</t>
  </si>
  <si>
    <r>
      <rPr>
        <b/>
        <sz val="6"/>
        <rFont val="Arial"/>
        <family val="2"/>
      </rPr>
      <t>BUILDING TYPE (SELECT ONE)</t>
    </r>
  </si>
  <si>
    <t>INCENTIVE PAYMENT</t>
  </si>
  <si>
    <t xml:space="preserve">BUSINESS NAME </t>
  </si>
  <si>
    <t>CONTACT PERSON</t>
  </si>
  <si>
    <r>
      <t xml:space="preserve">STREET ADDRESS </t>
    </r>
    <r>
      <rPr>
        <b/>
        <sz val="6"/>
        <rFont val="Arial"/>
        <family val="2"/>
      </rPr>
      <t xml:space="preserve"> </t>
    </r>
    <r>
      <rPr>
        <b/>
        <sz val="6"/>
        <rFont val="Arial"/>
        <family val="2"/>
      </rPr>
      <t xml:space="preserve"> </t>
    </r>
  </si>
  <si>
    <t>STATE</t>
  </si>
  <si>
    <t xml:space="preserve">PHONE </t>
  </si>
  <si>
    <t xml:space="preserve">COMPANY TYPE </t>
  </si>
  <si>
    <t>FEDERAL TAX ID NUMBER (REQUIRED IF RECEIVING INCENTIVE)</t>
  </si>
  <si>
    <t>INSTALLATION CONTRACTOR/ PROJECT EXPEDITER INFORMATION</t>
  </si>
  <si>
    <t xml:space="preserve">INSTALLATION CONTRACTOR COMPANY </t>
  </si>
  <si>
    <t xml:space="preserve">STREET ADDRESS </t>
  </si>
  <si>
    <t xml:space="preserve">CITY </t>
  </si>
  <si>
    <t>EQUIPMENT VENDOR INFORMATION</t>
  </si>
  <si>
    <t>EQUIPMENT VENDOR</t>
  </si>
  <si>
    <t>ADDITIONAL APPLICATION INFORMATION</t>
  </si>
  <si>
    <r>
      <rPr>
        <b/>
        <sz val="6"/>
        <rFont val="Arial"/>
        <family val="2"/>
      </rPr>
      <t>EXPECTED COMPLETION DATE OF PROJECT</t>
    </r>
  </si>
  <si>
    <t>* AN ACTUAL INVOICE ON COMPANY LETTERHEAD IS REQUIRED TO BE SUBMITTED TO NATIONAL GRID BEFORE FINAL PAYMENT OF INCENTIVE</t>
  </si>
  <si>
    <t>CUSTOMER ACCEPTANCE OF TERMS</t>
  </si>
  <si>
    <r>
      <rPr>
        <b/>
        <sz val="6"/>
        <rFont val="Arial"/>
        <family val="2"/>
      </rPr>
      <t>BY (AUTHORIZED SIGNATUIRE)</t>
    </r>
  </si>
  <si>
    <r>
      <rPr>
        <b/>
        <sz val="6"/>
        <rFont val="Arial"/>
        <family val="2"/>
      </rPr>
      <t>PRINTED NAME</t>
    </r>
  </si>
  <si>
    <r>
      <rPr>
        <b/>
        <sz val="6"/>
        <rFont val="Arial"/>
        <family val="2"/>
      </rPr>
      <t>TITLE</t>
    </r>
  </si>
  <si>
    <r>
      <rPr>
        <b/>
        <sz val="6"/>
        <rFont val="Arial"/>
        <family val="2"/>
      </rPr>
      <t>COMPANY</t>
    </r>
  </si>
  <si>
    <r>
      <rPr>
        <b/>
        <sz val="6"/>
        <rFont val="Arial"/>
        <family val="2"/>
      </rPr>
      <t>DATE</t>
    </r>
  </si>
  <si>
    <t>General Qualifications:</t>
  </si>
  <si>
    <t>Table 4:</t>
  </si>
  <si>
    <t>Table 3:</t>
  </si>
  <si>
    <t>Table 2:</t>
  </si>
  <si>
    <t>Table 1:</t>
  </si>
  <si>
    <t>Floating Head Pressure Control</t>
  </si>
  <si>
    <t>Restaurant</t>
  </si>
  <si>
    <t>Convenience Store</t>
  </si>
  <si>
    <t>Ice Cream (-15°F)</t>
  </si>
  <si>
    <t>Building Types</t>
  </si>
  <si>
    <t>kW Savings</t>
  </si>
  <si>
    <t>Total Length of Display Case Opening (ft)</t>
  </si>
  <si>
    <t>Control Type</t>
  </si>
  <si>
    <t>Quantity of Motors</t>
  </si>
  <si>
    <t>/kWhr</t>
  </si>
  <si>
    <t>Average Electric Cost</t>
  </si>
  <si>
    <t>Average Gas Cost</t>
  </si>
  <si>
    <t>/Therm</t>
  </si>
  <si>
    <t>Proposed Project Costs</t>
  </si>
  <si>
    <t>Alcove</t>
  </si>
  <si>
    <t>NY</t>
  </si>
  <si>
    <t>Altamont</t>
  </si>
  <si>
    <t>Berne</t>
  </si>
  <si>
    <t>Clarksville</t>
  </si>
  <si>
    <t>Coeymans</t>
  </si>
  <si>
    <t>Coeymans Hollow</t>
  </si>
  <si>
    <t>Cohoes</t>
  </si>
  <si>
    <t>Delmar</t>
  </si>
  <si>
    <t>Dormansville</t>
  </si>
  <si>
    <t>East Berne</t>
  </si>
  <si>
    <t>Feura Bush</t>
  </si>
  <si>
    <t>Glenmont</t>
  </si>
  <si>
    <t>Guilderland</t>
  </si>
  <si>
    <t>Guilderland Center</t>
  </si>
  <si>
    <t>Knox</t>
  </si>
  <si>
    <t>Latham</t>
  </si>
  <si>
    <t>Medusa</t>
  </si>
  <si>
    <t>Newtonville</t>
  </si>
  <si>
    <t>Ravena</t>
  </si>
  <si>
    <t>Rensselaerville</t>
  </si>
  <si>
    <t>Selkirk</t>
  </si>
  <si>
    <t>Slingerlands</t>
  </si>
  <si>
    <t>South Bethlehem</t>
  </si>
  <si>
    <t>Troy</t>
  </si>
  <si>
    <t>Voorheesville</t>
  </si>
  <si>
    <t>Watervliet</t>
  </si>
  <si>
    <t>Westerlo</t>
  </si>
  <si>
    <t>Preston Hollow</t>
  </si>
  <si>
    <t>Centerville</t>
  </si>
  <si>
    <t>Allentown</t>
  </si>
  <si>
    <t>Alma</t>
  </si>
  <si>
    <t>Angelica</t>
  </si>
  <si>
    <t>Belfast</t>
  </si>
  <si>
    <t>Black Creek</t>
  </si>
  <si>
    <t>Bolivar</t>
  </si>
  <si>
    <t>Caneadea</t>
  </si>
  <si>
    <t>Ceres</t>
  </si>
  <si>
    <t>Cuba</t>
  </si>
  <si>
    <t>Fillmore</t>
  </si>
  <si>
    <t>Friendship</t>
  </si>
  <si>
    <t>Houghton</t>
  </si>
  <si>
    <t>Hume</t>
  </si>
  <si>
    <t>Little Genesee</t>
  </si>
  <si>
    <t>Richburg</t>
  </si>
  <si>
    <t>Rushford</t>
  </si>
  <si>
    <t>West Clarksville</t>
  </si>
  <si>
    <t>Alfred</t>
  </si>
  <si>
    <t>Alfred Station</t>
  </si>
  <si>
    <t>Almond</t>
  </si>
  <si>
    <t>Andover</t>
  </si>
  <si>
    <t>Belmont</t>
  </si>
  <si>
    <t>Canaseraga</t>
  </si>
  <si>
    <t>Scio</t>
  </si>
  <si>
    <t>Swain</t>
  </si>
  <si>
    <t>Wellsville</t>
  </si>
  <si>
    <t>Whitesville</t>
  </si>
  <si>
    <t>Dayton</t>
  </si>
  <si>
    <t>Delevan</t>
  </si>
  <si>
    <t>Farmersville Station</t>
  </si>
  <si>
    <t>Freedom</t>
  </si>
  <si>
    <t>Machias</t>
  </si>
  <si>
    <t>Perrysburg</t>
  </si>
  <si>
    <t>Sandusky</t>
  </si>
  <si>
    <t>South Dayton</t>
  </si>
  <si>
    <t>Versailles</t>
  </si>
  <si>
    <t>West Valley</t>
  </si>
  <si>
    <t>Yorkshire</t>
  </si>
  <si>
    <t>Allegany</t>
  </si>
  <si>
    <t>Cattaraugus</t>
  </si>
  <si>
    <t>Conewango Valley</t>
  </si>
  <si>
    <t>East Otto</t>
  </si>
  <si>
    <t>East Randolph</t>
  </si>
  <si>
    <t>Ellicottville</t>
  </si>
  <si>
    <t>Franklinville</t>
  </si>
  <si>
    <t>Great Valley</t>
  </si>
  <si>
    <t>Hinsdale</t>
  </si>
  <si>
    <t>Kill Buck</t>
  </si>
  <si>
    <t>Leon</t>
  </si>
  <si>
    <t>Limestone</t>
  </si>
  <si>
    <t>Little Valley</t>
  </si>
  <si>
    <t>Olean</t>
  </si>
  <si>
    <t>Otto</t>
  </si>
  <si>
    <t>Portville</t>
  </si>
  <si>
    <t>Randolph</t>
  </si>
  <si>
    <t>Saint Bonaventure</t>
  </si>
  <si>
    <t>Salamanca</t>
  </si>
  <si>
    <t>Steamburg</t>
  </si>
  <si>
    <t>Westons Mills</t>
  </si>
  <si>
    <t>Auburn</t>
  </si>
  <si>
    <t>Aurora</t>
  </si>
  <si>
    <t>Cato</t>
  </si>
  <si>
    <t>Cayuga</t>
  </si>
  <si>
    <t>Fair Haven</t>
  </si>
  <si>
    <t>Genoa</t>
  </si>
  <si>
    <t>King Ferry</t>
  </si>
  <si>
    <t>Locke</t>
  </si>
  <si>
    <t>Martville</t>
  </si>
  <si>
    <t>Meridian</t>
  </si>
  <si>
    <t>Montezuma</t>
  </si>
  <si>
    <t>Moravia</t>
  </si>
  <si>
    <t>Poplar Ridge</t>
  </si>
  <si>
    <t>Port Byron</t>
  </si>
  <si>
    <t>Scipio Center</t>
  </si>
  <si>
    <t>Sterling</t>
  </si>
  <si>
    <t>Union Springs</t>
  </si>
  <si>
    <t>Weedsport</t>
  </si>
  <si>
    <t>Dunkirk</t>
  </si>
  <si>
    <t>Forestville</t>
  </si>
  <si>
    <t>Fredonia</t>
  </si>
  <si>
    <t>Irving</t>
  </si>
  <si>
    <t>Sheridan</t>
  </si>
  <si>
    <t>Silver Creek</t>
  </si>
  <si>
    <t>Van Buren Point</t>
  </si>
  <si>
    <t>Jamestown</t>
  </si>
  <si>
    <t>Ashville</t>
  </si>
  <si>
    <t>Bemus Point</t>
  </si>
  <si>
    <t>Brocton</t>
  </si>
  <si>
    <t>Cassadaga</t>
  </si>
  <si>
    <t>Celoron</t>
  </si>
  <si>
    <t>Chautauqua</t>
  </si>
  <si>
    <t>Cherry Creek</t>
  </si>
  <si>
    <t>Clymer</t>
  </si>
  <si>
    <t>Dewittville</t>
  </si>
  <si>
    <t>Ellington</t>
  </si>
  <si>
    <t>Falconer</t>
  </si>
  <si>
    <t>Findley Lake</t>
  </si>
  <si>
    <t>Frewsburg</t>
  </si>
  <si>
    <t>Gerry</t>
  </si>
  <si>
    <t>Greenhurst</t>
  </si>
  <si>
    <t>Kennedy</t>
  </si>
  <si>
    <t>Lakewood</t>
  </si>
  <si>
    <t>Lily Dale</t>
  </si>
  <si>
    <t>Maple Springs</t>
  </si>
  <si>
    <t>Mayville</t>
  </si>
  <si>
    <t>Niobe</t>
  </si>
  <si>
    <t>Panama</t>
  </si>
  <si>
    <t>Portland</t>
  </si>
  <si>
    <t>Ripley</t>
  </si>
  <si>
    <t>Sherman</t>
  </si>
  <si>
    <t>Sinclairville</t>
  </si>
  <si>
    <t>Stockton</t>
  </si>
  <si>
    <t>Stow</t>
  </si>
  <si>
    <t>Westfield</t>
  </si>
  <si>
    <t>North Pitcher</t>
  </si>
  <si>
    <t>Pitcher</t>
  </si>
  <si>
    <t>South Otselic</t>
  </si>
  <si>
    <t>New Berlin</t>
  </si>
  <si>
    <t>Sherburne</t>
  </si>
  <si>
    <t>Smyrna</t>
  </si>
  <si>
    <t>Afton</t>
  </si>
  <si>
    <t>Bainbridge</t>
  </si>
  <si>
    <t>East Pharsalia</t>
  </si>
  <si>
    <t>Greene</t>
  </si>
  <si>
    <t>Guilford</t>
  </si>
  <si>
    <t>Mc Donough</t>
  </si>
  <si>
    <t>Mount Upton</t>
  </si>
  <si>
    <t>North Norwich</t>
  </si>
  <si>
    <t>Norwich</t>
  </si>
  <si>
    <t>Oxford</t>
  </si>
  <si>
    <t>Plymouth</t>
  </si>
  <si>
    <t>Smithville Flats</t>
  </si>
  <si>
    <t>South New Berlin</t>
  </si>
  <si>
    <t>South Plymouth</t>
  </si>
  <si>
    <t>Plattsburgh</t>
  </si>
  <si>
    <t>Altona</t>
  </si>
  <si>
    <t>Keeseville</t>
  </si>
  <si>
    <t>Au Sable Forks</t>
  </si>
  <si>
    <t>Cadyville</t>
  </si>
  <si>
    <t>Champlain</t>
  </si>
  <si>
    <t>Chazy</t>
  </si>
  <si>
    <t>Churubusco</t>
  </si>
  <si>
    <t>Dannemora</t>
  </si>
  <si>
    <t>Ellenburg</t>
  </si>
  <si>
    <t>Ellenburg Center</t>
  </si>
  <si>
    <t>Ellenburg Depot</t>
  </si>
  <si>
    <t>Lyon Mountain</t>
  </si>
  <si>
    <t>Mooers</t>
  </si>
  <si>
    <t>Mooers Forks</t>
  </si>
  <si>
    <t>Morrisonville</t>
  </si>
  <si>
    <t>Peru</t>
  </si>
  <si>
    <t>Redford</t>
  </si>
  <si>
    <t>Rouses Point</t>
  </si>
  <si>
    <t>Saranac</t>
  </si>
  <si>
    <t>Schuyler Falls</t>
  </si>
  <si>
    <t>West Chazy</t>
  </si>
  <si>
    <t>Austerlitz</t>
  </si>
  <si>
    <t>Brainard</t>
  </si>
  <si>
    <t>Canaan</t>
  </si>
  <si>
    <t>Chatham</t>
  </si>
  <si>
    <t>Columbiaville</t>
  </si>
  <si>
    <t>East Chatham</t>
  </si>
  <si>
    <t>Ghent</t>
  </si>
  <si>
    <t>Kinderhook</t>
  </si>
  <si>
    <t>Malden Bridge</t>
  </si>
  <si>
    <t>New Lebanon</t>
  </si>
  <si>
    <t>Niverville</t>
  </si>
  <si>
    <t>North Chatham</t>
  </si>
  <si>
    <t>Old Chatham</t>
  </si>
  <si>
    <t>Spencertown</t>
  </si>
  <si>
    <t>Stottville</t>
  </si>
  <si>
    <t>Stuyvesant</t>
  </si>
  <si>
    <t>Stuyvesant Falls</t>
  </si>
  <si>
    <t>Valatie</t>
  </si>
  <si>
    <t>West Lebanon</t>
  </si>
  <si>
    <t>Ancram</t>
  </si>
  <si>
    <t>Ancramdale</t>
  </si>
  <si>
    <t>Claverack</t>
  </si>
  <si>
    <t>Copake</t>
  </si>
  <si>
    <t>Copake Falls</t>
  </si>
  <si>
    <t>Craryville</t>
  </si>
  <si>
    <t>Elizaville</t>
  </si>
  <si>
    <t>Germantown</t>
  </si>
  <si>
    <t>Hillsdale</t>
  </si>
  <si>
    <t>Hollowville</t>
  </si>
  <si>
    <t>Hudson</t>
  </si>
  <si>
    <t>Livingston</t>
  </si>
  <si>
    <t>Mellenville</t>
  </si>
  <si>
    <t>Philmont</t>
  </si>
  <si>
    <t>Cincinnatus</t>
  </si>
  <si>
    <t>Cortland</t>
  </si>
  <si>
    <t>East Homer</t>
  </si>
  <si>
    <t>Homer</t>
  </si>
  <si>
    <t>Little York</t>
  </si>
  <si>
    <t>Mc Graw</t>
  </si>
  <si>
    <t>Preble</t>
  </si>
  <si>
    <t>Truxton</t>
  </si>
  <si>
    <t>Blodgett Mills</t>
  </si>
  <si>
    <t>Harford</t>
  </si>
  <si>
    <t>Marathon</t>
  </si>
  <si>
    <t>Willet</t>
  </si>
  <si>
    <t>Akron</t>
  </si>
  <si>
    <t>Alden</t>
  </si>
  <si>
    <t>Angola</t>
  </si>
  <si>
    <t>Athol Springs</t>
  </si>
  <si>
    <t>Boston</t>
  </si>
  <si>
    <t>Bowmansville</t>
  </si>
  <si>
    <t>Brant</t>
  </si>
  <si>
    <t>Chaffee</t>
  </si>
  <si>
    <t>Clarence</t>
  </si>
  <si>
    <t>Clarence Center</t>
  </si>
  <si>
    <t>Colden</t>
  </si>
  <si>
    <t>Collins</t>
  </si>
  <si>
    <t>Collins Center</t>
  </si>
  <si>
    <t>Crittenden</t>
  </si>
  <si>
    <t>Depew</t>
  </si>
  <si>
    <t>Derby</t>
  </si>
  <si>
    <t>East Amherst</t>
  </si>
  <si>
    <t>East Aurora</t>
  </si>
  <si>
    <t>East Concord</t>
  </si>
  <si>
    <t>Eden</t>
  </si>
  <si>
    <t>Elma</t>
  </si>
  <si>
    <t>Farnham</t>
  </si>
  <si>
    <t>Getzville</t>
  </si>
  <si>
    <t>Glenwood</t>
  </si>
  <si>
    <t>Gowanda</t>
  </si>
  <si>
    <t>Grand Island</t>
  </si>
  <si>
    <t>Hamburg</t>
  </si>
  <si>
    <t>Holland</t>
  </si>
  <si>
    <t>Lake View</t>
  </si>
  <si>
    <t>Lancaster</t>
  </si>
  <si>
    <t>Lawtons</t>
  </si>
  <si>
    <t>Marilla</t>
  </si>
  <si>
    <t>North Boston</t>
  </si>
  <si>
    <t>North Collins</t>
  </si>
  <si>
    <t>North Evans</t>
  </si>
  <si>
    <t>Orchard Park</t>
  </si>
  <si>
    <t>Sardinia</t>
  </si>
  <si>
    <t>South Wales</t>
  </si>
  <si>
    <t>Spring Brook</t>
  </si>
  <si>
    <t>Springville</t>
  </si>
  <si>
    <t>Tonawanda</t>
  </si>
  <si>
    <t>Wales Center</t>
  </si>
  <si>
    <t>West Falls</t>
  </si>
  <si>
    <t>Minerva</t>
  </si>
  <si>
    <t>Newcomb</t>
  </si>
  <si>
    <t>North Hudson</t>
  </si>
  <si>
    <t>Olmstedville</t>
  </si>
  <si>
    <t>Paradox</t>
  </si>
  <si>
    <t>Schroon Lake</t>
  </si>
  <si>
    <t>Severance</t>
  </si>
  <si>
    <t>Ticonderoga</t>
  </si>
  <si>
    <t>Bloomingdale</t>
  </si>
  <si>
    <t>Crown Point</t>
  </si>
  <si>
    <t>Elizabethtown</t>
  </si>
  <si>
    <t>Essex</t>
  </si>
  <si>
    <t>Jay</t>
  </si>
  <si>
    <t>Keene</t>
  </si>
  <si>
    <t>Keene Valley</t>
  </si>
  <si>
    <t>Lake Placid</t>
  </si>
  <si>
    <t>Lewis</t>
  </si>
  <si>
    <t>Mineville</t>
  </si>
  <si>
    <t>Moriah</t>
  </si>
  <si>
    <t>Moriah Center</t>
  </si>
  <si>
    <t>New Russia</t>
  </si>
  <si>
    <t>Port Henry</t>
  </si>
  <si>
    <t>Port Kent</t>
  </si>
  <si>
    <t>Ray Brook</t>
  </si>
  <si>
    <t>Upper Jay</t>
  </si>
  <si>
    <t>Westport</t>
  </si>
  <si>
    <t>Willsboro</t>
  </si>
  <si>
    <t>Wilmington</t>
  </si>
  <si>
    <t>Witherbee</t>
  </si>
  <si>
    <t>Bombay</t>
  </si>
  <si>
    <t>Brainardsville</t>
  </si>
  <si>
    <t>Brushton</t>
  </si>
  <si>
    <t>Burke</t>
  </si>
  <si>
    <t>Chateaugay</t>
  </si>
  <si>
    <t>Constable</t>
  </si>
  <si>
    <t>Dickinson Center</t>
  </si>
  <si>
    <t>Fort Covington</t>
  </si>
  <si>
    <t>Gabriels</t>
  </si>
  <si>
    <t>Lake Clear</t>
  </si>
  <si>
    <t>Malone</t>
  </si>
  <si>
    <t>Moira</t>
  </si>
  <si>
    <t>North Bangor</t>
  </si>
  <si>
    <t>Owls Head</t>
  </si>
  <si>
    <t>Paul Smiths</t>
  </si>
  <si>
    <t>Rainbow Lake</t>
  </si>
  <si>
    <t>Saint Regis Falls</t>
  </si>
  <si>
    <t>Saranac Lake</t>
  </si>
  <si>
    <t>Tupper Lake</t>
  </si>
  <si>
    <t>Vermontville</t>
  </si>
  <si>
    <t>Whippleville</t>
  </si>
  <si>
    <t>Broadalbin</t>
  </si>
  <si>
    <t>Caroga Lake</t>
  </si>
  <si>
    <t>Gloversville</t>
  </si>
  <si>
    <t>Johnstown</t>
  </si>
  <si>
    <t>Mayfield</t>
  </si>
  <si>
    <t>Northville</t>
  </si>
  <si>
    <t>Stratford</t>
  </si>
  <si>
    <t>Alexander</t>
  </si>
  <si>
    <t>Basom</t>
  </si>
  <si>
    <t>Batavia</t>
  </si>
  <si>
    <t>Corfu</t>
  </si>
  <si>
    <t>Darien Center</t>
  </si>
  <si>
    <t>East Bethany</t>
  </si>
  <si>
    <t>East Pembroke</t>
  </si>
  <si>
    <t>Elba</t>
  </si>
  <si>
    <t>Oakfield</t>
  </si>
  <si>
    <t>Stafford</t>
  </si>
  <si>
    <t>Bergen</t>
  </si>
  <si>
    <t>Byron</t>
  </si>
  <si>
    <t>Le Roy</t>
  </si>
  <si>
    <t>Pavilion</t>
  </si>
  <si>
    <t>South Byron</t>
  </si>
  <si>
    <t>Lake Pleasant</t>
  </si>
  <si>
    <t>Piseco</t>
  </si>
  <si>
    <t>Speculator</t>
  </si>
  <si>
    <t>Wells</t>
  </si>
  <si>
    <t>Blue Mountain Lake</t>
  </si>
  <si>
    <t>Indian Lake</t>
  </si>
  <si>
    <t>Long Lake</t>
  </si>
  <si>
    <t>Sabael</t>
  </si>
  <si>
    <t>Hoffmeister</t>
  </si>
  <si>
    <t>Inlet</t>
  </si>
  <si>
    <t>Raquette Lake</t>
  </si>
  <si>
    <t>Cold Brook</t>
  </si>
  <si>
    <t>Dolgeville</t>
  </si>
  <si>
    <t>Eagle Bay</t>
  </si>
  <si>
    <t>Frankfort</t>
  </si>
  <si>
    <t>Herkimer</t>
  </si>
  <si>
    <t>Ilion</t>
  </si>
  <si>
    <t>Jordanville</t>
  </si>
  <si>
    <t>Little Falls</t>
  </si>
  <si>
    <t>Middleville</t>
  </si>
  <si>
    <t>Mohawk</t>
  </si>
  <si>
    <t>Newport</t>
  </si>
  <si>
    <t>Old Forge</t>
  </si>
  <si>
    <t>Poland</t>
  </si>
  <si>
    <t>Salisbury Center</t>
  </si>
  <si>
    <t>Thendara</t>
  </si>
  <si>
    <t>Van Hornesville</t>
  </si>
  <si>
    <t>West Winfield</t>
  </si>
  <si>
    <t>Watertown</t>
  </si>
  <si>
    <t>Fort Drum</t>
  </si>
  <si>
    <t>Adams</t>
  </si>
  <si>
    <t>Adams Center</t>
  </si>
  <si>
    <t>Alexandria Bay</t>
  </si>
  <si>
    <t>Antwerp</t>
  </si>
  <si>
    <t>Belleville</t>
  </si>
  <si>
    <t>Black River</t>
  </si>
  <si>
    <t>Brownville</t>
  </si>
  <si>
    <t>Calcium</t>
  </si>
  <si>
    <t>Cape Vincent</t>
  </si>
  <si>
    <t>Carthage</t>
  </si>
  <si>
    <t>Chaumont</t>
  </si>
  <si>
    <t>Clayton</t>
  </si>
  <si>
    <t>Deferiet</t>
  </si>
  <si>
    <t>Depauville</t>
  </si>
  <si>
    <t>Dexter</t>
  </si>
  <si>
    <t>Ellisburg</t>
  </si>
  <si>
    <t>Evans Mills</t>
  </si>
  <si>
    <t>Felts Mills</t>
  </si>
  <si>
    <t>Wellesley Island</t>
  </si>
  <si>
    <t>Fishers Landing</t>
  </si>
  <si>
    <t>Great Bend</t>
  </si>
  <si>
    <t>Henderson</t>
  </si>
  <si>
    <t>Henderson Harbor</t>
  </si>
  <si>
    <t>La Fargeville</t>
  </si>
  <si>
    <t>Limerick</t>
  </si>
  <si>
    <t>Lorraine</t>
  </si>
  <si>
    <t>Mannsville</t>
  </si>
  <si>
    <t>Natural Bridge</t>
  </si>
  <si>
    <t>Philadelphia</t>
  </si>
  <si>
    <t>Pierrepont Manor</t>
  </si>
  <si>
    <t>Plessis</t>
  </si>
  <si>
    <t>Redwood</t>
  </si>
  <si>
    <t>Rodman</t>
  </si>
  <si>
    <t>Sackets Harbor</t>
  </si>
  <si>
    <t>Theresa</t>
  </si>
  <si>
    <t>Thousand Island Park</t>
  </si>
  <si>
    <t>Three Mile Bay</t>
  </si>
  <si>
    <t>Beaver Falls</t>
  </si>
  <si>
    <t>Brantingham</t>
  </si>
  <si>
    <t>Constableville</t>
  </si>
  <si>
    <t>Croghan</t>
  </si>
  <si>
    <t>Glenfield</t>
  </si>
  <si>
    <t>Greig</t>
  </si>
  <si>
    <t>Lowville</t>
  </si>
  <si>
    <t>Lyons Falls</t>
  </si>
  <si>
    <t>Martinsburg</t>
  </si>
  <si>
    <t>Port Leyden</t>
  </si>
  <si>
    <t>Turin</t>
  </si>
  <si>
    <t>West Leyden</t>
  </si>
  <si>
    <t>Castorland</t>
  </si>
  <si>
    <t>Copenhagen</t>
  </si>
  <si>
    <t>Deer River</t>
  </si>
  <si>
    <t>Denmark</t>
  </si>
  <si>
    <t>Harrisville</t>
  </si>
  <si>
    <t>Avon</t>
  </si>
  <si>
    <t>Caledonia</t>
  </si>
  <si>
    <t>Conesus</t>
  </si>
  <si>
    <t>Dansville</t>
  </si>
  <si>
    <t>Geneseo</t>
  </si>
  <si>
    <t>Groveland</t>
  </si>
  <si>
    <t>Lakeville</t>
  </si>
  <si>
    <t>Leicester</t>
  </si>
  <si>
    <t>Lima</t>
  </si>
  <si>
    <t>Linwood</t>
  </si>
  <si>
    <t>Livonia</t>
  </si>
  <si>
    <t>Livonia Center</t>
  </si>
  <si>
    <t>Mount Morris</t>
  </si>
  <si>
    <t>Nunda</t>
  </si>
  <si>
    <t>Piffard</t>
  </si>
  <si>
    <t>Retsof</t>
  </si>
  <si>
    <t>Scottsburg</t>
  </si>
  <si>
    <t>Sonyea</t>
  </si>
  <si>
    <t>South Lima</t>
  </si>
  <si>
    <t>Springwater</t>
  </si>
  <si>
    <t>York</t>
  </si>
  <si>
    <t>Dalton</t>
  </si>
  <si>
    <t>Hunt</t>
  </si>
  <si>
    <t>Bridgeport</t>
  </si>
  <si>
    <t>Canastota</t>
  </si>
  <si>
    <t>Cazenovia</t>
  </si>
  <si>
    <t>Chittenango</t>
  </si>
  <si>
    <t>Clockville</t>
  </si>
  <si>
    <t>De Ruyter</t>
  </si>
  <si>
    <t>Erieville</t>
  </si>
  <si>
    <t>Georgetown</t>
  </si>
  <si>
    <t>Kirkville</t>
  </si>
  <si>
    <t>New Woodstock</t>
  </si>
  <si>
    <t>Peterboro</t>
  </si>
  <si>
    <t>Wampsville</t>
  </si>
  <si>
    <t>Bouckville</t>
  </si>
  <si>
    <t>Brookfield</t>
  </si>
  <si>
    <t>Earlville</t>
  </si>
  <si>
    <t>Eaton</t>
  </si>
  <si>
    <t>Hamilton</t>
  </si>
  <si>
    <t>Hubbardsville</t>
  </si>
  <si>
    <t>Leonardsville</t>
  </si>
  <si>
    <t>Madison</t>
  </si>
  <si>
    <t>Morrisville</t>
  </si>
  <si>
    <t>Munnsville</t>
  </si>
  <si>
    <t>North Brookfield</t>
  </si>
  <si>
    <t>Oneida</t>
  </si>
  <si>
    <t>Solsville</t>
  </si>
  <si>
    <t>West Eaton</t>
  </si>
  <si>
    <t>West Edmeston</t>
  </si>
  <si>
    <t>Adams Basin</t>
  </si>
  <si>
    <t>Brockport</t>
  </si>
  <si>
    <t>Churchville</t>
  </si>
  <si>
    <t>Clarkson</t>
  </si>
  <si>
    <t>East Rochester</t>
  </si>
  <si>
    <t>Fairport</t>
  </si>
  <si>
    <t>Hamlin</t>
  </si>
  <si>
    <t>Henrietta</t>
  </si>
  <si>
    <t>Hilton</t>
  </si>
  <si>
    <t>Honeoye Falls</t>
  </si>
  <si>
    <t>Mendon</t>
  </si>
  <si>
    <t>Mumford</t>
  </si>
  <si>
    <t>North Chili</t>
  </si>
  <si>
    <t>North Greece</t>
  </si>
  <si>
    <t>Penfield</t>
  </si>
  <si>
    <t>Pittsford</t>
  </si>
  <si>
    <t>Rush</t>
  </si>
  <si>
    <t>Scottsville</t>
  </si>
  <si>
    <t>Spencerport</t>
  </si>
  <si>
    <t>Webster</t>
  </si>
  <si>
    <t>West Henrietta</t>
  </si>
  <si>
    <t>Amsterdam</t>
  </si>
  <si>
    <t>Auriesville</t>
  </si>
  <si>
    <t>Fonda</t>
  </si>
  <si>
    <t>Fort Hunter</t>
  </si>
  <si>
    <t>Fort Johnson</t>
  </si>
  <si>
    <t>Fultonville</t>
  </si>
  <si>
    <t>Hagaman</t>
  </si>
  <si>
    <t>Sprakers</t>
  </si>
  <si>
    <t>Tribes Hill</t>
  </si>
  <si>
    <t>Canajoharie</t>
  </si>
  <si>
    <t>Fort Plain</t>
  </si>
  <si>
    <t>Nelliston</t>
  </si>
  <si>
    <t>Palatine Bridge</t>
  </si>
  <si>
    <t>Saint Johnsville</t>
  </si>
  <si>
    <t>Appleton</t>
  </si>
  <si>
    <t>Barker</t>
  </si>
  <si>
    <t>Burt</t>
  </si>
  <si>
    <t>Gasport</t>
  </si>
  <si>
    <t>Lewiston</t>
  </si>
  <si>
    <t>Lockport</t>
  </si>
  <si>
    <t>Middleport</t>
  </si>
  <si>
    <t>Model City</t>
  </si>
  <si>
    <t>Newfane</t>
  </si>
  <si>
    <t>Niagara University</t>
  </si>
  <si>
    <t>North Tonawanda</t>
  </si>
  <si>
    <t>Olcott</t>
  </si>
  <si>
    <t>Ransomville</t>
  </si>
  <si>
    <t>Sanborn</t>
  </si>
  <si>
    <t>Stella Niagara</t>
  </si>
  <si>
    <t>Wilson</t>
  </si>
  <si>
    <t>Youngstown</t>
  </si>
  <si>
    <t>Niagara Falls</t>
  </si>
  <si>
    <t>Durhamville</t>
  </si>
  <si>
    <t>North Bay</t>
  </si>
  <si>
    <t>Sylvan Beach</t>
  </si>
  <si>
    <t>Verona Beach</t>
  </si>
  <si>
    <t>Alder Creek</t>
  </si>
  <si>
    <t>Ava</t>
  </si>
  <si>
    <t>Barneveld</t>
  </si>
  <si>
    <t>Blossvale</t>
  </si>
  <si>
    <t>Boonville</t>
  </si>
  <si>
    <t>Bridgewater</t>
  </si>
  <si>
    <t>Camden</t>
  </si>
  <si>
    <t>Cassville</t>
  </si>
  <si>
    <t>Chadwicks</t>
  </si>
  <si>
    <t>Clark Mills</t>
  </si>
  <si>
    <t>Clayville</t>
  </si>
  <si>
    <t>Clinton</t>
  </si>
  <si>
    <t>Deansboro</t>
  </si>
  <si>
    <t>Forestport</t>
  </si>
  <si>
    <t>Franklin Springs</t>
  </si>
  <si>
    <t>Hinckley</t>
  </si>
  <si>
    <t>Holland Patent</t>
  </si>
  <si>
    <t>Knoxboro</t>
  </si>
  <si>
    <t>Lee Center</t>
  </si>
  <si>
    <t>Mc Connellsville</t>
  </si>
  <si>
    <t>Marcy</t>
  </si>
  <si>
    <t>New Hartford</t>
  </si>
  <si>
    <t>New York Mills</t>
  </si>
  <si>
    <t>Oriskany</t>
  </si>
  <si>
    <t>Oriskany Falls</t>
  </si>
  <si>
    <t>Prospect</t>
  </si>
  <si>
    <t>Remsen</t>
  </si>
  <si>
    <t>Rome</t>
  </si>
  <si>
    <t>Sangerfield</t>
  </si>
  <si>
    <t>Sauquoit</t>
  </si>
  <si>
    <t>Sherrill</t>
  </si>
  <si>
    <t>Stittville</t>
  </si>
  <si>
    <t>Taberg</t>
  </si>
  <si>
    <t>Vernon</t>
  </si>
  <si>
    <t>Vernon Center</t>
  </si>
  <si>
    <t>Verona</t>
  </si>
  <si>
    <t>Washington Mills</t>
  </si>
  <si>
    <t>Waterville</t>
  </si>
  <si>
    <t>Westdale</t>
  </si>
  <si>
    <t>Westernville</t>
  </si>
  <si>
    <t>Westmoreland</t>
  </si>
  <si>
    <t>Whitesboro</t>
  </si>
  <si>
    <t>Woodgate</t>
  </si>
  <si>
    <t>Yorkville</t>
  </si>
  <si>
    <t>Utica</t>
  </si>
  <si>
    <t>Apulia Station</t>
  </si>
  <si>
    <t>Baldwinsville</t>
  </si>
  <si>
    <t>Brewerton</t>
  </si>
  <si>
    <t>Camillus</t>
  </si>
  <si>
    <t>Cicero</t>
  </si>
  <si>
    <t>Clay</t>
  </si>
  <si>
    <t>Delphi Falls</t>
  </si>
  <si>
    <t>East Syracuse</t>
  </si>
  <si>
    <t>Elbridge</t>
  </si>
  <si>
    <t>Fabius</t>
  </si>
  <si>
    <t>Fayetteville</t>
  </si>
  <si>
    <t>Jamesville</t>
  </si>
  <si>
    <t>Jordan</t>
  </si>
  <si>
    <t>La Fayette</t>
  </si>
  <si>
    <t>Liverpool</t>
  </si>
  <si>
    <t>Manlius</t>
  </si>
  <si>
    <t>Marcellus</t>
  </si>
  <si>
    <t>Marietta</t>
  </si>
  <si>
    <t>Memphis</t>
  </si>
  <si>
    <t>Minoa</t>
  </si>
  <si>
    <t>Mottville</t>
  </si>
  <si>
    <t>Nedrow</t>
  </si>
  <si>
    <t>Plainville</t>
  </si>
  <si>
    <t>Pompey</t>
  </si>
  <si>
    <t>Skaneateles</t>
  </si>
  <si>
    <t>Skaneateles Falls</t>
  </si>
  <si>
    <t>Tully</t>
  </si>
  <si>
    <t>Warners</t>
  </si>
  <si>
    <t>Canandaigua</t>
  </si>
  <si>
    <t>Farmington</t>
  </si>
  <si>
    <t>Clifton Springs</t>
  </si>
  <si>
    <t>East Bloomfield</t>
  </si>
  <si>
    <t>Fishers</t>
  </si>
  <si>
    <t>Geneva</t>
  </si>
  <si>
    <t>Gorham</t>
  </si>
  <si>
    <t>Hall</t>
  </si>
  <si>
    <t>Hemlock</t>
  </si>
  <si>
    <t>Bloomfield</t>
  </si>
  <si>
    <t>Honeoye</t>
  </si>
  <si>
    <t>Ionia</t>
  </si>
  <si>
    <t>Manchester</t>
  </si>
  <si>
    <t>Naples</t>
  </si>
  <si>
    <t>Oaks Corners</t>
  </si>
  <si>
    <t>Phelps</t>
  </si>
  <si>
    <t>Port Gibson</t>
  </si>
  <si>
    <t>Seneca Castle</t>
  </si>
  <si>
    <t>Shortsville</t>
  </si>
  <si>
    <t>Stanley</t>
  </si>
  <si>
    <t>Victor</t>
  </si>
  <si>
    <t>West Bloomfield</t>
  </si>
  <si>
    <t>Lyndonville</t>
  </si>
  <si>
    <t>Medina</t>
  </si>
  <si>
    <t>Albion</t>
  </si>
  <si>
    <t>Clarendon</t>
  </si>
  <si>
    <t>Fancher</t>
  </si>
  <si>
    <t>Holley</t>
  </si>
  <si>
    <t>Kendall</t>
  </si>
  <si>
    <t>Kent</t>
  </si>
  <si>
    <t>Knowlesville</t>
  </si>
  <si>
    <t>Morton</t>
  </si>
  <si>
    <t>Waterport</t>
  </si>
  <si>
    <t>Bernhards Bay</t>
  </si>
  <si>
    <t>Central Square</t>
  </si>
  <si>
    <t>Cleveland</t>
  </si>
  <si>
    <t>Constantia</t>
  </si>
  <si>
    <t>Fulton</t>
  </si>
  <si>
    <t>Hannibal</t>
  </si>
  <si>
    <t>Hastings</t>
  </si>
  <si>
    <t>Lacona</t>
  </si>
  <si>
    <t>Lycoming</t>
  </si>
  <si>
    <t>Mallory</t>
  </si>
  <si>
    <t>Maple View</t>
  </si>
  <si>
    <t>Mexico</t>
  </si>
  <si>
    <t>Minetto</t>
  </si>
  <si>
    <t>New Haven</t>
  </si>
  <si>
    <t>Oswego</t>
  </si>
  <si>
    <t>Parish</t>
  </si>
  <si>
    <t>Pennellville</t>
  </si>
  <si>
    <t>Phoenix</t>
  </si>
  <si>
    <t>Pulaski</t>
  </si>
  <si>
    <t>Richland</t>
  </si>
  <si>
    <t>Sandy Creek</t>
  </si>
  <si>
    <t>West Monroe</t>
  </si>
  <si>
    <t>Altmar</t>
  </si>
  <si>
    <t>Orwell</t>
  </si>
  <si>
    <t>Redfield</t>
  </si>
  <si>
    <t>Williamstown</t>
  </si>
  <si>
    <t>East Worcester</t>
  </si>
  <si>
    <t>Maryland</t>
  </si>
  <si>
    <t>Schenevus</t>
  </si>
  <si>
    <t>Worcester</t>
  </si>
  <si>
    <t>Burlington Flats</t>
  </si>
  <si>
    <t>Cherry Valley</t>
  </si>
  <si>
    <t>Cooperstown</t>
  </si>
  <si>
    <t>East Springfield</t>
  </si>
  <si>
    <t>Edmeston</t>
  </si>
  <si>
    <t>Fly Creek</t>
  </si>
  <si>
    <t>Garrattsville</t>
  </si>
  <si>
    <t>Hartwick</t>
  </si>
  <si>
    <t>New Lisbon</t>
  </si>
  <si>
    <t>Richfield Springs</t>
  </si>
  <si>
    <t>Roseboom</t>
  </si>
  <si>
    <t>Schuyler Lake</t>
  </si>
  <si>
    <t>Springfield Center</t>
  </si>
  <si>
    <t>West Burlington</t>
  </si>
  <si>
    <t>Westford</t>
  </si>
  <si>
    <t>Colliersville</t>
  </si>
  <si>
    <t>Gilbertsville</t>
  </si>
  <si>
    <t>Laurens</t>
  </si>
  <si>
    <t>Milford</t>
  </si>
  <si>
    <t>Morris</t>
  </si>
  <si>
    <t>Mount Vision</t>
  </si>
  <si>
    <t>Oneonta</t>
  </si>
  <si>
    <t>Otego</t>
  </si>
  <si>
    <t>Portlandville</t>
  </si>
  <si>
    <t>Unadilla</t>
  </si>
  <si>
    <t>Wells Bridge</t>
  </si>
  <si>
    <t>West Oneonta</t>
  </si>
  <si>
    <t>Averill Park</t>
  </si>
  <si>
    <t>Berlin</t>
  </si>
  <si>
    <t>Buskirk</t>
  </si>
  <si>
    <t>Cherry Plain</t>
  </si>
  <si>
    <t>Cropseyville</t>
  </si>
  <si>
    <t>East Greenbush</t>
  </si>
  <si>
    <t>East Nassau</t>
  </si>
  <si>
    <t>East Schodack</t>
  </si>
  <si>
    <t>Grafton</t>
  </si>
  <si>
    <t>Hoosick</t>
  </si>
  <si>
    <t>Hoosick Falls</t>
  </si>
  <si>
    <t>Johnsonville</t>
  </si>
  <si>
    <t>Melrose</t>
  </si>
  <si>
    <t>Nassau</t>
  </si>
  <si>
    <t>North Hoosick</t>
  </si>
  <si>
    <t>Petersburg</t>
  </si>
  <si>
    <t>Poestenkill</t>
  </si>
  <si>
    <t>Rensselaer</t>
  </si>
  <si>
    <t>Sand Lake</t>
  </si>
  <si>
    <t>Schaghticoke</t>
  </si>
  <si>
    <t>Schodack Landing</t>
  </si>
  <si>
    <t>Stephentown</t>
  </si>
  <si>
    <t>Valley Falls</t>
  </si>
  <si>
    <t>West Sand Lake</t>
  </si>
  <si>
    <t>Wynantskill</t>
  </si>
  <si>
    <t>Ballston Lake</t>
  </si>
  <si>
    <t>Ballston Spa</t>
  </si>
  <si>
    <t>Burnt Hills</t>
  </si>
  <si>
    <t>Clifton Park</t>
  </si>
  <si>
    <t>Galway</t>
  </si>
  <si>
    <t>Mechanicville</t>
  </si>
  <si>
    <t>Rexford</t>
  </si>
  <si>
    <t>Round Lake</t>
  </si>
  <si>
    <t>Stillwater</t>
  </si>
  <si>
    <t>Waterford</t>
  </si>
  <si>
    <t>South Glens Falls</t>
  </si>
  <si>
    <t>Corinth</t>
  </si>
  <si>
    <t>Gansevoort</t>
  </si>
  <si>
    <t>Greenfield Center</t>
  </si>
  <si>
    <t>Hadley</t>
  </si>
  <si>
    <t>Middle Grove</t>
  </si>
  <si>
    <t>Porter Corners</t>
  </si>
  <si>
    <t>Rock City Falls</t>
  </si>
  <si>
    <t>Saratoga Springs</t>
  </si>
  <si>
    <t>Schuylerville</t>
  </si>
  <si>
    <t>Victory Mills</t>
  </si>
  <si>
    <t>Alplaus</t>
  </si>
  <si>
    <t>Delanson</t>
  </si>
  <si>
    <t>Duanesburg</t>
  </si>
  <si>
    <t>Pattersonville</t>
  </si>
  <si>
    <t>Quaker Street</t>
  </si>
  <si>
    <t>Rotterdam Junction</t>
  </si>
  <si>
    <t>Schenectady</t>
  </si>
  <si>
    <t>Carlisle</t>
  </si>
  <si>
    <t>Central Bridge</t>
  </si>
  <si>
    <t>Charlotteville</t>
  </si>
  <si>
    <t>Cobleskill</t>
  </si>
  <si>
    <t>Esperance</t>
  </si>
  <si>
    <t>Fultonham</t>
  </si>
  <si>
    <t>Gallupville</t>
  </si>
  <si>
    <t>Gilboa</t>
  </si>
  <si>
    <t>Howes Cave</t>
  </si>
  <si>
    <t>Jefferson</t>
  </si>
  <si>
    <t>Middleburgh</t>
  </si>
  <si>
    <t>North Blenheim</t>
  </si>
  <si>
    <t>Richmondville</t>
  </si>
  <si>
    <t>Schoharie</t>
  </si>
  <si>
    <t>Sloansville</t>
  </si>
  <si>
    <t>Summit</t>
  </si>
  <si>
    <t>Warnerville</t>
  </si>
  <si>
    <t>West Fulton</t>
  </si>
  <si>
    <t>Sharon Springs</t>
  </si>
  <si>
    <t>Lawrenceville</t>
  </si>
  <si>
    <t>Hailesboro</t>
  </si>
  <si>
    <t>Rooseveltown</t>
  </si>
  <si>
    <t>Potsdam</t>
  </si>
  <si>
    <t>Childwold</t>
  </si>
  <si>
    <t>Cranberry Lake</t>
  </si>
  <si>
    <t>Nicholville</t>
  </si>
  <si>
    <t>North Lawrence</t>
  </si>
  <si>
    <t>Piercefield</t>
  </si>
  <si>
    <t>Brasher Falls</t>
  </si>
  <si>
    <t>Brier Hill</t>
  </si>
  <si>
    <t>Canton</t>
  </si>
  <si>
    <t>Chase Mills</t>
  </si>
  <si>
    <t>Chippewa Bay</t>
  </si>
  <si>
    <t>Colton</t>
  </si>
  <si>
    <t>De Kalb Junction</t>
  </si>
  <si>
    <t>De Peyster</t>
  </si>
  <si>
    <t>Edwards</t>
  </si>
  <si>
    <t>Fine</t>
  </si>
  <si>
    <t>Gouverneur</t>
  </si>
  <si>
    <t>Hammond</t>
  </si>
  <si>
    <t>Hannawa Falls</t>
  </si>
  <si>
    <t>Helena</t>
  </si>
  <si>
    <t>Hermon</t>
  </si>
  <si>
    <t>Heuvelton</t>
  </si>
  <si>
    <t>Hogansburg</t>
  </si>
  <si>
    <t>Lisbon</t>
  </si>
  <si>
    <t>Madrid</t>
  </si>
  <si>
    <t>Morristown</t>
  </si>
  <si>
    <t>Newton Falls</t>
  </si>
  <si>
    <t>Norfolk</t>
  </si>
  <si>
    <t>Norwood</t>
  </si>
  <si>
    <t>Ogdensburg</t>
  </si>
  <si>
    <t>Oswegatchie</t>
  </si>
  <si>
    <t>Parishville</t>
  </si>
  <si>
    <t>Pyrites</t>
  </si>
  <si>
    <t>Raymondville</t>
  </si>
  <si>
    <t>Rensselaer Falls</t>
  </si>
  <si>
    <t>Richville</t>
  </si>
  <si>
    <t>Russell</t>
  </si>
  <si>
    <t>South Colton</t>
  </si>
  <si>
    <t>Star Lake</t>
  </si>
  <si>
    <t>Waddington</t>
  </si>
  <si>
    <t>Wanakena</t>
  </si>
  <si>
    <t>West Stockholm</t>
  </si>
  <si>
    <t>Winthrop</t>
  </si>
  <si>
    <t>Glens Falls</t>
  </si>
  <si>
    <t>Queensbury</t>
  </si>
  <si>
    <t>Adirondack</t>
  </si>
  <si>
    <t>Athol</t>
  </si>
  <si>
    <t>Bakers Mills</t>
  </si>
  <si>
    <t>Bolton Landing</t>
  </si>
  <si>
    <t>Brant Lake</t>
  </si>
  <si>
    <t>Chestertown</t>
  </si>
  <si>
    <t>Cleverdale</t>
  </si>
  <si>
    <t>Diamond Point</t>
  </si>
  <si>
    <t>Hague</t>
  </si>
  <si>
    <t>Johnsburg</t>
  </si>
  <si>
    <t>Lake George</t>
  </si>
  <si>
    <t>Lake Luzerne</t>
  </si>
  <si>
    <t>North Creek</t>
  </si>
  <si>
    <t>North River</t>
  </si>
  <si>
    <t>Pottersville</t>
  </si>
  <si>
    <t>Riparius</t>
  </si>
  <si>
    <t>Silver Bay</t>
  </si>
  <si>
    <t>Stony Creek</t>
  </si>
  <si>
    <t>Warrensburg</t>
  </si>
  <si>
    <t>Wevertown</t>
  </si>
  <si>
    <t>Eagle Bridge</t>
  </si>
  <si>
    <t>Argyle</t>
  </si>
  <si>
    <t>Cambridge</t>
  </si>
  <si>
    <t>Clemons</t>
  </si>
  <si>
    <t>Comstock</t>
  </si>
  <si>
    <t>Cossayuna</t>
  </si>
  <si>
    <t>Fort Ann</t>
  </si>
  <si>
    <t>Fort Edward</t>
  </si>
  <si>
    <t>Granville</t>
  </si>
  <si>
    <t>Greenwich</t>
  </si>
  <si>
    <t>Hampton</t>
  </si>
  <si>
    <t>Hartford</t>
  </si>
  <si>
    <t>Hudson Falls</t>
  </si>
  <si>
    <t>Huletts Landing</t>
  </si>
  <si>
    <t>Kattskill Bay</t>
  </si>
  <si>
    <t>Middle Falls</t>
  </si>
  <si>
    <t>Middle Granville</t>
  </si>
  <si>
    <t>North Granville</t>
  </si>
  <si>
    <t>Putnam Station</t>
  </si>
  <si>
    <t>Salem</t>
  </si>
  <si>
    <t>Shushan</t>
  </si>
  <si>
    <t>Whitehall</t>
  </si>
  <si>
    <t>Arcade</t>
  </si>
  <si>
    <t>Attica</t>
  </si>
  <si>
    <t>Bliss</t>
  </si>
  <si>
    <t>Cowlesville</t>
  </si>
  <si>
    <t>Dale</t>
  </si>
  <si>
    <t>Gainesville</t>
  </si>
  <si>
    <t>Java Center</t>
  </si>
  <si>
    <t>Java Village</t>
  </si>
  <si>
    <t>North Java</t>
  </si>
  <si>
    <t>Pike</t>
  </si>
  <si>
    <t>Strykersville</t>
  </si>
  <si>
    <t>Varysburg</t>
  </si>
  <si>
    <t>Castile</t>
  </si>
  <si>
    <t>Perry</t>
  </si>
  <si>
    <t>Portageville</t>
  </si>
  <si>
    <t>Silver Lake</t>
  </si>
  <si>
    <t>Silver Springs</t>
  </si>
  <si>
    <t>Warsaw</t>
  </si>
  <si>
    <t>Wyoming</t>
  </si>
  <si>
    <t>Nominal Performance</t>
  </si>
  <si>
    <t>Actual Performance</t>
  </si>
  <si>
    <t>Actual</t>
  </si>
  <si>
    <t>Manufacturer</t>
  </si>
  <si>
    <t>Refrigerant</t>
  </si>
  <si>
    <t>Temp Level</t>
  </si>
  <si>
    <t>Model</t>
  </si>
  <si>
    <t>Capacity (Btu/h)</t>
  </si>
  <si>
    <t>Power (kW)</t>
  </si>
  <si>
    <t>AVG</t>
  </si>
  <si>
    <t>Sat</t>
  </si>
  <si>
    <t>Copeland-DISCUS-60HZ</t>
  </si>
  <si>
    <t>R-12</t>
  </si>
  <si>
    <t>HIGH</t>
  </si>
  <si>
    <t>2DF3-0300-CFB</t>
  </si>
  <si>
    <t>Temp</t>
  </si>
  <si>
    <t>Kw/TON</t>
  </si>
  <si>
    <t>Number</t>
  </si>
  <si>
    <t>Suction (F)</t>
  </si>
  <si>
    <t>Discharge (F)</t>
  </si>
  <si>
    <t>2DF3-0300-TFC</t>
  </si>
  <si>
    <t>R-22</t>
  </si>
  <si>
    <t>LOW</t>
  </si>
  <si>
    <t>2DA3-0500-CFB</t>
  </si>
  <si>
    <t>MED</t>
  </si>
  <si>
    <t>3DB3-0750-TFC</t>
  </si>
  <si>
    <t>R-134A</t>
  </si>
  <si>
    <t>3DF3-0900-TFC</t>
  </si>
  <si>
    <t>3DS3-1000-TFC</t>
  </si>
  <si>
    <t>R-404A</t>
  </si>
  <si>
    <t>4DA1-1000-TSK</t>
  </si>
  <si>
    <t>4DH1-1500-TSK</t>
  </si>
  <si>
    <t>R-507</t>
  </si>
  <si>
    <t>4DJ1-2000-TSK</t>
  </si>
  <si>
    <t>6DH1-2000-TSK</t>
  </si>
  <si>
    <t>LOW AVERAGE</t>
  </si>
  <si>
    <t>Copeland-COPELAMETIC-60HZ</t>
  </si>
  <si>
    <t>HAF2-0033-IAA</t>
  </si>
  <si>
    <t>MED AVERAGE</t>
  </si>
  <si>
    <t>HAK2-0050-IAB</t>
  </si>
  <si>
    <t>KAN2-0050-IAA</t>
  </si>
  <si>
    <t>KAM2-0075-IAA</t>
  </si>
  <si>
    <t>KAJ1-0100-TAC</t>
  </si>
  <si>
    <t>add 0.20 kW/ton for LOW condensers</t>
  </si>
  <si>
    <t>KAJ3-0100-CAA</t>
  </si>
  <si>
    <t>add 0.16 kW/ton for MED condensers</t>
  </si>
  <si>
    <t>KALA-0150-TAC</t>
  </si>
  <si>
    <t>based on 45Btu/Wh @ 15F DT</t>
  </si>
  <si>
    <t>EAC1-0150-TAC</t>
  </si>
  <si>
    <t>KALB-0150-CAB</t>
  </si>
  <si>
    <t>&gt;1.5</t>
  </si>
  <si>
    <t>EAC2-0150-CAB</t>
  </si>
  <si>
    <t>&gt;1.6</t>
  </si>
  <si>
    <t>ERJ1-0200-TAC</t>
  </si>
  <si>
    <t>&gt;1.7</t>
  </si>
  <si>
    <t>ERJ2-0200-CAB</t>
  </si>
  <si>
    <t>&gt;1.8</t>
  </si>
  <si>
    <t>EAV1-0200-TAC</t>
  </si>
  <si>
    <t>&gt;1.9</t>
  </si>
  <si>
    <t>EAV2-0200-CAB</t>
  </si>
  <si>
    <t>&gt;2.0</t>
  </si>
  <si>
    <t>3RK1-0300-TAE</t>
  </si>
  <si>
    <t>&gt;2.1</t>
  </si>
  <si>
    <t>3RK1-0310-TAC</t>
  </si>
  <si>
    <t>&gt;2.2</t>
  </si>
  <si>
    <t>NRB2-0310-CFB</t>
  </si>
  <si>
    <t>&gt;2.3</t>
  </si>
  <si>
    <t>3RK2-0310-CAB</t>
  </si>
  <si>
    <t>&gt;2.4</t>
  </si>
  <si>
    <t>LAH1-0310-CAB</t>
  </si>
  <si>
    <t>&gt;2.5</t>
  </si>
  <si>
    <t>LAH1-0310-TAC</t>
  </si>
  <si>
    <t>LAH1-0300-TAE</t>
  </si>
  <si>
    <t>&gt;0.4</t>
  </si>
  <si>
    <t>MRF2-0506-CFB</t>
  </si>
  <si>
    <t>&gt;0.5</t>
  </si>
  <si>
    <t>MRF2-0500-TFC</t>
  </si>
  <si>
    <t>&gt;0.6</t>
  </si>
  <si>
    <t>9RC1-0765-TFC</t>
  </si>
  <si>
    <t>&gt;0.7</t>
  </si>
  <si>
    <t>9RS3-1015-THC</t>
  </si>
  <si>
    <t>&gt;0.8</t>
  </si>
  <si>
    <t>4RA3-1000-TSK</t>
  </si>
  <si>
    <t>&gt;0.9</t>
  </si>
  <si>
    <t>4RH1-1500-TSK</t>
  </si>
  <si>
    <t>&gt;1.0</t>
  </si>
  <si>
    <t>6RA4-2000-TSK</t>
  </si>
  <si>
    <t>&gt;1.1</t>
  </si>
  <si>
    <t>Copeland-DISCUS-50HZ</t>
  </si>
  <si>
    <t>&gt;1.2</t>
  </si>
  <si>
    <t>2DA3-0500-TFC</t>
  </si>
  <si>
    <t>&gt;1.3</t>
  </si>
  <si>
    <t>&gt;1.4</t>
  </si>
  <si>
    <t>3DF3-0900-TFD</t>
  </si>
  <si>
    <t>3DS3-1000-TFD</t>
  </si>
  <si>
    <t>Copeland-COPELAMETIC-50HZ</t>
  </si>
  <si>
    <t>NRB2-0310-TFC</t>
  </si>
  <si>
    <t>6RH1-2000-TSK</t>
  </si>
  <si>
    <t>Carlyle</t>
  </si>
  <si>
    <t>06DR109</t>
  </si>
  <si>
    <t>06DR013</t>
  </si>
  <si>
    <t>06DR316</t>
  </si>
  <si>
    <t>06DR718</t>
  </si>
  <si>
    <t>06DR820</t>
  </si>
  <si>
    <t>06DR724</t>
  </si>
  <si>
    <t>06DR228</t>
  </si>
  <si>
    <t>06DR337</t>
  </si>
  <si>
    <t>06EM450</t>
  </si>
  <si>
    <t>06EA565</t>
  </si>
  <si>
    <t>06EM475</t>
  </si>
  <si>
    <t>06EM499</t>
  </si>
  <si>
    <t>2DF3-030E-TFC</t>
  </si>
  <si>
    <t>2DA3-060E-TFC</t>
  </si>
  <si>
    <t>2DB3-060E-TFC</t>
  </si>
  <si>
    <t>3DA3-060E-TFC</t>
  </si>
  <si>
    <t>3DB3-075E-TFC</t>
  </si>
  <si>
    <t>3DF3-090E-TFC</t>
  </si>
  <si>
    <t>3DS3-100E-TFC</t>
  </si>
  <si>
    <t>4DH3-150E-TSK</t>
  </si>
  <si>
    <t>4DJ3-200E-TSK</t>
  </si>
  <si>
    <t>6DH3-200E-TSK</t>
  </si>
  <si>
    <t>6DJ3-300E-TSK</t>
  </si>
  <si>
    <t>Copeland-COPELAWELD-60HZ</t>
  </si>
  <si>
    <t>JR36C1E-IAV</t>
  </si>
  <si>
    <t>JR53C1E-IAA</t>
  </si>
  <si>
    <t>RR81C1E-IAV</t>
  </si>
  <si>
    <t>RR10K1E-CAV</t>
  </si>
  <si>
    <t>CS10K6E-PFV</t>
  </si>
  <si>
    <t>CS27K3E-TFD</t>
  </si>
  <si>
    <t>CS33K3E-TF5</t>
  </si>
  <si>
    <t>EAVA-021E-TAC</t>
  </si>
  <si>
    <t>Copeland-COPELAWELD-50HZ</t>
  </si>
  <si>
    <t>JR26C1E-IAZ</t>
  </si>
  <si>
    <t>JR53C1E-IAV</t>
  </si>
  <si>
    <t>CS10K6E-PFJ</t>
  </si>
  <si>
    <t>CS20K6E-PFZ</t>
  </si>
  <si>
    <t>06DM808</t>
  </si>
  <si>
    <t>06DM313</t>
  </si>
  <si>
    <t>06DA818</t>
  </si>
  <si>
    <t>06DA824</t>
  </si>
  <si>
    <t>06DA328</t>
  </si>
  <si>
    <t>06DA537</t>
  </si>
  <si>
    <t>06EA550</t>
  </si>
  <si>
    <t>06EA575</t>
  </si>
  <si>
    <t>06EA599</t>
  </si>
  <si>
    <t>Copeland-SCROLL-60HZ</t>
  </si>
  <si>
    <t>ZB21KA-TF5</t>
  </si>
  <si>
    <t>ZB26KA-TF5</t>
  </si>
  <si>
    <t>ZB30KA-TF5</t>
  </si>
  <si>
    <t>ZB38KA-TF5</t>
  </si>
  <si>
    <t>ZB45KA-TF5</t>
  </si>
  <si>
    <t>JSS5-0050-IAA</t>
  </si>
  <si>
    <t>JRE1-0050-IAA</t>
  </si>
  <si>
    <t>JRF4-0050-IFA</t>
  </si>
  <si>
    <t>RSE4-0075-IAV</t>
  </si>
  <si>
    <t>RRG4-0100-PAV</t>
  </si>
  <si>
    <t>REK3-0125-TFC</t>
  </si>
  <si>
    <t>REK3-0125-PFV</t>
  </si>
  <si>
    <t>REB3-0150-PFV</t>
  </si>
  <si>
    <t>CRA1-0150-PFV</t>
  </si>
  <si>
    <t>CRA1-0150-TF5</t>
  </si>
  <si>
    <t>REY3-0175-TFC</t>
  </si>
  <si>
    <t>CRB1-0175-PFV</t>
  </si>
  <si>
    <t>REY3-0175-PFV</t>
  </si>
  <si>
    <t>CRC1-0175-TF5</t>
  </si>
  <si>
    <t>CRC1-0175-PFV</t>
  </si>
  <si>
    <t>CRD1-0200-PFV</t>
  </si>
  <si>
    <t>CRD1-0200-TF5</t>
  </si>
  <si>
    <t>CRE1-0225-TF5</t>
  </si>
  <si>
    <t>CRE2-0225-PFV</t>
  </si>
  <si>
    <t>CRF1-0250-TF5</t>
  </si>
  <si>
    <t>CRF2-0250-PFV</t>
  </si>
  <si>
    <t>CRG3-0250-TF5</t>
  </si>
  <si>
    <t>CRG3-0250-PFV</t>
  </si>
  <si>
    <t>CRH3-0275-PFV</t>
  </si>
  <si>
    <t>CRI3-0290-PFV</t>
  </si>
  <si>
    <t>CRI3-0290-TF5</t>
  </si>
  <si>
    <t>CRJ3-0300-TF5</t>
  </si>
  <si>
    <t>CRK3-0325-PFV</t>
  </si>
  <si>
    <t>CRK3-0325-TF5</t>
  </si>
  <si>
    <t>CRL3-0350-TF5</t>
  </si>
  <si>
    <t>CRL3-0350-PFV</t>
  </si>
  <si>
    <t>CRM3-0400-PFV</t>
  </si>
  <si>
    <t>CRM3-0400-TF5</t>
  </si>
  <si>
    <t>CRT5-0450-PFV</t>
  </si>
  <si>
    <t>CRT5-0450-TF5</t>
  </si>
  <si>
    <t>CRP5-0450-TF5</t>
  </si>
  <si>
    <t>CRP5-0450-PFV</t>
  </si>
  <si>
    <t>CRN5-0500-TF5</t>
  </si>
  <si>
    <t>CRN5-0500-PFV</t>
  </si>
  <si>
    <t>HAG2-0050-CAV</t>
  </si>
  <si>
    <t>HAG1-0050-TAC</t>
  </si>
  <si>
    <t>KAN2-0075-CAV</t>
  </si>
  <si>
    <t>KAN1-0075-TAC</t>
  </si>
  <si>
    <t>KAR1-0100-TAC</t>
  </si>
  <si>
    <t>KAR2-0100-CAV</t>
  </si>
  <si>
    <t>KAM1-0100-TAC</t>
  </si>
  <si>
    <t>KAM2-0100-CAV</t>
  </si>
  <si>
    <t>KAGA-0150-TAC</t>
  </si>
  <si>
    <t>KAGB-0150-CAV</t>
  </si>
  <si>
    <t>ERA1-0200-TAC</t>
  </si>
  <si>
    <t>ERA2-0200-CAB</t>
  </si>
  <si>
    <t>KAKA-0200-TAC</t>
  </si>
  <si>
    <t>KAKB-0200-CAV</t>
  </si>
  <si>
    <t>EAD2-0320-CAB</t>
  </si>
  <si>
    <t>EAD1-0320-TAC</t>
  </si>
  <si>
    <t>ERF1-0311-TAC</t>
  </si>
  <si>
    <t>ERF1-0310-TAC</t>
  </si>
  <si>
    <t>NRB2-0400-TFC</t>
  </si>
  <si>
    <t>NRA2-0500-TFC</t>
  </si>
  <si>
    <t>MRH4-0760-TFC</t>
  </si>
  <si>
    <t>9RC1-1015-THC</t>
  </si>
  <si>
    <t>4RA3-2000-TSK</t>
  </si>
  <si>
    <t>4RH1-2500-TSK</t>
  </si>
  <si>
    <t>4RJ2-3000-TSK</t>
  </si>
  <si>
    <t>6RA4-3000-TSK</t>
  </si>
  <si>
    <t>6RH1-3500-TSK</t>
  </si>
  <si>
    <t>6RJ1-4000-TSN</t>
  </si>
  <si>
    <t>Copeland-SCROLL-50HZ</t>
  </si>
  <si>
    <t>ZB42KA-PFJ</t>
  </si>
  <si>
    <t>CRA1-0150-TFD</t>
  </si>
  <si>
    <t>CRC1-0175-TFD</t>
  </si>
  <si>
    <t>CRI3-0290-TFD</t>
  </si>
  <si>
    <t>CRT5-0450-TFD</t>
  </si>
  <si>
    <t>3DA3-0500-TFC</t>
  </si>
  <si>
    <t>3DB3-0500-TFC</t>
  </si>
  <si>
    <t>3DF3-0750-TFC</t>
  </si>
  <si>
    <t>3DS3-0750-TFC</t>
  </si>
  <si>
    <t>HAK2-0033-IAA</t>
  </si>
  <si>
    <t>HAJ2-0025-IAA</t>
  </si>
  <si>
    <t>KAM1-0050-TAC</t>
  </si>
  <si>
    <t>KAM2-0050-IAA</t>
  </si>
  <si>
    <t>KAJ1-0075-TAC</t>
  </si>
  <si>
    <t>KAG2-0050-IAA</t>
  </si>
  <si>
    <t>KAJ3-0075-IAA</t>
  </si>
  <si>
    <t>KAG1-0050-TAC</t>
  </si>
  <si>
    <t>HAT2-0033-IAA</t>
  </si>
  <si>
    <t>KAA2-0075-IAA</t>
  </si>
  <si>
    <t>KAA1-0075-TAC</t>
  </si>
  <si>
    <t>EAV2-0150-CAB</t>
  </si>
  <si>
    <t>EAV1-0150-TAC</t>
  </si>
  <si>
    <t>KAL2-0100-CAA</t>
  </si>
  <si>
    <t>KAL1-0100-TAC</t>
  </si>
  <si>
    <t>KATA-0100-TAC</t>
  </si>
  <si>
    <t>EAJ2-0150-CAB</t>
  </si>
  <si>
    <t>KATB-0100-CAA</t>
  </si>
  <si>
    <t>EAJ1-0150-TAC</t>
  </si>
  <si>
    <t>3AJ2-0200-CAB</t>
  </si>
  <si>
    <t>3AJ1-0200-TAC</t>
  </si>
  <si>
    <t>3AH1-0200-TAC</t>
  </si>
  <si>
    <t>3AH2-0200-CAB</t>
  </si>
  <si>
    <t>LAM1-0300-TAE</t>
  </si>
  <si>
    <t>LAM1-0310-TAC</t>
  </si>
  <si>
    <t>LAM1-0310-CAB</t>
  </si>
  <si>
    <t>NRN2-0310-CFB</t>
  </si>
  <si>
    <t>NRN2-0310-TFC</t>
  </si>
  <si>
    <t>9RJ1-0505-TFC</t>
  </si>
  <si>
    <t>9RB1-0505-TFC</t>
  </si>
  <si>
    <t>9RS3-0765-TFC</t>
  </si>
  <si>
    <t>6RA4-1000-TSK</t>
  </si>
  <si>
    <t>3DA3-0500-TFD</t>
  </si>
  <si>
    <t>3DB3-0500-TFD</t>
  </si>
  <si>
    <t>3DF3-0750-TFD</t>
  </si>
  <si>
    <t>3DS3-0750-TFD</t>
  </si>
  <si>
    <t>KAH2-0050-CAF</t>
  </si>
  <si>
    <t>KAG2-0050-CAG</t>
  </si>
  <si>
    <t>KAA2-0075-CAF</t>
  </si>
  <si>
    <t>KATB-0100-CAG</t>
  </si>
  <si>
    <t>06TRC033</t>
  </si>
  <si>
    <t>06TRD039</t>
  </si>
  <si>
    <t>06TRD044</t>
  </si>
  <si>
    <t>06TRE048</t>
  </si>
  <si>
    <t>06TRE054</t>
  </si>
  <si>
    <t>06TRF065</t>
  </si>
  <si>
    <t>06TRG078</t>
  </si>
  <si>
    <t>06TRH088</t>
  </si>
  <si>
    <t>06TRK108</t>
  </si>
  <si>
    <t>ZF13K4E-TF5</t>
  </si>
  <si>
    <t>ZF15K4E-TF5</t>
  </si>
  <si>
    <t>ZF18K4E-TF5</t>
  </si>
  <si>
    <t>06CC016</t>
  </si>
  <si>
    <t>06CC018</t>
  </si>
  <si>
    <t>06CC124</t>
  </si>
  <si>
    <t>06CC228</t>
  </si>
  <si>
    <t>06CC337</t>
  </si>
  <si>
    <t>06CC550</t>
  </si>
  <si>
    <t>06CC665</t>
  </si>
  <si>
    <t>06CC675</t>
  </si>
  <si>
    <t>06CC899</t>
  </si>
  <si>
    <t>06ER450</t>
  </si>
  <si>
    <t>06ER465</t>
  </si>
  <si>
    <t>06ER475</t>
  </si>
  <si>
    <t>06ER399</t>
  </si>
  <si>
    <t>2DL3-0400-TFC</t>
  </si>
  <si>
    <t>2DA3-0600-TFC</t>
  </si>
  <si>
    <t>2DB3-0600-TFC</t>
  </si>
  <si>
    <t>3DA3-0600-TFC</t>
  </si>
  <si>
    <t>3DB3-0900-TFU</t>
  </si>
  <si>
    <t>4DA3-1000-TSK</t>
  </si>
  <si>
    <t>4DL3-1500-TSK</t>
  </si>
  <si>
    <t>4DT3-2200-TSK</t>
  </si>
  <si>
    <t>6DL3-2700-TSK</t>
  </si>
  <si>
    <t>6DT3-3000-TSK</t>
  </si>
  <si>
    <t>ZF09K4-TF5</t>
  </si>
  <si>
    <t>ZF11K4-TF5</t>
  </si>
  <si>
    <t>ZF13K4-TF5</t>
  </si>
  <si>
    <t>ZF15K4-TF5</t>
  </si>
  <si>
    <t>ZF18K4-TF5</t>
  </si>
  <si>
    <t>ZF24K4-TWC</t>
  </si>
  <si>
    <t>ZF33K4-TWC</t>
  </si>
  <si>
    <t>ZF40K4E-TWC</t>
  </si>
  <si>
    <t>HAFB-0033-IAA</t>
  </si>
  <si>
    <t>KANB-0050-IAA</t>
  </si>
  <si>
    <t>HATB-0051-CAA</t>
  </si>
  <si>
    <t>KAMA-0075-TAC</t>
  </si>
  <si>
    <t>KAMB-0075-CAB</t>
  </si>
  <si>
    <t>KAJB-0100-CAV</t>
  </si>
  <si>
    <t>KAJA-0101-TAC</t>
  </si>
  <si>
    <t>EADA-0200-TAC</t>
  </si>
  <si>
    <t>EADB-0200-CAB</t>
  </si>
  <si>
    <t>EAVA-0210-TAC</t>
  </si>
  <si>
    <t>EAVB-0210-CAV</t>
  </si>
  <si>
    <t>3AJA-0210-TAC</t>
  </si>
  <si>
    <t>3AJB-0210-CAB</t>
  </si>
  <si>
    <t>LAHA-0310-TAC</t>
  </si>
  <si>
    <t>LAHB-0311-CAB</t>
  </si>
  <si>
    <t>ZF24K4-TWD</t>
  </si>
  <si>
    <t>ZF33K4-TWD</t>
  </si>
  <si>
    <t>ZF40K4E-TWD</t>
  </si>
  <si>
    <t>KAMB-0075-CAZ</t>
  </si>
  <si>
    <t>EAVA-0210-TAD</t>
  </si>
  <si>
    <t>2DF3-030E-TFD</t>
  </si>
  <si>
    <t>2DL3-040E-TFD</t>
  </si>
  <si>
    <t>2DA3-060E-TFD</t>
  </si>
  <si>
    <t>2DB3-060E-TFD</t>
  </si>
  <si>
    <t>3DA3-060E-TFD</t>
  </si>
  <si>
    <t>3DB3-075E-TFD</t>
  </si>
  <si>
    <t>3DF3-090E-TFD</t>
  </si>
  <si>
    <t>3DS3-100E-TFD</t>
  </si>
  <si>
    <t>4DA3-101E-TSK</t>
  </si>
  <si>
    <t>4DL3-150E-TSK</t>
  </si>
  <si>
    <t>4DT3-220E-TSK</t>
  </si>
  <si>
    <t>6DL3-270E-TSK</t>
  </si>
  <si>
    <t>6DT3-300E-TSK</t>
  </si>
  <si>
    <t>ZF09K4E-TF5</t>
  </si>
  <si>
    <t>ZF11K4E-TF5</t>
  </si>
  <si>
    <t>ZF13K4E-PFV</t>
  </si>
  <si>
    <t>ZF24K4E-TWC</t>
  </si>
  <si>
    <t>ZF33K4E-TWC</t>
  </si>
  <si>
    <t>HAFB-003E-IAA</t>
  </si>
  <si>
    <t>KAEA-007E-TAC</t>
  </si>
  <si>
    <t>KANB-005E-CAV</t>
  </si>
  <si>
    <t>KANA-006E-TAC</t>
  </si>
  <si>
    <t>KAEB-007E-CAV</t>
  </si>
  <si>
    <t>KAMA-007E-TAC</t>
  </si>
  <si>
    <t>HATB-005E-CAA</t>
  </si>
  <si>
    <t>KAMB-007E-CAV</t>
  </si>
  <si>
    <t>KAJB-010E-CAV</t>
  </si>
  <si>
    <t>KAJA-011E-TAD</t>
  </si>
  <si>
    <t>KAKB-011E-CAV</t>
  </si>
  <si>
    <t>KALA-016E-TAC</t>
  </si>
  <si>
    <t>EADB-021E-CAB</t>
  </si>
  <si>
    <t>EADA-020E-TAC</t>
  </si>
  <si>
    <t>EAVB-021E-CAV</t>
  </si>
  <si>
    <t>3ABA-031E-TAC</t>
  </si>
  <si>
    <t>3ABB-032E-CAB</t>
  </si>
  <si>
    <t>LAHB-032E-CAB</t>
  </si>
  <si>
    <t>LAHA-032E-TAD</t>
  </si>
  <si>
    <t>LALA-032E-TAC</t>
  </si>
  <si>
    <t>NRD1-040E-CFB</t>
  </si>
  <si>
    <t>NRD1-032E-TFC</t>
  </si>
  <si>
    <t>4DA3-100E-TSK</t>
  </si>
  <si>
    <t>ZF24K4E-TWD</t>
  </si>
  <si>
    <t>ZF33K4E-TWD</t>
  </si>
  <si>
    <t>KAJB-010E-CAG</t>
  </si>
  <si>
    <t>KALB-015E-CAV</t>
  </si>
  <si>
    <t>R-502</t>
  </si>
  <si>
    <t>RSL5-0101-CAV</t>
  </si>
  <si>
    <t>RSL5-0101-TFC</t>
  </si>
  <si>
    <t>RSN5-0075-IAV</t>
  </si>
  <si>
    <t>HAK2-0050-IAA</t>
  </si>
  <si>
    <t>KAN1-0050-TAC</t>
  </si>
  <si>
    <t>KAM1-0075-TAC</t>
  </si>
  <si>
    <t>EAA1-0150-TAC</t>
  </si>
  <si>
    <t>EAA2-0150-CAB</t>
  </si>
  <si>
    <t>EAD2-0200-CAB</t>
  </si>
  <si>
    <t>EAD1-0200-TAC</t>
  </si>
  <si>
    <t>3AB2-0310-CAB</t>
  </si>
  <si>
    <t>3AB1-0311-TAC</t>
  </si>
  <si>
    <t>3AB1-0300-TAE</t>
  </si>
  <si>
    <t>3AB1-0310-TAC</t>
  </si>
  <si>
    <t>LAL1-0310-CAB</t>
  </si>
  <si>
    <t>LAL1-0310-TAC</t>
  </si>
  <si>
    <t>NRD1-0310-TFC</t>
  </si>
  <si>
    <t>LAL1-0300-TAE</t>
  </si>
  <si>
    <t>LAC1-0310-CAB</t>
  </si>
  <si>
    <t>LAC1-0310-TAC</t>
  </si>
  <si>
    <t>NRD1-0406-CFB</t>
  </si>
  <si>
    <t>MRA2-0506-CFB</t>
  </si>
  <si>
    <t>MRA2-0500-TFC</t>
  </si>
  <si>
    <t>MRB1-0500-TFC</t>
  </si>
  <si>
    <t>9RJ1-0765-TFC</t>
  </si>
  <si>
    <t>9RB1-0765-TFC</t>
  </si>
  <si>
    <t>4RL1-1900-TSU</t>
  </si>
  <si>
    <t>4RL1-1500-TSK</t>
  </si>
  <si>
    <t>6RL1-2500-TSK</t>
  </si>
  <si>
    <t>6RT1-3000-TSK</t>
  </si>
  <si>
    <t>4DL1-1500-TSK</t>
  </si>
  <si>
    <t>4DT1-2200-TSK</t>
  </si>
  <si>
    <t>6DL1-2700-TSK</t>
  </si>
  <si>
    <t>6DT1-3000-TSK</t>
  </si>
  <si>
    <t>KAJ3-0100-CAG</t>
  </si>
  <si>
    <t>2DB3-0500-TFC</t>
  </si>
  <si>
    <t>HAF2-0025-IAA</t>
  </si>
  <si>
    <t>HAJ2-0033-IAA</t>
  </si>
  <si>
    <t>KAE2-0050-IAA</t>
  </si>
  <si>
    <t>HAT2-0050-IAA</t>
  </si>
  <si>
    <t>KAE1-0050-TAC</t>
  </si>
  <si>
    <t>KAG2-0075-IAA</t>
  </si>
  <si>
    <t>KAG1-0075-TAC</t>
  </si>
  <si>
    <t>KAK1-0100-TAC</t>
  </si>
  <si>
    <t>KAK2-0100-CAA</t>
  </si>
  <si>
    <t>KATB-0150-CAB</t>
  </si>
  <si>
    <t>EAB1-0150-TAC</t>
  </si>
  <si>
    <t>KATA-0150-TAC</t>
  </si>
  <si>
    <t>EAB2-0150-CAB</t>
  </si>
  <si>
    <t>EAL2-0200-CAB</t>
  </si>
  <si>
    <t>EAL1-0200-TAC</t>
  </si>
  <si>
    <t>LAC1-0300-TAE</t>
  </si>
  <si>
    <t>9RA1-0506-CFB</t>
  </si>
  <si>
    <t>9RA1-0505-TFC</t>
  </si>
  <si>
    <t>MRC1-0500-TFD</t>
  </si>
  <si>
    <t>KAM2-0050-CAG</t>
  </si>
  <si>
    <t>KAJ3-0075-CAG</t>
  </si>
  <si>
    <t>KAL2-0100-CAG</t>
  </si>
  <si>
    <t>KATB-0150-CAS</t>
  </si>
  <si>
    <t>***DO_NOT_USE***Copeland-SCROLL-60HZ</t>
  </si>
  <si>
    <t>ZS30K4E-TF5</t>
  </si>
  <si>
    <t>ZS38K4E-TF5</t>
  </si>
  <si>
    <t>ZS45K4E-TF5</t>
  </si>
  <si>
    <t>JF11C1E-IAA</t>
  </si>
  <si>
    <t>RS40C1E-IAV</t>
  </si>
  <si>
    <t>RF18C1E-IAA</t>
  </si>
  <si>
    <t>RS54C1E-IAV</t>
  </si>
  <si>
    <t>JF11C1E-IAZ</t>
  </si>
  <si>
    <t>RF18C1E-IAZ</t>
  </si>
  <si>
    <t>06DM316</t>
  </si>
  <si>
    <t>06DM337</t>
  </si>
  <si>
    <t>2DC3-0500-CFB</t>
  </si>
  <si>
    <t>2DC3-0500-TFC</t>
  </si>
  <si>
    <t>2DD3-0500-TFC</t>
  </si>
  <si>
    <t>2DL3-0750-TFC</t>
  </si>
  <si>
    <t>2DA3-0750-TFC</t>
  </si>
  <si>
    <t>3DA3-0750-TFC</t>
  </si>
  <si>
    <t>3DB3-1000-TFC</t>
  </si>
  <si>
    <t>3DF3-1200-TFC</t>
  </si>
  <si>
    <t>3DS3-1500-TFC</t>
  </si>
  <si>
    <t>4DA3-2000-TSK</t>
  </si>
  <si>
    <t>4DH3-2500-TSK</t>
  </si>
  <si>
    <t>4DJ3-3000-TSK</t>
  </si>
  <si>
    <t>6DH3-3500-TSK</t>
  </si>
  <si>
    <t>6DG3-3500-TSN</t>
  </si>
  <si>
    <t>6DJ3-4000-TSN</t>
  </si>
  <si>
    <t>ZS21K4-TF5</t>
  </si>
  <si>
    <t>ZS26K4-TF5</t>
  </si>
  <si>
    <t>ZS30K4-TF5</t>
  </si>
  <si>
    <t>ZS38K4-TF5</t>
  </si>
  <si>
    <t>ZS45K4-TF5</t>
  </si>
  <si>
    <t>ZS75K4-TWC</t>
  </si>
  <si>
    <t>JSE5-0051-CAA</t>
  </si>
  <si>
    <t>JSH5-0075-PAV</t>
  </si>
  <si>
    <t>JSL5-0075-PAV</t>
  </si>
  <si>
    <t>RSN6-0075-IAV</t>
  </si>
  <si>
    <t>RSL4-0175-TFC</t>
  </si>
  <si>
    <t>HAJ1-0050-TAC</t>
  </si>
  <si>
    <t>HAJ2-0050-CAV</t>
  </si>
  <si>
    <t>KAE2-0075-CAV</t>
  </si>
  <si>
    <t>KAE1-0075-TAC</t>
  </si>
  <si>
    <t>ERC2-0200-CAB</t>
  </si>
  <si>
    <t>ERC1-0200-TAC</t>
  </si>
  <si>
    <t>KATA-0200-TAU</t>
  </si>
  <si>
    <t>3RA2-0310-CAB</t>
  </si>
  <si>
    <t>3RA1-0311-TAC</t>
  </si>
  <si>
    <t>3RA1-0310-TAC</t>
  </si>
  <si>
    <t>NRM1-0500-TFC</t>
  </si>
  <si>
    <t>6DG3-3500-FSD</t>
  </si>
  <si>
    <t>ZS75K4-TWD</t>
  </si>
  <si>
    <t>2DC3-050E-TFD</t>
  </si>
  <si>
    <t>2DD3-050E-TFD</t>
  </si>
  <si>
    <t>2DL3-075E-TFD</t>
  </si>
  <si>
    <t>2DA3-075E-TFC</t>
  </si>
  <si>
    <t>3DA3-075E-TFD</t>
  </si>
  <si>
    <t>3DB3-100E-TFD</t>
  </si>
  <si>
    <t>3DF3-120E-TFD</t>
  </si>
  <si>
    <t>3DS3-150E-TFD</t>
  </si>
  <si>
    <t>4DA3-200E-TSK</t>
  </si>
  <si>
    <t>4DH3-250E-TSK</t>
  </si>
  <si>
    <t>4DJ3-300E-TSK</t>
  </si>
  <si>
    <t>6DH3-350E-TSK</t>
  </si>
  <si>
    <t>6DG3-350E-TSN</t>
  </si>
  <si>
    <t>6DJ3-400E-TSN</t>
  </si>
  <si>
    <t>ZS21K4E-TF5</t>
  </si>
  <si>
    <t>ZS26K4E-TF5</t>
  </si>
  <si>
    <t>ZS56K4E-TWC</t>
  </si>
  <si>
    <t>ZS75K4E-TWC</t>
  </si>
  <si>
    <t>JS19C1E-IAA</t>
  </si>
  <si>
    <t>JS25C1E-IAA</t>
  </si>
  <si>
    <t>JS35C1E-CAA</t>
  </si>
  <si>
    <t>RS43C1E-IAA</t>
  </si>
  <si>
    <t>JS55C1E-CAA</t>
  </si>
  <si>
    <t>RS64C1E-PAA</t>
  </si>
  <si>
    <t>RS73C1E-PFJ</t>
  </si>
  <si>
    <t>CS10K6E-TF5</t>
  </si>
  <si>
    <t>RS97C1E-CAV</t>
  </si>
  <si>
    <t>CS12K6E-TF5</t>
  </si>
  <si>
    <t>CS12K6E-PFV</t>
  </si>
  <si>
    <t>CS14K6E-TF5</t>
  </si>
  <si>
    <t>CS14K6E-PFV</t>
  </si>
  <si>
    <t>CS18K6E-TF5</t>
  </si>
  <si>
    <t>CS18K6E-PFV</t>
  </si>
  <si>
    <t>CS20K6E-TF5</t>
  </si>
  <si>
    <t>CS20K6E-PFV</t>
  </si>
  <si>
    <t>CS27K3E-PFV</t>
  </si>
  <si>
    <t>CS27K3E-TF5</t>
  </si>
  <si>
    <t>CS33K3E-PFV</t>
  </si>
  <si>
    <t>HAJB-005E-CAV</t>
  </si>
  <si>
    <t>KARB-010E-CAV</t>
  </si>
  <si>
    <t>KARA-010E-TAC</t>
  </si>
  <si>
    <t>KAKA-020E-TAC</t>
  </si>
  <si>
    <t>KAKB-021E-CAV</t>
  </si>
  <si>
    <t>ERCA-021E-TAC</t>
  </si>
  <si>
    <t>ERFA-031E-TAC</t>
  </si>
  <si>
    <t>3RAA-031E-TAC</t>
  </si>
  <si>
    <t>NRB2-040E-TFC</t>
  </si>
  <si>
    <t>ZS92K4E-TWD</t>
  </si>
  <si>
    <t>JS35C1E-PAJ</t>
  </si>
  <si>
    <t>RS43C1E-IAZ</t>
  </si>
  <si>
    <t>RS55C1E-PAZ</t>
  </si>
  <si>
    <t>RS97C1E-CAZ</t>
  </si>
  <si>
    <t>CS14K6E-PFJ</t>
  </si>
  <si>
    <t>CS18K6E-PFJ</t>
  </si>
  <si>
    <t>RSU5-0050-IAV</t>
  </si>
  <si>
    <t>ERF2-0310-CAB</t>
  </si>
  <si>
    <t>8DP1-5000-TSK</t>
  </si>
  <si>
    <t>8DS1-6000-TSK</t>
  </si>
  <si>
    <t>6DH1-3500-TSK</t>
  </si>
  <si>
    <t>6DJ1-4000-TSN</t>
  </si>
  <si>
    <t>Reference</t>
  </si>
  <si>
    <t>Bakery</t>
  </si>
  <si>
    <t>Hospitals/ Health Care</t>
  </si>
  <si>
    <t>Movie Theater</t>
  </si>
  <si>
    <t>Penitentiary</t>
  </si>
  <si>
    <t>Refrigerated Warehouse</t>
  </si>
  <si>
    <t>Retail - Big Box</t>
  </si>
  <si>
    <t>Heat Pump</t>
  </si>
  <si>
    <t>BUILDING HVAC SYSTEM (SELECT ONE)</t>
  </si>
  <si>
    <t>Motel</t>
  </si>
  <si>
    <t>Hotel</t>
  </si>
  <si>
    <t>Large Retail</t>
  </si>
  <si>
    <t>Restaurant - Full Service</t>
  </si>
  <si>
    <t>Restaurant - Fast Food</t>
  </si>
  <si>
    <r>
      <rPr>
        <sz val="12"/>
        <rFont val="Arial"/>
        <family val="2"/>
      </rPr>
      <t>•</t>
    </r>
    <r>
      <rPr>
        <sz val="8"/>
        <rFont val="Arial"/>
        <family val="2"/>
      </rPr>
      <t xml:space="preserve"> IRS recognized farms and religious organizations may also be eligible if they pay into the SBC. Please verify with a copy of a National Grid electric utility bill.</t>
    </r>
  </si>
  <si>
    <t>CT</t>
  </si>
  <si>
    <t>MA</t>
  </si>
  <si>
    <t>Date:</t>
  </si>
  <si>
    <t>Notes:</t>
  </si>
  <si>
    <t>Table 5:</t>
  </si>
  <si>
    <t>1-855-236-7052   |energysavings@nationalgrid.com   | www.ngrid.com/unybiz</t>
  </si>
  <si>
    <t>Application and Instructions</t>
  </si>
  <si>
    <t>States</t>
  </si>
  <si>
    <t>AL</t>
  </si>
  <si>
    <t>AK</t>
  </si>
  <si>
    <t>AZ</t>
  </si>
  <si>
    <t>AR</t>
  </si>
  <si>
    <t>CA</t>
  </si>
  <si>
    <t>CO</t>
  </si>
  <si>
    <t>DE</t>
  </si>
  <si>
    <t>FL</t>
  </si>
  <si>
    <t>GA</t>
  </si>
  <si>
    <t>HI</t>
  </si>
  <si>
    <t>ID</t>
  </si>
  <si>
    <t>IL</t>
  </si>
  <si>
    <t>IN</t>
  </si>
  <si>
    <t>IA</t>
  </si>
  <si>
    <t>KS</t>
  </si>
  <si>
    <t>KY</t>
  </si>
  <si>
    <t>LA</t>
  </si>
  <si>
    <t>ME</t>
  </si>
  <si>
    <t>MD</t>
  </si>
  <si>
    <t>MI</t>
  </si>
  <si>
    <t>MN</t>
  </si>
  <si>
    <t>MS</t>
  </si>
  <si>
    <t>MO</t>
  </si>
  <si>
    <t>MT</t>
  </si>
  <si>
    <t>NE</t>
  </si>
  <si>
    <t>NV</t>
  </si>
  <si>
    <t>NH</t>
  </si>
  <si>
    <t>NJ</t>
  </si>
  <si>
    <t>NM</t>
  </si>
  <si>
    <t>NC</t>
  </si>
  <si>
    <t>ND</t>
  </si>
  <si>
    <t>OH</t>
  </si>
  <si>
    <t>OK</t>
  </si>
  <si>
    <t>OR</t>
  </si>
  <si>
    <t>PA</t>
  </si>
  <si>
    <t>RI</t>
  </si>
  <si>
    <t>SC</t>
  </si>
  <si>
    <t>SD</t>
  </si>
  <si>
    <t>TN</t>
  </si>
  <si>
    <t>TX</t>
  </si>
  <si>
    <t>UT</t>
  </si>
  <si>
    <t>VT</t>
  </si>
  <si>
    <t>VA</t>
  </si>
  <si>
    <t>WA</t>
  </si>
  <si>
    <t>WV</t>
  </si>
  <si>
    <t>WI</t>
  </si>
  <si>
    <t>WY</t>
  </si>
  <si>
    <t>Location</t>
  </si>
  <si>
    <t>Poughkeepsie</t>
  </si>
  <si>
    <t>1-855-236-7052                                                 |energysavings@nationalgrid.com   | www.ngrid.com/unybiz</t>
  </si>
  <si>
    <t>Medium ( 38° F)</t>
  </si>
  <si>
    <t>Low ( 0° F)</t>
  </si>
  <si>
    <t>On/Off Control</t>
  </si>
  <si>
    <t>Grocery</t>
  </si>
  <si>
    <t>NYC</t>
  </si>
  <si>
    <t>Monroe</t>
  </si>
  <si>
    <t>Montgomery</t>
  </si>
  <si>
    <t>Franklin</t>
  </si>
  <si>
    <t>Ontario</t>
  </si>
  <si>
    <t>AC with Fuel Heat</t>
  </si>
  <si>
    <t>Fuel Heat Only</t>
  </si>
  <si>
    <t>Number of Doors per case</t>
  </si>
  <si>
    <t>Number of Cases</t>
  </si>
  <si>
    <t>Share photos taken during post in a separate file.</t>
  </si>
  <si>
    <t>Measure Passes Inspection</t>
  </si>
  <si>
    <t>If not, what is value?</t>
  </si>
  <si>
    <t>Post Verification</t>
  </si>
  <si>
    <t xml:space="preserve">Inspector Signature: </t>
  </si>
  <si>
    <t xml:space="preserve">Phone Number: </t>
  </si>
  <si>
    <t xml:space="preserve">Contractor Contact: </t>
  </si>
  <si>
    <t xml:space="preserve">Address: </t>
  </si>
  <si>
    <t xml:space="preserve">Customer Contact: </t>
  </si>
  <si>
    <t xml:space="preserve">Project Contractor: </t>
  </si>
  <si>
    <t xml:space="preserve">Customer Name: </t>
  </si>
  <si>
    <t xml:space="preserve">Date: </t>
  </si>
  <si>
    <t xml:space="preserve">Inspected by: </t>
  </si>
  <si>
    <t>N/A</t>
  </si>
  <si>
    <t>Customer:</t>
  </si>
  <si>
    <t>Region:</t>
  </si>
  <si>
    <t>Calculations</t>
  </si>
  <si>
    <t>Installation of Doors on Existing Verticle Open Reach-in Display Case</t>
  </si>
  <si>
    <t>Location/Aisle/Case Product</t>
  </si>
  <si>
    <t>High Efficiency Door with NO anti-condensation heaters</t>
  </si>
  <si>
    <t>Standard Door with anti-condensation heaters</t>
  </si>
  <si>
    <t>HVACList</t>
  </si>
  <si>
    <t>Chilled Water with Fuel Heat</t>
  </si>
  <si>
    <t>AC with Elec Resistance Heat</t>
  </si>
  <si>
    <t>Chilled Water with Elec Resistance Heat</t>
  </si>
  <si>
    <t>Elec Resistance Heat Only</t>
  </si>
  <si>
    <t>CUSTOMER OF RECORD - NATIONAL GRID ELEC ACCOUNT NO.:</t>
  </si>
  <si>
    <t>ANNUAL AVERAGE $/ kWh (SUPPLY)</t>
  </si>
  <si>
    <t>ANNUAL AVERAGE $/ kWh (DELIVERY)</t>
  </si>
  <si>
    <t>CUSTOMER OF RECORD - NATIONAL GRID NAT. GAS ACCOUNT NO.:</t>
  </si>
  <si>
    <t>ANNUAL THERM USAGE:</t>
  </si>
  <si>
    <t>NATIONAL GRID ELECTRIC RATE (SELECT FROM LIST)</t>
  </si>
  <si>
    <t>AVERAGE BILLED DEMAND LAST 12 MONTHS</t>
  </si>
  <si>
    <r>
      <t xml:space="preserve">Refrigeration </t>
    </r>
    <r>
      <rPr>
        <sz val="10"/>
        <color theme="1"/>
        <rFont val="Calibri"/>
        <family val="2"/>
        <scheme val="minor"/>
      </rPr>
      <t>Tem</t>
    </r>
    <r>
      <rPr>
        <sz val="11"/>
        <color theme="1"/>
        <rFont val="Calibri"/>
        <family val="2"/>
        <scheme val="minor"/>
      </rPr>
      <t>peratures</t>
    </r>
  </si>
  <si>
    <t>Case Temp</t>
  </si>
  <si>
    <t>Cooler (&gt; 32˚F)</t>
  </si>
  <si>
    <r>
      <t>•</t>
    </r>
    <r>
      <rPr>
        <sz val="7"/>
        <color theme="1"/>
        <rFont val="Arial"/>
        <family val="2"/>
      </rPr>
      <t xml:space="preserve">   </t>
    </r>
    <r>
      <rPr>
        <sz val="8"/>
        <color theme="1"/>
        <rFont val="Arial"/>
        <family val="2"/>
      </rPr>
      <t>Permanent Magnet Synchronous Motors (PMSM) can replace existing motors in equipment manufacturered before January 1, 2009.  For equipment manufactured after January 1, 2009 the assumed motor to be replaced is an Electronically Commutated (EC) motor.</t>
    </r>
  </si>
  <si>
    <t>Automatic Door Closers for Walk-in Coolers or Freezers</t>
  </si>
  <si>
    <t>Walk-in Refrigerator or Freezer Evaporator Fan Motor Controls</t>
  </si>
  <si>
    <t>Location/Aisle/Case/Walk-in Product</t>
  </si>
  <si>
    <r>
      <t>•</t>
    </r>
    <r>
      <rPr>
        <sz val="7"/>
        <color theme="1"/>
        <rFont val="Arial"/>
        <family val="2"/>
      </rPr>
      <t xml:space="preserve">   </t>
    </r>
    <r>
      <rPr>
        <sz val="8"/>
        <color theme="1"/>
        <rFont val="Arial"/>
        <family val="2"/>
      </rPr>
      <t>Adding doors on existing verticle reach-in cases can be either High Efficiency, which includes multiple layers of glass, low-conductivity filler gas, or low-emissivity glass coating to prevent condensation (no anti-condensation heater) or Standard (with anti-condensation heater in doors, frames, or within the glass)</t>
    </r>
  </si>
  <si>
    <r>
      <t>•</t>
    </r>
    <r>
      <rPr>
        <sz val="7"/>
        <color theme="1"/>
        <rFont val="Arial"/>
        <family val="2"/>
      </rPr>
      <t xml:space="preserve">   </t>
    </r>
    <r>
      <rPr>
        <sz val="8"/>
        <color theme="1"/>
        <rFont val="Arial"/>
        <family val="2"/>
      </rPr>
      <t>refrigerated verticle reach-in cases are assumed to operate 8,760 hours per year.</t>
    </r>
  </si>
  <si>
    <t>•   If heated doors are installed Anti-Sweat Heater Controls are recommended to be utilized (further incentives would apply, see Table 3, Anti-Condensate Heater Controls)</t>
  </si>
  <si>
    <t>Anti-Condensate Heater Controls for Walk-in and Reach-in Coolers and Freezers</t>
  </si>
  <si>
    <t>Facility Details</t>
  </si>
  <si>
    <t xml:space="preserve">Contractor Phone #: </t>
  </si>
  <si>
    <t xml:space="preserve">Building Type: </t>
  </si>
  <si>
    <t>Existing Rated Eff. of Combined Cooler (&gt; 32˚ F) Compressors</t>
  </si>
  <si>
    <t>Is this value accurate?</t>
  </si>
  <si>
    <r>
      <t>Existing Rated Eff. of Combined Freezer (</t>
    </r>
    <r>
      <rPr>
        <sz val="11"/>
        <color theme="1"/>
        <rFont val="Calibri"/>
        <family val="2"/>
      </rPr>
      <t>≤</t>
    </r>
    <r>
      <rPr>
        <sz val="11"/>
        <color theme="1"/>
        <rFont val="Calibri"/>
        <family val="2"/>
        <scheme val="minor"/>
      </rPr>
      <t xml:space="preserve"> 32˚ F) Compressors</t>
    </r>
  </si>
  <si>
    <t>Sq. Ft. of one door</t>
  </si>
  <si>
    <r>
      <t>W/ft</t>
    </r>
    <r>
      <rPr>
        <vertAlign val="superscript"/>
        <sz val="10"/>
        <rFont val="Arial"/>
        <family val="2"/>
      </rPr>
      <t>2</t>
    </r>
  </si>
  <si>
    <t>Door Heater Control Type (select from list)</t>
  </si>
  <si>
    <r>
      <t xml:space="preserve">The incentive outlined in the Customer Report is subject to National Grid’s post installation inspection and/or certification of completed installation by the customer of final specifications, record drawings, and operation of the proposed equipment outlined below. In the event the proposed system is altered from the above description, notify the Company of the change </t>
    </r>
    <r>
      <rPr>
        <b/>
        <sz val="10"/>
        <rFont val="Arial"/>
        <family val="2"/>
      </rPr>
      <t>PRIOR</t>
    </r>
    <r>
      <rPr>
        <sz val="10"/>
        <rFont val="Arial"/>
        <family val="2"/>
      </rPr>
      <t xml:space="preserve"> to the equipment purchase and installation, as the change in design and operation may impact the available incentive.  If National Grid's post inspection has measures not passing inspection National Grid reserves the right to revise calculated savings and incentives based on the post verified results.</t>
    </r>
  </si>
  <si>
    <t>By signing this section, I am certifying that the measures identified in this customer report have been installed and fully operational.</t>
  </si>
  <si>
    <r>
      <t xml:space="preserve">Name </t>
    </r>
    <r>
      <rPr>
        <i/>
        <sz val="10"/>
        <rFont val="Arial"/>
        <family val="2"/>
      </rPr>
      <t>(print)</t>
    </r>
    <r>
      <rPr>
        <sz val="10"/>
        <rFont val="Arial"/>
        <family val="2"/>
      </rPr>
      <t>:</t>
    </r>
  </si>
  <si>
    <t>Customer Signature:</t>
  </si>
  <si>
    <t>Cooler Temp</t>
  </si>
  <si>
    <t>Proposed Door Type</t>
  </si>
  <si>
    <t>CUSTOMER OF RECORD</t>
  </si>
  <si>
    <t>BUSINESS NAME (IF DIFFERENT THAN CUSTOMER OF RECORD)</t>
  </si>
  <si>
    <t>CONTRACTOR CONTACT PERSON</t>
  </si>
  <si>
    <t>VENDOR CONTACT PERSON</t>
  </si>
  <si>
    <t>ANNUAL AVERAGE $/ THERM</t>
  </si>
  <si>
    <t>HVACc</t>
  </si>
  <si>
    <t>HVACd</t>
  </si>
  <si>
    <t>HVACff</t>
  </si>
  <si>
    <t>City &amp; HVAC</t>
  </si>
  <si>
    <t xml:space="preserve">City </t>
  </si>
  <si>
    <t>HVAC System</t>
  </si>
  <si>
    <t>AlbanyAC with Fuel Heat</t>
  </si>
  <si>
    <t>BinghamtonAC with Fuel Heat</t>
  </si>
  <si>
    <t>BuffaloAC with Fuel Heat</t>
  </si>
  <si>
    <t>MassenaAC with Fuel Heat</t>
  </si>
  <si>
    <t>NYCAC with Fuel Heat</t>
  </si>
  <si>
    <t>PoughkeepsieAC with Fuel Heat</t>
  </si>
  <si>
    <t>SyracuseAC with Fuel Heat</t>
  </si>
  <si>
    <t>AlbanyChilled Water with Fuel Heat</t>
  </si>
  <si>
    <t>BinghamtonChilled Water with Fuel Heat</t>
  </si>
  <si>
    <t>BuffaloChilled Water with Fuel Heat</t>
  </si>
  <si>
    <t>MassenaChilled Water with Fuel Heat</t>
  </si>
  <si>
    <t>NYCChilled Water with Fuel Heat</t>
  </si>
  <si>
    <t>PoughkeepsieChilled Water with Fuel Heat</t>
  </si>
  <si>
    <t>SyracuseChilled Water with Fuel Heat</t>
  </si>
  <si>
    <t>AlbanyHeat Pump</t>
  </si>
  <si>
    <t>BinghamtonHeat Pump</t>
  </si>
  <si>
    <t>BuffaloHeat Pump</t>
  </si>
  <si>
    <t>MassenaHeat Pump</t>
  </si>
  <si>
    <t>NYCHeat Pump</t>
  </si>
  <si>
    <t>PoughkeepsieHeat Pump</t>
  </si>
  <si>
    <t>SyracuseHeat Pump</t>
  </si>
  <si>
    <t>AlbanyAC with Elec Resistance Heat</t>
  </si>
  <si>
    <t>BinghamtonAC with Elec Resistance Heat</t>
  </si>
  <si>
    <t>BuffaloAC with Elec Resistance Heat</t>
  </si>
  <si>
    <t>MassenaAC with Elec Resistance Heat</t>
  </si>
  <si>
    <t>NYCAC with Elec Resistance Heat</t>
  </si>
  <si>
    <t>PoughkeepsieAC with Elec Resistance Heat</t>
  </si>
  <si>
    <t>SyracuseAC with Elec Resistance Heat</t>
  </si>
  <si>
    <t>AlbanyChilled Water with Elec Resistance Heat</t>
  </si>
  <si>
    <t>BinghamtonChilled Water with Elec Resistance Heat</t>
  </si>
  <si>
    <t>BuffaloChilled Water with Elec Resistance Heat</t>
  </si>
  <si>
    <t>MassenaChilled Water with Elec Resistance Heat</t>
  </si>
  <si>
    <t>NYCChilled Water with Elec Resistance Heat</t>
  </si>
  <si>
    <t>PoughkeepsieChilled Water with Elec Resistance Heat</t>
  </si>
  <si>
    <t>SyracuseChilled Water with Elec Resistance Heat</t>
  </si>
  <si>
    <t>AlbanyFuel Heat Only</t>
  </si>
  <si>
    <t>BinghamtonFuel Heat Only</t>
  </si>
  <si>
    <t>BuffaloFuel Heat Only</t>
  </si>
  <si>
    <t>MassenaFuel Heat Only</t>
  </si>
  <si>
    <t>NYCFuel Heat Only</t>
  </si>
  <si>
    <t>PoughkeepsieFuel Heat Only</t>
  </si>
  <si>
    <t>SyracuseFuel Heat Only</t>
  </si>
  <si>
    <t>AlbanyElec Resistance Heat Only</t>
  </si>
  <si>
    <t>BinghamtonElec Resistance Heat Only</t>
  </si>
  <si>
    <t>BuffaloElec Resistance Heat Only</t>
  </si>
  <si>
    <t>MassenaElec Resistance Heat Only</t>
  </si>
  <si>
    <t>NYCElec Resistance Heat Only</t>
  </si>
  <si>
    <t>PoughkeepsieElec Resistance Heat Only</t>
  </si>
  <si>
    <t>SyracuseElec Resistance Heat Only</t>
  </si>
  <si>
    <t>AlbanyN/A</t>
  </si>
  <si>
    <t>BinghamtonN/A</t>
  </si>
  <si>
    <t>BuffaloN/A</t>
  </si>
  <si>
    <t>MassenaN/A</t>
  </si>
  <si>
    <t>NYCN/A</t>
  </si>
  <si>
    <t>PoughkeepsieN/A</t>
  </si>
  <si>
    <t>SyracuseN/A</t>
  </si>
  <si>
    <t>Albanydefault</t>
  </si>
  <si>
    <t>default</t>
  </si>
  <si>
    <t>Binghamtondefault</t>
  </si>
  <si>
    <t>Buffalodefault</t>
  </si>
  <si>
    <t>Massenadefault</t>
  </si>
  <si>
    <t>NYCdefault</t>
  </si>
  <si>
    <t>Poughkeepsiedefault</t>
  </si>
  <si>
    <t>Syracusedefault</t>
  </si>
  <si>
    <t>Bldg HVAC:</t>
  </si>
  <si>
    <t>County</t>
  </si>
  <si>
    <t>Columbia</t>
  </si>
  <si>
    <t>Saratoga</t>
  </si>
  <si>
    <t>Washington</t>
  </si>
  <si>
    <t>Castleton On Hudson</t>
  </si>
  <si>
    <t>Otsego</t>
  </si>
  <si>
    <t>Warren</t>
  </si>
  <si>
    <t>Onondaga</t>
  </si>
  <si>
    <t>Chenango</t>
  </si>
  <si>
    <t>Erie</t>
  </si>
  <si>
    <t>Genesee</t>
  </si>
  <si>
    <t>Niagara</t>
  </si>
  <si>
    <t>Orleans</t>
  </si>
  <si>
    <t>Total Project Cost</t>
  </si>
  <si>
    <t># Doors/ Case</t>
  </si>
  <si>
    <t># Cases</t>
  </si>
  <si>
    <t>The incentives set forth in this application will be provided for the installation of equipment retrofits.  Incentives are ONLY for the installation types outlined.</t>
  </si>
  <si>
    <r>
      <rPr>
        <sz val="12"/>
        <rFont val="Arial"/>
        <family val="2"/>
      </rPr>
      <t>•</t>
    </r>
    <r>
      <rPr>
        <sz val="8"/>
        <rFont val="Arial"/>
        <family val="2"/>
      </rPr>
      <t xml:space="preserve"> Complete Application. If you do not have access to Excel or use a version older than 2010, please contact your National Grid representative to obtain a copy. Return the completed excel application as part of your complete package submitted to National Grid.</t>
    </r>
  </si>
  <si>
    <t>Zip Code</t>
  </si>
  <si>
    <t>TRM City</t>
  </si>
  <si>
    <t>Climate Zone</t>
  </si>
  <si>
    <t>Holtsville</t>
  </si>
  <si>
    <t>Suffolk</t>
  </si>
  <si>
    <t>Fishers Island</t>
  </si>
  <si>
    <t>New York</t>
  </si>
  <si>
    <t>Staten Island</t>
  </si>
  <si>
    <t>Richmond</t>
  </si>
  <si>
    <t>Bronx</t>
  </si>
  <si>
    <t>Amawalk</t>
  </si>
  <si>
    <t>Westchester</t>
  </si>
  <si>
    <t>Ardsley</t>
  </si>
  <si>
    <t>Ardsley On Hudson</t>
  </si>
  <si>
    <t>Armonk</t>
  </si>
  <si>
    <t>Baldwin Place</t>
  </si>
  <si>
    <t>Putnam</t>
  </si>
  <si>
    <t>Bedford</t>
  </si>
  <si>
    <t>Bedford Hills</t>
  </si>
  <si>
    <t>Brewster</t>
  </si>
  <si>
    <t>Briarcliff Manor</t>
  </si>
  <si>
    <t>Buchanan</t>
  </si>
  <si>
    <t>Carmel</t>
  </si>
  <si>
    <t>Chappaqua</t>
  </si>
  <si>
    <t>Cold Spring</t>
  </si>
  <si>
    <t>Crompond</t>
  </si>
  <si>
    <t>Cross River</t>
  </si>
  <si>
    <t>Croton Falls</t>
  </si>
  <si>
    <t>Croton On Hudson</t>
  </si>
  <si>
    <t>Dobbs Ferry</t>
  </si>
  <si>
    <t>Elmsford</t>
  </si>
  <si>
    <t>Garrison</t>
  </si>
  <si>
    <t>Goldens Bridge</t>
  </si>
  <si>
    <t>Granite Springs</t>
  </si>
  <si>
    <t>Harrison</t>
  </si>
  <si>
    <t>Hartsdale</t>
  </si>
  <si>
    <t>Hawthorne</t>
  </si>
  <si>
    <t>Irvington</t>
  </si>
  <si>
    <t>Jefferson Valley</t>
  </si>
  <si>
    <t>Katonah</t>
  </si>
  <si>
    <t>Lake Peekskill</t>
  </si>
  <si>
    <t>Larchmont</t>
  </si>
  <si>
    <t>Lincolndale</t>
  </si>
  <si>
    <t>Mahopac</t>
  </si>
  <si>
    <t>Mahopac Falls</t>
  </si>
  <si>
    <t>Mamaroneck</t>
  </si>
  <si>
    <t>Maryknoll</t>
  </si>
  <si>
    <t>Millwood</t>
  </si>
  <si>
    <t>Mohegan Lake</t>
  </si>
  <si>
    <t>Montrose</t>
  </si>
  <si>
    <t>Mount Kisco</t>
  </si>
  <si>
    <t>Mount Vernon</t>
  </si>
  <si>
    <t>North Salem</t>
  </si>
  <si>
    <t>Ossining</t>
  </si>
  <si>
    <t>Peekskill</t>
  </si>
  <si>
    <t>Cortlandt Manor</t>
  </si>
  <si>
    <t>Pleasantville</t>
  </si>
  <si>
    <t>Port Chester</t>
  </si>
  <si>
    <t>Pound Ridge</t>
  </si>
  <si>
    <t>Purchase</t>
  </si>
  <si>
    <t>Purdys</t>
  </si>
  <si>
    <t>Putnam Valley</t>
  </si>
  <si>
    <t>Rye</t>
  </si>
  <si>
    <t>Scarsdale</t>
  </si>
  <si>
    <t>Shenorock</t>
  </si>
  <si>
    <t>Shrub Oak</t>
  </si>
  <si>
    <t>Somers</t>
  </si>
  <si>
    <t>South Salem</t>
  </si>
  <si>
    <t>Tarrytown</t>
  </si>
  <si>
    <t>Thornwood</t>
  </si>
  <si>
    <t>Valhalla</t>
  </si>
  <si>
    <t>Verplanck</t>
  </si>
  <si>
    <t>Waccabuc</t>
  </si>
  <si>
    <t>Yorktown Heights</t>
  </si>
  <si>
    <t>White Plains</t>
  </si>
  <si>
    <t>West Harrison</t>
  </si>
  <si>
    <t>Yonkers</t>
  </si>
  <si>
    <t>Hastings On Hudson</t>
  </si>
  <si>
    <t>Tuckahoe</t>
  </si>
  <si>
    <t>Bronxville</t>
  </si>
  <si>
    <t>Eastchester</t>
  </si>
  <si>
    <t>New Rochelle</t>
  </si>
  <si>
    <t>Pelham</t>
  </si>
  <si>
    <t>Suffern</t>
  </si>
  <si>
    <t>Rockland</t>
  </si>
  <si>
    <t>Arden</t>
  </si>
  <si>
    <t>Orange</t>
  </si>
  <si>
    <t>Bear Mountain</t>
  </si>
  <si>
    <t>Bellvale</t>
  </si>
  <si>
    <t>Blauvelt</t>
  </si>
  <si>
    <t>Blooming Grove</t>
  </si>
  <si>
    <t>Bullville</t>
  </si>
  <si>
    <t>Campbell Hall</t>
  </si>
  <si>
    <t>Central Valley</t>
  </si>
  <si>
    <t>Chester</t>
  </si>
  <si>
    <t>Circleville</t>
  </si>
  <si>
    <t>Congers</t>
  </si>
  <si>
    <t>Florida</t>
  </si>
  <si>
    <t>Fort Montgomery</t>
  </si>
  <si>
    <t>Garnerville</t>
  </si>
  <si>
    <t>Goshen</t>
  </si>
  <si>
    <t>Greenwood Lake</t>
  </si>
  <si>
    <t>Harriman</t>
  </si>
  <si>
    <t>Haverstraw</t>
  </si>
  <si>
    <t>Highland Falls</t>
  </si>
  <si>
    <t>Highland Mills</t>
  </si>
  <si>
    <t>Hillburn</t>
  </si>
  <si>
    <t>Howells</t>
  </si>
  <si>
    <t>Johnson</t>
  </si>
  <si>
    <t>Middletown</t>
  </si>
  <si>
    <t>Monsey</t>
  </si>
  <si>
    <t>Mountainville</t>
  </si>
  <si>
    <t>Nanuet</t>
  </si>
  <si>
    <t>New City</t>
  </si>
  <si>
    <t>New Hampton</t>
  </si>
  <si>
    <t>New Milford</t>
  </si>
  <si>
    <t>Grandview On Hudson</t>
  </si>
  <si>
    <t>Orangeburg</t>
  </si>
  <si>
    <t>Otisville</t>
  </si>
  <si>
    <t>Palisades</t>
  </si>
  <si>
    <t>Pearl River</t>
  </si>
  <si>
    <t>Piermont</t>
  </si>
  <si>
    <t>Pine Island</t>
  </si>
  <si>
    <t>Pomona</t>
  </si>
  <si>
    <t>Slate Hill</t>
  </si>
  <si>
    <t>Sloatsburg</t>
  </si>
  <si>
    <t>Southfields</t>
  </si>
  <si>
    <t>Sparkill</t>
  </si>
  <si>
    <t>Spring Valley</t>
  </si>
  <si>
    <t>Sterling Forest</t>
  </si>
  <si>
    <t>Stony Point</t>
  </si>
  <si>
    <t>Sugar Loaf</t>
  </si>
  <si>
    <t>Tallman</t>
  </si>
  <si>
    <t>Tappan</t>
  </si>
  <si>
    <t>Thiells</t>
  </si>
  <si>
    <t>Thompson Ridge</t>
  </si>
  <si>
    <t>Tomkins Cove</t>
  </si>
  <si>
    <t>Tuxedo Park</t>
  </si>
  <si>
    <t>Unionville</t>
  </si>
  <si>
    <t>Valley Cottage</t>
  </si>
  <si>
    <t>Warwick</t>
  </si>
  <si>
    <t>Washingtonville</t>
  </si>
  <si>
    <t>West Haverstraw</t>
  </si>
  <si>
    <t>West Nyack</t>
  </si>
  <si>
    <t>West Point</t>
  </si>
  <si>
    <t>Westtown</t>
  </si>
  <si>
    <t>Bellerose Village</t>
  </si>
  <si>
    <t>Floral Park</t>
  </si>
  <si>
    <t>Elmont</t>
  </si>
  <si>
    <t>Glen Oaks</t>
  </si>
  <si>
    <t>Queens</t>
  </si>
  <si>
    <t>Franklin Square</t>
  </si>
  <si>
    <t>Great Neck</t>
  </si>
  <si>
    <t>Manhasset</t>
  </si>
  <si>
    <t>New Hyde Park</t>
  </si>
  <si>
    <t>Port Washington</t>
  </si>
  <si>
    <t>Inwood</t>
  </si>
  <si>
    <t>Long Island City</t>
  </si>
  <si>
    <t>Astoria</t>
  </si>
  <si>
    <t>Sunnyside</t>
  </si>
  <si>
    <t>Brooklyn</t>
  </si>
  <si>
    <t>Kings</t>
  </si>
  <si>
    <t>Flushing</t>
  </si>
  <si>
    <t>College Point</t>
  </si>
  <si>
    <t>Whitestone</t>
  </si>
  <si>
    <t>Bayside</t>
  </si>
  <si>
    <t>Little Neck</t>
  </si>
  <si>
    <t>Oakland Gardens</t>
  </si>
  <si>
    <t>Fresh Meadows</t>
  </si>
  <si>
    <t>Corona</t>
  </si>
  <si>
    <t>East Elmhurst</t>
  </si>
  <si>
    <t>Jackson Heights</t>
  </si>
  <si>
    <t>Elmhurst</t>
  </si>
  <si>
    <t>Rego Park</t>
  </si>
  <si>
    <t>Forest Hills</t>
  </si>
  <si>
    <t>Woodside</t>
  </si>
  <si>
    <t>Maspeth</t>
  </si>
  <si>
    <t>Middle Village</t>
  </si>
  <si>
    <t>Ridgewood</t>
  </si>
  <si>
    <t>Jamaica</t>
  </si>
  <si>
    <t>Cambria Heights</t>
  </si>
  <si>
    <t>Saint Albans</t>
  </si>
  <si>
    <t>Springfield Gardens</t>
  </si>
  <si>
    <t>Howard Beach</t>
  </si>
  <si>
    <t>Kew Gardens</t>
  </si>
  <si>
    <t>Ozone Park</t>
  </si>
  <si>
    <t>Richmond Hill</t>
  </si>
  <si>
    <t>South Richmond Hill</t>
  </si>
  <si>
    <t>South Ozone Park</t>
  </si>
  <si>
    <t>Woodhaven</t>
  </si>
  <si>
    <t>Rosedale</t>
  </si>
  <si>
    <t>Hollis</t>
  </si>
  <si>
    <t>Bellerose</t>
  </si>
  <si>
    <t>Queens Village</t>
  </si>
  <si>
    <t>Mineola</t>
  </si>
  <si>
    <t>Albertson</t>
  </si>
  <si>
    <t>Atlantic Beach</t>
  </si>
  <si>
    <t>Baldwin</t>
  </si>
  <si>
    <t>Carle Place</t>
  </si>
  <si>
    <t>Cedarhurst</t>
  </si>
  <si>
    <t>East Rockaway</t>
  </si>
  <si>
    <t>Freeport</t>
  </si>
  <si>
    <t>Garden City</t>
  </si>
  <si>
    <t>Glen Cove</t>
  </si>
  <si>
    <t>Glen Head</t>
  </si>
  <si>
    <t>Glenwood Landing</t>
  </si>
  <si>
    <t>Greenvale</t>
  </si>
  <si>
    <t>Hempstead</t>
  </si>
  <si>
    <t>West Hempstead</t>
  </si>
  <si>
    <t>Uniondale</t>
  </si>
  <si>
    <t>East Meadow</t>
  </si>
  <si>
    <t>Hewlett</t>
  </si>
  <si>
    <t>Island Park</t>
  </si>
  <si>
    <t>Lawrence</t>
  </si>
  <si>
    <t>Locust Valley</t>
  </si>
  <si>
    <t>Long Beach</t>
  </si>
  <si>
    <t>Lynbrook</t>
  </si>
  <si>
    <t>Malverne</t>
  </si>
  <si>
    <t>Merrick</t>
  </si>
  <si>
    <t>Old Westbury</t>
  </si>
  <si>
    <t>Point Lookout</t>
  </si>
  <si>
    <t>Rockville Centre</t>
  </si>
  <si>
    <t>Oceanside</t>
  </si>
  <si>
    <t>Roosevelt</t>
  </si>
  <si>
    <t>Roslyn</t>
  </si>
  <si>
    <t>Roslyn Heights</t>
  </si>
  <si>
    <t>Sea Cliff</t>
  </si>
  <si>
    <t>Valley Stream</t>
  </si>
  <si>
    <t>Westbury</t>
  </si>
  <si>
    <t>Williston Park</t>
  </si>
  <si>
    <t>Woodmere</t>
  </si>
  <si>
    <t>Far Rockaway</t>
  </si>
  <si>
    <t>Arverne</t>
  </si>
  <si>
    <t>Rockaway Park</t>
  </si>
  <si>
    <t>Breezy Point</t>
  </si>
  <si>
    <t>Amityville</t>
  </si>
  <si>
    <t>Babylon</t>
  </si>
  <si>
    <t>North Babylon</t>
  </si>
  <si>
    <t>West Babylon</t>
  </si>
  <si>
    <t>Bayport</t>
  </si>
  <si>
    <t>Bay Shore</t>
  </si>
  <si>
    <t>Bayville</t>
  </si>
  <si>
    <t>Bellmore</t>
  </si>
  <si>
    <t>Bellport</t>
  </si>
  <si>
    <t>Bethpage</t>
  </si>
  <si>
    <t>Blue Point</t>
  </si>
  <si>
    <t>Bohemia</t>
  </si>
  <si>
    <t>Brentwood</t>
  </si>
  <si>
    <t>Brightwaters</t>
  </si>
  <si>
    <t>Brookhaven</t>
  </si>
  <si>
    <t>Centereach</t>
  </si>
  <si>
    <t>Centerport</t>
  </si>
  <si>
    <t>Central Islip</t>
  </si>
  <si>
    <t>Cold Spring Harbor</t>
  </si>
  <si>
    <t>Commack</t>
  </si>
  <si>
    <t>Copiague</t>
  </si>
  <si>
    <t>Coram</t>
  </si>
  <si>
    <t>Deer Park</t>
  </si>
  <si>
    <t>East Islip</t>
  </si>
  <si>
    <t>East Northport</t>
  </si>
  <si>
    <t>East Norwich</t>
  </si>
  <si>
    <t>East Setauket</t>
  </si>
  <si>
    <t>Farmingdale</t>
  </si>
  <si>
    <t>Farmingville</t>
  </si>
  <si>
    <t>Great River</t>
  </si>
  <si>
    <t>Greenlawn</t>
  </si>
  <si>
    <t>Holbrook</t>
  </si>
  <si>
    <t>Huntington</t>
  </si>
  <si>
    <t>Huntington Station</t>
  </si>
  <si>
    <t>Melville</t>
  </si>
  <si>
    <t>Islandia</t>
  </si>
  <si>
    <t>Islip</t>
  </si>
  <si>
    <t>Islip Terrace</t>
  </si>
  <si>
    <t>Jericho</t>
  </si>
  <si>
    <t>Kings Park</t>
  </si>
  <si>
    <t>Lake Grove</t>
  </si>
  <si>
    <t>Levittown</t>
  </si>
  <si>
    <t>Lindenhurst</t>
  </si>
  <si>
    <t>Massapequa</t>
  </si>
  <si>
    <t>Massapequa Park</t>
  </si>
  <si>
    <t>Medford</t>
  </si>
  <si>
    <t>Miller Place</t>
  </si>
  <si>
    <t>Mill Neck</t>
  </si>
  <si>
    <t>Mount Sinai</t>
  </si>
  <si>
    <t>Nesconset</t>
  </si>
  <si>
    <t>Northport</t>
  </si>
  <si>
    <t>Oakdale</t>
  </si>
  <si>
    <t>Ocean Beach</t>
  </si>
  <si>
    <t>Oyster Bay</t>
  </si>
  <si>
    <t>Patchogue</t>
  </si>
  <si>
    <t>Port Jefferson Station</t>
  </si>
  <si>
    <t>Port Jefferson</t>
  </si>
  <si>
    <t>Rocky Point</t>
  </si>
  <si>
    <t>Ronkonkoma</t>
  </si>
  <si>
    <t>Saint James</t>
  </si>
  <si>
    <t>Sayville</t>
  </si>
  <si>
    <t>Seaford</t>
  </si>
  <si>
    <t>Selden</t>
  </si>
  <si>
    <t>Shoreham</t>
  </si>
  <si>
    <t>Smithtown</t>
  </si>
  <si>
    <t>Hauppauge</t>
  </si>
  <si>
    <t>Sound Beach</t>
  </si>
  <si>
    <t>Stony Brook</t>
  </si>
  <si>
    <t>Syosset</t>
  </si>
  <si>
    <t>Wading River</t>
  </si>
  <si>
    <t>Wantagh</t>
  </si>
  <si>
    <t>West Islip</t>
  </si>
  <si>
    <t>West Sayville</t>
  </si>
  <si>
    <t>Woodbury</t>
  </si>
  <si>
    <t>Wyandanch</t>
  </si>
  <si>
    <t>Hicksville</t>
  </si>
  <si>
    <t>Plainview</t>
  </si>
  <si>
    <t>Old Bethpage</t>
  </si>
  <si>
    <t>Riverhead</t>
  </si>
  <si>
    <t>Amagansett</t>
  </si>
  <si>
    <t>Aquebogue</t>
  </si>
  <si>
    <t>Bridgehampton</t>
  </si>
  <si>
    <t>Calverton</t>
  </si>
  <si>
    <t>Center Moriches</t>
  </si>
  <si>
    <t>Cutchogue</t>
  </si>
  <si>
    <t>East Hampton</t>
  </si>
  <si>
    <t>East Marion</t>
  </si>
  <si>
    <t>East Moriches</t>
  </si>
  <si>
    <t>Eastport</t>
  </si>
  <si>
    <t>East Quogue</t>
  </si>
  <si>
    <t>Greenport</t>
  </si>
  <si>
    <t>Hampton Bays</t>
  </si>
  <si>
    <t>Jamesport</t>
  </si>
  <si>
    <t>Laurel</t>
  </si>
  <si>
    <t>Manorville</t>
  </si>
  <si>
    <t>Mastic</t>
  </si>
  <si>
    <t>Mastic Beach</t>
  </si>
  <si>
    <t>Mattituck</t>
  </si>
  <si>
    <t>Middle Island</t>
  </si>
  <si>
    <t>Montauk</t>
  </si>
  <si>
    <t>Moriches</t>
  </si>
  <si>
    <t>New Suffolk</t>
  </si>
  <si>
    <t>Orient</t>
  </si>
  <si>
    <t>Peconic</t>
  </si>
  <si>
    <t>Quogue</t>
  </si>
  <si>
    <t>Remsenburg</t>
  </si>
  <si>
    <t>Ridge</t>
  </si>
  <si>
    <t>Sagaponack</t>
  </si>
  <si>
    <t>Sag Harbor</t>
  </si>
  <si>
    <t>Shelter Island</t>
  </si>
  <si>
    <t>Shelter Island Heights</t>
  </si>
  <si>
    <t>Shirley</t>
  </si>
  <si>
    <t>Southampton</t>
  </si>
  <si>
    <t>South Jamesport</t>
  </si>
  <si>
    <t>Southold</t>
  </si>
  <si>
    <t>Speonk</t>
  </si>
  <si>
    <t>Upton</t>
  </si>
  <si>
    <t>Wainscott</t>
  </si>
  <si>
    <t>Water Mill</t>
  </si>
  <si>
    <t>Westhampton</t>
  </si>
  <si>
    <t>Westhampton Beach</t>
  </si>
  <si>
    <t>Yaphank</t>
  </si>
  <si>
    <t>Athens</t>
  </si>
  <si>
    <t>Climax</t>
  </si>
  <si>
    <t>Coxsackie</t>
  </si>
  <si>
    <t>Earlton</t>
  </si>
  <si>
    <t>Greenville</t>
  </si>
  <si>
    <t>Hannacroix</t>
  </si>
  <si>
    <t>New Baltimore</t>
  </si>
  <si>
    <t>Stamford</t>
  </si>
  <si>
    <t>Delaware</t>
  </si>
  <si>
    <t>Surprise</t>
  </si>
  <si>
    <t>West Coxsackie</t>
  </si>
  <si>
    <t>Kingston</t>
  </si>
  <si>
    <t>Ulster</t>
  </si>
  <si>
    <t>Accord</t>
  </si>
  <si>
    <t>Acra</t>
  </si>
  <si>
    <t>Arkville</t>
  </si>
  <si>
    <t>Ashland</t>
  </si>
  <si>
    <t>Bearsville</t>
  </si>
  <si>
    <t>Big Indian</t>
  </si>
  <si>
    <t>Bloomington</t>
  </si>
  <si>
    <t>Boiceville</t>
  </si>
  <si>
    <t>Cairo</t>
  </si>
  <si>
    <t>Catskill</t>
  </si>
  <si>
    <t>Chichester</t>
  </si>
  <si>
    <t>Connelly</t>
  </si>
  <si>
    <t>Cornwallville</t>
  </si>
  <si>
    <t>Cottekill</t>
  </si>
  <si>
    <t>Cragsmoor</t>
  </si>
  <si>
    <t>Denver</t>
  </si>
  <si>
    <t>Durham</t>
  </si>
  <si>
    <t>East Durham</t>
  </si>
  <si>
    <t>East Jewett</t>
  </si>
  <si>
    <t>Elka Park</t>
  </si>
  <si>
    <t>Ellenville</t>
  </si>
  <si>
    <t>Esopus</t>
  </si>
  <si>
    <t>Fleischmanns</t>
  </si>
  <si>
    <t>Freehold</t>
  </si>
  <si>
    <t>Glasco</t>
  </si>
  <si>
    <t>Glenford</t>
  </si>
  <si>
    <t>Grand Gorge</t>
  </si>
  <si>
    <t>Greenfield Park</t>
  </si>
  <si>
    <t>Haines Falls</t>
  </si>
  <si>
    <t>Halcottsville</t>
  </si>
  <si>
    <t>Hensonville</t>
  </si>
  <si>
    <t>High Falls</t>
  </si>
  <si>
    <t>Highmount</t>
  </si>
  <si>
    <t>Hunter</t>
  </si>
  <si>
    <t>Hurley</t>
  </si>
  <si>
    <t>Jewett</t>
  </si>
  <si>
    <t>Kerhonkson</t>
  </si>
  <si>
    <t>Lake Hill</t>
  </si>
  <si>
    <t>Lake Katrine</t>
  </si>
  <si>
    <t>Lanesville</t>
  </si>
  <si>
    <t>Leeds</t>
  </si>
  <si>
    <t>Lexington</t>
  </si>
  <si>
    <t>Malden On Hudson</t>
  </si>
  <si>
    <t>Maplecrest</t>
  </si>
  <si>
    <t>Margaretville</t>
  </si>
  <si>
    <t>Mount Marion</t>
  </si>
  <si>
    <t>Mount Tremper</t>
  </si>
  <si>
    <t>Napanoch</t>
  </si>
  <si>
    <t>New Kingston</t>
  </si>
  <si>
    <t>Oak Hill</t>
  </si>
  <si>
    <t>Olivebridge</t>
  </si>
  <si>
    <t>Palenville</t>
  </si>
  <si>
    <t>Phoenicia</t>
  </si>
  <si>
    <t>Pine Hill</t>
  </si>
  <si>
    <t>Port Ewen</t>
  </si>
  <si>
    <t>Prattsville</t>
  </si>
  <si>
    <t>Purling</t>
  </si>
  <si>
    <t>Rifton</t>
  </si>
  <si>
    <t>Rosendale</t>
  </si>
  <si>
    <t>Round Top</t>
  </si>
  <si>
    <t>Roxbury</t>
  </si>
  <si>
    <t>Ruby</t>
  </si>
  <si>
    <t>Saugerties</t>
  </si>
  <si>
    <t>Shandaken</t>
  </si>
  <si>
    <t>Shokan</t>
  </si>
  <si>
    <t>South Cairo</t>
  </si>
  <si>
    <t>Spring Glen</t>
  </si>
  <si>
    <t>Stone Ridge</t>
  </si>
  <si>
    <t>Tannersville</t>
  </si>
  <si>
    <t>Tillson</t>
  </si>
  <si>
    <t>Ulster Park</t>
  </si>
  <si>
    <t>Wawarsing</t>
  </si>
  <si>
    <t>West Camp</t>
  </si>
  <si>
    <t>West Hurley</t>
  </si>
  <si>
    <t>West Kill</t>
  </si>
  <si>
    <t>West Park</t>
  </si>
  <si>
    <t>West Shokan</t>
  </si>
  <si>
    <t>Willow</t>
  </si>
  <si>
    <t>Windham</t>
  </si>
  <si>
    <t>Woodstock</t>
  </si>
  <si>
    <t>Amenia</t>
  </si>
  <si>
    <t>Dutchess</t>
  </si>
  <si>
    <t>Annandale On Hudson</t>
  </si>
  <si>
    <t>Bangall</t>
  </si>
  <si>
    <t>Barrytown</t>
  </si>
  <si>
    <t>Beacon</t>
  </si>
  <si>
    <t>Billings</t>
  </si>
  <si>
    <t>Castle Point</t>
  </si>
  <si>
    <t>Chelsea</t>
  </si>
  <si>
    <t>Clinton Corners</t>
  </si>
  <si>
    <t>Clintondale</t>
  </si>
  <si>
    <t>Cornwall</t>
  </si>
  <si>
    <t>Cornwall On Hudson</t>
  </si>
  <si>
    <t>Dover Plains</t>
  </si>
  <si>
    <t>Fishkill</t>
  </si>
  <si>
    <t>Gardiner</t>
  </si>
  <si>
    <t>Glenham</t>
  </si>
  <si>
    <t>Highland</t>
  </si>
  <si>
    <t>Holmes</t>
  </si>
  <si>
    <t>Hopewell Junction</t>
  </si>
  <si>
    <t>Hughsonville</t>
  </si>
  <si>
    <t>Hyde Park</t>
  </si>
  <si>
    <t>Lagrangeville</t>
  </si>
  <si>
    <t>Marlboro</t>
  </si>
  <si>
    <t>Maybrook</t>
  </si>
  <si>
    <t>Millbrook</t>
  </si>
  <si>
    <t>Millerton</t>
  </si>
  <si>
    <t>Milton</t>
  </si>
  <si>
    <t>Modena</t>
  </si>
  <si>
    <t>Newburgh</t>
  </si>
  <si>
    <t>New Windsor</t>
  </si>
  <si>
    <t>New Paltz</t>
  </si>
  <si>
    <t>Patterson</t>
  </si>
  <si>
    <t>Pawling</t>
  </si>
  <si>
    <t>Pine Bush</t>
  </si>
  <si>
    <t>Pine Plains</t>
  </si>
  <si>
    <t>Plattekill</t>
  </si>
  <si>
    <t>Pleasant Valley</t>
  </si>
  <si>
    <t>Poughquag</t>
  </si>
  <si>
    <t>Red Hook</t>
  </si>
  <si>
    <t>Rhinebeck</t>
  </si>
  <si>
    <t>Rhinecliff</t>
  </si>
  <si>
    <t>Rock Tavern</t>
  </si>
  <si>
    <t>Salisbury Mills</t>
  </si>
  <si>
    <t>Salt Point</t>
  </si>
  <si>
    <t>Staatsburg</t>
  </si>
  <si>
    <t>Stanfordville</t>
  </si>
  <si>
    <t>Stormville</t>
  </si>
  <si>
    <t>Tivoli</t>
  </si>
  <si>
    <t>Vails Gate</t>
  </si>
  <si>
    <t>Verbank</t>
  </si>
  <si>
    <t>Walden</t>
  </si>
  <si>
    <t>Walker Valley</t>
  </si>
  <si>
    <t>Wallkill</t>
  </si>
  <si>
    <t>Wappingers Falls</t>
  </si>
  <si>
    <t>Wassaic</t>
  </si>
  <si>
    <t>West Copake</t>
  </si>
  <si>
    <t>Wingdale</t>
  </si>
  <si>
    <t>Monticello</t>
  </si>
  <si>
    <t>Sullivan</t>
  </si>
  <si>
    <t>Barryville</t>
  </si>
  <si>
    <t>Bethel</t>
  </si>
  <si>
    <t>Bloomingburg</t>
  </si>
  <si>
    <t>Burlingham</t>
  </si>
  <si>
    <t>Callicoon</t>
  </si>
  <si>
    <t>Callicoon Center</t>
  </si>
  <si>
    <t>Claryville</t>
  </si>
  <si>
    <t>Cochecton</t>
  </si>
  <si>
    <t>Cuddebackville</t>
  </si>
  <si>
    <t>Eldred</t>
  </si>
  <si>
    <t>Fallsburg</t>
  </si>
  <si>
    <t>Ferndale</t>
  </si>
  <si>
    <t>Fremont Center</t>
  </si>
  <si>
    <t>Glen Spey</t>
  </si>
  <si>
    <t>Glen Wild</t>
  </si>
  <si>
    <t>Grahamsville</t>
  </si>
  <si>
    <t>Hankins</t>
  </si>
  <si>
    <t>Harris</t>
  </si>
  <si>
    <t>Highland Lake</t>
  </si>
  <si>
    <t>Hortonville</t>
  </si>
  <si>
    <t>Huguenot</t>
  </si>
  <si>
    <t>Hurleyville</t>
  </si>
  <si>
    <t>Jeffersonville</t>
  </si>
  <si>
    <t>Kauneonga Lake</t>
  </si>
  <si>
    <t>Kenoza Lake</t>
  </si>
  <si>
    <t>Kiamesha Lake</t>
  </si>
  <si>
    <t>Lake Huntington</t>
  </si>
  <si>
    <t>Liberty</t>
  </si>
  <si>
    <t>Livingston Manor</t>
  </si>
  <si>
    <t>Loch Sheldrake</t>
  </si>
  <si>
    <t>Long Eddy</t>
  </si>
  <si>
    <t>Mongaup Valley</t>
  </si>
  <si>
    <t>Mountain Dale</t>
  </si>
  <si>
    <t>Narrowsburg</t>
  </si>
  <si>
    <t>Neversink</t>
  </si>
  <si>
    <t>North Branch</t>
  </si>
  <si>
    <t>Obernburg</t>
  </si>
  <si>
    <t>Parksville</t>
  </si>
  <si>
    <t>Phillipsport</t>
  </si>
  <si>
    <t>Pond Eddy</t>
  </si>
  <si>
    <t>Port Jervis</t>
  </si>
  <si>
    <t>Rock Hill</t>
  </si>
  <si>
    <t>Roscoe</t>
  </si>
  <si>
    <t>Forestburgh</t>
  </si>
  <si>
    <t>Smallwood</t>
  </si>
  <si>
    <t>South Fallsburg</t>
  </si>
  <si>
    <t>Sparrow Bush</t>
  </si>
  <si>
    <t>Summitville</t>
  </si>
  <si>
    <t>Swan Lake</t>
  </si>
  <si>
    <t>Thompsonville</t>
  </si>
  <si>
    <t>Westbrookville</t>
  </si>
  <si>
    <t>White Lake</t>
  </si>
  <si>
    <t>White Sulphur Springs</t>
  </si>
  <si>
    <t>Woodbourne</t>
  </si>
  <si>
    <t>Woodridge</t>
  </si>
  <si>
    <t>Wurtsboro</t>
  </si>
  <si>
    <t>Youngsville</t>
  </si>
  <si>
    <t>Yulan</t>
  </si>
  <si>
    <t>St. Lawrence</t>
  </si>
  <si>
    <t>Dryden</t>
  </si>
  <si>
    <t>Tompkins</t>
  </si>
  <si>
    <t>Etna</t>
  </si>
  <si>
    <t>Fayette</t>
  </si>
  <si>
    <t>Seneca</t>
  </si>
  <si>
    <t>Freeville</t>
  </si>
  <si>
    <t>Groton</t>
  </si>
  <si>
    <t>Mc Lean</t>
  </si>
  <si>
    <t>Red Creek</t>
  </si>
  <si>
    <t>Wayne</t>
  </si>
  <si>
    <t>Savannah</t>
  </si>
  <si>
    <t>Seneca Falls</t>
  </si>
  <si>
    <t>South Butler</t>
  </si>
  <si>
    <t>Waterloo</t>
  </si>
  <si>
    <t>Andes</t>
  </si>
  <si>
    <t>Apalachin</t>
  </si>
  <si>
    <t>Tioga</t>
  </si>
  <si>
    <t>Barton</t>
  </si>
  <si>
    <t>Berkshire</t>
  </si>
  <si>
    <t>Bible School Park</t>
  </si>
  <si>
    <t>Broome</t>
  </si>
  <si>
    <t>Bloomville</t>
  </si>
  <si>
    <t>Bovina Center</t>
  </si>
  <si>
    <t>Candor</t>
  </si>
  <si>
    <t>Castle Creek</t>
  </si>
  <si>
    <t>Chenango Bridge</t>
  </si>
  <si>
    <t>Chenango Forks</t>
  </si>
  <si>
    <t>Conklin</t>
  </si>
  <si>
    <t>Corbettsville</t>
  </si>
  <si>
    <t>Davenport</t>
  </si>
  <si>
    <t>Davenport Center</t>
  </si>
  <si>
    <t>Delancey</t>
  </si>
  <si>
    <t>Delhi</t>
  </si>
  <si>
    <t>Deposit</t>
  </si>
  <si>
    <t>Downsville</t>
  </si>
  <si>
    <t>East Branch</t>
  </si>
  <si>
    <t>East Meredith</t>
  </si>
  <si>
    <t>Endicott</t>
  </si>
  <si>
    <t>Endwell</t>
  </si>
  <si>
    <t>Fishs Eddy</t>
  </si>
  <si>
    <t>Glen Aubrey</t>
  </si>
  <si>
    <t>Hamden</t>
  </si>
  <si>
    <t>Hancock</t>
  </si>
  <si>
    <t>Harpersfield</t>
  </si>
  <si>
    <t>Harpursville</t>
  </si>
  <si>
    <t>Hobart</t>
  </si>
  <si>
    <t>Johnson City</t>
  </si>
  <si>
    <t>Killawog</t>
  </si>
  <si>
    <t>Kirkwood</t>
  </si>
  <si>
    <t>Lisle</t>
  </si>
  <si>
    <t>Maine</t>
  </si>
  <si>
    <t>Masonville</t>
  </si>
  <si>
    <t>Meridale</t>
  </si>
  <si>
    <t>Newark Valley</t>
  </si>
  <si>
    <t>Nichols</t>
  </si>
  <si>
    <t>Nineveh</t>
  </si>
  <si>
    <t>Ouaquaga</t>
  </si>
  <si>
    <t>Owego</t>
  </si>
  <si>
    <t>Port Crane</t>
  </si>
  <si>
    <t>Richford</t>
  </si>
  <si>
    <t>Shinhopple</t>
  </si>
  <si>
    <t>Sidney</t>
  </si>
  <si>
    <t>Sidney Center</t>
  </si>
  <si>
    <t>Smithboro</t>
  </si>
  <si>
    <t>South Kortright</t>
  </si>
  <si>
    <t>Tioga Center</t>
  </si>
  <si>
    <t>Treadwell</t>
  </si>
  <si>
    <t>Trout Creek</t>
  </si>
  <si>
    <t>Tunnel</t>
  </si>
  <si>
    <t>Vestal</t>
  </si>
  <si>
    <t>Walton</t>
  </si>
  <si>
    <t>West Davenport</t>
  </si>
  <si>
    <t>Whitney Point</t>
  </si>
  <si>
    <t>Willseyville</t>
  </si>
  <si>
    <t>Windsor</t>
  </si>
  <si>
    <t>Alton</t>
  </si>
  <si>
    <t>Bellona</t>
  </si>
  <si>
    <t>Yates</t>
  </si>
  <si>
    <t>Branchport</t>
  </si>
  <si>
    <t>Clyde</t>
  </si>
  <si>
    <t>Dresden</t>
  </si>
  <si>
    <t>East Williamson</t>
  </si>
  <si>
    <t>Keuka Park</t>
  </si>
  <si>
    <t>Lyons</t>
  </si>
  <si>
    <t>Macedon</t>
  </si>
  <si>
    <t>Marion</t>
  </si>
  <si>
    <t>Middlesex</t>
  </si>
  <si>
    <t>Newark</t>
  </si>
  <si>
    <t>North Rose</t>
  </si>
  <si>
    <t>Ontario Center</t>
  </si>
  <si>
    <t>Ovid</t>
  </si>
  <si>
    <t>Palmyra</t>
  </si>
  <si>
    <t>Penn Yan</t>
  </si>
  <si>
    <t>Perkinsville</t>
  </si>
  <si>
    <t>Steuben</t>
  </si>
  <si>
    <t>Pultneyville</t>
  </si>
  <si>
    <t>Romulus</t>
  </si>
  <si>
    <t>Rose</t>
  </si>
  <si>
    <t>Rushville</t>
  </si>
  <si>
    <t>Sodus</t>
  </si>
  <si>
    <t>Sodus Point</t>
  </si>
  <si>
    <t>Union Hill</t>
  </si>
  <si>
    <t>Walworth</t>
  </si>
  <si>
    <t>Wayland</t>
  </si>
  <si>
    <t>Willard</t>
  </si>
  <si>
    <t>Williamson</t>
  </si>
  <si>
    <t>Wolcott</t>
  </si>
  <si>
    <t>Addison</t>
  </si>
  <si>
    <t>Alpine</t>
  </si>
  <si>
    <t>Schuyler</t>
  </si>
  <si>
    <t>Arkport</t>
  </si>
  <si>
    <t>Atlanta</t>
  </si>
  <si>
    <t>Avoca</t>
  </si>
  <si>
    <t>Bath</t>
  </si>
  <si>
    <t>Beaver Dams</t>
  </si>
  <si>
    <t>Big Flats</t>
  </si>
  <si>
    <t>Chemung</t>
  </si>
  <si>
    <t>Bradford</t>
  </si>
  <si>
    <t>Breesport</t>
  </si>
  <si>
    <t>Brooktondale</t>
  </si>
  <si>
    <t>Burdett</t>
  </si>
  <si>
    <t>Cameron</t>
  </si>
  <si>
    <t>Cameron Mills</t>
  </si>
  <si>
    <t>Campbell</t>
  </si>
  <si>
    <t>Canisteo</t>
  </si>
  <si>
    <t>Cayuta</t>
  </si>
  <si>
    <t>Cohocton</t>
  </si>
  <si>
    <t>Coopers Plains</t>
  </si>
  <si>
    <t>Corning</t>
  </si>
  <si>
    <t>Dundee</t>
  </si>
  <si>
    <t>Erin</t>
  </si>
  <si>
    <t>Greenwood</t>
  </si>
  <si>
    <t>Hammondsport</t>
  </si>
  <si>
    <t>Hector</t>
  </si>
  <si>
    <t>Himrod</t>
  </si>
  <si>
    <t>Hornell</t>
  </si>
  <si>
    <t>Horseheads</t>
  </si>
  <si>
    <t>Interlaken</t>
  </si>
  <si>
    <t>Ithaca</t>
  </si>
  <si>
    <t>Jacksonville</t>
  </si>
  <si>
    <t>Jasper</t>
  </si>
  <si>
    <t>Kanona</t>
  </si>
  <si>
    <t>Lakemont</t>
  </si>
  <si>
    <t>Lindley</t>
  </si>
  <si>
    <t>Lockwood</t>
  </si>
  <si>
    <t>Lodi</t>
  </si>
  <si>
    <t>Lowman</t>
  </si>
  <si>
    <t>Mecklenburg</t>
  </si>
  <si>
    <t>Millport</t>
  </si>
  <si>
    <t>Montour Falls</t>
  </si>
  <si>
    <t>Newfield</t>
  </si>
  <si>
    <t>Odessa</t>
  </si>
  <si>
    <t>Painted Post</t>
  </si>
  <si>
    <t>Pine City</t>
  </si>
  <si>
    <t>Pine Valley</t>
  </si>
  <si>
    <t>Prattsburgh</t>
  </si>
  <si>
    <t>Pulteney</t>
  </si>
  <si>
    <t>Reading Center</t>
  </si>
  <si>
    <t>Rexville</t>
  </si>
  <si>
    <t>Rock Stream</t>
  </si>
  <si>
    <t>Savona</t>
  </si>
  <si>
    <t>Slaterville Springs</t>
  </si>
  <si>
    <t>Lansing</t>
  </si>
  <si>
    <t>Spencer</t>
  </si>
  <si>
    <t>Troupsburg</t>
  </si>
  <si>
    <t>Trumansburg</t>
  </si>
  <si>
    <t>Tyrone</t>
  </si>
  <si>
    <t>Van Etten</t>
  </si>
  <si>
    <t>Watkins Glen</t>
  </si>
  <si>
    <t>Waverly</t>
  </si>
  <si>
    <t>Wellsburg</t>
  </si>
  <si>
    <t>Woodhull</t>
  </si>
  <si>
    <t>Elmira</t>
  </si>
  <si>
    <t>Demand Control Ventilation</t>
  </si>
  <si>
    <t>Kitchen Hood Demand Control Ventilation</t>
  </si>
  <si>
    <t>Communicating Thermostat</t>
  </si>
  <si>
    <t>Refrigeration Systems and Controls</t>
  </si>
  <si>
    <t>Program Application</t>
  </si>
  <si>
    <t>YELLOW CELLS REQUIRED FOR OTHER WORKSHEETS IN THIS EXCEL FILE TO CALCULATE PROPERLY.</t>
  </si>
  <si>
    <t>ALL FIELDS ON THIS PAGE ARE REQUIRED. SHADED CELLS MUST BE COMPLETED FOR INCENTIVES TO BE CALCULATED, AND ALL PAYEE INFORMATION MUST BE COMPLETE AND ACCURATE TO ENSURE CORRECT CHECK PROCESSING AND PREVENT ADDITIONAL COSTS AND DELAYS ASSOCIATED WITH CHECK CANCELLATION AND REISSUANCE.</t>
  </si>
  <si>
    <t>Air Cooled Refrigeration Condenser</t>
  </si>
  <si>
    <t>Refrigeration and Controls Measures</t>
  </si>
  <si>
    <t>*All Yellow cells required to be completed</t>
  </si>
  <si>
    <t>Walk-in Cooler Temperature</t>
  </si>
  <si>
    <t>Material Cost</t>
  </si>
  <si>
    <t>Labor Cost</t>
  </si>
  <si>
    <t>Category:</t>
  </si>
  <si>
    <t xml:space="preserve">To determine go to: </t>
  </si>
  <si>
    <t>Disadvantaged Communities | NYSERDA</t>
  </si>
  <si>
    <t>Enter total costs for each measure proposed on Supp Meas Worksheet</t>
  </si>
  <si>
    <t>Total Number of Automatic Door Closers</t>
  </si>
  <si>
    <t>Rack Temperature</t>
  </si>
  <si>
    <t>Tons of Refrigeation per unit (nameplate of condenser)</t>
  </si>
  <si>
    <t>•   New Condenser shall have approach temperatures of 8°F or less for Freezer and 13°F or less for Cooler applications.  Condenser efficiency shall be greater than or equal to 85 BTU/h of heat rejection capacity per watt of fan power.</t>
  </si>
  <si>
    <t>•   Existing compressor is assumed to have approach temperatures of 15°F for Freezer and 20°F for Cooler applications with a standard efficiency of 45 BTU/h of heat rejection capacity per watt of fan power.</t>
  </si>
  <si>
    <t>Assembly</t>
  </si>
  <si>
    <t>Auto Repair</t>
  </si>
  <si>
    <t>Retail - Small</t>
  </si>
  <si>
    <t>Food Stores - Grocery</t>
  </si>
  <si>
    <t>Retail - Large</t>
  </si>
  <si>
    <t>Primary School</t>
  </si>
  <si>
    <t>Warehouse</t>
  </si>
  <si>
    <t>Small Retail</t>
  </si>
  <si>
    <t>High School</t>
  </si>
  <si>
    <t>Dormitory</t>
  </si>
  <si>
    <t>Community College</t>
  </si>
  <si>
    <t>University</t>
  </si>
  <si>
    <t>Light Industrial</t>
  </si>
  <si>
    <t>Religious Worship</t>
  </si>
  <si>
    <t>Office - Small</t>
  </si>
  <si>
    <t>Office - Large</t>
  </si>
  <si>
    <t>Large Office</t>
  </si>
  <si>
    <t>Small Office</t>
  </si>
  <si>
    <t>Appendix G Ref</t>
  </si>
  <si>
    <t>Hospital</t>
  </si>
  <si>
    <t>Fast Food Restaurant</t>
  </si>
  <si>
    <t>Full Service Restaurant</t>
  </si>
  <si>
    <t>Big Box Retail</t>
  </si>
  <si>
    <t>Door Types</t>
  </si>
  <si>
    <t>Case Temperature</t>
  </si>
  <si>
    <r>
      <t xml:space="preserve">•   Automatic door closers must be installed on walk-in coolers &amp; freezer doors with no auto closers currently or strip curtains and door perimeter is </t>
    </r>
    <r>
      <rPr>
        <sz val="9"/>
        <color theme="1"/>
        <rFont val="Calibri"/>
        <family val="2"/>
      </rPr>
      <t>≥</t>
    </r>
    <r>
      <rPr>
        <sz val="9"/>
        <color theme="1"/>
        <rFont val="Arial"/>
        <family val="2"/>
      </rPr>
      <t xml:space="preserve"> 16 ft.</t>
    </r>
  </si>
  <si>
    <t>Utility:</t>
  </si>
  <si>
    <t>Evaporator Fan Motor Replacement - Permanent Magnet Synchronous Motor (PMSM)</t>
  </si>
  <si>
    <r>
      <t>•</t>
    </r>
    <r>
      <rPr>
        <sz val="7"/>
        <color theme="1"/>
        <rFont val="Arial"/>
        <family val="2"/>
      </rPr>
      <t xml:space="preserve">   </t>
    </r>
    <r>
      <rPr>
        <sz val="8"/>
        <color theme="1"/>
        <rFont val="Arial"/>
        <family val="2"/>
      </rPr>
      <t>Only applicable on 1 for 1 replacement of single-phase Shaded Pole (SP), Permanent Split Capacitor (PSC), or Electronically Commutated Motors (ECM) in equipment currently in operation with equivalent speed and horsepower.  Evaporator fan upgrades in Walk-in coolesrs/ freezers and refrigerated reach-in display cases are eligible.</t>
    </r>
  </si>
  <si>
    <t>Proposed Motor Rated Wattage</t>
  </si>
  <si>
    <t>Incentive per Linear Foot of Display Case</t>
  </si>
  <si>
    <t>Incentive per motor</t>
  </si>
  <si>
    <t>Table 6:</t>
  </si>
  <si>
    <t>Refrigeration System COP</t>
  </si>
  <si>
    <t>Number of Motors Being Controlled</t>
  </si>
  <si>
    <t>Number of Evaporator Fan Controllers</t>
  </si>
  <si>
    <t>Table 7:</t>
  </si>
  <si>
    <t>Table 8:</t>
  </si>
  <si>
    <r>
      <t>•</t>
    </r>
    <r>
      <rPr>
        <sz val="7"/>
        <color theme="1"/>
        <rFont val="Arial"/>
        <family val="2"/>
      </rPr>
      <t xml:space="preserve">   </t>
    </r>
    <r>
      <rPr>
        <sz val="8"/>
        <color theme="1"/>
        <rFont val="Arial"/>
        <family val="2"/>
      </rPr>
      <t>Door Heater run times shall be reduced based on feedback from door moisture sensors or dew point based on indoor air temperature and humidity sensors.</t>
    </r>
  </si>
  <si>
    <t>•   Either On/Off Controls or Pulse-Width Modulation (PWM) controls are eligible for incentives installed on heated case doors that had no temperature/humidity sensing controls.</t>
  </si>
  <si>
    <r>
      <t>•</t>
    </r>
    <r>
      <rPr>
        <sz val="7"/>
        <color theme="1"/>
        <rFont val="Arial"/>
        <family val="2"/>
      </rPr>
      <t xml:space="preserve">   </t>
    </r>
    <r>
      <rPr>
        <sz val="8"/>
        <color theme="1"/>
        <rFont val="Arial"/>
        <family val="2"/>
      </rPr>
      <t>Incentive available for retrofit applications only.</t>
    </r>
  </si>
  <si>
    <r>
      <t>•</t>
    </r>
    <r>
      <rPr>
        <sz val="7"/>
        <color theme="1"/>
        <rFont val="Arial"/>
        <family val="2"/>
      </rPr>
      <t xml:space="preserve">   </t>
    </r>
    <r>
      <rPr>
        <sz val="8"/>
        <color theme="1"/>
        <rFont val="Arial"/>
        <family val="2"/>
      </rPr>
      <t>Customer can receive incentives for the motor upgrade to PMSM as well as evaporator fan controls.</t>
    </r>
  </si>
  <si>
    <r>
      <t>•</t>
    </r>
    <r>
      <rPr>
        <sz val="7"/>
        <color theme="1"/>
        <rFont val="Arial"/>
        <family val="2"/>
      </rPr>
      <t xml:space="preserve">   </t>
    </r>
    <r>
      <rPr>
        <sz val="8"/>
        <color theme="1"/>
        <rFont val="Arial"/>
        <family val="2"/>
      </rPr>
      <t>Evaporator fan controls are not eligible on walk-in boxes with multiplex systems that do not have liquid line solenoid control.</t>
    </r>
  </si>
  <si>
    <r>
      <t>•</t>
    </r>
    <r>
      <rPr>
        <sz val="7"/>
        <color theme="1"/>
        <rFont val="Arial"/>
        <family val="2"/>
      </rPr>
      <t xml:space="preserve">   </t>
    </r>
    <r>
      <rPr>
        <sz val="8"/>
        <color theme="1"/>
        <rFont val="Arial"/>
        <family val="2"/>
      </rPr>
      <t>Incentives for evaporator fan controls are based on motors operating 24/7 except for defrost periods.</t>
    </r>
  </si>
  <si>
    <t>NYS TRM - Version 13</t>
  </si>
  <si>
    <t>Pulse-Width Modulation Control</t>
  </si>
  <si>
    <r>
      <t xml:space="preserve">Proposed Door Type
</t>
    </r>
    <r>
      <rPr>
        <b/>
        <sz val="9"/>
        <color theme="0"/>
        <rFont val="Arial"/>
        <family val="2"/>
      </rPr>
      <t>(select from list)</t>
    </r>
  </si>
  <si>
    <r>
      <t xml:space="preserve">Was the Case/Walk-in Manufactured on or after 01/01/2009 (Nameplate)
</t>
    </r>
    <r>
      <rPr>
        <b/>
        <sz val="9"/>
        <color theme="0"/>
        <rFont val="Arial"/>
        <family val="2"/>
      </rPr>
      <t>(select from list)</t>
    </r>
  </si>
  <si>
    <r>
      <t xml:space="preserve">Existing Motor Type
</t>
    </r>
    <r>
      <rPr>
        <b/>
        <sz val="9"/>
        <color theme="0"/>
        <rFont val="Arial"/>
        <family val="2"/>
      </rPr>
      <t>(select from list)</t>
    </r>
  </si>
  <si>
    <r>
      <t xml:space="preserve">Existing or Proposed Walk-in Control Type
</t>
    </r>
    <r>
      <rPr>
        <b/>
        <sz val="9"/>
        <color theme="0"/>
        <rFont val="Arial"/>
        <family val="2"/>
      </rPr>
      <t>(select from list)</t>
    </r>
  </si>
  <si>
    <r>
      <t xml:space="preserve">Case Temperature
</t>
    </r>
    <r>
      <rPr>
        <b/>
        <sz val="9"/>
        <color theme="0"/>
        <rFont val="Arial"/>
        <family val="2"/>
      </rPr>
      <t>(select from list)</t>
    </r>
  </si>
  <si>
    <r>
      <t xml:space="preserve">Motor Type Being Controlled
</t>
    </r>
    <r>
      <rPr>
        <b/>
        <sz val="9"/>
        <color theme="0"/>
        <rFont val="Arial"/>
        <family val="2"/>
      </rPr>
      <t>(select from list)</t>
    </r>
  </si>
  <si>
    <r>
      <t xml:space="preserve">Horsepower per Evaporator Fan
</t>
    </r>
    <r>
      <rPr>
        <b/>
        <sz val="9"/>
        <color theme="0"/>
        <rFont val="Arial"/>
        <family val="2"/>
      </rPr>
      <t>(select from list)</t>
    </r>
  </si>
  <si>
    <r>
      <t xml:space="preserve">Control Type
</t>
    </r>
    <r>
      <rPr>
        <b/>
        <sz val="9"/>
        <color theme="0"/>
        <rFont val="Arial"/>
        <family val="2"/>
      </rPr>
      <t>(select from list)</t>
    </r>
  </si>
  <si>
    <r>
      <t xml:space="preserve">Anti Condensate Heater Watts per case (Nameplate)
</t>
    </r>
    <r>
      <rPr>
        <b/>
        <sz val="7"/>
        <color theme="0"/>
        <rFont val="Arial"/>
        <family val="2"/>
      </rPr>
      <t>If unknown, leave blank</t>
    </r>
  </si>
  <si>
    <r>
      <t xml:space="preserve">Anti Condensate Heater Phase (Nameplate)
</t>
    </r>
    <r>
      <rPr>
        <b/>
        <sz val="9"/>
        <color theme="0"/>
        <rFont val="Arial"/>
        <family val="2"/>
      </rPr>
      <t>(select from list)</t>
    </r>
    <r>
      <rPr>
        <b/>
        <sz val="11"/>
        <color theme="0"/>
        <rFont val="Arial"/>
        <family val="2"/>
      </rPr>
      <t xml:space="preserve">
</t>
    </r>
    <r>
      <rPr>
        <b/>
        <sz val="7"/>
        <color theme="0"/>
        <rFont val="Arial"/>
        <family val="2"/>
      </rPr>
      <t>If unknown, leave blank</t>
    </r>
  </si>
  <si>
    <r>
      <t xml:space="preserve">Anti Condensate Heater Volts (Nameplate)
 </t>
    </r>
    <r>
      <rPr>
        <b/>
        <sz val="7"/>
        <color theme="0"/>
        <rFont val="Arial"/>
        <family val="2"/>
      </rPr>
      <t>If unknown, leave blank</t>
    </r>
  </si>
  <si>
    <r>
      <t xml:space="preserve">Anti Condensate Heater Amps per case (Nameplate)
</t>
    </r>
    <r>
      <rPr>
        <b/>
        <sz val="7"/>
        <color theme="0"/>
        <rFont val="Arial"/>
        <family val="2"/>
      </rPr>
      <t>If unknown, leave blank</t>
    </r>
  </si>
  <si>
    <r>
      <t>COP</t>
    </r>
    <r>
      <rPr>
        <b/>
        <vertAlign val="subscript"/>
        <sz val="10"/>
        <color theme="1"/>
        <rFont val="Arial"/>
        <family val="2"/>
      </rPr>
      <t>ref</t>
    </r>
  </si>
  <si>
    <r>
      <t>Total Anti-Cond Htr Power (W</t>
    </r>
    <r>
      <rPr>
        <b/>
        <vertAlign val="subscript"/>
        <sz val="10"/>
        <color theme="1"/>
        <rFont val="Arial"/>
        <family val="2"/>
      </rPr>
      <t>DH</t>
    </r>
    <r>
      <rPr>
        <b/>
        <sz val="10"/>
        <color theme="1"/>
        <rFont val="Arial"/>
        <family val="2"/>
      </rPr>
      <t>)</t>
    </r>
  </si>
  <si>
    <t>Incentive per Controlled Door</t>
  </si>
  <si>
    <t>Total # Doors</t>
  </si>
  <si>
    <t>HVAC and Controls Measures</t>
  </si>
  <si>
    <t>EACH LINE ITEM SHOULD BE ENTERED AS A SEPARATE PRODUCT IN CE2.0</t>
  </si>
  <si>
    <r>
      <t xml:space="preserve">Condenser Type
</t>
    </r>
    <r>
      <rPr>
        <b/>
        <sz val="9"/>
        <color theme="0"/>
        <rFont val="Arial"/>
        <family val="2"/>
      </rPr>
      <t>select from list</t>
    </r>
  </si>
  <si>
    <t>Freezer (≤ 32˚F)</t>
  </si>
  <si>
    <t>Incentive per Controlled HP</t>
  </si>
  <si>
    <t>•   Existing compressor is assumed to have a fixed head pressure typically set for approximately 95°F saturated condensing temperature, or approximately 82°F ambient temperature.</t>
  </si>
  <si>
    <t>•   Controls shall be installed on existing multiplex refrigeration system (operating in parallel) without floating head pressure controls.</t>
  </si>
  <si>
    <t>Total Controlled Refrigeration Compressor Horse Power</t>
  </si>
  <si>
    <t>•   Floating head pressure control shall allow the head pressure to vary based on outdoor ambient temperatures and have a minimum saturated condensing temperature of less than or equal to 70°F.</t>
  </si>
  <si>
    <t>Table 9:</t>
  </si>
  <si>
    <t>Table 10:</t>
  </si>
  <si>
    <t>Table 11:</t>
  </si>
  <si>
    <r>
      <t>•</t>
    </r>
    <r>
      <rPr>
        <sz val="7"/>
        <color theme="1"/>
        <rFont val="Arial"/>
        <family val="2"/>
      </rPr>
      <t xml:space="preserve">   </t>
    </r>
    <r>
      <rPr>
        <sz val="8"/>
        <color theme="1"/>
        <rFont val="Arial"/>
        <family val="2"/>
      </rPr>
      <t>If installation site heating and cooling system is supplied by National Grid, incentives for both electric and gas can be received.</t>
    </r>
  </si>
  <si>
    <t>Electric &amp; Natural Gas Savings Measures</t>
  </si>
  <si>
    <t>Electric Savings Measures</t>
  </si>
  <si>
    <t>Electric &amp; Natural Gas Measures</t>
  </si>
  <si>
    <t>Advanced Rooftop Unit Control</t>
  </si>
  <si>
    <t>HVAC Systems and Controls</t>
  </si>
  <si>
    <t>Number of RTU's to be Controlled</t>
  </si>
  <si>
    <t>Capacity of each RTU (Tons)</t>
  </si>
  <si>
    <r>
      <t xml:space="preserve">Control Scenario
</t>
    </r>
    <r>
      <rPr>
        <b/>
        <sz val="9"/>
        <color theme="0"/>
        <rFont val="Arial"/>
        <family val="2"/>
      </rPr>
      <t>select from list</t>
    </r>
  </si>
  <si>
    <t>Incentive per RTU</t>
  </si>
  <si>
    <r>
      <rPr>
        <sz val="12"/>
        <rFont val="Arial"/>
        <family val="2"/>
      </rPr>
      <t>•</t>
    </r>
    <r>
      <rPr>
        <sz val="8"/>
        <rFont val="Arial"/>
        <family val="2"/>
      </rPr>
      <t xml:space="preserve"> Customers that are served by National Grid for both gas and electric will receive incentives based on the fuel source of the heating system.</t>
    </r>
  </si>
  <si>
    <t>•   Advanced RTU controls consist of integrated demand-controlled ventilation (DCV) and two- or three-speed supply fan control via VFD.</t>
  </si>
  <si>
    <t>•   Controls shall be installed on existing single-zone, constant volume, rooftop HVAC unit with a single speed supply fan and functioning economizer with no occupancy-based ventilation controls.</t>
  </si>
  <si>
    <t>•   Incentive is based on the heating system fuel source.</t>
  </si>
  <si>
    <t>Incentive per Sq. Ft.</t>
  </si>
  <si>
    <t>Total Area of Conditioned Space (Sq. Ft.)</t>
  </si>
  <si>
    <t>HEATING SYSTEM FUEL SOURCE (SELECT ONE)</t>
  </si>
  <si>
    <t>COOLING SYSTEM FUEL SOURCE (SELECT ONE)</t>
  </si>
  <si>
    <t>•   Demand Control Ventilation controls shall be installed on existing HVAC system with fossil fuel heating that previously had to demand control ventilation system or ventilation heat recover.</t>
  </si>
  <si>
    <r>
      <t>•   Demand control ventilation system must be added to return air system to reduce outdoor air intake based on occupancy of spaces using a CO</t>
    </r>
    <r>
      <rPr>
        <vertAlign val="subscript"/>
        <sz val="9"/>
        <color theme="1"/>
        <rFont val="Arial"/>
        <family val="2"/>
      </rPr>
      <t>2</t>
    </r>
    <r>
      <rPr>
        <sz val="9"/>
        <color theme="1"/>
        <rFont val="Arial"/>
        <family val="2"/>
      </rPr>
      <t xml:space="preserve"> sensor.</t>
    </r>
  </si>
  <si>
    <t>•   Incentive is based on the heating system fuel source.  Not applicable for heat pump applications at this time.</t>
  </si>
  <si>
    <t>Appliance, Plug Load, and Food Service Equipment</t>
  </si>
  <si>
    <t>Horsepower per Exhaust Fan</t>
  </si>
  <si>
    <t>Incentive per HP</t>
  </si>
  <si>
    <t>•   Demand control ventilation system must include temperature sensors and/ or optic sensors installed in the kitchen exhaust hood or hood exhaust collar and connect to a controller to vary the kitchen exhaust airflow and make-up air volume via a VFD on the exhaust motor.</t>
  </si>
  <si>
    <t>•   Demand Control Ventilation controls shall be installed on existing kitchen ventilation systems operating at constant speed with manual on/off control that previously had no demand control ventilation system.</t>
  </si>
  <si>
    <t>Incentive per CFM</t>
  </si>
  <si>
    <r>
      <t>•</t>
    </r>
    <r>
      <rPr>
        <sz val="7"/>
        <color theme="1"/>
        <rFont val="Arial"/>
        <family val="2"/>
      </rPr>
      <t xml:space="preserve">   </t>
    </r>
    <r>
      <rPr>
        <sz val="8"/>
        <color theme="1"/>
        <rFont val="Arial"/>
        <family val="2"/>
      </rPr>
      <t>For retrofit applications only, current HVAC exhaust air stream must not be equiped with any heat or energy recovery system.</t>
    </r>
  </si>
  <si>
    <t>AHRI ERV Components:</t>
  </si>
  <si>
    <t>AHRI Certification Directory - Components</t>
  </si>
  <si>
    <t>AHRI ERV Packages:</t>
  </si>
  <si>
    <t>AHRI Certification Directory - Packages</t>
  </si>
  <si>
    <t>HVI ERV/HRV Directory:</t>
  </si>
  <si>
    <t>Section III - Heat/Energy Recovery Products</t>
  </si>
  <si>
    <t>Constant Air Volume - Economizer</t>
  </si>
  <si>
    <t>AIR HANDLING (SELECT ONE)</t>
  </si>
  <si>
    <t>Cooling System Seasonal Efficiency, SEER or IEER (BTU/watt-hr)</t>
  </si>
  <si>
    <t>Volume of Supply Air (CFM)</t>
  </si>
  <si>
    <t>Heating Efficiency - Elec. Heat, HSPF (BTU/watt-hr)</t>
  </si>
  <si>
    <t>Existing Exhaust Fan Efficiency (CFM/W)</t>
  </si>
  <si>
    <t>Facility Operation Days per Year</t>
  </si>
  <si>
    <t>Ave. Daily Run Time (hrs.) ERV in Recovery Mode</t>
  </si>
  <si>
    <t>Table 12:</t>
  </si>
  <si>
    <t>Heat Recovery Ventilator (Sensible Heat)</t>
  </si>
  <si>
    <t>Number of HRV's</t>
  </si>
  <si>
    <t>Total Rated Wattage of HRV Fans</t>
  </si>
  <si>
    <t>•   Air to air heat exchanger must recover sensible heat from the HVAC exhaust airstream to pre-condition incoming outdoor air.</t>
  </si>
  <si>
    <r>
      <t>•</t>
    </r>
    <r>
      <rPr>
        <sz val="7"/>
        <color theme="1"/>
        <rFont val="Arial"/>
        <family val="2"/>
      </rPr>
      <t xml:space="preserve">   </t>
    </r>
    <r>
      <rPr>
        <sz val="8"/>
        <color theme="1"/>
        <rFont val="Arial"/>
        <family val="2"/>
      </rPr>
      <t>Heat Recovery Ventilator (HRV) must be certified by either AHRI 1060 or HVI 920 and listed in the directory of certificed products.</t>
    </r>
  </si>
  <si>
    <t>Table 13:</t>
  </si>
  <si>
    <t>Hotel/ Motel Guest Room Energy Management System (Occ Sensor)</t>
  </si>
  <si>
    <t>Number of Thermostats</t>
  </si>
  <si>
    <t>Incentive per Thermostat</t>
  </si>
  <si>
    <r>
      <t>•   Installed thermostat must be a Wi-Fi Communicating with analytics capabilities or Energy Star</t>
    </r>
    <r>
      <rPr>
        <sz val="9"/>
        <color theme="1"/>
        <rFont val="Aptos Narrow"/>
        <family val="2"/>
      </rPr>
      <t>®</t>
    </r>
    <r>
      <rPr>
        <sz val="7.2"/>
        <color theme="1"/>
        <rFont val="Arial"/>
        <family val="2"/>
      </rPr>
      <t xml:space="preserve"> qualified</t>
    </r>
    <r>
      <rPr>
        <sz val="9"/>
        <color theme="1"/>
        <rFont val="Arial"/>
        <family val="2"/>
      </rPr>
      <t>.</t>
    </r>
  </si>
  <si>
    <t>•   Thermostat shall replace existing manual thermostat or non-Wi-Fi programmable thermostat which controls existing HVAC system using fossil fuel and/or electricity providing space heating and cooling to the building.</t>
  </si>
  <si>
    <t>Incentive per Guest Room</t>
  </si>
  <si>
    <t>Number of Guest Rooms being controlled</t>
  </si>
  <si>
    <t>Cooling Capacity of Electric Cooling System per Guest Room (BTU/h)</t>
  </si>
  <si>
    <t>Heating Efficiency - Elec. Heat, HSPF or HSPF2 (BTU/watt-hr)</t>
  </si>
  <si>
    <t>Heating Capacity of Heating System per Guest Room (BTU/h)</t>
  </si>
  <si>
    <r>
      <t xml:space="preserve">EER or EER2 Under Peak Conditions (BTU/watt-hr)
</t>
    </r>
    <r>
      <rPr>
        <b/>
        <sz val="7"/>
        <color theme="0"/>
        <rFont val="Arial"/>
        <family val="2"/>
      </rPr>
      <t>If unknown, leave blank</t>
    </r>
  </si>
  <si>
    <r>
      <t xml:space="preserve">Efficiency of Fossil Fuel Heating System (Decimal)
</t>
    </r>
    <r>
      <rPr>
        <b/>
        <sz val="7"/>
        <color theme="0"/>
        <rFont val="Arial"/>
        <family val="2"/>
      </rPr>
      <t>If unknown, leave blank</t>
    </r>
  </si>
  <si>
    <t>Sensible Effectivemenss of Heat Exchanger (Decimal)</t>
  </si>
  <si>
    <t>Total Effectiveness of Heat Exchanger (Decimal)</t>
  </si>
  <si>
    <t>Heating Efficiency - Fuel Heat (AFUE, Et, or Ec) (Decimal)</t>
  </si>
  <si>
    <r>
      <t>•</t>
    </r>
    <r>
      <rPr>
        <sz val="7"/>
        <color theme="1"/>
        <rFont val="Arial"/>
        <family val="2"/>
      </rPr>
      <t xml:space="preserve">   </t>
    </r>
    <r>
      <rPr>
        <sz val="8"/>
        <color theme="1"/>
        <rFont val="Arial"/>
        <family val="2"/>
      </rPr>
      <t>For retrofit applications only, Energy Management System installed in hotel or motel guest rooms shall replace manual heating and cooling temperature set points that may or may not be setback by housekeeping.</t>
    </r>
  </si>
  <si>
    <t>•   Hotel or motel guest room energy management systems hsall automatically adjust room temperatures by at least 5 degrees or operating set point based on room occupancy.  Occupancy shall be detected by occupancy sensors or keycard sensors that automate temperature setback.</t>
  </si>
  <si>
    <t>•   Networked front desk controlled systems must also include occupancy sensors in guest rooms in order to receive incentives.</t>
  </si>
  <si>
    <t>Calculated Incentives</t>
  </si>
  <si>
    <r>
      <t xml:space="preserve">Refrig. Case or Walk-in
</t>
    </r>
    <r>
      <rPr>
        <b/>
        <sz val="9"/>
        <color theme="0"/>
        <rFont val="Arial"/>
        <family val="2"/>
      </rPr>
      <t>(select from list)</t>
    </r>
  </si>
  <si>
    <t>Incentive per Door Closer</t>
  </si>
  <si>
    <t>Incentive per Condenser</t>
  </si>
  <si>
    <t>Number of Condensers</t>
  </si>
  <si>
    <t>Minimum Requirements Document (MRD) &amp; Post Inspection Checklist</t>
  </si>
  <si>
    <t>Program Minimum Requirements Document</t>
  </si>
  <si>
    <t>Building HVAC System</t>
  </si>
  <si>
    <t>Air Handling</t>
  </si>
  <si>
    <t>Constant Air Volume - NO Economizer</t>
  </si>
  <si>
    <t>Heating System Fuel Source</t>
  </si>
  <si>
    <t>Cooling System Fuel Source</t>
  </si>
  <si>
    <t>Is this accurate?</t>
  </si>
  <si>
    <t>If not, what is it?</t>
  </si>
  <si>
    <t>Variable Air Volume - Economizer</t>
  </si>
  <si>
    <t>Fan Coil</t>
  </si>
  <si>
    <t>Other</t>
  </si>
  <si>
    <t>Total Estimated Incentive:</t>
  </si>
  <si>
    <t>Refrigeration &amp; Controls Prescriptive Measures</t>
  </si>
  <si>
    <t>HVAC &amp; Controls Prescriptive Measures</t>
  </si>
  <si>
    <t>Table 14:</t>
  </si>
  <si>
    <t>Subject to these terms and conditions ("Terms and Conditions"), under the Commercial &amp; Industrial Gas Efficiency Program ("Program") Niagara Mohawk Power Corporation d/b/a National Grid (the "Company" or "National Grid") will pay incentives to eligible customers for the installation of Energy Efficiency Measures ("EEMs") described in the Program Materials (as defined below).</t>
  </si>
  <si>
    <r>
      <t>1.</t>
    </r>
    <r>
      <rPr>
        <sz val="8"/>
        <rFont val="Arial"/>
        <family val="2"/>
      </rPr>
      <t xml:space="preserve"> </t>
    </r>
    <r>
      <rPr>
        <b/>
        <sz val="8"/>
        <rFont val="Arial"/>
        <family val="2"/>
      </rPr>
      <t>Incentives</t>
    </r>
  </si>
  <si>
    <t>Subject to these terms and conditions (“Terms and Conditions”) of the Program, the Program Administrator will pay an Incentive to the Customer for the installation of EEM(s).</t>
  </si>
  <si>
    <r>
      <t>2.</t>
    </r>
    <r>
      <rPr>
        <sz val="8"/>
        <rFont val="Arial"/>
        <family val="2"/>
      </rPr>
      <t xml:space="preserve">  </t>
    </r>
    <r>
      <rPr>
        <b/>
        <sz val="8"/>
        <rFont val="Arial"/>
        <family val="2"/>
      </rPr>
      <t>Definitions</t>
    </r>
  </si>
  <si>
    <t>(a) “Customer” means the customer who has an account for service with the Program Administrator and who satisfies the Program eligibility requirements established by the Program Administrator under the Program Materials and these Terms and Conditions.</t>
  </si>
  <si>
    <t xml:space="preserve">(b) “EEM” means the energy efficiency measure(s) described in the Program Materials or other custom measures that may be approved by the Program Administrator. </t>
  </si>
  <si>
    <t>(c) “Facility” means the Customer’s premises or location served by the Program Administrator where EEM(s) will be installed.</t>
  </si>
  <si>
    <t>(d) “Incentive” means the payment(s) to be paid by the Program Administrator to the Customer for the installation of the EEM(s) pursuant to the Program and these Terms and Conditions.</t>
  </si>
  <si>
    <t>(e) “Program” means the Commercial and Industrial Electric Program as approved by the New York Public Service Commission and offered by the Program Administrator to Customers.</t>
  </si>
  <si>
    <t>(f)  “Program Administrator” means Niagara Mohawk Power Corporation d/b/a/ National Grid.</t>
  </si>
  <si>
    <t>(g) “Program Materials” means the documents and information provided by the Program Administrator specifying the qualifying EEM(s), technology requirements, costs and other Program requirements, which include, without limitation, Program guidelines and requirements, application forms and approval letters.</t>
  </si>
  <si>
    <t>3. Application Process and Requirement for Program Administrator Approval</t>
  </si>
  <si>
    <t>(a) The Customer shall submit a completed application in the form provided by the Program Administrator.  In addition, at the Program Administrator’s discretion, the Customer may be required to provide to the Program Administrator, for its approval, a copy of the detailed specifications and scope of work as well as an analysis of the energy savings and/or demand reduction for the EEM(s) proposed by the Customer to the Program Administrator.  To the extent required by law, this analysis shall be prepared by a professional engineer licensed in the state where the Facility is located.  After the installation of the EEM(s), the Customer shall also, upon request by the Program Administrator, provide to the Program Administrator with a copy of the as-built drawings and installed EEM(s) for the Facility.</t>
  </si>
  <si>
    <t>(b) Subject to Sections 8, 10 and 14,  the Program Administrator will review the Customer’s application and supporting documentation to determine the energy savings and/or demand reduction potential.  The Program Administrator may, in its sole discretion, reject or modify any calculations, based on the Program Administrator’s own analysis.</t>
  </si>
  <si>
    <t>(c) The Program Administrator is not obligated to pay any Incentive unless the Program Administrator issues an approval letter regarding the EEM(s) proposed by the Customer, and any necessary pre- and/or post- installation verification(s) is/are successfully completed by the Program Administrator.  The Program Administrator’s approval letter shall state the maximum approved Incentive amount and the date by which the EEM(s) must be fully installed and operational to qualify for the Incentive.  The Program Administrator may also require the Customer to execute additional agreements or provide additional documentation regarding the proposed installation of the EEM(s) and for determination of Incentive(s).</t>
  </si>
  <si>
    <t>(d) The Customer shall have no right to receive, and the Program Administrator shall have no obligation to pay, Incentives for any EEM(s) that have not been approved in advance in writing by the Program Administrator, unless the Program Materials state that such prior approval is not required.  Further, the Program Administrator shall not pay Incentives for EEM(s) which may have been pre-approved, but are subsequently determined after the installation, to be not in compliance with the Program requirements.</t>
  </si>
  <si>
    <t>(e) The Program Administrator reserves the right to approve or disapprove of any Program application or proposed EEM(s).</t>
  </si>
  <si>
    <r>
      <t>4.</t>
    </r>
    <r>
      <rPr>
        <sz val="8"/>
        <rFont val="Arial"/>
        <family val="2"/>
      </rPr>
      <t xml:space="preserve"> </t>
    </r>
    <r>
      <rPr>
        <b/>
        <sz val="8"/>
        <rFont val="Arial"/>
        <family val="2"/>
      </rPr>
      <t>Equipment and Contractor Selection and Contracting</t>
    </r>
    <r>
      <rPr>
        <sz val="8"/>
        <rFont val="Arial"/>
        <family val="2"/>
      </rPr>
      <t xml:space="preserve"> </t>
    </r>
  </si>
  <si>
    <t>Customer is responsible for selecting and purchasing the EEM(s) and selecting and contracting with the design and installation contractor(s). The Customer shall be responsible for enforcing all such contracts and for assuring that the EEM(s) meet the Program requirements and applicable laws, regulations and codes, and that the contractor(s) are properly qualified, licensed and insured.  Notwithstanding the foregoing, the Program Administrator may exclude certain EEM from the Program.</t>
  </si>
  <si>
    <t xml:space="preserve">5. Pre- and Post-Installation Verification </t>
  </si>
  <si>
    <t>The Program Administrator shall not pay an Incentive until the Program Administrator has performed a satisfactory pre-installation inspection (unless the Program Materials state such pre-inspection is not required) and post-installation verification of the installation.  If the Program Administrator determines that any EEM(s) were not installed in accordance with these Terms and Conditions and the Program Materials, the Program Administrator may require modifications to the EEM(s) before it pays any Incentive(s).  The Program Administrator may, at its sole discretion, withhold payment of Incentives until it has been verified that (i) the Customer has received, as appropriate, final drawings, operations and maintenance manuals, and operator training; and (ii) the Program Administrator has received documentation detailing that the installation of the EEM(s) has been completed in accordance with these Terms and Conditions, the Program Materials, and the Program Administrator’s approval.</t>
  </si>
  <si>
    <t>6. Monitoring and Inspection</t>
  </si>
  <si>
    <t xml:space="preserve">The Program Administrator reserves the right to perform monitoring and inspection of the EEM(s) to determine the actual demand reduction and energy savings.  As a condition of receiving an Incentive, the Customer agrees to provide access and information to the Program Administrator and to cooperate with the Program Administrator regarding such monitoring and inspection.  By participating in the Program, the Customer acknowledges and agrees that no such activity by the Program Administrator includes any kind of safety, code or other compliance review.  All safety, code or other compliance reviews are the sole responsibility of the Customer. </t>
  </si>
  <si>
    <t>7. Customer Measures</t>
  </si>
  <si>
    <t>The Program Administrator will only approve of the EEM(s) that has/have cost-effective energy savings as calculated by the Program Administrator.  The Program Administrator reserves the right to approve or disapprove of any specific EEM(s) proposed by the Customer.</t>
  </si>
  <si>
    <r>
      <t>8. Incentive Amounts</t>
    </r>
    <r>
      <rPr>
        <sz val="8"/>
        <rFont val="Arial"/>
        <family val="2"/>
      </rPr>
      <t xml:space="preserve"> </t>
    </r>
  </si>
  <si>
    <t>(a) Once an Incentive amount is pre-approved, the Program Administrator shall pay to the Customer no more than the cost of purchasing and installing the EEM(s), or the pre-approved Incentive amount, whichever is less.</t>
  </si>
  <si>
    <t>(b) The Program Administrator reserves the right to reduce or eliminate the Incentive amount if the EEM(s) are not installed in accordance with these Terms and Conditions and the Program Materials. Customer shall be obligated to refund such Incentives paid by the Program Administrator if the projected energy savings have not been achieved as a result of the foregoing circumstances.  The Customer shall be obligated to refund the Incentive paid by the Program Administrator when EEM(s) that have been installed have not been properly maintained, have been altered or disconnected, or in the event of a shutdown or significant reduction of operations at facility where the EEM’s) are located.</t>
  </si>
  <si>
    <t>9. Equipment and Installation</t>
  </si>
  <si>
    <t>The Customer shall be responsible for ensuring that the EEM(s) are installed and operated in accordance with applicable laws, regulations and codes and that all applicable permits, approvals and inspections are obtained. The Customer shall provide the Program Administrator with copies of all invoices and related documents (including all materials, labor, and equipment discounts) relating to the purchase and installation of the EEM(s). The itemized invoices shall include the details of all EEM(s) including the model, quantity and cost for each EEM, and shall identify any applicable discounts or other incentives received by the Customer, or for which the Customer is eligible.  The Customer shall provide the Program Administrator with the details on the installation location(s) of the EEM(s) in the format specified by the Program Administrator, and such other documentation and information as the Program Administrator may request, including, without limitation, copies of permits and contractor and supplier invoices, orders and records. The Program Administrator shall, in its sole discretion, determine the appropriate costs of EEM(s) in order to calculate the Incentive amount.</t>
  </si>
  <si>
    <t>10. Installation Schedule Requirements</t>
  </si>
  <si>
    <t>If the Customer does not complete installation of the approved EEM(s) within the earlier of the completion date specified in the Program Administrator’s approval letter or six (6) months from the date the Program Administrator provides its prior written approval of the EEM installation, the Program Administrator may terminate any obligation to issue Incentives or any Incentive amount agreed to in an approval letter issued by the Program Administrator.</t>
  </si>
  <si>
    <t>11. Incentive Issue Conditions</t>
  </si>
  <si>
    <t>Subject to these Terms and Conditions and provided that the Program Administrator is satisfied that the Customer has satisfied all of the conditions and requirements of the Program, , the Program Administrator will use commercially reasonable efforts to pay the Incentive amount to the Customer within forty-five (45) days after all of the following conditions are met: (i) Program Administrator’s approval of the EEM installation has been provided; (ii) all applicable permits, licenses and inspections have been obtained by the Customer; (iii) installation of the EEM(s) has been completed in accordance with the requirements hereof; and (iv) the Program Administrator has verified all project and installation costs and the satisfactory installation of the EEM(s), all in accordance with the Terms and Conditions hereof.  The Customer shall not assign any of its rights or obligations referenced in these Terms and Conditions or in the Program Materials (including, without limitation, the right to receive Incentives) without the prior written consent of the Program Administrator.</t>
  </si>
  <si>
    <t>12. Maintenance of EEM(s)</t>
  </si>
  <si>
    <t>The Customer acknowledges and agrees that Customer shall operate and maintain the EEM(s) in accordance with the manufacturer’s recommendations and the terms hereof, and shall replace consumable parts and other components with comparable or superior efficient products at the Customer’s expense.</t>
  </si>
  <si>
    <r>
      <t>13.</t>
    </r>
    <r>
      <rPr>
        <sz val="8"/>
        <rFont val="Arial"/>
        <family val="2"/>
      </rPr>
      <t xml:space="preserve"> </t>
    </r>
    <r>
      <rPr>
        <b/>
        <sz val="8"/>
        <rFont val="Arial"/>
        <family val="2"/>
      </rPr>
      <t>Participation in Other Energy Efficiency Programs</t>
    </r>
  </si>
  <si>
    <r>
      <t>The Customer shall not receive Incentives from the Program Administrator for the same EEM(s) if the Customer has received incentives already from other System Benefits Charge (“SBC”)-funded New York State utilities or the New York State Energy Research and Development Authority (“NYSERDA”).</t>
    </r>
    <r>
      <rPr>
        <sz val="8"/>
        <rFont val="Times New Roman"/>
        <family val="1"/>
      </rPr>
      <t xml:space="preserve"> A </t>
    </r>
    <r>
      <rPr>
        <sz val="8"/>
        <rFont val="Arial"/>
        <family val="2"/>
      </rPr>
      <t>Customer enrolled in the Self-Direct Program for 2017-2019 offered by National Grid is not eligible to receive an Incentive amount under this Program for any electric EEMs installed during the Customer’s enrollment in the Self-Direct Program cycle. The Company’s Self-Direct Program requirements address eligibility requirements under this Program in the event a Customer withdraws from the Self-Direct Program mid-cycle.</t>
    </r>
    <r>
      <rPr>
        <sz val="10"/>
        <rFont val="Times New Roman"/>
        <family val="1"/>
      </rPr>
      <t xml:space="preserve">  </t>
    </r>
  </si>
  <si>
    <t>14. Program/Terms and Conditions Changes</t>
  </si>
  <si>
    <t>Program expenditures, requirements and eligibility, and these Terms and Conditions, may be changed by the Program Administrator at any time without notice.  The Program Administrator reserves the right to withhold approval of projects and any EEM(s) for which the Customer may apply for an Incentive for any reason and to cancel or alter the Program at any time without notice.  Approved applications for EEM(s) will be processed under the Terms and Conditions and Program Materials in effect at the time of such approval by the Program Administrator.</t>
  </si>
  <si>
    <t>15. Indemnification and Limitation of the Program Administrator’s Liability</t>
  </si>
  <si>
    <t>The Customer shall indemnify, defend and hold harmless the Program Administrator, its affiliates and their respective contractors, officers, directors, employees, agents, representatives and assigns (“Indemnified Parties”)  from and against any and all claims, damages, losses and expenses, including reasonable attorneys’ fees and costs incurred to enforce this indemnity arising out of the acts and/or omissions of the Customer or the Customer’s agent(s) in connection with the Customer’s participation in the Program (“Damages”) brought by or for a third party except to the extent that Damages are caused by the negligence of any of the Indemnified Parties.  To the fullest extent allowed by law, the Program Administrator’s liability will be limited to paying approved Incentives in accordance with these Terms and Conditions and the Program Materials, and the Program Administrator and its affiliates and their respective contractors, officers, directors, employees, agents, representatives and assigns shall not be liable to the Customer or any other party for any other obligation except to the extent liability is caused by the negligence of the Program Administrator and its affiliates and their respective contractors, officers, directors, employees, agents, representatives and assigns.  The Program Administrator shall not be liable to the Customer for any special, indirect, incidental, penal, punitive, or consequential damages of any nature in connection with Customer’s participation in the Program or these Terms and Conditions.</t>
  </si>
  <si>
    <t>16.  No Warranties or Representations by the Program Administrator</t>
  </si>
  <si>
    <t xml:space="preserve">(a) THE PROGRAM ADMINISTRATOR DOES NOT ENDORSE, GUARANTEE, OR WARRANT ANY CONTRACTOR, MANUFACTURER OR PRODUCT, AND THE PROGRAM ADMINISTRATOR MAKES NO REPRESENTATIONS, WARRANTIES OR GUARANTEES IN CONNECTION WITH THE PROGRAM, EEM(s) OR ANY SERVICES PERFORMED IN CONNECTION HEREWITH OR THEREWITH, WHETHER STATUTORY, ORAL, WRITTEN, EXPRESS, OR IMPLIED, INCLUDING, WITHOUT LIMITATION, WARRANTIES OF MERCHANTABILITY AND FITNESS FOR A PARTICULAR PURPOSE.  THIS DISCLAIMER SHALL SURVIVE ANY CANCELLATION, COMPLETION, TERMINATION OR EXPIRATION OF THE CUSTOMER’S PARTICIPATION IN THE PROGRAM.  CUSTOMER ACKNOWLEDGES AND AGREES THAT ANY WARRANTIES PROVIDED BY ORIGINAL MANUFACTURERS, LICENSORS, OR PROVIDERS OF MATERIAL, EQUIPMENT, OR OTHER ITEMS PROVIDED OR USED IN CONNECTION WITH THE PROGRAM IN CONNECTION WITH THESE TERMS AND CONDITIONS, INCLUDING ITEMS INCORPORATED IN THE PROGRAM (“THIRD PARTY WARRANTIES”), ARE NOT TO BE CONSIDERED WARRANTIES OF THE PROGRAM ADMINISTRATOR AND THE PROGRAM ADMINISTRATOR MAKES NO REPRESENTATIONS, GUARANTEES, OR WARRANTIES AS TO THE APPLICABILITY OR ENFORCEABILITY OF ANY SUCH THIRD PARTY WARRANTIES.  THE TERMS OF THIS SECTION SHALL GOVERN OVER ANY CONTRARY VERBAL STATEMENTS OR LANGUAGE APPEARING IN ANY PROGRAM ADMINISTRATOR’S OTHER DOCUMENTS. </t>
  </si>
  <si>
    <t>(b) Neither the Program Administrator nor any of its employees, contractors, agents, representatives or assigns is/are responsible for determining that the design, engineering or installation of the EEM(s) is proper or complies with any particular laws, codes, or industry standards.  The Program Administrator does not make any representations of any kind regarding the benefits, demand reduction, or energy savings to be achieved by the EEM(s) or the adequacy or safety of the EEMs.</t>
  </si>
  <si>
    <t>(c) The Customer acknowledges and agrees that it is solely responsible (directly-based on its own judgment or indirectly-based on the advice of an independent expert, not the Program Administrator) for all aspects of the EEM(s) and related work including, but not limited to: selecting the EEM(s); selecting contractors to perform the work; inspecting the work and the EEM(s); ensuring that the EEM(s) is/are in good working order and condition; ensuring that the equipment is of the manufacture, design specifications, size and capacity selected by the Customer and that the same is properly installed and suitable for the Customer’s purposes; and determining if work was properly performed.</t>
  </si>
  <si>
    <t>(d) The Customer agrees and acknowledges that the Program Administrator is not a manufacturer of, or regularly engaged in the sale or distribution of, or an expert with regard to, any equipment or work which might be used to install the EEM(s) under the Program.</t>
  </si>
  <si>
    <t>(e) The provisions of this Section shall survive the termination, cancellation or completion of the Customer’s participation in the Program.</t>
  </si>
  <si>
    <t>17. Customer Confidentiality</t>
  </si>
  <si>
    <r>
      <t>The Customer consents to the release by the Company of the Customer’s energy use information to authorized representatives of the Program Administrator performing evaluations and/or determining eligibility, demand reduction, or energy savings in connection with the Program  provided that the Program Administrator requires that the Customer’s energy use information is kept confidential and used only for the purposes of evaluation and/or determining eligibility, demand reduction, or energy savings in connection with the Program. The Customer further grants to the Program Administrator the right to use and reference the Customer’s participation in the Program and the energy savings relating to the Customer’s participation in the Program for regulatory purposes.</t>
    </r>
    <r>
      <rPr>
        <sz val="8"/>
        <rFont val="Calibri"/>
        <family val="2"/>
      </rPr>
      <t xml:space="preserve">  </t>
    </r>
    <r>
      <rPr>
        <sz val="8"/>
        <rFont val="Arial"/>
        <family val="2"/>
      </rPr>
      <t>The Program Administrator shall keep the Customer’s information in strict confidence, shall exercise reasonable care to maintain the confidentiality, and shall not divulge the Customer’s information to any third party without the prior written consent of the Customer, except to the extent expressly permitted by these Terms and Conditions.</t>
    </r>
  </si>
  <si>
    <t>18. Customer Must Declare and Pay All Taxes</t>
  </si>
  <si>
    <t>The benefits conferred upon the Customer through participation in this Program, including the receipt of the Incentive, may be taxable by the federal, state, and/or local government.  The Customer is responsible for declaring and paying all such taxes.  The Program Administrator is not responsible for the payment of any such taxes.</t>
  </si>
  <si>
    <t>19. Customer Consent</t>
  </si>
  <si>
    <t>Customer of National Grid agrees and authorizes the utility's sharing of the participant-customer's information and/or project-level information with New Your State Department of Public Service Staff and NYSERDA, including its agents or authorized representatives, consistent with NYSERDA's New Your State Public Service Commission and statutorily authorized responsibilities, including, but not limited to supporting market development initiatives, and other evaluation and measurement activities.  (For clarity, the term project level includes the information based on the scope of the project, including. but not limited to, aggregated and anonymized whole building, building or subset of the project.)</t>
  </si>
  <si>
    <r>
      <t>20. Counterpart Execution; Scanned Copy.</t>
    </r>
    <r>
      <rPr>
        <sz val="8"/>
        <rFont val="Arial"/>
        <family val="2"/>
      </rPr>
      <t xml:space="preserve"> </t>
    </r>
  </si>
  <si>
    <t>Any and all agreements and documents requiring signature related hereto may be executed in several counterparts, each of which, when executed, shall be deemed to be an original, but all of which together shall constitute one and the same instrument.  A scanned or electronically reproduced copy or image of such agreements and documents bearing the signatures of the parties shall be deemed an original and may be introduced or submitted in any action or proceeding as competent evidence of the execution, terms and existence of such agreements and documents notwithstanding the failure or inability to produce or tender an original, executed counterpart of the same and without the requirement that the unavailability of such original, executed counterpart of the same first be proven.</t>
  </si>
  <si>
    <t>21. Miscellaneous</t>
  </si>
  <si>
    <t>(a) If any provision of these Terms and Conditions is deemed invalid by any court or administrative body having jurisdiction, such ruling shall not invalidate any other provision, and the remaining provisions shall remain in full force and effect in accordance with their terms.</t>
  </si>
  <si>
    <t>(b) These Terms and Conditions shall be interpreted and enforced according to the laws of the State of New York.</t>
  </si>
  <si>
    <t>(c) In the event of any conflict or inconsistency between these Terms and Conditions and any Program Materials, these Terms and Conditions shall be controlling.</t>
  </si>
  <si>
    <t>(d) Except as expressly provided herein, there shall be no modification or amendment to these Terms and Conditions or the Program Materials unless such modification or amendment is in writing and duly authorized by the Program Administrator.</t>
  </si>
  <si>
    <t>(e) Sections 15, 16, 17, 18 and 20(b) shall survive the termination or expiration of the Customer’s participation in the Program.</t>
  </si>
  <si>
    <t>Tons of Refrigeration is accurate?</t>
  </si>
  <si>
    <t>If not, what is correct tonnage?</t>
  </si>
  <si>
    <t>Quantity of Condensers?</t>
  </si>
  <si>
    <t>Quantity of of Automatic Door Closers Installed?</t>
  </si>
  <si>
    <t>Measured Length of Display Case Opening</t>
  </si>
  <si>
    <t>Door Type is accurate?</t>
  </si>
  <si>
    <t>Type</t>
  </si>
  <si>
    <t>Is the Case manufacturered on or after 1/1/2009</t>
  </si>
  <si>
    <t>Number of motors</t>
  </si>
  <si>
    <t>Motor Rated Wattage</t>
  </si>
  <si>
    <t>Qnty of Motors Installed</t>
  </si>
  <si>
    <t>Rated Wattage</t>
  </si>
  <si>
    <t>Type of Control is Accurate?</t>
  </si>
  <si>
    <t>If not, what is control type?</t>
  </si>
  <si>
    <t>Type of Motor</t>
  </si>
  <si>
    <t>Horsepower per Evaporator Fan</t>
  </si>
  <si>
    <t>Evaporator Motor HP</t>
  </si>
  <si>
    <t>Qnty of Motors Controlled</t>
  </si>
  <si>
    <t>HP per Evap Fan</t>
  </si>
  <si>
    <t>Total Number of Doors</t>
  </si>
  <si>
    <t>Heater Watts</t>
  </si>
  <si>
    <t>Refrigeration System Efficiency Based on Case Temperature</t>
  </si>
  <si>
    <t>Total # of Doors Controlled</t>
  </si>
  <si>
    <t>Refrig Sys Eff is Accurate?</t>
  </si>
  <si>
    <t>If not, what is efficiency?</t>
  </si>
  <si>
    <t>Total Controlled Compressor HP</t>
  </si>
  <si>
    <t>Condenser Type</t>
  </si>
  <si>
    <t>Total Compressor HP Being Controlled</t>
  </si>
  <si>
    <t>Condenser Type is accurate</t>
  </si>
  <si>
    <t>If not, what is correct Type?</t>
  </si>
  <si>
    <t>Number of RTU's</t>
  </si>
  <si>
    <t>Output Capcity of RTU Furnace</t>
  </si>
  <si>
    <t>Control Scenario</t>
  </si>
  <si>
    <t>Number of RTU's being controlled</t>
  </si>
  <si>
    <t>RTU Capacity (Tons)</t>
  </si>
  <si>
    <t>Is the Control Scenario Accurate?</t>
  </si>
  <si>
    <t>If not, what is Control Scenario?</t>
  </si>
  <si>
    <t>Total Area of Conditioned Space (Sq. Ft.) being Controlled</t>
  </si>
  <si>
    <t>Occupancy Sensors are installed and controlling ventilation</t>
  </si>
  <si>
    <t>Total Area of Conditioned Space being Controlled</t>
  </si>
  <si>
    <t>Number of Exhaust Fans Being Controlled</t>
  </si>
  <si>
    <t>HP of each Fan</t>
  </si>
  <si>
    <t>Number of Exhaust Fans</t>
  </si>
  <si>
    <t>Is HP Accurate?</t>
  </si>
  <si>
    <t>If not, what is correct HP?</t>
  </si>
  <si>
    <t>Sensible Effectiveness of ERV</t>
  </si>
  <si>
    <t>Total Effectiveness of ERV</t>
  </si>
  <si>
    <t>Average Daily Run Time of ERV in Recovery</t>
  </si>
  <si>
    <t>If not, what is Run Time?</t>
  </si>
  <si>
    <t>Is Annual Facility Operating Days Correct?</t>
  </si>
  <si>
    <t>If not, what are the Operating Days?</t>
  </si>
  <si>
    <t>Total number of HRV's</t>
  </si>
  <si>
    <t>Is Average Daily Run Time of HRV in Recovery Mode Accurate?</t>
  </si>
  <si>
    <t>Efficiency of Heating System</t>
  </si>
  <si>
    <t>Number of Advanced Thermostats Installed</t>
  </si>
  <si>
    <t>Is Efficiency of Heating System Accurate?</t>
  </si>
  <si>
    <t>If not, what is Heating System Eff?</t>
  </si>
  <si>
    <t>Number of Quest Rooms</t>
  </si>
  <si>
    <t>Cooling Capacity of Electric Cooling System</t>
  </si>
  <si>
    <t>Heating Capacity of Heating System</t>
  </si>
  <si>
    <t>Heating System Efficiency</t>
  </si>
  <si>
    <t>Number of Quest Rooms being Controlled</t>
  </si>
  <si>
    <t>Is Occ Sensor Installed in Room?</t>
  </si>
  <si>
    <r>
      <t>Temperature Adjustment when room unoccupied is 5</t>
    </r>
    <r>
      <rPr>
        <sz val="11"/>
        <color theme="1"/>
        <rFont val="Aptos Narrow"/>
        <family val="2"/>
        <charset val="1"/>
      </rPr>
      <t>°</t>
    </r>
    <r>
      <rPr>
        <sz val="11"/>
        <color theme="1"/>
        <rFont val="Calibri"/>
        <family val="2"/>
      </rPr>
      <t>F or more</t>
    </r>
  </si>
  <si>
    <t>1-800-787-1706                                    energysavings@nationalgrid.com   | www.ngrid.com/business</t>
  </si>
  <si>
    <t>Rev 0 (7/1/26)</t>
  </si>
  <si>
    <t>IS THE INSTALLATION SITE LOCATED IN A NYS DISADVANTAGED COMMUNITY (DAC):  Select either yes or no</t>
  </si>
  <si>
    <t>Total W from Door Sq. Ft.</t>
  </si>
  <si>
    <r>
      <t>Total ft</t>
    </r>
    <r>
      <rPr>
        <vertAlign val="superscript"/>
        <sz val="10"/>
        <color theme="1"/>
        <rFont val="Arial"/>
        <family val="2"/>
      </rPr>
      <t>2</t>
    </r>
    <r>
      <rPr>
        <sz val="10"/>
        <color theme="1"/>
        <rFont val="Arial"/>
        <family val="2"/>
      </rPr>
      <t xml:space="preserve"> for all doors if Power details not provided on Meas Wkst.</t>
    </r>
  </si>
  <si>
    <r>
      <t>EXISTING EFF. OF COMBINED COOLER (&gt; 32</t>
    </r>
    <r>
      <rPr>
        <b/>
        <sz val="6"/>
        <rFont val="Calibri"/>
        <family val="2"/>
      </rPr>
      <t>˚</t>
    </r>
    <r>
      <rPr>
        <b/>
        <sz val="6"/>
        <rFont val="Arial"/>
        <family val="2"/>
      </rPr>
      <t xml:space="preserve"> F) COMPRESSORS &amp; CONDENSERS (kW/ton)
(if unknown, leave blank and the default values from NYS TRM will be used)</t>
    </r>
  </si>
  <si>
    <r>
      <t>EXISTING EFF. OF COMBINED FREEZER (</t>
    </r>
    <r>
      <rPr>
        <b/>
        <sz val="6"/>
        <rFont val="Calibri"/>
        <family val="2"/>
      </rPr>
      <t>≤</t>
    </r>
    <r>
      <rPr>
        <b/>
        <sz val="6"/>
        <rFont val="Arial"/>
        <family val="2"/>
      </rPr>
      <t xml:space="preserve"> 32˚ F) COMPRESSORS &amp; CONDENSERS (kW/ton)
(if unknown, leave blank and the default values from NYS TRM will be used)</t>
    </r>
  </si>
  <si>
    <t>Rev 1 (9/26)</t>
  </si>
  <si>
    <t>Rev 1</t>
  </si>
  <si>
    <t>Compressed Air Measures</t>
  </si>
  <si>
    <t>Motors</t>
  </si>
  <si>
    <t>Compressed Air System Details</t>
  </si>
  <si>
    <t>Default Annual Hours of Operation based on No. of Shifts</t>
  </si>
  <si>
    <r>
      <rPr>
        <sz val="8"/>
        <color theme="1"/>
        <rFont val="Calibri"/>
        <family val="2"/>
      </rPr>
      <t>•</t>
    </r>
    <r>
      <rPr>
        <sz val="7"/>
        <color theme="1"/>
        <rFont val="Arial"/>
        <family val="2"/>
      </rPr>
      <t>  </t>
    </r>
    <r>
      <rPr>
        <sz val="8"/>
        <color theme="1"/>
        <rFont val="Arial"/>
        <family val="2"/>
      </rPr>
      <t>Only Provide details for air compressors in operation, no back-up compressors should be included in savings calculations.</t>
    </r>
  </si>
  <si>
    <t>System Details</t>
  </si>
  <si>
    <t>Compressor #1</t>
  </si>
  <si>
    <t>Compressor #2</t>
  </si>
  <si>
    <t>Compressor #3</t>
  </si>
  <si>
    <t>Compressor #4</t>
  </si>
  <si>
    <t>Compressor #5</t>
  </si>
  <si>
    <t>Manufacturer and Model Number</t>
  </si>
  <si>
    <t>Type of Air Compressor (select from list)</t>
  </si>
  <si>
    <t>Single-Acting Air-Cooled Reciprocating</t>
  </si>
  <si>
    <t>Age</t>
  </si>
  <si>
    <t>Rated Horse Power</t>
  </si>
  <si>
    <t>Control Type (select from list)</t>
  </si>
  <si>
    <t>Load/Unload</t>
  </si>
  <si>
    <t>Compressor Motor Efficiency (decimal)</t>
  </si>
  <si>
    <t>Operating Pressure (PSIG)</t>
  </si>
  <si>
    <t>Air Compressor Replacement</t>
  </si>
  <si>
    <r>
      <rPr>
        <sz val="8"/>
        <color theme="1"/>
        <rFont val="Calibri"/>
        <family val="2"/>
      </rPr>
      <t>•</t>
    </r>
    <r>
      <rPr>
        <sz val="7"/>
        <color theme="1"/>
        <rFont val="Arial"/>
        <family val="2"/>
      </rPr>
      <t>  </t>
    </r>
    <r>
      <rPr>
        <sz val="8"/>
        <color theme="1"/>
        <rFont val="Arial"/>
        <family val="2"/>
      </rPr>
      <t>Replacement of existing oil flooded, rotary screw air compressor with new variable speed drive compressor.  Applicable for single unit replacement only.</t>
    </r>
  </si>
  <si>
    <r>
      <rPr>
        <sz val="8"/>
        <color theme="1"/>
        <rFont val="Calibri"/>
        <family val="2"/>
      </rPr>
      <t>•</t>
    </r>
    <r>
      <rPr>
        <sz val="7"/>
        <color theme="1"/>
        <rFont val="Arial"/>
        <family val="2"/>
      </rPr>
      <t xml:space="preserve">   </t>
    </r>
    <r>
      <rPr>
        <sz val="8"/>
        <color theme="1"/>
        <rFont val="Arial"/>
        <family val="2"/>
      </rPr>
      <t>Sizing of replacement compressor must be no larger than unit being replaced. Exception, would be replacement with VSD compressor, in which case HP can be one size larger than HP of unit being replaced.</t>
    </r>
  </si>
  <si>
    <r>
      <rPr>
        <sz val="8"/>
        <color theme="1"/>
        <rFont val="Calibri"/>
        <family val="2"/>
      </rPr>
      <t>•</t>
    </r>
    <r>
      <rPr>
        <sz val="7"/>
        <color theme="1"/>
        <rFont val="Arial"/>
        <family val="2"/>
      </rPr>
      <t xml:space="preserve">   </t>
    </r>
    <r>
      <rPr>
        <sz val="8"/>
        <color theme="1"/>
        <rFont val="Arial"/>
        <family val="2"/>
      </rPr>
      <t>A flow controller must be used to maintain 5-10psi pressure difference between receiver and distribution system.</t>
    </r>
  </si>
  <si>
    <r>
      <rPr>
        <sz val="8"/>
        <color theme="1"/>
        <rFont val="Calibri"/>
        <family val="2"/>
      </rPr>
      <t>•</t>
    </r>
    <r>
      <rPr>
        <sz val="7"/>
        <color theme="1"/>
        <rFont val="Arial"/>
        <family val="2"/>
      </rPr>
      <t xml:space="preserve">   </t>
    </r>
    <r>
      <rPr>
        <sz val="8"/>
        <color theme="1"/>
        <rFont val="Arial"/>
        <family val="2"/>
      </rPr>
      <t>New variable speed drive air compressor must include a properly sized air receiver.</t>
    </r>
  </si>
  <si>
    <r>
      <rPr>
        <sz val="8"/>
        <color theme="1"/>
        <rFont val="Calibri"/>
        <family val="2"/>
      </rPr>
      <t>•</t>
    </r>
    <r>
      <rPr>
        <sz val="7"/>
        <color theme="1"/>
        <rFont val="Arial"/>
        <family val="2"/>
      </rPr>
      <t>  </t>
    </r>
    <r>
      <rPr>
        <sz val="8"/>
        <color theme="1"/>
        <rFont val="Arial"/>
        <family val="2"/>
      </rPr>
      <t>Replacement of lead-lag air compressors or other types not listed may be eligible for incentives through the custom program.  Use this application to enter system details for custom review.</t>
    </r>
  </si>
  <si>
    <t>Compressor Being Replaced
(select from list)</t>
  </si>
  <si>
    <t>Existing Compressor Horse Power</t>
  </si>
  <si>
    <t>Annual Hours of Compressor Operation</t>
  </si>
  <si>
    <t>Proposed Compressor Model #</t>
  </si>
  <si>
    <t>Proposed Compressor Horse Power</t>
  </si>
  <si>
    <t>Compressed Air Flow Controller</t>
  </si>
  <si>
    <r>
      <rPr>
        <sz val="8"/>
        <color theme="1"/>
        <rFont val="Calibri"/>
        <family val="2"/>
      </rPr>
      <t xml:space="preserve">•  </t>
    </r>
    <r>
      <rPr>
        <sz val="8"/>
        <color theme="1"/>
        <rFont val="Arial"/>
        <family val="2"/>
      </rPr>
      <t>Flow controller must be installed on existing compressed air system with a total capacity greater than or equal to 50 hp without a pressure/flow controller.</t>
    </r>
  </si>
  <si>
    <r>
      <rPr>
        <sz val="8"/>
        <color theme="1"/>
        <rFont val="Calibri"/>
        <family val="2"/>
      </rPr>
      <t>•</t>
    </r>
    <r>
      <rPr>
        <sz val="7"/>
        <color theme="1"/>
        <rFont val="Arial"/>
        <family val="2"/>
      </rPr>
      <t xml:space="preserve">   </t>
    </r>
    <r>
      <rPr>
        <sz val="8"/>
        <color theme="1"/>
        <rFont val="Arial"/>
        <family val="2"/>
      </rPr>
      <t>Flow controller must be installed between the compressed air dry storage tank and the end use distribution system.</t>
    </r>
  </si>
  <si>
    <r>
      <rPr>
        <sz val="8"/>
        <color theme="1"/>
        <rFont val="Calibri"/>
        <family val="2"/>
      </rPr>
      <t>•</t>
    </r>
    <r>
      <rPr>
        <sz val="7"/>
        <color theme="1"/>
        <rFont val="Arial"/>
        <family val="2"/>
      </rPr>
      <t xml:space="preserve">   </t>
    </r>
    <r>
      <rPr>
        <sz val="8"/>
        <color theme="1"/>
        <rFont val="Arial"/>
        <family val="2"/>
      </rPr>
      <t>Each line item represents a flow controller and the compressors impacting the system.</t>
    </r>
  </si>
  <si>
    <t>Compressor Connected to Flow Controller (select from list)</t>
  </si>
  <si>
    <r>
      <t xml:space="preserve">Load Factor of Compressed Air System
</t>
    </r>
    <r>
      <rPr>
        <b/>
        <sz val="9"/>
        <color theme="0"/>
        <rFont val="Arial"/>
        <family val="2"/>
      </rPr>
      <t>if unknown, leave blank</t>
    </r>
  </si>
  <si>
    <t>Average Pre- &amp; Post-Treatment Measured System Pressure Differential (psi)</t>
  </si>
  <si>
    <t>Total HP Connected to Flow Controller(s)</t>
  </si>
  <si>
    <t>Refrigerated Compressed Air Dryer</t>
  </si>
  <si>
    <r>
      <rPr>
        <sz val="8"/>
        <color theme="1"/>
        <rFont val="Calibri"/>
        <family val="2"/>
      </rPr>
      <t>•</t>
    </r>
    <r>
      <rPr>
        <sz val="8"/>
        <color theme="1"/>
        <rFont val="Arial"/>
        <family val="2"/>
      </rPr>
      <t>  Incentive applicable for replacement of existing non-cycling air dryer on existing compressed air system with new cycling or VFD-controlled refrigerated air dryer.</t>
    </r>
  </si>
  <si>
    <r>
      <rPr>
        <sz val="8"/>
        <color theme="1"/>
        <rFont val="Calibri"/>
        <family val="2"/>
      </rPr>
      <t>•</t>
    </r>
    <r>
      <rPr>
        <sz val="7"/>
        <color theme="1"/>
        <rFont val="Arial"/>
        <family val="2"/>
      </rPr>
      <t>  </t>
    </r>
    <r>
      <rPr>
        <sz val="8"/>
        <color theme="1"/>
        <rFont val="Arial"/>
        <family val="2"/>
      </rPr>
      <t>Applicable for single compressor systems only.</t>
    </r>
  </si>
  <si>
    <r>
      <rPr>
        <sz val="8"/>
        <color theme="1"/>
        <rFont val="Calibri"/>
        <family val="2"/>
      </rPr>
      <t>•</t>
    </r>
    <r>
      <rPr>
        <sz val="7"/>
        <color theme="1"/>
        <rFont val="Arial"/>
        <family val="2"/>
      </rPr>
      <t>  </t>
    </r>
    <r>
      <rPr>
        <sz val="8"/>
        <color theme="1"/>
        <rFont val="Arial"/>
        <family val="2"/>
      </rPr>
      <t>Replacement of cycling compressed air dryers on multiple compressor systems may be eligible for incentives through the custom program.  Use this application to enter system details for custom review.</t>
    </r>
  </si>
  <si>
    <t>Number of Dryers to be Installed</t>
  </si>
  <si>
    <t>Annual Hours of Operation of Dryer</t>
  </si>
  <si>
    <t>Air Dryer Full Flow Capacity (CFM)</t>
  </si>
  <si>
    <t>Does Dryer Operate During Peak Hours
(Summer Weekday 4-5pm)</t>
  </si>
  <si>
    <t>Compressed Air Low Pressure Drop Filter</t>
  </si>
  <si>
    <r>
      <rPr>
        <sz val="8"/>
        <color theme="1"/>
        <rFont val="Calibri"/>
        <family val="2"/>
      </rPr>
      <t>•</t>
    </r>
    <r>
      <rPr>
        <sz val="7"/>
        <color theme="1"/>
        <rFont val="Arial"/>
        <family val="2"/>
      </rPr>
      <t>  </t>
    </r>
    <r>
      <rPr>
        <sz val="8"/>
        <color theme="1"/>
        <rFont val="Arial"/>
        <family val="2"/>
      </rPr>
      <t>Compressors listed should distribute air through filter(s) being installed.  Back-up compressors should not be included.</t>
    </r>
  </si>
  <si>
    <r>
      <rPr>
        <sz val="8"/>
        <color theme="1"/>
        <rFont val="Calibri"/>
        <family val="2"/>
      </rPr>
      <t>•</t>
    </r>
    <r>
      <rPr>
        <sz val="7"/>
        <color theme="1"/>
        <rFont val="Arial"/>
        <family val="2"/>
      </rPr>
      <t>  </t>
    </r>
    <r>
      <rPr>
        <sz val="8"/>
        <color theme="1"/>
        <rFont val="Arial"/>
        <family val="2"/>
      </rPr>
      <t>For replacement of existing standard coalescing filter(s) with new low pressure drop filter(s).</t>
    </r>
  </si>
  <si>
    <r>
      <rPr>
        <sz val="8"/>
        <color theme="1"/>
        <rFont val="Calibri"/>
        <family val="2"/>
      </rPr>
      <t xml:space="preserve">•  </t>
    </r>
    <r>
      <rPr>
        <sz val="8"/>
        <color theme="1"/>
        <rFont val="Arial"/>
        <family val="2"/>
      </rPr>
      <t>Initial pressure differential of clean and dry filter must be &lt; 1 psid.</t>
    </r>
  </si>
  <si>
    <t>Number of Filter(s) installed</t>
  </si>
  <si>
    <t>Compressor connected to filter(s) (select from list)</t>
  </si>
  <si>
    <r>
      <t xml:space="preserve">Reduction in Pressure Drop Across Each Filter
</t>
    </r>
    <r>
      <rPr>
        <b/>
        <sz val="9"/>
        <color theme="0"/>
        <rFont val="Arial"/>
        <family val="2"/>
      </rPr>
      <t>if unknown, leave blank</t>
    </r>
  </si>
  <si>
    <t>Compressed Air Zero Loss Condensate Drain</t>
  </si>
  <si>
    <t>•  Applicable for installation of new no air loss condensate/water drain on existing compressed air system replacing electric solenoid and timed drain.</t>
  </si>
  <si>
    <t>•  zero loss condensate drain must remove liquid only without venting compressed air.</t>
  </si>
  <si>
    <t>Number of Zero loss Condesate Drains to be Installed</t>
  </si>
  <si>
    <t>Air Compressor Type</t>
  </si>
  <si>
    <r>
      <t xml:space="preserve">Full Flow Rated Capacity of Drain (CFM)
</t>
    </r>
    <r>
      <rPr>
        <b/>
        <sz val="9"/>
        <color theme="0"/>
        <rFont val="Arial"/>
        <family val="2"/>
      </rPr>
      <t>if unknown, leave blank</t>
    </r>
  </si>
  <si>
    <t>Does System Operate During Peak Hours
(Summer Weekday 4-5pm)</t>
  </si>
  <si>
    <t>NUBER OF OPERATING SHIFTS (SELECT ONE)</t>
  </si>
  <si>
    <t>Shifts</t>
  </si>
  <si>
    <t>Hours</t>
  </si>
  <si>
    <t>Single - 8 hrs. weekdays</t>
  </si>
  <si>
    <t>Two - 12 - 18 hrs. weekdays</t>
  </si>
  <si>
    <t>Three - 24 hrs. weekdays</t>
  </si>
  <si>
    <t>Continuous - 24 hrs. 7 days a week</t>
  </si>
  <si>
    <t>Electric</t>
  </si>
  <si>
    <t>Natural Gas</t>
  </si>
  <si>
    <t>Propane</t>
  </si>
  <si>
    <t>Wood</t>
  </si>
  <si>
    <t>Start/Stop</t>
  </si>
  <si>
    <t>Modulating</t>
  </si>
  <si>
    <t>Dual/Auto Dual</t>
  </si>
  <si>
    <t>Variable Displacement</t>
  </si>
  <si>
    <t>Variable Speed Drive</t>
  </si>
  <si>
    <t>Network or System</t>
  </si>
  <si>
    <t>Compressor Type</t>
  </si>
  <si>
    <t>Double-Acting Water-Cooled Reciprocating</t>
  </si>
  <si>
    <t>Lubricant-Injected Rotary Screw Compressor</t>
  </si>
  <si>
    <t>Lubricant-Free Rotary Screw Compressor</t>
  </si>
  <si>
    <t>Cetifugal Air Compressor</t>
  </si>
  <si>
    <r>
      <t xml:space="preserve">Annual Hours of Operation
</t>
    </r>
    <r>
      <rPr>
        <sz val="8"/>
        <color theme="1"/>
        <rFont val="Arial"/>
        <family val="2"/>
      </rPr>
      <t>(if unknown, leave blank)</t>
    </r>
  </si>
  <si>
    <t>PROPOSED EQUIPMENT SPECIFICATION (FACILITY DETAIL)</t>
  </si>
  <si>
    <t>DESCRIPTION OF PROJECT</t>
  </si>
  <si>
    <t>Table 2: Cost Estimates</t>
  </si>
  <si>
    <t>Please provide backup documentation for all material and labor costs, broken down by major pieces of equipment and project components. Sales tax may not be included. Adjust for salvage/resale value of equipment being replaced. Enter summarized costs in the table below.</t>
  </si>
  <si>
    <t>TIME PERIOD</t>
  </si>
  <si>
    <t>AVERAGE REDUCTION</t>
  </si>
  <si>
    <t>COST CATEGORY</t>
  </si>
  <si>
    <t>COST ($)</t>
  </si>
  <si>
    <t>June 4 pm- 5pm</t>
  </si>
  <si>
    <t>Estimated Material Cost</t>
  </si>
  <si>
    <t>July 4 pm - 5pm</t>
  </si>
  <si>
    <t>Estimated Labor Cost</t>
  </si>
  <si>
    <t>August 4pm - 5pm</t>
  </si>
  <si>
    <t>Estimated Total Cost</t>
  </si>
  <si>
    <t>Annual kWh Savings</t>
  </si>
  <si>
    <t>kWh</t>
  </si>
  <si>
    <t>Table 3: Non-Electric Benefits</t>
  </si>
  <si>
    <t>Installing the proposed measure may result in significant savings or possibly increased costs for the owner beyond electric savings. Examples include water, sewer, fossil fuel and labor costs. These costs are to be assessed and quantified in the support documentation. These effects are to be combined and reported in the categories laid out in Table 3.</t>
  </si>
  <si>
    <t>Therms</t>
  </si>
  <si>
    <t>Oil</t>
  </si>
  <si>
    <t>Gallons</t>
  </si>
  <si>
    <t>Water</t>
  </si>
  <si>
    <t>Waste Water (Sewer)</t>
  </si>
  <si>
    <t>O&amp;M ($/yr) (Labor &amp; Materials)</t>
  </si>
  <si>
    <t>Site Environmental</t>
  </si>
  <si>
    <t>* Other</t>
  </si>
  <si>
    <t>Number of Exhaust Fans being Controlled</t>
  </si>
  <si>
    <t>Table 15:</t>
  </si>
  <si>
    <t>Table 16:</t>
  </si>
  <si>
    <t>Table 17:</t>
  </si>
  <si>
    <t>Table 18:</t>
  </si>
  <si>
    <t>EXISTING SYSTEM DESCRIPTION (include equipment size, age, and operating parameters)</t>
  </si>
  <si>
    <t>PROPOSED SYSTEM - MEASURE DESCRIPTION  (include equipment size and operating parameters)</t>
  </si>
  <si>
    <t>Manufacturer Incentives, Manufacturer Discounts, Taxes, and/or Salvage Values (If applicable)</t>
  </si>
  <si>
    <t>Please provide the estimated Demand (kW) Reduction that occurs during the time period listed below and the estimated Annual kWh savings:</t>
  </si>
  <si>
    <t>Type of Custom Project
(select from list)</t>
  </si>
  <si>
    <t>Compressed Air</t>
  </si>
  <si>
    <t>HVAC</t>
  </si>
  <si>
    <t>Refrigeration</t>
  </si>
  <si>
    <t>Project Type</t>
  </si>
  <si>
    <t>CE20 Category</t>
  </si>
  <si>
    <t>Custom Projects/ Commercial Refrigeration - Custom</t>
  </si>
  <si>
    <t>Custom Projects/ HVAC - Custom</t>
  </si>
  <si>
    <t>Custom Projects/ Compressed Air - Custom</t>
  </si>
  <si>
    <t>Category/ Product:</t>
  </si>
  <si>
    <t>Compressed Air Prescriptive Measures</t>
  </si>
  <si>
    <t>Custom</t>
  </si>
  <si>
    <t>Therm Savings</t>
  </si>
  <si>
    <r>
      <rPr>
        <sz val="12"/>
        <rFont val="Arial"/>
        <family val="2"/>
      </rPr>
      <t>•</t>
    </r>
    <r>
      <rPr>
        <sz val="8"/>
        <rFont val="Arial"/>
        <family val="2"/>
      </rPr>
      <t xml:space="preserve"> Product types eligible for incentives are included in Tables 1 - 18 found on the Supp Meas Worksheet and Comp Air Worksheet.  Complete details required in each applicable table. </t>
    </r>
  </si>
  <si>
    <r>
      <rPr>
        <sz val="12"/>
        <rFont val="Arial"/>
        <family val="2"/>
      </rPr>
      <t xml:space="preserve">• </t>
    </r>
    <r>
      <rPr>
        <sz val="8"/>
        <rFont val="Arial"/>
        <family val="2"/>
      </rPr>
      <t xml:space="preserve">Measures not listed in the tables may be eligible for incentives through the Custom approach. </t>
    </r>
  </si>
  <si>
    <t>Please refer to the Custom Worksheet for more details.</t>
  </si>
  <si>
    <t>• Must be an Upstate New York National Grid Commercial Electric and/or Natural Gas Account holder and pay into the System Benefits Charge (SBC).</t>
  </si>
  <si>
    <t>Incentives based on energy savings of project</t>
  </si>
  <si>
    <r>
      <rPr>
        <sz val="12"/>
        <rFont val="Arial"/>
        <family val="2"/>
      </rPr>
      <t>•</t>
    </r>
    <r>
      <rPr>
        <sz val="8"/>
        <rFont val="Arial"/>
        <family val="2"/>
      </rPr>
      <t xml:space="preserve"> All proposed equipment must meet the specific program requirements as outlined in Tables 1 - 18.</t>
    </r>
  </si>
  <si>
    <t>Table 1: Electric and Demand Reduction</t>
  </si>
  <si>
    <t>Natural Gas - Space Heating</t>
  </si>
  <si>
    <t>Natural Gas - Non Heating</t>
  </si>
  <si>
    <t>MMBTu</t>
  </si>
  <si>
    <t>OPCO</t>
  </si>
  <si>
    <t>MR Incentive Cap</t>
  </si>
  <si>
    <t>DAC Incentive Cap</t>
  </si>
  <si>
    <t>Product</t>
  </si>
  <si>
    <t>Supplemental Measures Program</t>
  </si>
  <si>
    <r>
      <t>ELIGIBLE FOR SMALL BUSINESS (</t>
    </r>
    <r>
      <rPr>
        <b/>
        <sz val="6"/>
        <rFont val="Aptos Narrow"/>
        <family val="2"/>
      </rPr>
      <t>≤</t>
    </r>
    <r>
      <rPr>
        <b/>
        <sz val="6"/>
        <rFont val="Arial"/>
        <family val="2"/>
      </rPr>
      <t>250 kW or ≤50,000 therms)</t>
    </r>
  </si>
  <si>
    <t>HeatingSource</t>
  </si>
  <si>
    <t>HeatingSource_Fuel</t>
  </si>
  <si>
    <t>HeatingSource_Elec</t>
  </si>
  <si>
    <t>Other Fossil Fuel</t>
  </si>
  <si>
    <t>HeatingSource_ElecList</t>
  </si>
  <si>
    <t>HeatingSource_FuelList</t>
  </si>
  <si>
    <t>HEatingSource_NAList</t>
  </si>
  <si>
    <t>NA</t>
  </si>
  <si>
    <t>HeatingSource_NA</t>
  </si>
  <si>
    <t>Automatic Door Closer for Walk-in Cooler/ Freezer</t>
  </si>
  <si>
    <t>Evaporator Fan Replacement with Permanent Magnet Synchronous Motors (PMSM)</t>
  </si>
  <si>
    <t>Evaporator Fan Control</t>
  </si>
  <si>
    <t>Anti Condensation Heater Control</t>
  </si>
  <si>
    <t>Installation of Doors on Open Vertical Refrigerated Display Cases</t>
  </si>
  <si>
    <t>Advanced RTU Control</t>
  </si>
  <si>
    <t>Heat Recovery Ventilator (Sensible)</t>
  </si>
  <si>
    <t>Hotel Guest Room Energy Management System
(Occupancy Sensor)</t>
  </si>
  <si>
    <t>Air Compressor System Details</t>
  </si>
  <si>
    <t>Post Verified Air Compressor</t>
  </si>
  <si>
    <t>Compressor Being Replaced</t>
  </si>
  <si>
    <t>Compressor HP is accurate</t>
  </si>
  <si>
    <t>Post Verified Flow Controller</t>
  </si>
  <si>
    <t>Compressor Connected</t>
  </si>
  <si>
    <t>Measured System Pressure Differential (psi)</t>
  </si>
  <si>
    <t>Total Connected HP</t>
  </si>
  <si>
    <t>Connected HP is accurate</t>
  </si>
  <si>
    <t>Measured System Pressure Differential is accurate</t>
  </si>
  <si>
    <t>If no, what is correct psi?</t>
  </si>
  <si>
    <t>Post Verified Air Dryer</t>
  </si>
  <si>
    <t>No. Dryers Installed</t>
  </si>
  <si>
    <t>Annual Hrs. of Dryer Operation</t>
  </si>
  <si>
    <t>Dryer Full Flow Capacity (CFM)</t>
  </si>
  <si>
    <t>Dryer Operates During Peak Hours</t>
  </si>
  <si>
    <t>No. Dryers is accurate</t>
  </si>
  <si>
    <t>If No, how many installed?</t>
  </si>
  <si>
    <t>Annual Hrs. is accurate</t>
  </si>
  <si>
    <t>If No, what are annual hours?</t>
  </si>
  <si>
    <t>Dryer Capacity is accurate</t>
  </si>
  <si>
    <t>If No, what is capacity in CFM?</t>
  </si>
  <si>
    <t>Post Verified Low Pressure Drop Filter</t>
  </si>
  <si>
    <t>No. Filters Installed</t>
  </si>
  <si>
    <t>Connected Compressor</t>
  </si>
  <si>
    <t>No. of filters is accurate</t>
  </si>
  <si>
    <t>If No, how many were installed?</t>
  </si>
  <si>
    <t>Connected Compressors &amp; Total HP is accurate</t>
  </si>
  <si>
    <t>Post Verified Zero Loss Condensate Drain</t>
  </si>
  <si>
    <t>No. Condensate Drains Installed</t>
  </si>
  <si>
    <t>Annual Hrs. of Operation</t>
  </si>
  <si>
    <t>No. of drains is accurate</t>
  </si>
  <si>
    <t>Compressor Type is accurate</t>
  </si>
  <si>
    <t>If No, what is correct type?</t>
  </si>
  <si>
    <t>Annual hrs is accurate</t>
  </si>
  <si>
    <t>Proposed Custom Project</t>
  </si>
  <si>
    <r>
      <t xml:space="preserve">M&amp;V Required </t>
    </r>
    <r>
      <rPr>
        <sz val="8"/>
        <color theme="1"/>
        <rFont val="Calibri"/>
        <family val="2"/>
        <scheme val="minor"/>
      </rPr>
      <t>(see requirements below or attached in study)</t>
    </r>
  </si>
  <si>
    <t>Was Proposed Project installed as Specified?</t>
  </si>
  <si>
    <t>If No, Describe what was Installed? (include model, size, HP, Wattage, eff.)</t>
  </si>
  <si>
    <t>Provide Details on Equipment Operation (schedules, flows, setpoints)</t>
  </si>
  <si>
    <t>Was M&amp;V Data Provided?</t>
  </si>
  <si>
    <t>Post Verified Custom Project</t>
  </si>
  <si>
    <t>Proposed Compressor HP</t>
  </si>
  <si>
    <t>Proposed Compressor Model</t>
  </si>
  <si>
    <t>Custom Project:</t>
  </si>
  <si>
    <r>
      <rPr>
        <sz val="12"/>
        <rFont val="Arial"/>
        <family val="2"/>
      </rPr>
      <t>•</t>
    </r>
    <r>
      <rPr>
        <sz val="8"/>
        <rFont val="Arial"/>
        <family val="2"/>
      </rPr>
      <t xml:space="preserve"> Customers with average billed demand (kW) for the last 12 months that is 250 kW or less for electric customers or 50,000 annual therms or less for gas customers are eligible to receive Small/Medium Business Supplemental Program incentives.  Eligibilty is determined by electric service rate and usage entered on App Cust Info tab.  Usage will be verified against latest 12 month billing data.</t>
    </r>
  </si>
  <si>
    <r>
      <rPr>
        <sz val="12"/>
        <rFont val="Arial"/>
        <family val="2"/>
      </rPr>
      <t>•</t>
    </r>
    <r>
      <rPr>
        <sz val="8"/>
        <rFont val="Arial"/>
        <family val="2"/>
      </rPr>
      <t xml:space="preserve"> Incentives outlined per measure are dynamic based on customer details entered.  Incentives may change based on verification of application and customer information entered.</t>
    </r>
  </si>
  <si>
    <t>Extra Sheet for Notes</t>
  </si>
  <si>
    <t>Added Compressed Air Measures to program &amp; incorporated both SMB and SHIFT incentives into 1 application.</t>
  </si>
  <si>
    <r>
      <rPr>
        <sz val="12"/>
        <rFont val="Arial"/>
        <family val="2"/>
      </rPr>
      <t>•</t>
    </r>
    <r>
      <rPr>
        <sz val="8"/>
        <rFont val="Arial"/>
        <family val="2"/>
      </rPr>
      <t xml:space="preserve"> This Supplemental Program covers applications created on or after July 1st of the current year. Details of this Program, including incentive levels, are subject to change without prior notice. The application and all required documents must be provided as a complete package in one email to your NG Representative, otherwise it will be placed on hold.</t>
    </r>
  </si>
  <si>
    <t>NIMOSMB</t>
  </si>
  <si>
    <t>KEDLI/ KEDNYSMB</t>
  </si>
  <si>
    <t>NIMOSHIFT</t>
  </si>
  <si>
    <t>KEDLI/ KEDNYSHIFT</t>
  </si>
  <si>
    <t>Prescriptive Total Project Cost:</t>
  </si>
  <si>
    <t>Custom Total Project Cost:</t>
  </si>
  <si>
    <t>Program Cost %</t>
  </si>
  <si>
    <t>CustomCap</t>
  </si>
  <si>
    <t>PrescriptiveCap</t>
  </si>
  <si>
    <r>
      <rPr>
        <sz val="12"/>
        <rFont val="Arial"/>
        <family val="2"/>
      </rPr>
      <t>•</t>
    </r>
    <r>
      <rPr>
        <sz val="8"/>
        <rFont val="Arial"/>
        <family val="2"/>
      </rPr>
      <t xml:space="preserve"> For Eligible Small Business Customers - Incentives outlined will cap at 70% of total project cost for NIMO Customers and 85% for KEDNY &amp; KEDLI Gas Customers or $50,000, whichever is the lesser.  For those small/medium business eligible customers who are also located in a Disadvanaged Community (DAC) they will be eligible for additional incentives up to 85% of total project cost for NIMO Customers and 90% for KEDNY &amp; KEDLI Gas Customers or $50,000, whichever is the lesser.</t>
    </r>
  </si>
  <si>
    <r>
      <rPr>
        <sz val="12"/>
        <rFont val="Arial"/>
        <family val="2"/>
      </rPr>
      <t>•</t>
    </r>
    <r>
      <rPr>
        <sz val="8"/>
        <rFont val="Arial"/>
        <family val="2"/>
      </rPr>
      <t xml:space="preserve"> For Commercial/Industrial customers not eligible for Small Business (LCI) - Incentives outlined will cap at 65% of total project cost for NIMO, KEDNY &amp; KEDLI Customers or $100,000, whichever is the lesser.  For those LCI customers who are located in a Disadvanaged Community (DAC) they will be eligible for additional incentives up to 85% of total project cost for NIMO, KEDNY &amp; KEDLI Customers or $100,000, whichever is the lesser.  LCI Custom projects will use the same caps up to $250,000.</t>
    </r>
  </si>
  <si>
    <r>
      <t xml:space="preserve">Air Compressor </t>
    </r>
    <r>
      <rPr>
        <b/>
        <sz val="11"/>
        <color theme="0"/>
        <rFont val="Aptos Narrow"/>
        <family val="2"/>
      </rPr>
      <t>≥</t>
    </r>
    <r>
      <rPr>
        <b/>
        <sz val="11"/>
        <color theme="0"/>
        <rFont val="Arial"/>
        <family val="2"/>
      </rPr>
      <t>15 - 500 HP
Incentive per HP</t>
    </r>
  </si>
  <si>
    <t>Incentive per Drain</t>
  </si>
  <si>
    <t>SHIFTNIMOE</t>
  </si>
  <si>
    <t>SHIFTNIMOE &amp; G</t>
  </si>
  <si>
    <t>SHIFTNIMOG</t>
  </si>
  <si>
    <t>SMBNIMOE</t>
  </si>
  <si>
    <t>SMBDACNIMOE</t>
  </si>
  <si>
    <t>SMBNIMOE &amp; G</t>
  </si>
  <si>
    <t>SMBDACNIMOE &amp; G</t>
  </si>
  <si>
    <t>SMBNIMOG</t>
  </si>
  <si>
    <t>SMBDACNIMOG</t>
  </si>
  <si>
    <t>SMBKEDLI/ KEDNYG</t>
  </si>
  <si>
    <t>SMBDACKEDLI/ KEDNYG</t>
  </si>
  <si>
    <t>SHIFTKEDLI/ KEDNYG</t>
  </si>
  <si>
    <t>This Program is designed for Commercial or Industrial customers to help replace aging and inefficient equipment and systems with more energy efficient technologies.  Incentives are intended to help reduce upfront costs for higher-efficient equipment while supporting overall business operations and performance.</t>
  </si>
  <si>
    <t>Energy Recovery Ventilator (Sensible &amp; Latent Heat)</t>
  </si>
  <si>
    <t>•   Air to air heat exchanger must recover both latent and sensible heat from the HVAC exhaust airstream to pre-condition incoming outdoor air.</t>
  </si>
  <si>
    <r>
      <t>•</t>
    </r>
    <r>
      <rPr>
        <sz val="7"/>
        <color theme="1"/>
        <rFont val="Arial"/>
        <family val="2"/>
      </rPr>
      <t xml:space="preserve">   </t>
    </r>
    <r>
      <rPr>
        <sz val="8"/>
        <color theme="1"/>
        <rFont val="Arial"/>
        <family val="2"/>
      </rPr>
      <t>Energy Recovery Ventilator (ERV) must be certified by either AHRI 1060 or HVI 920 and listed in the directory of certificed products.</t>
    </r>
  </si>
  <si>
    <t>Number of ERV's</t>
  </si>
  <si>
    <t>Sensible Effectivemenss of Heat Exchanger (decimal)</t>
  </si>
  <si>
    <t>Total Effectiveness of Heat Exchanger (decimal)</t>
  </si>
  <si>
    <t>Heating Efficiency - Fuel Heat (AFUE, Et, or Ec) (decimal)</t>
  </si>
  <si>
    <t>Energy Recovery Ventilator (Sensible)</t>
  </si>
  <si>
    <t>Domestic Hot Water Savings Measures</t>
  </si>
  <si>
    <t>Drain Water Heat Recovery</t>
  </si>
  <si>
    <t>Domestic Hot Water Systems and Controls</t>
  </si>
  <si>
    <t>Number of Drain Water Heat Recovery Units Installed</t>
  </si>
  <si>
    <t>Water Heater Fuel Type</t>
  </si>
  <si>
    <r>
      <t xml:space="preserve">Gallons Per Day
</t>
    </r>
    <r>
      <rPr>
        <b/>
        <sz val="8"/>
        <color theme="0"/>
        <rFont val="Arial"/>
        <family val="2"/>
      </rPr>
      <t>if unknown, leave blank</t>
    </r>
  </si>
  <si>
    <r>
      <t>Water Heater Set Point Temp. (</t>
    </r>
    <r>
      <rPr>
        <b/>
        <sz val="11"/>
        <color theme="0"/>
        <rFont val="Aptos Narrow"/>
        <family val="2"/>
        <charset val="1"/>
      </rPr>
      <t>°</t>
    </r>
    <r>
      <rPr>
        <b/>
        <sz val="11"/>
        <color theme="0"/>
        <rFont val="Arial"/>
        <family val="2"/>
      </rPr>
      <t>F)</t>
    </r>
  </si>
  <si>
    <r>
      <t xml:space="preserve">Water Heater Thermal Eff. (decimal)
</t>
    </r>
    <r>
      <rPr>
        <b/>
        <sz val="8"/>
        <color theme="0"/>
        <rFont val="Arial"/>
        <family val="2"/>
      </rPr>
      <t>if unknow, leave blank</t>
    </r>
  </si>
  <si>
    <t>•   Drain water heat recovery system must be installed on the main waste drain in commercial applications.</t>
  </si>
  <si>
    <t>•   For retrofit applications only.  Applicable for buildings utilizing a storage type water heater only.</t>
  </si>
  <si>
    <t>•   Potable water-side pressure loss shall be less than 10 psi at maximum design flow.</t>
  </si>
  <si>
    <t>Compressed Air Systems and Controls</t>
  </si>
  <si>
    <t>Table 19:</t>
  </si>
  <si>
    <t>Table 20:</t>
  </si>
  <si>
    <t>Is Average Daily Run Time of ERV in Recovery Mode Accurate?</t>
  </si>
  <si>
    <t>Total number of ERV's Installed</t>
  </si>
  <si>
    <t>Number of Drain Water Heat Recovery Units</t>
  </si>
  <si>
    <t>Water Heater Set Point Temp.</t>
  </si>
  <si>
    <t>Is Set Point Temp accurate?</t>
  </si>
  <si>
    <t>If temp. is not accurate, what is Set Point Temperature?</t>
  </si>
  <si>
    <t>SHIFTNIMO</t>
  </si>
  <si>
    <t>SHIFTNIMODAC</t>
  </si>
  <si>
    <t>SHIFTKEDLI/ KEDNY</t>
  </si>
  <si>
    <t>SHIFTKEDLI/ KEDNYDAC</t>
  </si>
  <si>
    <t>SMBNIMO</t>
  </si>
  <si>
    <t>SMBNIMODAC</t>
  </si>
  <si>
    <t>SMBKEDLI/ KEDNY</t>
  </si>
  <si>
    <t>SMBKEDLI/ KEDNYDAC</t>
  </si>
  <si>
    <t>Incentive per unit</t>
  </si>
  <si>
    <t>Process</t>
  </si>
  <si>
    <t>Custom Projects/ Process - Custom</t>
  </si>
  <si>
    <t>Output Capacity of RTU furnace (kBTU/h)</t>
  </si>
  <si>
    <t>Prescriptive Total Estimated Incentive:</t>
  </si>
  <si>
    <t>Custom Total Estimated Incentive:</t>
  </si>
  <si>
    <t>Domestic Hot Water &amp; Controls Prescriptive Measures</t>
  </si>
  <si>
    <t>***For TSS Use ONLY***</t>
  </si>
  <si>
    <t>Program Eligibility Override</t>
  </si>
  <si>
    <t>TSS Approver</t>
  </si>
  <si>
    <t>PM Approver</t>
  </si>
  <si>
    <t>Date</t>
  </si>
  <si>
    <t>Select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</si>
</sst>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quot;* #,##0.00_);_(&quot;$&quot;* \(#,##0.00\);_(&quot;$&quot;* &quot;-&quot;??_);_(@_)"/>
    <numFmt numFmtId="43" formatCode="_(* #,##0.00_);_(* \(#,##0.00\);_(* &quot;-&quot;??_);_(@_)"/>
    <numFmt numFmtId="164" formatCode="_(* #,##0_);_(* \(#,##0\);_(* &quot;-&quot;??_);_(@_)"/>
    <numFmt numFmtId="165" formatCode="0.0"/>
    <numFmt numFmtId="166" formatCode="&quot;$&quot;#,##0"/>
    <numFmt numFmtId="167" formatCode="&quot;$&quot;#,##0.0000"/>
    <numFmt numFmtId="168" formatCode="&quot;$&quot;#,##0.00"/>
    <numFmt numFmtId="169" formatCode="&quot;$&quot;#,##0.000"/>
    <numFmt numFmtId="170" formatCode="0.0%"/>
    <numFmt numFmtId="171" formatCode="0.000"/>
    <numFmt numFmtId="172" formatCode="#,##0.000"/>
    <numFmt numFmtId="173" formatCode="[&lt;=9999999]###\-####;\(###\)\ ###\-####"/>
    <numFmt numFmtId="174" formatCode="00\-0000000"/>
    <numFmt numFmtId="175" formatCode="00000"/>
    <numFmt numFmtId="176" formatCode="#,##0.0"/>
    <numFmt numFmtId="177" formatCode="0####\-#####"/>
    <numFmt numFmtId="178" formatCode="_(&quot;$&quot;* #,##0_);_(&quot;$&quot;* \(#,##0\);_(&quot;$&quot;* &quot;-&quot;??_);_(@_)"/>
  </numFmts>
  <fonts count="107" x14ac:knownFonts="1">
    <font>
      <sz val="11"/>
      <color theme="1"/>
      <name val="Calibri"/>
      <family val="2"/>
      <scheme val="minor"/>
    </font>
    <font>
      <sz val="11"/>
      <color indexed="8"/>
      <name val="Calibri"/>
      <family val="2"/>
    </font>
    <font>
      <sz val="11"/>
      <color indexed="10"/>
      <name val="Calibri"/>
      <family val="2"/>
    </font>
    <font>
      <b/>
      <sz val="10"/>
      <name val="Arial"/>
      <family val="2"/>
    </font>
    <font>
      <sz val="10"/>
      <name val="Arial"/>
      <family val="2"/>
    </font>
    <font>
      <sz val="8"/>
      <name val="Arial"/>
      <family val="2"/>
    </font>
    <font>
      <b/>
      <sz val="12"/>
      <name val="Arial"/>
      <family val="2"/>
    </font>
    <font>
      <sz val="10"/>
      <color indexed="8"/>
      <name val="Arial"/>
      <family val="2"/>
    </font>
    <font>
      <b/>
      <sz val="14"/>
      <name val="Arial"/>
      <family val="2"/>
    </font>
    <font>
      <i/>
      <sz val="10"/>
      <name val="Arial"/>
      <family val="2"/>
    </font>
    <font>
      <sz val="10"/>
      <name val="Arial"/>
      <family val="2"/>
    </font>
    <font>
      <b/>
      <sz val="12"/>
      <color indexed="8"/>
      <name val="Arial"/>
      <family val="2"/>
    </font>
    <font>
      <sz val="11"/>
      <color indexed="8"/>
      <name val="Arial"/>
      <family val="2"/>
    </font>
    <font>
      <b/>
      <sz val="11"/>
      <color indexed="8"/>
      <name val="Arial"/>
      <family val="2"/>
    </font>
    <font>
      <sz val="11"/>
      <name val="Arial"/>
      <family val="2"/>
    </font>
    <font>
      <b/>
      <sz val="11"/>
      <name val="Arial"/>
      <family val="2"/>
    </font>
    <font>
      <sz val="12"/>
      <name val="Arial"/>
      <family val="2"/>
    </font>
    <font>
      <b/>
      <sz val="8"/>
      <name val="Arial"/>
      <family val="2"/>
    </font>
    <font>
      <sz val="10"/>
      <color theme="0"/>
      <name val="Arial"/>
      <family val="2"/>
    </font>
    <font>
      <b/>
      <sz val="11"/>
      <color theme="1"/>
      <name val="Calibri"/>
      <family val="2"/>
      <scheme val="minor"/>
    </font>
    <font>
      <sz val="10"/>
      <color rgb="FF0070C0"/>
      <name val="Arial"/>
      <family val="2"/>
    </font>
    <font>
      <sz val="11"/>
      <color theme="1"/>
      <name val="Arial"/>
      <family val="2"/>
    </font>
    <font>
      <b/>
      <sz val="16"/>
      <color theme="1"/>
      <name val="Arial"/>
      <family val="2"/>
    </font>
    <font>
      <sz val="11"/>
      <color rgb="FF0070C0"/>
      <name val="Calibri"/>
      <family val="2"/>
      <scheme val="minor"/>
    </font>
    <font>
      <b/>
      <sz val="11"/>
      <color rgb="FF0070C0"/>
      <name val="Calibri"/>
      <family val="2"/>
      <scheme val="minor"/>
    </font>
    <font>
      <u/>
      <sz val="10"/>
      <name val="Arial"/>
      <family val="2"/>
    </font>
    <font>
      <b/>
      <i/>
      <sz val="14"/>
      <name val="Arial"/>
      <family val="2"/>
    </font>
    <font>
      <sz val="11"/>
      <color theme="1"/>
      <name val="Calibri"/>
      <family val="2"/>
    </font>
    <font>
      <sz val="11"/>
      <color rgb="FF000000"/>
      <name val="Calibri"/>
      <family val="2"/>
    </font>
    <font>
      <b/>
      <sz val="10"/>
      <color rgb="FF00467F"/>
      <name val="Arial"/>
      <family val="2"/>
    </font>
    <font>
      <b/>
      <sz val="9"/>
      <name val="Arial"/>
      <family val="2"/>
    </font>
    <font>
      <sz val="9"/>
      <name val="Arial"/>
      <family val="2"/>
    </font>
    <font>
      <sz val="6"/>
      <name val="Arial"/>
      <family val="2"/>
    </font>
    <font>
      <sz val="8"/>
      <color rgb="FF000000"/>
      <name val="Tahoma"/>
      <family val="2"/>
    </font>
    <font>
      <b/>
      <sz val="11"/>
      <color theme="0"/>
      <name val="Arial"/>
      <family val="2"/>
    </font>
    <font>
      <b/>
      <sz val="6"/>
      <name val="Arial"/>
      <family val="2"/>
    </font>
    <font>
      <u/>
      <sz val="10"/>
      <color theme="10"/>
      <name val="Arial"/>
      <family val="2"/>
    </font>
    <font>
      <sz val="9.5"/>
      <name val="Arial"/>
      <family val="2"/>
    </font>
    <font>
      <sz val="13.5"/>
      <name val="Arial"/>
      <family val="2"/>
    </font>
    <font>
      <i/>
      <sz val="10"/>
      <name val="Lucida Handwriting"/>
      <family val="4"/>
    </font>
    <font>
      <sz val="10"/>
      <color theme="1"/>
      <name val="Arial"/>
      <family val="2"/>
    </font>
    <font>
      <sz val="8"/>
      <color theme="1"/>
      <name val="Arial"/>
      <family val="2"/>
    </font>
    <font>
      <sz val="11"/>
      <color rgb="FF00467F"/>
      <name val="Calibri"/>
      <family val="2"/>
      <scheme val="minor"/>
    </font>
    <font>
      <sz val="10"/>
      <color rgb="FF00467F"/>
      <name val="Arial"/>
      <family val="2"/>
    </font>
    <font>
      <sz val="10"/>
      <color indexed="10"/>
      <name val="Arial"/>
      <family val="2"/>
    </font>
    <font>
      <b/>
      <sz val="18"/>
      <color theme="0"/>
      <name val="Arial"/>
      <family val="2"/>
    </font>
    <font>
      <b/>
      <sz val="14"/>
      <color theme="0"/>
      <name val="Arial"/>
      <family val="2"/>
    </font>
    <font>
      <b/>
      <sz val="12"/>
      <color rgb="FFFFFFFF"/>
      <name val="Arial"/>
      <family val="2"/>
    </font>
    <font>
      <sz val="11"/>
      <color theme="1"/>
      <name val="Calibri"/>
      <family val="2"/>
      <scheme val="minor"/>
    </font>
    <font>
      <b/>
      <sz val="11"/>
      <color rgb="FF7030A0"/>
      <name val="Calibri"/>
      <family val="2"/>
      <scheme val="minor"/>
    </font>
    <font>
      <b/>
      <sz val="11"/>
      <color rgb="FF000000"/>
      <name val="Calibri"/>
      <family val="2"/>
      <scheme val="minor"/>
    </font>
    <font>
      <b/>
      <sz val="10"/>
      <color theme="0"/>
      <name val="Arial"/>
      <family val="2"/>
    </font>
    <font>
      <sz val="10"/>
      <name val="Arial"/>
      <family val="2"/>
    </font>
    <font>
      <sz val="14"/>
      <color theme="0"/>
      <name val="Arial"/>
      <family val="2"/>
    </font>
    <font>
      <b/>
      <sz val="8"/>
      <color theme="0"/>
      <name val="Arial"/>
      <family val="2"/>
    </font>
    <font>
      <u/>
      <sz val="8"/>
      <color theme="0"/>
      <name val="Arial"/>
      <family val="2"/>
    </font>
    <font>
      <sz val="8"/>
      <color theme="0"/>
      <name val="Arial"/>
      <family val="2"/>
    </font>
    <font>
      <sz val="7"/>
      <color theme="1"/>
      <name val="Arial"/>
      <family val="2"/>
    </font>
    <font>
      <b/>
      <sz val="6"/>
      <name val="Calibri"/>
      <family val="2"/>
    </font>
    <font>
      <b/>
      <sz val="20"/>
      <name val="Arial"/>
      <family val="2"/>
    </font>
    <font>
      <b/>
      <sz val="11"/>
      <color theme="1"/>
      <name val="Arial"/>
      <family val="2"/>
    </font>
    <font>
      <b/>
      <sz val="10"/>
      <color theme="1"/>
      <name val="Arial"/>
      <family val="2"/>
    </font>
    <font>
      <sz val="10"/>
      <color theme="1"/>
      <name val="Calibri"/>
      <family val="2"/>
      <scheme val="minor"/>
    </font>
    <font>
      <b/>
      <sz val="11"/>
      <color rgb="FF55555A"/>
      <name val="Arial"/>
      <family val="2"/>
    </font>
    <font>
      <sz val="11"/>
      <color rgb="FF55555A"/>
      <name val="Arial"/>
      <family val="2"/>
    </font>
    <font>
      <sz val="8"/>
      <name val="Calibri"/>
      <family val="2"/>
      <scheme val="minor"/>
    </font>
    <font>
      <b/>
      <sz val="11"/>
      <color theme="0"/>
      <name val="Calibri"/>
      <family val="2"/>
      <scheme val="minor"/>
    </font>
    <font>
      <vertAlign val="superscript"/>
      <sz val="10"/>
      <name val="Arial"/>
      <family val="2"/>
    </font>
    <font>
      <vertAlign val="superscript"/>
      <sz val="10"/>
      <color theme="1"/>
      <name val="Arial"/>
      <family val="2"/>
    </font>
    <font>
      <b/>
      <sz val="12"/>
      <color theme="0"/>
      <name val="Arial"/>
      <family val="2"/>
    </font>
    <font>
      <sz val="10"/>
      <color theme="1"/>
      <name val="Calibri"/>
      <family val="2"/>
    </font>
    <font>
      <sz val="9"/>
      <color theme="1"/>
      <name val="Calibri"/>
      <family val="2"/>
      <scheme val="minor"/>
    </font>
    <font>
      <sz val="11"/>
      <color theme="0"/>
      <name val="Calibri"/>
      <family val="2"/>
      <scheme val="minor"/>
    </font>
    <font>
      <sz val="8"/>
      <color theme="1"/>
      <name val="Calibri"/>
      <family val="2"/>
      <scheme val="minor"/>
    </font>
    <font>
      <b/>
      <sz val="16"/>
      <color theme="0"/>
      <name val="Arial"/>
      <family val="2"/>
    </font>
    <font>
      <b/>
      <sz val="14"/>
      <color theme="1"/>
      <name val="Calibri"/>
      <family val="2"/>
      <scheme val="minor"/>
    </font>
    <font>
      <b/>
      <sz val="14"/>
      <color theme="1"/>
      <name val="Arial"/>
      <family val="2"/>
    </font>
    <font>
      <b/>
      <sz val="9"/>
      <color theme="1"/>
      <name val="Arial"/>
      <family val="2"/>
    </font>
    <font>
      <b/>
      <sz val="10"/>
      <color rgb="FFFFFFFF"/>
      <name val="Arial"/>
      <family val="2"/>
    </font>
    <font>
      <u/>
      <sz val="8"/>
      <color theme="10"/>
      <name val="Arial"/>
      <family val="2"/>
    </font>
    <font>
      <sz val="9"/>
      <color theme="1"/>
      <name val="Arial"/>
      <family val="2"/>
    </font>
    <font>
      <b/>
      <sz val="9"/>
      <color theme="0"/>
      <name val="Arial"/>
      <family val="2"/>
    </font>
    <font>
      <sz val="9"/>
      <color theme="1"/>
      <name val="Calibri"/>
      <family val="2"/>
    </font>
    <font>
      <b/>
      <sz val="8"/>
      <color rgb="FFC00000"/>
      <name val="Arial"/>
      <family val="2"/>
    </font>
    <font>
      <b/>
      <sz val="7"/>
      <color theme="0"/>
      <name val="Arial"/>
      <family val="2"/>
    </font>
    <font>
      <b/>
      <vertAlign val="subscript"/>
      <sz val="10"/>
      <color theme="1"/>
      <name val="Arial"/>
      <family val="2"/>
    </font>
    <font>
      <vertAlign val="subscript"/>
      <sz val="9"/>
      <color theme="1"/>
      <name val="Arial"/>
      <family val="2"/>
    </font>
    <font>
      <sz val="9"/>
      <color theme="1"/>
      <name val="Aptos Narrow"/>
      <family val="2"/>
    </font>
    <font>
      <sz val="7.2"/>
      <color theme="1"/>
      <name val="Arial"/>
      <family val="2"/>
    </font>
    <font>
      <sz val="8"/>
      <name val="Times New Roman"/>
      <family val="1"/>
    </font>
    <font>
      <sz val="10"/>
      <name val="Times New Roman"/>
      <family val="1"/>
    </font>
    <font>
      <sz val="8"/>
      <name val="Calibri"/>
      <family val="2"/>
    </font>
    <font>
      <sz val="11"/>
      <color theme="1"/>
      <name val="Aptos Narrow"/>
      <family val="2"/>
      <charset val="1"/>
    </font>
    <font>
      <sz val="11"/>
      <color rgb="FFFF0000"/>
      <name val="Calibri"/>
      <family val="2"/>
      <scheme val="minor"/>
    </font>
    <font>
      <sz val="8"/>
      <color theme="1"/>
      <name val="Calibri"/>
      <family val="2"/>
    </font>
    <font>
      <b/>
      <sz val="12"/>
      <color theme="0"/>
      <name val="Calibri"/>
      <family val="2"/>
      <scheme val="minor"/>
    </font>
    <font>
      <b/>
      <sz val="11"/>
      <color rgb="FFFFFFFF"/>
      <name val="Arial"/>
      <family val="2"/>
    </font>
    <font>
      <b/>
      <sz val="11"/>
      <color theme="0"/>
      <name val="Aptos Narrow"/>
      <family val="2"/>
    </font>
    <font>
      <b/>
      <sz val="6"/>
      <name val="Aptos Narrow"/>
      <family val="2"/>
    </font>
    <font>
      <sz val="10"/>
      <color rgb="FFFF0000"/>
      <name val="Arial"/>
      <family val="2"/>
    </font>
    <font>
      <sz val="10"/>
      <color theme="0" tint="-4.9989318521683403E-2"/>
      <name val="Arial"/>
      <family val="2"/>
    </font>
    <font>
      <b/>
      <sz val="12"/>
      <color theme="1"/>
      <name val="Arial"/>
      <family val="2"/>
    </font>
    <font>
      <b/>
      <sz val="14"/>
      <color rgb="FFC00000"/>
      <name val="Arial"/>
      <family val="2"/>
    </font>
    <font>
      <b/>
      <sz val="11"/>
      <color theme="0"/>
      <name val="Aptos Narrow"/>
      <family val="2"/>
      <charset val="1"/>
    </font>
    <font>
      <sz val="11"/>
      <color theme="0"/>
      <name val="Arial"/>
      <family val="2"/>
    </font>
    <font>
      <b/>
      <sz val="14"/>
      <color rgb="FFFF0000"/>
      <name val="Arial"/>
      <family val="2"/>
    </font>
    <font>
      <sz val="14"/>
      <color rgb="FFFF0000"/>
      <name val="Arial"/>
      <family val="2"/>
    </font>
  </fonts>
  <fills count="26">
    <fill>
      <patternFill patternType="none"/>
    </fill>
    <fill>
      <patternFill patternType="gray125"/>
    </fill>
    <fill>
      <patternFill patternType="solid">
        <fgColor indexed="4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tint="-0.249977111117893"/>
        <bgColor indexed="64"/>
      </patternFill>
    </fill>
    <fill>
      <patternFill patternType="solid">
        <fgColor rgb="FF00148C"/>
        <bgColor indexed="64"/>
      </patternFill>
    </fill>
    <fill>
      <patternFill patternType="solid">
        <fgColor rgb="FFF0F0F0"/>
        <bgColor indexed="64"/>
      </patternFill>
    </fill>
    <fill>
      <patternFill patternType="solid">
        <fgColor rgb="FF0073CD"/>
        <bgColor indexed="64"/>
      </patternFill>
    </fill>
    <fill>
      <patternFill patternType="solid">
        <fgColor rgb="FF55555A"/>
        <bgColor indexed="64"/>
      </patternFill>
    </fill>
    <fill>
      <patternFill patternType="solid">
        <fgColor rgb="FFFFB45A"/>
        <bgColor indexed="64"/>
      </patternFill>
    </fill>
    <fill>
      <patternFill patternType="solid">
        <fgColor rgb="FFFFFF99"/>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bgColor indexed="64"/>
      </patternFill>
    </fill>
    <fill>
      <patternFill patternType="solid">
        <fgColor rgb="FF78A22F"/>
        <bgColor indexed="64"/>
      </patternFill>
    </fill>
    <fill>
      <patternFill patternType="solid">
        <fgColor rgb="FFC0504D"/>
        <bgColor indexed="64"/>
      </patternFill>
    </fill>
    <fill>
      <patternFill patternType="solid">
        <fgColor rgb="FF00BEB4"/>
        <bgColor indexed="64"/>
      </patternFill>
    </fill>
    <fill>
      <patternFill patternType="solid">
        <fgColor theme="6" tint="0.39997558519241921"/>
        <bgColor indexed="64"/>
      </patternFill>
    </fill>
    <fill>
      <patternFill patternType="solid">
        <fgColor theme="1"/>
        <bgColor indexed="64"/>
      </patternFill>
    </fill>
    <fill>
      <patternFill patternType="solid">
        <fgColor theme="1" tint="4.9989318521683403E-2"/>
        <bgColor indexed="64"/>
      </patternFill>
    </fill>
  </fills>
  <borders count="2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ck">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rgb="FF000000"/>
      </left>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auto="1"/>
      </left>
      <right/>
      <top style="double">
        <color auto="1"/>
      </top>
      <bottom/>
      <diagonal/>
    </border>
    <border>
      <left style="thin">
        <color indexed="64"/>
      </left>
      <right/>
      <top style="medium">
        <color indexed="64"/>
      </top>
      <bottom style="thin">
        <color indexed="64"/>
      </bottom>
      <diagonal/>
    </border>
    <border>
      <left style="double">
        <color auto="1"/>
      </left>
      <right/>
      <top/>
      <bottom style="double">
        <color auto="1"/>
      </bottom>
      <diagonal/>
    </border>
    <border>
      <left style="thin">
        <color rgb="FF000000"/>
      </left>
      <right style="thin">
        <color rgb="FF000000"/>
      </right>
      <top/>
      <bottom style="medium">
        <color rgb="FF000000"/>
      </bottom>
      <diagonal/>
    </border>
    <border>
      <left style="thick">
        <color auto="1"/>
      </left>
      <right/>
      <top/>
      <bottom/>
      <diagonal/>
    </border>
    <border>
      <left/>
      <right style="thick">
        <color auto="1"/>
      </right>
      <top/>
      <bottom/>
      <diagonal/>
    </border>
    <border>
      <left style="thick">
        <color auto="1"/>
      </left>
      <right/>
      <top style="thin">
        <color indexed="64"/>
      </top>
      <bottom style="thin">
        <color indexed="64"/>
      </bottom>
      <diagonal/>
    </border>
    <border>
      <left/>
      <right style="thick">
        <color auto="1"/>
      </right>
      <top style="thin">
        <color indexed="64"/>
      </top>
      <bottom style="thin">
        <color indexed="64"/>
      </bottom>
      <diagonal/>
    </border>
    <border>
      <left style="thin">
        <color indexed="64"/>
      </left>
      <right/>
      <top/>
      <bottom style="medium">
        <color indexed="64"/>
      </bottom>
      <diagonal/>
    </border>
    <border>
      <left/>
      <right style="thick">
        <color auto="1"/>
      </right>
      <top style="medium">
        <color indexed="64"/>
      </top>
      <bottom style="thin">
        <color indexed="64"/>
      </bottom>
      <diagonal/>
    </border>
    <border>
      <left style="thin">
        <color rgb="FF000000"/>
      </left>
      <right style="medium">
        <color rgb="FF000000"/>
      </right>
      <top style="thin">
        <color rgb="FF000000"/>
      </top>
      <bottom/>
      <diagonal/>
    </border>
    <border>
      <left/>
      <right style="thin">
        <color indexed="64"/>
      </right>
      <top style="medium">
        <color indexed="64"/>
      </top>
      <bottom style="thin">
        <color indexed="64"/>
      </bottom>
      <diagonal/>
    </border>
    <border>
      <left style="thick">
        <color auto="1"/>
      </left>
      <right/>
      <top style="medium">
        <color auto="1"/>
      </top>
      <bottom style="thin">
        <color auto="1"/>
      </bottom>
      <diagonal/>
    </border>
    <border>
      <left style="thick">
        <color auto="1"/>
      </left>
      <right/>
      <top style="thin">
        <color auto="1"/>
      </top>
      <bottom style="medium">
        <color auto="1"/>
      </bottom>
      <diagonal/>
    </border>
    <border>
      <left/>
      <right style="thick">
        <color auto="1"/>
      </right>
      <top style="thin">
        <color indexed="64"/>
      </top>
      <bottom style="medium">
        <color indexed="64"/>
      </bottom>
      <diagonal/>
    </border>
    <border>
      <left style="thick">
        <color theme="9" tint="-0.499984740745262"/>
      </left>
      <right/>
      <top/>
      <bottom/>
      <diagonal/>
    </border>
    <border>
      <left/>
      <right style="thick">
        <color theme="9" tint="-0.499984740745262"/>
      </right>
      <top/>
      <bottom/>
      <diagonal/>
    </border>
    <border>
      <left style="thick">
        <color theme="9" tint="-0.499984740745262"/>
      </left>
      <right/>
      <top/>
      <bottom style="thick">
        <color theme="9" tint="-0.499984740745262"/>
      </bottom>
      <diagonal/>
    </border>
    <border>
      <left/>
      <right/>
      <top/>
      <bottom style="thick">
        <color theme="9" tint="-0.499984740745262"/>
      </bottom>
      <diagonal/>
    </border>
    <border>
      <left/>
      <right style="thick">
        <color theme="9" tint="-0.499984740745262"/>
      </right>
      <top/>
      <bottom style="thick">
        <color theme="9" tint="-0.499984740745262"/>
      </bottom>
      <diagonal/>
    </border>
    <border>
      <left style="thick">
        <color theme="9" tint="-0.499984740745262"/>
      </left>
      <right/>
      <top style="thick">
        <color theme="9" tint="-0.499984740745262"/>
      </top>
      <bottom/>
      <diagonal/>
    </border>
    <border>
      <left/>
      <right/>
      <top style="thick">
        <color theme="9" tint="-0.499984740745262"/>
      </top>
      <bottom/>
      <diagonal/>
    </border>
    <border>
      <left/>
      <right style="thick">
        <color theme="9" tint="-0.499984740745262"/>
      </right>
      <top style="thick">
        <color theme="9" tint="-0.499984740745262"/>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top/>
      <bottom style="medium">
        <color rgb="FF000000"/>
      </bottom>
      <diagonal/>
    </border>
    <border>
      <left style="thick">
        <color rgb="FF000000"/>
      </left>
      <right/>
      <top style="thick">
        <color rgb="FF000000"/>
      </top>
      <bottom/>
      <diagonal/>
    </border>
    <border>
      <left style="thick">
        <color rgb="FF000000"/>
      </left>
      <right/>
      <top style="medium">
        <color rgb="FF000000"/>
      </top>
      <bottom style="medium">
        <color rgb="FF000000"/>
      </bottom>
      <diagonal/>
    </border>
    <border>
      <left/>
      <right style="thick">
        <color rgb="FF000000"/>
      </right>
      <top style="medium">
        <color rgb="FF000000"/>
      </top>
      <bottom style="medium">
        <color rgb="FF000000"/>
      </bottom>
      <diagonal/>
    </border>
    <border>
      <left style="thick">
        <color rgb="FF000000"/>
      </left>
      <right/>
      <top style="medium">
        <color rgb="FF000000"/>
      </top>
      <bottom/>
      <diagonal/>
    </border>
    <border>
      <left/>
      <right style="thick">
        <color rgb="FF000000"/>
      </right>
      <top style="medium">
        <color rgb="FF000000"/>
      </top>
      <bottom/>
      <diagonal/>
    </border>
    <border>
      <left style="thick">
        <color rgb="FF000000"/>
      </left>
      <right/>
      <top/>
      <bottom/>
      <diagonal/>
    </border>
    <border>
      <left/>
      <right style="thick">
        <color rgb="FF000000"/>
      </right>
      <top/>
      <bottom/>
      <diagonal/>
    </border>
    <border>
      <left/>
      <right style="thick">
        <color rgb="FF000000"/>
      </right>
      <top/>
      <bottom style="medium">
        <color rgb="FF000000"/>
      </bottom>
      <diagonal/>
    </border>
    <border>
      <left style="thick">
        <color rgb="FF000000"/>
      </left>
      <right style="thin">
        <color rgb="FF000000"/>
      </right>
      <top style="medium">
        <color rgb="FF000000"/>
      </top>
      <bottom style="medium">
        <color rgb="FF000000"/>
      </bottom>
      <diagonal/>
    </border>
    <border>
      <left style="thick">
        <color rgb="FF000000"/>
      </left>
      <right/>
      <top/>
      <bottom style="thin">
        <color rgb="FF000000"/>
      </bottom>
      <diagonal/>
    </border>
    <border>
      <left style="thick">
        <color rgb="FF000000"/>
      </left>
      <right/>
      <top style="thin">
        <color rgb="FF000000"/>
      </top>
      <bottom style="thin">
        <color rgb="FF000000"/>
      </bottom>
      <diagonal/>
    </border>
    <border>
      <left/>
      <right/>
      <top style="thick">
        <color rgb="FF000000"/>
      </top>
      <bottom/>
      <diagonal/>
    </border>
    <border>
      <left/>
      <right style="thick">
        <color rgb="FF000000"/>
      </right>
      <top style="thick">
        <color rgb="FF000000"/>
      </top>
      <bottom/>
      <diagonal/>
    </border>
    <border>
      <left style="thick">
        <color rgb="FF000000"/>
      </left>
      <right style="thin">
        <color rgb="FF000000"/>
      </right>
      <top/>
      <bottom style="thin">
        <color rgb="FF000000"/>
      </bottom>
      <diagonal/>
    </border>
    <border>
      <left style="thick">
        <color rgb="FF000000"/>
      </left>
      <right style="thin">
        <color rgb="FF000000"/>
      </right>
      <top style="thin">
        <color rgb="FF000000"/>
      </top>
      <bottom style="medium">
        <color rgb="FF000000"/>
      </bottom>
      <diagonal/>
    </border>
    <border>
      <left style="thick">
        <color rgb="FF000000"/>
      </left>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n">
        <color rgb="FF000000"/>
      </top>
      <bottom/>
      <diagonal/>
    </border>
    <border>
      <left style="thick">
        <color rgb="FF000000"/>
      </left>
      <right style="thin">
        <color rgb="FF000000"/>
      </right>
      <top style="medium">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medium">
        <color rgb="FF000000"/>
      </right>
      <top style="thin">
        <color rgb="FF000000"/>
      </top>
      <bottom style="thick">
        <color rgb="FF000000"/>
      </bottom>
      <diagonal/>
    </border>
    <border>
      <left style="thick">
        <color rgb="FF000000"/>
      </left>
      <right style="thin">
        <color rgb="FF000000"/>
      </right>
      <top/>
      <bottom style="medium">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bottom style="thick">
        <color rgb="FF000000"/>
      </bottom>
      <diagonal/>
    </border>
    <border>
      <left/>
      <right/>
      <top style="thin">
        <color rgb="FF000000"/>
      </top>
      <bottom style="thick">
        <color rgb="FF000000"/>
      </bottom>
      <diagonal/>
    </border>
    <border>
      <left style="thick">
        <color rgb="FF000000"/>
      </left>
      <right style="thin">
        <color rgb="FF000000"/>
      </right>
      <top style="thick">
        <color rgb="FF000000"/>
      </top>
      <bottom style="medium">
        <color rgb="FF000000"/>
      </bottom>
      <diagonal/>
    </border>
    <border>
      <left style="thin">
        <color rgb="FF000000"/>
      </left>
      <right style="thin">
        <color rgb="FF000000"/>
      </right>
      <top style="thick">
        <color rgb="FF000000"/>
      </top>
      <bottom style="medium">
        <color rgb="FF000000"/>
      </bottom>
      <diagonal/>
    </border>
    <border>
      <left style="thin">
        <color rgb="FF000000"/>
      </left>
      <right/>
      <top style="thick">
        <color rgb="FF000000"/>
      </top>
      <bottom style="medium">
        <color rgb="FF000000"/>
      </bottom>
      <diagonal/>
    </border>
    <border>
      <left style="thin">
        <color rgb="FF000000"/>
      </left>
      <right style="thick">
        <color rgb="FF000000"/>
      </right>
      <top style="thin">
        <color rgb="FF000000"/>
      </top>
      <bottom style="medium">
        <color rgb="FF000000"/>
      </bottom>
      <diagonal/>
    </border>
    <border>
      <left style="thin">
        <color rgb="FF000000"/>
      </left>
      <right style="thick">
        <color rgb="FF000000"/>
      </right>
      <top style="medium">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auto="1"/>
      </left>
      <right/>
      <top style="thick">
        <color auto="1"/>
      </top>
      <bottom/>
      <diagonal/>
    </border>
    <border>
      <left/>
      <right/>
      <top style="thick">
        <color auto="1"/>
      </top>
      <bottom style="medium">
        <color rgb="FF000000"/>
      </bottom>
      <diagonal/>
    </border>
    <border>
      <left/>
      <right style="thick">
        <color auto="1"/>
      </right>
      <top style="thick">
        <color auto="1"/>
      </top>
      <bottom style="medium">
        <color rgb="FF000000"/>
      </bottom>
      <diagonal/>
    </border>
    <border>
      <left/>
      <right style="thick">
        <color auto="1"/>
      </right>
      <top style="thick">
        <color rgb="FF000000"/>
      </top>
      <bottom style="thick">
        <color rgb="FF000000"/>
      </bottom>
      <diagonal/>
    </border>
    <border>
      <left style="thick">
        <color auto="1"/>
      </left>
      <right/>
      <top style="thick">
        <color rgb="FF000000"/>
      </top>
      <bottom/>
      <diagonal/>
    </border>
    <border>
      <left style="thick">
        <color auto="1"/>
      </left>
      <right/>
      <top/>
      <bottom style="thin">
        <color rgb="FF000000"/>
      </bottom>
      <diagonal/>
    </border>
    <border>
      <left style="thick">
        <color auto="1"/>
      </left>
      <right/>
      <top style="thin">
        <color rgb="FF000000"/>
      </top>
      <bottom style="thin">
        <color rgb="FF000000"/>
      </bottom>
      <diagonal/>
    </border>
    <border>
      <left style="thick">
        <color auto="1"/>
      </left>
      <right/>
      <top style="thin">
        <color rgb="FF000000"/>
      </top>
      <bottom style="thick">
        <color auto="1"/>
      </bottom>
      <diagonal/>
    </border>
    <border>
      <left/>
      <right style="thin">
        <color rgb="FF000000"/>
      </right>
      <top style="thin">
        <color rgb="FF000000"/>
      </top>
      <bottom style="thick">
        <color auto="1"/>
      </bottom>
      <diagonal/>
    </border>
    <border>
      <left style="thin">
        <color rgb="FF000000"/>
      </left>
      <right/>
      <top style="thin">
        <color rgb="FF000000"/>
      </top>
      <bottom style="thick">
        <color auto="1"/>
      </bottom>
      <diagonal/>
    </border>
    <border>
      <left/>
      <right/>
      <top style="thin">
        <color rgb="FF000000"/>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top style="thick">
        <color auto="1"/>
      </top>
      <bottom style="medium">
        <color auto="1"/>
      </bottom>
      <diagonal/>
    </border>
    <border>
      <left/>
      <right style="thick">
        <color auto="1"/>
      </right>
      <top style="thick">
        <color rgb="FF000000"/>
      </top>
      <bottom/>
      <diagonal/>
    </border>
    <border>
      <left style="thin">
        <color rgb="FF000000"/>
      </left>
      <right style="thin">
        <color rgb="FF000000"/>
      </right>
      <top style="medium">
        <color auto="1"/>
      </top>
      <bottom style="thin">
        <color rgb="FF000000"/>
      </bottom>
      <diagonal/>
    </border>
    <border>
      <left style="thick">
        <color rgb="FF000000"/>
      </left>
      <right/>
      <top style="medium">
        <color rgb="FF000000"/>
      </top>
      <bottom style="thin">
        <color rgb="FF000000"/>
      </bottom>
      <diagonal/>
    </border>
    <border>
      <left style="thin">
        <color rgb="FF000000"/>
      </left>
      <right style="thick">
        <color rgb="FF000000"/>
      </right>
      <top style="thick">
        <color rgb="FF000000"/>
      </top>
      <bottom style="medium">
        <color rgb="FF000000"/>
      </bottom>
      <diagonal/>
    </border>
    <border>
      <left style="thin">
        <color rgb="FF000000"/>
      </left>
      <right/>
      <top style="medium">
        <color auto="1"/>
      </top>
      <bottom style="thin">
        <color rgb="FF000000"/>
      </bottom>
      <diagonal/>
    </border>
    <border>
      <left/>
      <right/>
      <top style="thin">
        <color indexed="64"/>
      </top>
      <bottom style="thick">
        <color indexed="64"/>
      </bottom>
      <diagonal/>
    </border>
    <border>
      <left style="thick">
        <color auto="1"/>
      </left>
      <right/>
      <top style="thin">
        <color rgb="FF000000"/>
      </top>
      <bottom/>
      <diagonal/>
    </border>
    <border>
      <left style="thick">
        <color auto="1"/>
      </left>
      <right/>
      <top style="medium">
        <color auto="1"/>
      </top>
      <bottom style="thin">
        <color rgb="FF000000"/>
      </bottom>
      <diagonal/>
    </border>
    <border>
      <left/>
      <right style="thin">
        <color rgb="FF000000"/>
      </right>
      <top style="medium">
        <color auto="1"/>
      </top>
      <bottom style="thin">
        <color rgb="FF000000"/>
      </bottom>
      <diagonal/>
    </border>
    <border>
      <left/>
      <right/>
      <top style="medium">
        <color auto="1"/>
      </top>
      <bottom style="thin">
        <color rgb="FF000000"/>
      </bottom>
      <diagonal/>
    </border>
    <border>
      <left/>
      <right style="thick">
        <color rgb="FF000000"/>
      </right>
      <top style="medium">
        <color auto="1"/>
      </top>
      <bottom style="thin">
        <color rgb="FF000000"/>
      </bottom>
      <diagonal/>
    </border>
    <border>
      <left/>
      <right style="thick">
        <color rgb="FF000000"/>
      </right>
      <top style="thin">
        <color rgb="FF000000"/>
      </top>
      <bottom style="thick">
        <color auto="1"/>
      </bottom>
      <diagonal/>
    </border>
    <border>
      <left style="thick">
        <color rgb="FF000000"/>
      </left>
      <right/>
      <top style="thin">
        <color rgb="FF000000"/>
      </top>
      <bottom/>
      <diagonal/>
    </border>
    <border>
      <left/>
      <right style="thick">
        <color rgb="FF000000"/>
      </right>
      <top style="medium">
        <color auto="1"/>
      </top>
      <bottom style="thin">
        <color auto="1"/>
      </bottom>
      <diagonal/>
    </border>
    <border>
      <left style="thick">
        <color auto="1"/>
      </left>
      <right/>
      <top style="thin">
        <color auto="1"/>
      </top>
      <bottom style="thick">
        <color auto="1"/>
      </bottom>
      <diagonal/>
    </border>
    <border>
      <left/>
      <right style="thick">
        <color rgb="FF000000"/>
      </right>
      <top style="thin">
        <color auto="1"/>
      </top>
      <bottom style="thick">
        <color auto="1"/>
      </bottom>
      <diagonal/>
    </border>
    <border>
      <left/>
      <right style="thin">
        <color auto="1"/>
      </right>
      <top style="thin">
        <color auto="1"/>
      </top>
      <bottom style="thick">
        <color indexed="64"/>
      </bottom>
      <diagonal/>
    </border>
    <border>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thick">
        <color rgb="FF55555A"/>
      </left>
      <right style="thick">
        <color rgb="FF55555A"/>
      </right>
      <top style="thick">
        <color rgb="FF55555A"/>
      </top>
      <bottom style="thick">
        <color rgb="FF55555A"/>
      </bottom>
      <diagonal/>
    </border>
    <border>
      <left style="thick">
        <color rgb="FF000000"/>
      </left>
      <right/>
      <top/>
      <bottom style="medium">
        <color rgb="FF000000"/>
      </bottom>
      <diagonal/>
    </border>
    <border>
      <left/>
      <right style="thick">
        <color rgb="FF000000"/>
      </right>
      <top style="medium">
        <color rgb="FF000000"/>
      </top>
      <bottom style="thin">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thin">
        <color rgb="FF000000"/>
      </right>
      <top style="thick">
        <color rgb="FF000000"/>
      </top>
      <bottom style="medium">
        <color rgb="FF000000"/>
      </bottom>
      <diagonal/>
    </border>
    <border>
      <left/>
      <right style="thick">
        <color rgb="FF000000"/>
      </right>
      <top style="thin">
        <color rgb="FF000000"/>
      </top>
      <bottom style="thin">
        <color rgb="FF000000"/>
      </bottom>
      <diagonal/>
    </border>
    <border>
      <left/>
      <right style="thin">
        <color rgb="FF000000"/>
      </right>
      <top/>
      <bottom style="medium">
        <color rgb="FF000000"/>
      </bottom>
      <diagonal/>
    </border>
    <border>
      <left style="thick">
        <color rgb="FF000000"/>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thick">
        <color rgb="FF000000"/>
      </right>
      <top style="thin">
        <color rgb="FF000000"/>
      </top>
      <bottom style="medium">
        <color auto="1"/>
      </bottom>
      <diagonal/>
    </border>
    <border>
      <left style="thin">
        <color rgb="FF000000"/>
      </left>
      <right/>
      <top style="thin">
        <color rgb="FF000000"/>
      </top>
      <bottom style="medium">
        <color auto="1"/>
      </bottom>
      <diagonal/>
    </border>
    <border>
      <left/>
      <right style="thin">
        <color rgb="FF000000"/>
      </right>
      <top style="thin">
        <color rgb="FF000000"/>
      </top>
      <bottom style="medium">
        <color auto="1"/>
      </bottom>
      <diagonal/>
    </border>
    <border>
      <left style="thin">
        <color rgb="FF000000"/>
      </left>
      <right style="thick">
        <color rgb="FF000000"/>
      </right>
      <top/>
      <bottom style="thin">
        <color rgb="FF000000"/>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rgb="FF000000"/>
      </right>
      <top style="medium">
        <color rgb="FF000000"/>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theme="0"/>
      </left>
      <right style="medium">
        <color theme="0"/>
      </right>
      <top/>
      <bottom/>
      <diagonal/>
    </border>
    <border>
      <left style="medium">
        <color theme="0"/>
      </left>
      <right/>
      <top/>
      <bottom/>
      <diagonal/>
    </border>
    <border>
      <left style="thick">
        <color auto="1"/>
      </left>
      <right/>
      <top style="thick">
        <color rgb="FF000000"/>
      </top>
      <bottom style="thick">
        <color auto="1"/>
      </bottom>
      <diagonal/>
    </border>
    <border>
      <left/>
      <right/>
      <top style="thick">
        <color rgb="FF000000"/>
      </top>
      <bottom style="thick">
        <color auto="1"/>
      </bottom>
      <diagonal/>
    </border>
    <border>
      <left style="thin">
        <color auto="1"/>
      </left>
      <right/>
      <top style="thin">
        <color indexed="64"/>
      </top>
      <bottom style="thick">
        <color indexed="64"/>
      </bottom>
      <diagonal/>
    </border>
    <border>
      <left/>
      <right style="medium">
        <color indexed="64"/>
      </right>
      <top style="thin">
        <color indexed="64"/>
      </top>
      <bottom style="thick">
        <color indexed="64"/>
      </bottom>
      <diagonal/>
    </border>
    <border>
      <left style="thin">
        <color auto="1"/>
      </left>
      <right style="thin">
        <color auto="1"/>
      </right>
      <top style="medium">
        <color rgb="FF000000"/>
      </top>
      <bottom style="medium">
        <color auto="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rgb="FF000000"/>
      </bottom>
      <diagonal/>
    </border>
    <border>
      <left/>
      <right style="thin">
        <color indexed="64"/>
      </right>
      <top style="medium">
        <color auto="1"/>
      </top>
      <bottom style="medium">
        <color rgb="FF000000"/>
      </bottom>
      <diagonal/>
    </border>
    <border>
      <left style="thin">
        <color indexed="64"/>
      </left>
      <right/>
      <top style="medium">
        <color indexed="64"/>
      </top>
      <bottom style="medium">
        <color rgb="FF000000"/>
      </bottom>
      <diagonal/>
    </border>
    <border>
      <left style="thin">
        <color auto="1"/>
      </left>
      <right style="thin">
        <color auto="1"/>
      </right>
      <top style="medium">
        <color rgb="FF000000"/>
      </top>
      <bottom style="thin">
        <color auto="1"/>
      </bottom>
      <diagonal/>
    </border>
    <border>
      <left style="thin">
        <color auto="1"/>
      </left>
      <right/>
      <top style="medium">
        <color rgb="FF000000"/>
      </top>
      <bottom style="thin">
        <color auto="1"/>
      </bottom>
      <diagonal/>
    </border>
    <border>
      <left/>
      <right style="thin">
        <color auto="1"/>
      </right>
      <top style="medium">
        <color rgb="FF000000"/>
      </top>
      <bottom style="thin">
        <color auto="1"/>
      </bottom>
      <diagonal/>
    </border>
    <border>
      <left style="thin">
        <color indexed="64"/>
      </left>
      <right style="thin">
        <color indexed="64"/>
      </right>
      <top style="thin">
        <color indexed="64"/>
      </top>
      <bottom style="medium">
        <color rgb="FF000000"/>
      </bottom>
      <diagonal/>
    </border>
    <border>
      <left style="thin">
        <color auto="1"/>
      </left>
      <right/>
      <top style="thin">
        <color auto="1"/>
      </top>
      <bottom style="medium">
        <color rgb="FF000000"/>
      </bottom>
      <diagonal/>
    </border>
    <border>
      <left/>
      <right style="thin">
        <color auto="1"/>
      </right>
      <top style="thin">
        <color auto="1"/>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top style="medium">
        <color indexed="64"/>
      </top>
      <bottom/>
      <diagonal/>
    </border>
    <border>
      <left/>
      <right style="thin">
        <color indexed="64"/>
      </right>
      <top style="medium">
        <color auto="1"/>
      </top>
      <bottom/>
      <diagonal/>
    </border>
    <border>
      <left style="thin">
        <color indexed="64"/>
      </left>
      <right style="thin">
        <color indexed="64"/>
      </right>
      <top style="medium">
        <color indexed="64"/>
      </top>
      <bottom/>
      <diagonal/>
    </border>
    <border>
      <left/>
      <right style="thin">
        <color rgb="FF000000"/>
      </right>
      <top style="medium">
        <color rgb="FF000000"/>
      </top>
      <bottom style="thin">
        <color auto="1"/>
      </bottom>
      <diagonal/>
    </border>
    <border>
      <left/>
      <right style="thin">
        <color rgb="FF000000"/>
      </right>
      <top style="thin">
        <color auto="1"/>
      </top>
      <bottom style="thin">
        <color auto="1"/>
      </bottom>
      <diagonal/>
    </border>
    <border>
      <left/>
      <right style="thin">
        <color rgb="FF000000"/>
      </right>
      <top style="thin">
        <color auto="1"/>
      </top>
      <bottom style="medium">
        <color rgb="FF000000"/>
      </bottom>
      <diagonal/>
    </border>
    <border>
      <left/>
      <right style="medium">
        <color rgb="FF000000"/>
      </right>
      <top/>
      <bottom style="medium">
        <color indexed="64"/>
      </bottom>
      <diagonal/>
    </border>
    <border>
      <left style="medium">
        <color rgb="FF000000"/>
      </left>
      <right/>
      <top/>
      <bottom style="medium">
        <color indexed="64"/>
      </bottom>
      <diagonal/>
    </border>
    <border>
      <left style="medium">
        <color rgb="FF000000"/>
      </left>
      <right/>
      <top style="medium">
        <color indexed="64"/>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rgb="FF000000"/>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thin">
        <color indexed="64"/>
      </left>
      <right style="medium">
        <color indexed="64"/>
      </right>
      <top style="medium">
        <color indexed="64"/>
      </top>
      <bottom/>
      <diagonal/>
    </border>
    <border>
      <left style="thick">
        <color auto="1"/>
      </left>
      <right style="thin">
        <color auto="1"/>
      </right>
      <top/>
      <bottom/>
      <diagonal/>
    </border>
    <border>
      <left style="medium">
        <color rgb="FF000000"/>
      </left>
      <right style="thick">
        <color rgb="FF000000"/>
      </right>
      <top/>
      <bottom/>
      <diagonal/>
    </border>
    <border>
      <left/>
      <right style="thick">
        <color indexed="64"/>
      </right>
      <top style="thick">
        <color indexed="64"/>
      </top>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thick">
        <color indexed="64"/>
      </right>
      <top style="medium">
        <color indexed="64"/>
      </top>
      <bottom/>
      <diagonal/>
    </border>
    <border>
      <left/>
      <right style="thick">
        <color indexed="64"/>
      </right>
      <top/>
      <bottom style="medium">
        <color rgb="FF000000"/>
      </bottom>
      <diagonal/>
    </border>
    <border>
      <left style="thick">
        <color indexed="64"/>
      </left>
      <right style="thin">
        <color auto="1"/>
      </right>
      <top style="medium">
        <color rgb="FF000000"/>
      </top>
      <bottom style="medium">
        <color auto="1"/>
      </bottom>
      <diagonal/>
    </border>
    <border>
      <left style="thin">
        <color auto="1"/>
      </left>
      <right style="thick">
        <color indexed="64"/>
      </right>
      <top style="medium">
        <color rgb="FF000000"/>
      </top>
      <bottom style="medium">
        <color auto="1"/>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bottom style="medium">
        <color rgb="FF000000"/>
      </bottom>
      <diagonal/>
    </border>
    <border>
      <left style="thick">
        <color indexed="64"/>
      </left>
      <right/>
      <top style="medium">
        <color rgb="FF000000"/>
      </top>
      <bottom/>
      <diagonal/>
    </border>
    <border>
      <left style="medium">
        <color rgb="FF000000"/>
      </left>
      <right style="thick">
        <color indexed="64"/>
      </right>
      <top/>
      <bottom/>
      <diagonal/>
    </border>
    <border>
      <left style="thick">
        <color indexed="64"/>
      </left>
      <right/>
      <top style="medium">
        <color indexed="64"/>
      </top>
      <bottom style="medium">
        <color rgb="FF000000"/>
      </bottom>
      <diagonal/>
    </border>
    <border>
      <left/>
      <right style="thick">
        <color indexed="64"/>
      </right>
      <top style="medium">
        <color indexed="64"/>
      </top>
      <bottom style="medium">
        <color rgb="FF000000"/>
      </bottom>
      <diagonal/>
    </border>
    <border>
      <left style="thick">
        <color indexed="64"/>
      </left>
      <right style="thin">
        <color auto="1"/>
      </right>
      <top style="medium">
        <color rgb="FF000000"/>
      </top>
      <bottom style="thin">
        <color auto="1"/>
      </bottom>
      <diagonal/>
    </border>
    <border>
      <left style="thin">
        <color auto="1"/>
      </left>
      <right style="thick">
        <color indexed="64"/>
      </right>
      <top style="medium">
        <color rgb="FF000000"/>
      </top>
      <bottom style="thin">
        <color auto="1"/>
      </bottom>
      <diagonal/>
    </border>
    <border>
      <left style="thick">
        <color indexed="64"/>
      </left>
      <right style="thin">
        <color indexed="64"/>
      </right>
      <top style="thin">
        <color indexed="64"/>
      </top>
      <bottom style="medium">
        <color rgb="FF000000"/>
      </bottom>
      <diagonal/>
    </border>
    <border>
      <left style="thin">
        <color indexed="64"/>
      </left>
      <right style="thick">
        <color indexed="64"/>
      </right>
      <top style="thin">
        <color indexed="64"/>
      </top>
      <bottom style="medium">
        <color rgb="FF000000"/>
      </bottom>
      <diagonal/>
    </border>
    <border>
      <left style="thick">
        <color indexed="64"/>
      </left>
      <right/>
      <top style="medium">
        <color rgb="FF000000"/>
      </top>
      <bottom style="medium">
        <color rgb="FF000000"/>
      </bottom>
      <diagonal/>
    </border>
    <border>
      <left style="medium">
        <color rgb="FF000000"/>
      </left>
      <right style="thick">
        <color indexed="64"/>
      </right>
      <top style="medium">
        <color rgb="FF000000"/>
      </top>
      <bottom style="medium">
        <color rgb="FF000000"/>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rgb="FF000000"/>
      </bottom>
      <diagonal/>
    </border>
    <border>
      <left style="thin">
        <color indexed="64"/>
      </left>
      <right style="thick">
        <color indexed="64"/>
      </right>
      <top style="medium">
        <color indexed="64"/>
      </top>
      <bottom style="medium">
        <color rgb="FF000000"/>
      </bottom>
      <diagonal/>
    </border>
    <border>
      <left style="thick">
        <color indexed="64"/>
      </left>
      <right style="thin">
        <color indexed="64"/>
      </right>
      <top style="medium">
        <color indexed="64"/>
      </top>
      <bottom style="medium">
        <color indexed="64"/>
      </bottom>
      <diagonal/>
    </border>
    <border>
      <left style="thick">
        <color indexed="64"/>
      </left>
      <right/>
      <top style="medium">
        <color rgb="FF000000"/>
      </top>
      <bottom style="thin">
        <color auto="1"/>
      </bottom>
      <diagonal/>
    </border>
    <border>
      <left style="thin">
        <color rgb="FF000000"/>
      </left>
      <right style="thick">
        <color indexed="64"/>
      </right>
      <top style="medium">
        <color rgb="FF000000"/>
      </top>
      <bottom style="thin">
        <color rgb="FF000000"/>
      </bottom>
      <diagonal/>
    </border>
    <border>
      <left style="thin">
        <color rgb="FF000000"/>
      </left>
      <right style="thick">
        <color indexed="64"/>
      </right>
      <top style="thin">
        <color rgb="FF000000"/>
      </top>
      <bottom style="thin">
        <color rgb="FF000000"/>
      </bottom>
      <diagonal/>
    </border>
    <border>
      <left style="thick">
        <color indexed="64"/>
      </left>
      <right/>
      <top style="thin">
        <color auto="1"/>
      </top>
      <bottom style="medium">
        <color rgb="FF000000"/>
      </bottom>
      <diagonal/>
    </border>
    <border>
      <left style="thin">
        <color rgb="FF000000"/>
      </left>
      <right style="thick">
        <color indexed="64"/>
      </right>
      <top style="thin">
        <color rgb="FF000000"/>
      </top>
      <bottom style="medium">
        <color rgb="FF000000"/>
      </bottom>
      <diagonal/>
    </border>
    <border>
      <left style="thick">
        <color indexed="64"/>
      </left>
      <right/>
      <top/>
      <bottom style="thick">
        <color indexed="64"/>
      </bottom>
      <diagonal/>
    </border>
    <border>
      <left/>
      <right style="thick">
        <color indexed="64"/>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thick">
        <color rgb="FF000000"/>
      </right>
      <top style="thick">
        <color rgb="FF000000"/>
      </top>
      <bottom style="medium">
        <color rgb="FF000000"/>
      </bottom>
      <diagonal/>
    </border>
    <border>
      <left style="thin">
        <color indexed="64"/>
      </left>
      <right/>
      <top style="thin">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indexed="64"/>
      </right>
      <top style="medium">
        <color indexed="64"/>
      </top>
      <bottom style="medium">
        <color indexed="64"/>
      </bottom>
      <diagonal/>
    </border>
    <border>
      <left style="thick">
        <color indexed="64"/>
      </left>
      <right style="medium">
        <color indexed="64"/>
      </right>
      <top/>
      <bottom/>
      <diagonal/>
    </border>
    <border>
      <left style="double">
        <color auto="1"/>
      </left>
      <right/>
      <top style="thin">
        <color auto="1"/>
      </top>
      <bottom/>
      <diagonal/>
    </border>
    <border>
      <left/>
      <right style="double">
        <color auto="1"/>
      </right>
      <top style="thin">
        <color auto="1"/>
      </top>
      <bottom/>
      <diagonal/>
    </border>
    <border>
      <left style="medium">
        <color rgb="FF000000"/>
      </left>
      <right/>
      <top style="thick">
        <color auto="1"/>
      </top>
      <bottom/>
      <diagonal/>
    </border>
    <border>
      <left/>
      <right style="medium">
        <color rgb="FF000000"/>
      </right>
      <top style="thick">
        <color auto="1"/>
      </top>
      <bottom/>
      <diagonal/>
    </border>
    <border>
      <left style="thick">
        <color auto="1"/>
      </left>
      <right/>
      <top style="thick">
        <color rgb="FF000000"/>
      </top>
      <bottom style="thick">
        <color rgb="FF000000"/>
      </bottom>
      <diagonal/>
    </border>
  </borders>
  <cellStyleXfs count="14">
    <xf numFmtId="0" fontId="0" fillId="0" borderId="0"/>
    <xf numFmtId="43" fontId="1" fillId="0" borderId="0" applyFont="0" applyFill="0" applyBorder="0" applyAlignment="0" applyProtection="0"/>
    <xf numFmtId="0" fontId="4" fillId="0" borderId="0"/>
    <xf numFmtId="9" fontId="1" fillId="0" borderId="0" applyFont="0" applyFill="0" applyBorder="0" applyAlignment="0" applyProtection="0"/>
    <xf numFmtId="0" fontId="10" fillId="0" borderId="0"/>
    <xf numFmtId="0" fontId="28" fillId="0" borderId="0"/>
    <xf numFmtId="0" fontId="36" fillId="0" borderId="0" applyNumberFormat="0" applyFill="0" applyBorder="0" applyAlignment="0" applyProtection="0"/>
    <xf numFmtId="0" fontId="7" fillId="0" borderId="0"/>
    <xf numFmtId="0" fontId="4" fillId="0" borderId="0"/>
    <xf numFmtId="0" fontId="12" fillId="0" borderId="0"/>
    <xf numFmtId="0" fontId="48" fillId="0" borderId="0"/>
    <xf numFmtId="0" fontId="48" fillId="0" borderId="0"/>
    <xf numFmtId="0" fontId="4" fillId="0" borderId="0"/>
    <xf numFmtId="44" fontId="48" fillId="0" borderId="0" applyFont="0" applyFill="0" applyBorder="0" applyAlignment="0" applyProtection="0"/>
  </cellStyleXfs>
  <cellXfs count="1705">
    <xf numFmtId="0" fontId="0" fillId="0" borderId="0" xfId="0"/>
    <xf numFmtId="0" fontId="0" fillId="0" borderId="0" xfId="0" applyProtection="1">
      <protection hidden="1"/>
    </xf>
    <xf numFmtId="0" fontId="4" fillId="0" borderId="0" xfId="2" applyProtection="1">
      <protection hidden="1"/>
    </xf>
    <xf numFmtId="0" fontId="22" fillId="0" borderId="0" xfId="0" applyFont="1" applyAlignment="1">
      <alignment horizontal="left" vertical="center"/>
    </xf>
    <xf numFmtId="0" fontId="21" fillId="0" borderId="0" xfId="0" applyFont="1"/>
    <xf numFmtId="0" fontId="4" fillId="0" borderId="0" xfId="2"/>
    <xf numFmtId="0" fontId="4" fillId="0" borderId="1" xfId="2" applyBorder="1"/>
    <xf numFmtId="0" fontId="4" fillId="0" borderId="0" xfId="2" quotePrefix="1"/>
    <xf numFmtId="0" fontId="3" fillId="0" borderId="0" xfId="5" applyFont="1" applyAlignment="1">
      <alignment horizontal="left" vertical="top"/>
    </xf>
    <xf numFmtId="0" fontId="30" fillId="0" borderId="0" xfId="5" applyFont="1" applyAlignment="1">
      <alignment horizontal="left" vertical="top"/>
    </xf>
    <xf numFmtId="0" fontId="31" fillId="0" borderId="0" xfId="5" applyFont="1" applyAlignment="1">
      <alignment horizontal="left" vertical="top"/>
    </xf>
    <xf numFmtId="0" fontId="5" fillId="0" borderId="0" xfId="5" applyFont="1" applyAlignment="1">
      <alignment horizontal="left" vertical="top"/>
    </xf>
    <xf numFmtId="0" fontId="4" fillId="0" borderId="0" xfId="0" applyFont="1"/>
    <xf numFmtId="0" fontId="0" fillId="0" borderId="0" xfId="0" applyAlignment="1">
      <alignment horizontal="left"/>
    </xf>
    <xf numFmtId="0" fontId="35" fillId="0" borderId="8" xfId="5" applyFont="1" applyBorder="1" applyAlignment="1">
      <alignment horizontal="left" vertical="top"/>
    </xf>
    <xf numFmtId="0" fontId="0" fillId="0" borderId="8" xfId="0" applyBorder="1" applyAlignment="1">
      <alignment horizontal="left"/>
    </xf>
    <xf numFmtId="0" fontId="0" fillId="0" borderId="8" xfId="0" applyBorder="1"/>
    <xf numFmtId="0" fontId="0" fillId="0" borderId="9" xfId="0" applyBorder="1"/>
    <xf numFmtId="0" fontId="5" fillId="0" borderId="0" xfId="5" applyFont="1" applyAlignment="1">
      <alignment horizontal="left"/>
    </xf>
    <xf numFmtId="0" fontId="42" fillId="0" borderId="0" xfId="0" applyFont="1" applyProtection="1">
      <protection hidden="1"/>
    </xf>
    <xf numFmtId="0" fontId="0" fillId="0" borderId="20" xfId="0" applyBorder="1" applyProtection="1">
      <protection hidden="1"/>
    </xf>
    <xf numFmtId="0" fontId="48" fillId="0" borderId="0" xfId="10"/>
    <xf numFmtId="0" fontId="3" fillId="0" borderId="1" xfId="2" applyFont="1" applyBorder="1" applyAlignment="1">
      <alignment horizontal="center" wrapText="1"/>
    </xf>
    <xf numFmtId="0" fontId="4" fillId="0" borderId="0" xfId="0" applyFont="1" applyAlignment="1">
      <alignment wrapText="1"/>
    </xf>
    <xf numFmtId="0" fontId="4" fillId="0" borderId="6" xfId="5" applyFont="1" applyBorder="1" applyAlignment="1">
      <alignment horizontal="right" vertical="center" indent="1"/>
    </xf>
    <xf numFmtId="0" fontId="52" fillId="0" borderId="0" xfId="0" applyFont="1" applyAlignment="1">
      <alignment wrapText="1"/>
    </xf>
    <xf numFmtId="0" fontId="4" fillId="0" borderId="0" xfId="0" applyFont="1" applyAlignment="1">
      <alignment horizontal="left"/>
    </xf>
    <xf numFmtId="0" fontId="0" fillId="11" borderId="0" xfId="0" applyFill="1"/>
    <xf numFmtId="0" fontId="51" fillId="11" borderId="0" xfId="0" applyFont="1" applyFill="1"/>
    <xf numFmtId="0" fontId="45" fillId="11" borderId="0" xfId="5" applyFont="1" applyFill="1" applyAlignment="1">
      <alignment horizontal="left" vertical="top"/>
    </xf>
    <xf numFmtId="0" fontId="31" fillId="11" borderId="0" xfId="5" applyFont="1" applyFill="1" applyAlignment="1">
      <alignment horizontal="left" vertical="top"/>
    </xf>
    <xf numFmtId="0" fontId="54" fillId="11" borderId="0" xfId="5" applyFont="1" applyFill="1" applyAlignment="1">
      <alignment horizontal="left" vertical="center"/>
    </xf>
    <xf numFmtId="0" fontId="55" fillId="11" borderId="0" xfId="6" applyFont="1" applyFill="1" applyBorder="1" applyAlignment="1">
      <alignment horizontal="left" vertical="center" indent="1"/>
    </xf>
    <xf numFmtId="0" fontId="5" fillId="11" borderId="0" xfId="0" applyFont="1" applyFill="1" applyAlignment="1">
      <alignment horizontal="left" vertical="center"/>
    </xf>
    <xf numFmtId="0" fontId="31" fillId="11" borderId="0" xfId="0" applyFont="1" applyFill="1" applyAlignment="1">
      <alignment horizontal="left" vertical="center"/>
    </xf>
    <xf numFmtId="0" fontId="0" fillId="11" borderId="0" xfId="0" applyFill="1" applyAlignment="1">
      <alignment horizontal="left" vertical="center"/>
    </xf>
    <xf numFmtId="0" fontId="56" fillId="11" borderId="0" xfId="0" applyFont="1" applyFill="1" applyAlignment="1">
      <alignment horizontal="right" vertical="center"/>
    </xf>
    <xf numFmtId="0" fontId="6" fillId="0" borderId="0" xfId="5" applyFont="1" applyAlignment="1">
      <alignment horizontal="left" vertical="top"/>
    </xf>
    <xf numFmtId="14" fontId="0" fillId="0" borderId="8" xfId="0" applyNumberFormat="1" applyBorder="1"/>
    <xf numFmtId="0" fontId="12" fillId="0" borderId="22" xfId="7" applyFont="1" applyBorder="1" applyAlignment="1" applyProtection="1">
      <alignment horizontal="left" vertical="center"/>
      <protection hidden="1"/>
    </xf>
    <xf numFmtId="0" fontId="12" fillId="0" borderId="22" xfId="7" applyFont="1" applyBorder="1" applyAlignment="1" applyProtection="1">
      <alignment vertical="center"/>
      <protection hidden="1"/>
    </xf>
    <xf numFmtId="0" fontId="12" fillId="0" borderId="23" xfId="7" applyFont="1" applyBorder="1" applyAlignment="1" applyProtection="1">
      <alignment vertical="center"/>
      <protection hidden="1"/>
    </xf>
    <xf numFmtId="0" fontId="14" fillId="0" borderId="22" xfId="2" applyFont="1" applyBorder="1" applyAlignment="1" applyProtection="1">
      <alignment vertical="center"/>
      <protection hidden="1"/>
    </xf>
    <xf numFmtId="0" fontId="42" fillId="0" borderId="0" xfId="0" applyFont="1"/>
    <xf numFmtId="2" fontId="4" fillId="0" borderId="1" xfId="2" applyNumberFormat="1" applyBorder="1" applyAlignment="1">
      <alignment horizontal="center"/>
    </xf>
    <xf numFmtId="0" fontId="4" fillId="0" borderId="1" xfId="2" applyBorder="1" applyAlignment="1">
      <alignment horizontal="center"/>
    </xf>
    <xf numFmtId="39" fontId="4" fillId="0" borderId="1" xfId="2" applyNumberFormat="1" applyBorder="1" applyAlignment="1">
      <alignment horizontal="center"/>
    </xf>
    <xf numFmtId="39" fontId="4" fillId="0" borderId="1" xfId="1" applyNumberFormat="1" applyFont="1" applyBorder="1" applyAlignment="1" applyProtection="1">
      <alignment horizontal="center"/>
    </xf>
    <xf numFmtId="0" fontId="0" fillId="0" borderId="23" xfId="0" applyBorder="1" applyProtection="1">
      <protection locked="0"/>
    </xf>
    <xf numFmtId="0" fontId="0" fillId="0" borderId="8" xfId="0" applyBorder="1" applyProtection="1">
      <protection locked="0"/>
    </xf>
    <xf numFmtId="0" fontId="0" fillId="7" borderId="1" xfId="0" applyFill="1" applyBorder="1" applyAlignment="1" applyProtection="1">
      <alignment horizontal="left"/>
      <protection locked="0"/>
    </xf>
    <xf numFmtId="0" fontId="0" fillId="0" borderId="0" xfId="0" applyAlignment="1">
      <alignment vertical="center"/>
    </xf>
    <xf numFmtId="0" fontId="0" fillId="0" borderId="23" xfId="0" applyBorder="1" applyProtection="1">
      <protection hidden="1"/>
    </xf>
    <xf numFmtId="0" fontId="14" fillId="0" borderId="22" xfId="2" applyFont="1" applyBorder="1" applyAlignment="1" applyProtection="1">
      <alignment horizontal="left" vertical="center"/>
      <protection hidden="1"/>
    </xf>
    <xf numFmtId="0" fontId="0" fillId="0" borderId="29" xfId="0" applyBorder="1" applyProtection="1">
      <protection hidden="1"/>
    </xf>
    <xf numFmtId="0" fontId="12" fillId="0" borderId="23" xfId="7" applyFont="1" applyBorder="1" applyAlignment="1" applyProtection="1">
      <alignment horizontal="left" vertical="center" wrapText="1"/>
      <protection hidden="1"/>
    </xf>
    <xf numFmtId="0" fontId="0" fillId="5" borderId="1" xfId="0" applyFill="1" applyBorder="1" applyAlignment="1" applyProtection="1">
      <alignment horizontal="center"/>
      <protection locked="0"/>
    </xf>
    <xf numFmtId="0" fontId="4" fillId="0" borderId="77" xfId="0" applyFont="1" applyBorder="1" applyAlignment="1" applyProtection="1">
      <alignment vertical="top" wrapText="1"/>
      <protection hidden="1"/>
    </xf>
    <xf numFmtId="3" fontId="0" fillId="5" borderId="1" xfId="0" applyNumberFormat="1" applyFill="1" applyBorder="1" applyAlignment="1" applyProtection="1">
      <alignment horizontal="center"/>
      <protection locked="0"/>
    </xf>
    <xf numFmtId="3" fontId="0" fillId="3" borderId="1" xfId="0" applyNumberFormat="1" applyFill="1" applyBorder="1" applyAlignment="1" applyProtection="1">
      <alignment horizontal="center"/>
      <protection locked="0"/>
    </xf>
    <xf numFmtId="0" fontId="0" fillId="5" borderId="1" xfId="0" applyFill="1" applyBorder="1" applyProtection="1">
      <protection locked="0"/>
    </xf>
    <xf numFmtId="0" fontId="0" fillId="3" borderId="1" xfId="0" applyFill="1" applyBorder="1" applyAlignment="1" applyProtection="1">
      <alignment horizontal="center"/>
      <protection locked="0"/>
    </xf>
    <xf numFmtId="0" fontId="0" fillId="3" borderId="1" xfId="0" applyFill="1" applyBorder="1" applyProtection="1">
      <protection locked="0"/>
    </xf>
    <xf numFmtId="0" fontId="0" fillId="5" borderId="1" xfId="0" applyFill="1" applyBorder="1" applyAlignment="1" applyProtection="1">
      <alignment horizontal="center" vertical="center"/>
      <protection locked="0"/>
    </xf>
    <xf numFmtId="3" fontId="0" fillId="5" borderId="1" xfId="0" applyNumberFormat="1" applyFill="1" applyBorder="1" applyAlignment="1" applyProtection="1">
      <alignment horizontal="center" vertical="center"/>
      <protection locked="0"/>
    </xf>
    <xf numFmtId="0" fontId="8" fillId="0" borderId="0" xfId="2" applyFont="1"/>
    <xf numFmtId="0" fontId="4" fillId="0" borderId="0" xfId="2" applyAlignment="1">
      <alignment horizontal="right"/>
    </xf>
    <xf numFmtId="3" fontId="4" fillId="0" borderId="1" xfId="2" applyNumberFormat="1" applyBorder="1" applyAlignment="1">
      <alignment horizontal="center"/>
    </xf>
    <xf numFmtId="0" fontId="4" fillId="0" borderId="40" xfId="2" applyBorder="1"/>
    <xf numFmtId="0" fontId="4" fillId="0" borderId="0" xfId="2" applyAlignment="1">
      <alignment horizontal="left"/>
    </xf>
    <xf numFmtId="0" fontId="43" fillId="0" borderId="0" xfId="2" applyFont="1"/>
    <xf numFmtId="0" fontId="3" fillId="0" borderId="0" xfId="2" applyFont="1"/>
    <xf numFmtId="0" fontId="10" fillId="0" borderId="0" xfId="2" applyFont="1"/>
    <xf numFmtId="166" fontId="4" fillId="0" borderId="1" xfId="2" applyNumberFormat="1" applyBorder="1" applyAlignment="1">
      <alignment horizontal="center"/>
    </xf>
    <xf numFmtId="166" fontId="10" fillId="0" borderId="0" xfId="2" applyNumberFormat="1" applyFont="1" applyAlignment="1">
      <alignment horizontal="center"/>
    </xf>
    <xf numFmtId="0" fontId="8" fillId="0" borderId="0" xfId="2" applyFont="1" applyAlignment="1">
      <alignment vertical="center" textRotation="90"/>
    </xf>
    <xf numFmtId="0" fontId="4" fillId="0" borderId="0" xfId="2" applyAlignment="1">
      <alignment wrapText="1"/>
    </xf>
    <xf numFmtId="0" fontId="4" fillId="0" borderId="1" xfId="2" applyBorder="1" applyAlignment="1">
      <alignment horizontal="center" wrapText="1"/>
    </xf>
    <xf numFmtId="0" fontId="4" fillId="0" borderId="0" xfId="2" applyAlignment="1">
      <alignment horizontal="center"/>
    </xf>
    <xf numFmtId="0" fontId="26" fillId="0" borderId="0" xfId="2" applyFont="1"/>
    <xf numFmtId="0" fontId="4" fillId="0" borderId="1" xfId="2" applyBorder="1" applyAlignment="1">
      <alignment horizontal="center" vertical="center"/>
    </xf>
    <xf numFmtId="0" fontId="3" fillId="0" borderId="0" xfId="2" applyFont="1" applyAlignment="1">
      <alignment horizontal="left"/>
    </xf>
    <xf numFmtId="166" fontId="4" fillId="0" borderId="0" xfId="2" applyNumberFormat="1" applyAlignment="1">
      <alignment horizontal="center"/>
    </xf>
    <xf numFmtId="171" fontId="4" fillId="0" borderId="0" xfId="2" applyNumberFormat="1" applyAlignment="1">
      <alignment horizontal="center"/>
    </xf>
    <xf numFmtId="172" fontId="4" fillId="0" borderId="0" xfId="2" applyNumberFormat="1" applyAlignment="1">
      <alignment horizontal="center"/>
    </xf>
    <xf numFmtId="2" fontId="4" fillId="0" borderId="0" xfId="2" applyNumberFormat="1"/>
    <xf numFmtId="2" fontId="3" fillId="0" borderId="1" xfId="2" applyNumberFormat="1" applyFont="1" applyBorder="1" applyAlignment="1">
      <alignment horizontal="center"/>
    </xf>
    <xf numFmtId="0" fontId="6" fillId="0" borderId="0" xfId="2" applyFont="1"/>
    <xf numFmtId="171" fontId="0" fillId="0" borderId="0" xfId="1" applyNumberFormat="1" applyFont="1" applyProtection="1"/>
    <xf numFmtId="170" fontId="0" fillId="0" borderId="0" xfId="3" applyNumberFormat="1" applyFont="1" applyFill="1" applyBorder="1" applyProtection="1"/>
    <xf numFmtId="0" fontId="23" fillId="0" borderId="0" xfId="0" applyFont="1"/>
    <xf numFmtId="9" fontId="0" fillId="0" borderId="0" xfId="3" applyFont="1" applyFill="1" applyBorder="1" applyProtection="1"/>
    <xf numFmtId="170" fontId="0" fillId="0" borderId="0" xfId="0" applyNumberFormat="1"/>
    <xf numFmtId="0" fontId="20" fillId="0" borderId="0" xfId="2" applyFont="1"/>
    <xf numFmtId="0" fontId="40" fillId="0" borderId="1" xfId="0" applyFont="1" applyBorder="1" applyAlignment="1">
      <alignment horizontal="center" wrapText="1"/>
    </xf>
    <xf numFmtId="171" fontId="40" fillId="0" borderId="1" xfId="1" applyNumberFormat="1" applyFont="1" applyBorder="1" applyAlignment="1" applyProtection="1">
      <alignment horizontal="center" wrapText="1"/>
    </xf>
    <xf numFmtId="0" fontId="19" fillId="0" borderId="0" xfId="0" applyFont="1" applyAlignment="1">
      <alignment horizontal="center" wrapText="1"/>
    </xf>
    <xf numFmtId="0" fontId="3" fillId="0" borderId="0" xfId="2" applyFont="1" applyAlignment="1">
      <alignment horizontal="center" wrapText="1"/>
    </xf>
    <xf numFmtId="171" fontId="3" fillId="0" borderId="0" xfId="2" applyNumberFormat="1" applyFont="1" applyAlignment="1">
      <alignment horizontal="center" wrapText="1"/>
    </xf>
    <xf numFmtId="164" fontId="0" fillId="0" borderId="0" xfId="0" applyNumberFormat="1"/>
    <xf numFmtId="43" fontId="4" fillId="0" borderId="0" xfId="1" applyFont="1" applyFill="1" applyBorder="1" applyAlignment="1" applyProtection="1">
      <alignment horizontal="right"/>
    </xf>
    <xf numFmtId="9" fontId="4" fillId="0" borderId="0" xfId="3" applyFont="1" applyFill="1" applyBorder="1" applyAlignment="1" applyProtection="1">
      <alignment horizontal="center"/>
    </xf>
    <xf numFmtId="43" fontId="4" fillId="0" borderId="0" xfId="2" applyNumberFormat="1"/>
    <xf numFmtId="0" fontId="25" fillId="0" borderId="0" xfId="2" applyFont="1" applyAlignment="1">
      <alignment horizontal="right"/>
    </xf>
    <xf numFmtId="164" fontId="4" fillId="0" borderId="0" xfId="1" applyNumberFormat="1" applyFont="1" applyAlignment="1" applyProtection="1">
      <alignment horizontal="center"/>
    </xf>
    <xf numFmtId="0" fontId="4" fillId="0" borderId="0" xfId="2" quotePrefix="1" applyAlignment="1">
      <alignment horizontal="right"/>
    </xf>
    <xf numFmtId="165" fontId="4" fillId="0" borderId="1" xfId="2" applyNumberFormat="1" applyBorder="1" applyAlignment="1">
      <alignment horizontal="center"/>
    </xf>
    <xf numFmtId="171" fontId="4" fillId="0" borderId="0" xfId="2" applyNumberFormat="1"/>
    <xf numFmtId="0" fontId="19" fillId="0" borderId="0" xfId="0" applyFont="1"/>
    <xf numFmtId="9" fontId="3" fillId="4" borderId="1" xfId="3" applyFont="1" applyFill="1" applyBorder="1" applyAlignment="1" applyProtection="1">
      <alignment horizontal="center" wrapText="1"/>
    </xf>
    <xf numFmtId="0" fontId="3" fillId="0" borderId="1" xfId="2" applyFont="1" applyBorder="1" applyAlignment="1">
      <alignment horizontal="center" vertical="center"/>
    </xf>
    <xf numFmtId="0" fontId="19" fillId="0" borderId="0" xfId="0" applyFont="1" applyAlignment="1">
      <alignment wrapText="1"/>
    </xf>
    <xf numFmtId="0" fontId="19" fillId="0" borderId="0" xfId="0" applyFont="1" applyAlignment="1">
      <alignment horizontal="right" wrapText="1"/>
    </xf>
    <xf numFmtId="0" fontId="24" fillId="0" borderId="0" xfId="0" applyFont="1" applyAlignment="1">
      <alignment horizontal="right" wrapText="1"/>
    </xf>
    <xf numFmtId="0" fontId="0" fillId="0" borderId="0" xfId="0" applyAlignment="1">
      <alignment horizontal="right"/>
    </xf>
    <xf numFmtId="0" fontId="49" fillId="0" borderId="0" xfId="0" applyFont="1"/>
    <xf numFmtId="0" fontId="0" fillId="0" borderId="15" xfId="0" applyBorder="1" applyAlignment="1">
      <alignment horizontal="right"/>
    </xf>
    <xf numFmtId="0" fontId="0" fillId="0" borderId="25" xfId="0" applyBorder="1" applyAlignment="1">
      <alignment horizontal="right"/>
    </xf>
    <xf numFmtId="0" fontId="4" fillId="2" borderId="1" xfId="2" applyFill="1" applyBorder="1" applyAlignment="1">
      <alignment horizontal="center"/>
    </xf>
    <xf numFmtId="9" fontId="4" fillId="2" borderId="1" xfId="3" applyFont="1" applyFill="1" applyBorder="1" applyAlignment="1" applyProtection="1">
      <alignment horizontal="center"/>
    </xf>
    <xf numFmtId="39" fontId="4" fillId="0" borderId="1" xfId="2" applyNumberFormat="1" applyBorder="1" applyAlignment="1">
      <alignment horizontal="center" vertical="center"/>
    </xf>
    <xf numFmtId="0" fontId="49" fillId="0" borderId="0" xfId="0" applyFont="1" applyAlignment="1">
      <alignment horizontal="right"/>
    </xf>
    <xf numFmtId="0" fontId="0" fillId="0" borderId="17" xfId="0" applyBorder="1" applyAlignment="1">
      <alignment horizontal="right"/>
    </xf>
    <xf numFmtId="0" fontId="0" fillId="0" borderId="20" xfId="0" applyBorder="1" applyAlignment="1">
      <alignment horizontal="right"/>
    </xf>
    <xf numFmtId="0" fontId="19" fillId="5" borderId="0" xfId="0" applyFont="1" applyFill="1"/>
    <xf numFmtId="3" fontId="19" fillId="5" borderId="0" xfId="0" applyNumberFormat="1" applyFont="1" applyFill="1"/>
    <xf numFmtId="2" fontId="19" fillId="5" borderId="0" xfId="0" applyNumberFormat="1" applyFont="1" applyFill="1"/>
    <xf numFmtId="2" fontId="0" fillId="0" borderId="0" xfId="0" applyNumberFormat="1"/>
    <xf numFmtId="0" fontId="0" fillId="0" borderId="17" xfId="0" applyBorder="1"/>
    <xf numFmtId="2" fontId="49" fillId="0" borderId="0" xfId="0" applyNumberFormat="1" applyFont="1"/>
    <xf numFmtId="0" fontId="0" fillId="0" borderId="18" xfId="0" applyBorder="1"/>
    <xf numFmtId="0" fontId="0" fillId="6" borderId="0" xfId="0" applyFill="1"/>
    <xf numFmtId="3" fontId="19" fillId="6" borderId="0" xfId="0" applyNumberFormat="1" applyFont="1" applyFill="1"/>
    <xf numFmtId="2" fontId="19" fillId="6" borderId="0" xfId="0" applyNumberFormat="1" applyFont="1" applyFill="1"/>
    <xf numFmtId="0" fontId="19" fillId="6" borderId="0" xfId="0" applyFont="1" applyFill="1"/>
    <xf numFmtId="0" fontId="0" fillId="7" borderId="0" xfId="0" applyFill="1"/>
    <xf numFmtId="3" fontId="19" fillId="7" borderId="0" xfId="0" applyNumberFormat="1" applyFont="1" applyFill="1"/>
    <xf numFmtId="2" fontId="19" fillId="7" borderId="0" xfId="0" applyNumberFormat="1" applyFont="1" applyFill="1"/>
    <xf numFmtId="0" fontId="19" fillId="7" borderId="0" xfId="0" applyFont="1" applyFill="1"/>
    <xf numFmtId="0" fontId="0" fillId="8" borderId="0" xfId="0" applyFill="1"/>
    <xf numFmtId="3" fontId="19" fillId="8" borderId="0" xfId="0" applyNumberFormat="1" applyFont="1" applyFill="1"/>
    <xf numFmtId="2" fontId="19" fillId="8" borderId="0" xfId="0" applyNumberFormat="1" applyFont="1" applyFill="1"/>
    <xf numFmtId="0" fontId="19" fillId="8" borderId="0" xfId="0" applyFont="1" applyFill="1"/>
    <xf numFmtId="3" fontId="19" fillId="0" borderId="0" xfId="0" applyNumberFormat="1" applyFont="1"/>
    <xf numFmtId="2" fontId="19" fillId="0" borderId="0" xfId="0" applyNumberFormat="1" applyFont="1"/>
    <xf numFmtId="0" fontId="0" fillId="0" borderId="0" xfId="0" quotePrefix="1"/>
    <xf numFmtId="0" fontId="50" fillId="0" borderId="0" xfId="0" applyFont="1"/>
    <xf numFmtId="0" fontId="2" fillId="0" borderId="0" xfId="0" applyFont="1"/>
    <xf numFmtId="0" fontId="23" fillId="9" borderId="0" xfId="0" applyFont="1" applyFill="1"/>
    <xf numFmtId="0" fontId="49" fillId="5" borderId="0" xfId="0" applyFont="1" applyFill="1"/>
    <xf numFmtId="0" fontId="24" fillId="5" borderId="0" xfId="0" applyFont="1" applyFill="1"/>
    <xf numFmtId="0" fontId="21" fillId="0" borderId="0" xfId="0" applyFont="1" applyProtection="1">
      <protection hidden="1"/>
    </xf>
    <xf numFmtId="0" fontId="4" fillId="0" borderId="0" xfId="8"/>
    <xf numFmtId="0" fontId="11" fillId="0" borderId="23" xfId="7" applyFont="1" applyBorder="1" applyAlignment="1" applyProtection="1">
      <alignment wrapText="1"/>
      <protection hidden="1"/>
    </xf>
    <xf numFmtId="0" fontId="0" fillId="3" borderId="0" xfId="0" applyFill="1" applyProtection="1">
      <protection hidden="1"/>
    </xf>
    <xf numFmtId="0" fontId="0" fillId="0" borderId="17" xfId="0" applyBorder="1" applyProtection="1">
      <protection hidden="1"/>
    </xf>
    <xf numFmtId="0" fontId="15" fillId="0" borderId="42" xfId="8" applyFont="1" applyBorder="1" applyAlignment="1" applyProtection="1">
      <alignment horizontal="centerContinuous"/>
      <protection hidden="1"/>
    </xf>
    <xf numFmtId="0" fontId="0" fillId="0" borderId="76" xfId="0" applyBorder="1" applyProtection="1">
      <protection hidden="1"/>
    </xf>
    <xf numFmtId="175" fontId="0" fillId="0" borderId="0" xfId="0" applyNumberFormat="1" applyAlignment="1">
      <alignment horizontal="left"/>
    </xf>
    <xf numFmtId="0" fontId="45" fillId="11" borderId="0" xfId="0" applyFont="1" applyFill="1"/>
    <xf numFmtId="0" fontId="46" fillId="11" borderId="0" xfId="5" applyFont="1" applyFill="1" applyAlignment="1">
      <alignment horizontal="left" vertical="top"/>
    </xf>
    <xf numFmtId="0" fontId="21" fillId="11" borderId="0" xfId="0" applyFont="1" applyFill="1" applyProtection="1">
      <protection hidden="1"/>
    </xf>
    <xf numFmtId="0" fontId="34" fillId="13" borderId="60" xfId="0" applyFont="1" applyFill="1" applyBorder="1" applyAlignment="1" applyProtection="1">
      <alignment horizontal="center" vertical="center" wrapText="1"/>
      <protection hidden="1"/>
    </xf>
    <xf numFmtId="0" fontId="41" fillId="0" borderId="0" xfId="0" applyFont="1" applyAlignment="1" applyProtection="1">
      <alignment vertical="center"/>
      <protection hidden="1"/>
    </xf>
    <xf numFmtId="0" fontId="46" fillId="14" borderId="31" xfId="0" applyFont="1" applyFill="1" applyBorder="1" applyAlignment="1" applyProtection="1">
      <alignment horizontal="centerContinuous" vertical="center"/>
      <protection hidden="1"/>
    </xf>
    <xf numFmtId="0" fontId="54" fillId="11" borderId="0" xfId="5" applyFont="1" applyFill="1" applyAlignment="1" applyProtection="1">
      <alignment horizontal="left" vertical="center"/>
      <protection hidden="1"/>
    </xf>
    <xf numFmtId="0" fontId="55" fillId="11" borderId="0" xfId="6" applyFont="1" applyFill="1" applyBorder="1" applyAlignment="1" applyProtection="1">
      <alignment horizontal="left" vertical="center" indent="1"/>
      <protection hidden="1"/>
    </xf>
    <xf numFmtId="0" fontId="5" fillId="11" borderId="0" xfId="0" applyFont="1" applyFill="1" applyAlignment="1" applyProtection="1">
      <alignment horizontal="left" vertical="center"/>
      <protection hidden="1"/>
    </xf>
    <xf numFmtId="0" fontId="31" fillId="11" borderId="0" xfId="0" applyFont="1" applyFill="1" applyAlignment="1" applyProtection="1">
      <alignment horizontal="left" vertical="center"/>
      <protection hidden="1"/>
    </xf>
    <xf numFmtId="0" fontId="21" fillId="11" borderId="0" xfId="0" applyFont="1" applyFill="1" applyAlignment="1" applyProtection="1">
      <alignment horizontal="left" vertical="center"/>
      <protection hidden="1"/>
    </xf>
    <xf numFmtId="0" fontId="56" fillId="11" borderId="0" xfId="0" applyFont="1" applyFill="1" applyAlignment="1" applyProtection="1">
      <alignment horizontal="right" vertical="center"/>
      <protection hidden="1"/>
    </xf>
    <xf numFmtId="0" fontId="0" fillId="0" borderId="36" xfId="0" applyBorder="1" applyProtection="1">
      <protection hidden="1"/>
    </xf>
    <xf numFmtId="0" fontId="78" fillId="14" borderId="31" xfId="0" applyFont="1" applyFill="1" applyBorder="1" applyAlignment="1" applyProtection="1">
      <alignment horizontal="right" vertical="center"/>
      <protection hidden="1"/>
    </xf>
    <xf numFmtId="168" fontId="76" fillId="0" borderId="0" xfId="0" applyNumberFormat="1" applyFont="1" applyAlignment="1" applyProtection="1">
      <alignment vertical="center"/>
      <protection hidden="1"/>
    </xf>
    <xf numFmtId="0" fontId="73" fillId="0" borderId="8" xfId="0" applyFont="1" applyBorder="1" applyAlignment="1">
      <alignment horizontal="left"/>
    </xf>
    <xf numFmtId="0" fontId="0" fillId="0" borderId="3" xfId="0" applyBorder="1" applyAlignment="1">
      <alignment horizontal="left"/>
    </xf>
    <xf numFmtId="3" fontId="34" fillId="13" borderId="99" xfId="0" applyNumberFormat="1" applyFont="1" applyFill="1" applyBorder="1" applyAlignment="1" applyProtection="1">
      <alignment horizontal="center" vertical="center" wrapText="1"/>
      <protection hidden="1"/>
    </xf>
    <xf numFmtId="0" fontId="34" fillId="3" borderId="37" xfId="0" applyFont="1" applyFill="1" applyBorder="1" applyAlignment="1" applyProtection="1">
      <alignment vertical="center" wrapText="1"/>
      <protection hidden="1"/>
    </xf>
    <xf numFmtId="0" fontId="21" fillId="3" borderId="0" xfId="0" applyFont="1" applyFill="1" applyProtection="1">
      <protection hidden="1"/>
    </xf>
    <xf numFmtId="3" fontId="40" fillId="3" borderId="33" xfId="0" applyNumberFormat="1" applyFont="1" applyFill="1" applyBorder="1" applyAlignment="1" applyProtection="1">
      <alignment vertical="center" wrapText="1"/>
      <protection hidden="1"/>
    </xf>
    <xf numFmtId="0" fontId="0" fillId="3" borderId="33" xfId="0" applyFill="1" applyBorder="1" applyProtection="1">
      <protection hidden="1"/>
    </xf>
    <xf numFmtId="0" fontId="80" fillId="3" borderId="37" xfId="0" applyFont="1" applyFill="1" applyBorder="1" applyAlignment="1" applyProtection="1">
      <alignment vertical="center"/>
      <protection hidden="1"/>
    </xf>
    <xf numFmtId="0" fontId="81" fillId="3" borderId="38" xfId="0" applyFont="1" applyFill="1" applyBorder="1" applyAlignment="1" applyProtection="1">
      <alignment vertical="center" wrapText="1"/>
      <protection hidden="1"/>
    </xf>
    <xf numFmtId="0" fontId="80" fillId="3" borderId="38" xfId="0" applyFont="1" applyFill="1" applyBorder="1" applyProtection="1">
      <protection hidden="1"/>
    </xf>
    <xf numFmtId="0" fontId="81" fillId="3" borderId="39" xfId="0" applyFont="1" applyFill="1" applyBorder="1" applyAlignment="1" applyProtection="1">
      <alignment vertical="center" wrapText="1"/>
      <protection hidden="1"/>
    </xf>
    <xf numFmtId="166" fontId="21" fillId="3" borderId="99" xfId="0" applyNumberFormat="1" applyFont="1" applyFill="1" applyBorder="1" applyAlignment="1" applyProtection="1">
      <alignment horizontal="center" vertical="center"/>
      <protection hidden="1"/>
    </xf>
    <xf numFmtId="3" fontId="40" fillId="3" borderId="0" xfId="0" applyNumberFormat="1" applyFont="1" applyFill="1" applyAlignment="1" applyProtection="1">
      <alignment vertical="center" wrapText="1"/>
      <protection hidden="1"/>
    </xf>
    <xf numFmtId="0" fontId="75" fillId="0" borderId="0" xfId="0" applyFont="1" applyProtection="1">
      <protection hidden="1"/>
    </xf>
    <xf numFmtId="0" fontId="76" fillId="0" borderId="0" xfId="0" applyFont="1" applyAlignment="1" applyProtection="1">
      <alignment horizontal="right" vertical="center"/>
      <protection hidden="1"/>
    </xf>
    <xf numFmtId="168" fontId="76" fillId="0" borderId="0" xfId="0" applyNumberFormat="1" applyFont="1" applyAlignment="1" applyProtection="1">
      <alignment horizontal="center" vertical="center"/>
      <protection hidden="1"/>
    </xf>
    <xf numFmtId="0" fontId="3" fillId="0" borderId="0" xfId="2" applyFont="1" applyAlignment="1">
      <alignment horizontal="center"/>
    </xf>
    <xf numFmtId="0" fontId="46" fillId="11" borderId="102" xfId="0" applyFont="1" applyFill="1" applyBorder="1" applyProtection="1">
      <protection hidden="1"/>
    </xf>
    <xf numFmtId="0" fontId="46" fillId="11" borderId="113" xfId="0" applyFont="1" applyFill="1" applyBorder="1" applyAlignment="1" applyProtection="1">
      <alignment horizontal="center"/>
      <protection hidden="1"/>
    </xf>
    <xf numFmtId="14" fontId="46" fillId="11" borderId="114" xfId="0" applyNumberFormat="1" applyFont="1" applyFill="1" applyBorder="1" applyAlignment="1" applyProtection="1">
      <alignment horizontal="center"/>
      <protection hidden="1"/>
    </xf>
    <xf numFmtId="0" fontId="21" fillId="3" borderId="120" xfId="0" applyFont="1" applyFill="1" applyBorder="1" applyProtection="1">
      <protection hidden="1"/>
    </xf>
    <xf numFmtId="168" fontId="76" fillId="3" borderId="123" xfId="0" applyNumberFormat="1" applyFont="1" applyFill="1" applyBorder="1" applyAlignment="1" applyProtection="1">
      <alignment vertical="center"/>
      <protection hidden="1"/>
    </xf>
    <xf numFmtId="0" fontId="34" fillId="3" borderId="106" xfId="0" applyFont="1" applyFill="1" applyBorder="1" applyAlignment="1" applyProtection="1">
      <alignment vertical="center" wrapText="1"/>
      <protection hidden="1"/>
    </xf>
    <xf numFmtId="3" fontId="40" fillId="3" borderId="108" xfId="0" applyNumberFormat="1" applyFont="1" applyFill="1" applyBorder="1" applyAlignment="1" applyProtection="1">
      <alignment vertical="center" wrapText="1"/>
      <protection hidden="1"/>
    </xf>
    <xf numFmtId="168" fontId="76" fillId="3" borderId="108" xfId="0" applyNumberFormat="1" applyFont="1" applyFill="1" applyBorder="1" applyAlignment="1" applyProtection="1">
      <alignment vertical="center"/>
      <protection hidden="1"/>
    </xf>
    <xf numFmtId="0" fontId="80" fillId="3" borderId="122" xfId="0" applyFont="1" applyFill="1" applyBorder="1" applyAlignment="1" applyProtection="1">
      <alignment vertical="top" wrapText="1"/>
      <protection hidden="1"/>
    </xf>
    <xf numFmtId="0" fontId="80" fillId="3" borderId="120" xfId="0" applyFont="1" applyFill="1" applyBorder="1" applyAlignment="1" applyProtection="1">
      <alignment vertical="top" wrapText="1"/>
      <protection hidden="1"/>
    </xf>
    <xf numFmtId="0" fontId="80" fillId="3" borderId="121" xfId="0" applyFont="1" applyFill="1" applyBorder="1" applyAlignment="1" applyProtection="1">
      <alignment vertical="top" wrapText="1"/>
      <protection hidden="1"/>
    </xf>
    <xf numFmtId="0" fontId="0" fillId="3" borderId="122" xfId="0" applyFill="1" applyBorder="1" applyProtection="1">
      <protection hidden="1"/>
    </xf>
    <xf numFmtId="168" fontId="76" fillId="3" borderId="120" xfId="0" applyNumberFormat="1" applyFont="1" applyFill="1" applyBorder="1" applyAlignment="1" applyProtection="1">
      <alignment vertical="center"/>
      <protection hidden="1"/>
    </xf>
    <xf numFmtId="0" fontId="34" fillId="3" borderId="108" xfId="0" applyFont="1" applyFill="1" applyBorder="1" applyAlignment="1" applyProtection="1">
      <alignment vertical="center" wrapText="1"/>
      <protection hidden="1"/>
    </xf>
    <xf numFmtId="0" fontId="78" fillId="14" borderId="131" xfId="0" applyFont="1" applyFill="1" applyBorder="1" applyAlignment="1" applyProtection="1">
      <alignment horizontal="right" vertical="center"/>
      <protection hidden="1"/>
    </xf>
    <xf numFmtId="0" fontId="34" fillId="3" borderId="0" xfId="0" applyFont="1" applyFill="1" applyAlignment="1" applyProtection="1">
      <alignment vertical="center" wrapText="1"/>
      <protection hidden="1"/>
    </xf>
    <xf numFmtId="0" fontId="0" fillId="3" borderId="120" xfId="0" applyFill="1" applyBorder="1" applyProtection="1">
      <protection hidden="1"/>
    </xf>
    <xf numFmtId="0" fontId="80" fillId="3" borderId="102" xfId="0" applyFont="1" applyFill="1" applyBorder="1" applyAlignment="1" applyProtection="1">
      <alignment vertical="center"/>
      <protection hidden="1"/>
    </xf>
    <xf numFmtId="0" fontId="81" fillId="3" borderId="113" xfId="0" applyFont="1" applyFill="1" applyBorder="1" applyAlignment="1" applyProtection="1">
      <alignment vertical="center" wrapText="1"/>
      <protection hidden="1"/>
    </xf>
    <xf numFmtId="0" fontId="80" fillId="3" borderId="113" xfId="0" applyFont="1" applyFill="1" applyBorder="1" applyProtection="1">
      <protection hidden="1"/>
    </xf>
    <xf numFmtId="0" fontId="81" fillId="3" borderId="114" xfId="0" applyFont="1" applyFill="1" applyBorder="1" applyAlignment="1" applyProtection="1">
      <alignment vertical="center" wrapText="1"/>
      <protection hidden="1"/>
    </xf>
    <xf numFmtId="166" fontId="60" fillId="0" borderId="0" xfId="0" applyNumberFormat="1" applyFont="1" applyAlignment="1" applyProtection="1">
      <alignment horizontal="left" vertical="center" indent="1"/>
      <protection hidden="1"/>
    </xf>
    <xf numFmtId="0" fontId="60" fillId="0" borderId="108" xfId="0" applyFont="1" applyBorder="1" applyAlignment="1" applyProtection="1">
      <alignment horizontal="left" vertical="center" indent="1"/>
      <protection hidden="1"/>
    </xf>
    <xf numFmtId="0" fontId="41" fillId="0" borderId="102" xfId="0" applyFont="1" applyBorder="1" applyAlignment="1" applyProtection="1">
      <alignment vertical="center"/>
      <protection hidden="1"/>
    </xf>
    <xf numFmtId="0" fontId="41" fillId="0" borderId="113" xfId="0" applyFont="1" applyBorder="1" applyAlignment="1" applyProtection="1">
      <alignment vertical="center"/>
      <protection hidden="1"/>
    </xf>
    <xf numFmtId="0" fontId="60" fillId="0" borderId="113" xfId="0" applyFont="1" applyBorder="1" applyAlignment="1" applyProtection="1">
      <alignment horizontal="centerContinuous" vertical="center"/>
      <protection hidden="1"/>
    </xf>
    <xf numFmtId="0" fontId="21" fillId="0" borderId="113" xfId="0" applyFont="1" applyBorder="1" applyAlignment="1" applyProtection="1">
      <alignment horizontal="centerContinuous" vertical="center"/>
      <protection hidden="1"/>
    </xf>
    <xf numFmtId="0" fontId="21" fillId="0" borderId="113" xfId="0" applyFont="1" applyBorder="1" applyAlignment="1" applyProtection="1">
      <alignment horizontal="centerContinuous"/>
      <protection hidden="1"/>
    </xf>
    <xf numFmtId="0" fontId="21" fillId="0" borderId="114" xfId="0" applyFont="1" applyBorder="1" applyAlignment="1" applyProtection="1">
      <alignment horizontal="centerContinuous" vertical="center"/>
      <protection hidden="1"/>
    </xf>
    <xf numFmtId="0" fontId="61" fillId="3" borderId="107" xfId="0" applyFont="1" applyFill="1" applyBorder="1" applyAlignment="1" applyProtection="1">
      <alignment horizontal="right" vertical="center" wrapText="1"/>
      <protection hidden="1"/>
    </xf>
    <xf numFmtId="3" fontId="61" fillId="3" borderId="107" xfId="0" applyNumberFormat="1" applyFont="1" applyFill="1" applyBorder="1" applyAlignment="1" applyProtection="1">
      <alignment horizontal="right" vertical="center" wrapText="1"/>
      <protection hidden="1"/>
    </xf>
    <xf numFmtId="0" fontId="46" fillId="11" borderId="113" xfId="0" applyFont="1" applyFill="1" applyBorder="1" applyAlignment="1" applyProtection="1">
      <alignment horizontal="centerContinuous"/>
      <protection hidden="1"/>
    </xf>
    <xf numFmtId="0" fontId="46" fillId="11" borderId="114" xfId="0" applyFont="1" applyFill="1" applyBorder="1" applyAlignment="1" applyProtection="1">
      <alignment horizontal="centerContinuous"/>
      <protection hidden="1"/>
    </xf>
    <xf numFmtId="0" fontId="41" fillId="0" borderId="107" xfId="0" applyFont="1" applyBorder="1" applyAlignment="1" applyProtection="1">
      <alignment vertical="center"/>
      <protection hidden="1"/>
    </xf>
    <xf numFmtId="0" fontId="60" fillId="0" borderId="0" xfId="0" applyFont="1" applyAlignment="1" applyProtection="1">
      <alignment horizontal="centerContinuous" vertical="center"/>
      <protection hidden="1"/>
    </xf>
    <xf numFmtId="0" fontId="21" fillId="0" borderId="0" xfId="0" applyFont="1" applyAlignment="1" applyProtection="1">
      <alignment horizontal="centerContinuous" vertical="center"/>
      <protection hidden="1"/>
    </xf>
    <xf numFmtId="0" fontId="21" fillId="0" borderId="0" xfId="0" applyFont="1" applyAlignment="1" applyProtection="1">
      <alignment horizontal="centerContinuous"/>
      <protection hidden="1"/>
    </xf>
    <xf numFmtId="0" fontId="21" fillId="0" borderId="108" xfId="0" applyFont="1" applyBorder="1" applyAlignment="1" applyProtection="1">
      <alignment horizontal="centerContinuous" vertical="center"/>
      <protection hidden="1"/>
    </xf>
    <xf numFmtId="0" fontId="41" fillId="0" borderId="0" xfId="0" applyFont="1" applyAlignment="1" applyProtection="1">
      <alignment vertical="center" wrapText="1"/>
      <protection hidden="1"/>
    </xf>
    <xf numFmtId="0" fontId="41" fillId="0" borderId="108" xfId="0" applyFont="1" applyBorder="1" applyAlignment="1" applyProtection="1">
      <alignment vertical="center" wrapText="1"/>
      <protection hidden="1"/>
    </xf>
    <xf numFmtId="0" fontId="34" fillId="13" borderId="136" xfId="0" applyFont="1" applyFill="1" applyBorder="1" applyAlignment="1" applyProtection="1">
      <alignment horizontal="center" vertical="center" wrapText="1"/>
      <protection hidden="1"/>
    </xf>
    <xf numFmtId="0" fontId="34" fillId="13" borderId="137" xfId="0" applyFont="1" applyFill="1" applyBorder="1" applyAlignment="1" applyProtection="1">
      <alignment horizontal="center" vertical="center" wrapText="1"/>
      <protection hidden="1"/>
    </xf>
    <xf numFmtId="0" fontId="34" fillId="13" borderId="138" xfId="0" applyFont="1" applyFill="1" applyBorder="1" applyAlignment="1" applyProtection="1">
      <alignment horizontal="center" vertical="center" wrapText="1"/>
      <protection hidden="1"/>
    </xf>
    <xf numFmtId="0" fontId="21" fillId="3" borderId="102" xfId="0" applyFont="1" applyFill="1" applyBorder="1" applyProtection="1">
      <protection hidden="1"/>
    </xf>
    <xf numFmtId="0" fontId="21" fillId="3" borderId="113" xfId="0" applyFont="1" applyFill="1" applyBorder="1" applyProtection="1">
      <protection hidden="1"/>
    </xf>
    <xf numFmtId="0" fontId="21" fillId="3" borderId="114" xfId="0" applyFont="1" applyFill="1" applyBorder="1" applyProtection="1">
      <protection hidden="1"/>
    </xf>
    <xf numFmtId="3" fontId="21" fillId="3" borderId="0" xfId="0" applyNumberFormat="1" applyFont="1" applyFill="1" applyAlignment="1" applyProtection="1">
      <alignment horizontal="center" vertical="center"/>
      <protection hidden="1"/>
    </xf>
    <xf numFmtId="168" fontId="76" fillId="3" borderId="0" xfId="0" applyNumberFormat="1" applyFont="1" applyFill="1" applyAlignment="1" applyProtection="1">
      <alignment vertical="center"/>
      <protection hidden="1"/>
    </xf>
    <xf numFmtId="0" fontId="40" fillId="3" borderId="108" xfId="0" applyFont="1" applyFill="1" applyBorder="1" applyAlignment="1" applyProtection="1">
      <alignment horizontal="center" vertical="center" wrapText="1"/>
      <protection hidden="1"/>
    </xf>
    <xf numFmtId="0" fontId="80" fillId="3" borderId="134" xfId="0" applyFont="1" applyFill="1" applyBorder="1" applyAlignment="1" applyProtection="1">
      <alignment vertical="top" wrapText="1"/>
      <protection hidden="1"/>
    </xf>
    <xf numFmtId="0" fontId="80" fillId="3" borderId="123" xfId="0" applyFont="1" applyFill="1" applyBorder="1" applyAlignment="1" applyProtection="1">
      <alignment vertical="top" wrapText="1"/>
      <protection hidden="1"/>
    </xf>
    <xf numFmtId="0" fontId="80" fillId="3" borderId="107" xfId="0" applyFont="1" applyFill="1" applyBorder="1" applyAlignment="1" applyProtection="1">
      <alignment vertical="center"/>
      <protection hidden="1"/>
    </xf>
    <xf numFmtId="0" fontId="81" fillId="3" borderId="108" xfId="0" applyFont="1" applyFill="1" applyBorder="1" applyAlignment="1" applyProtection="1">
      <alignment vertical="center" wrapText="1"/>
      <protection hidden="1"/>
    </xf>
    <xf numFmtId="0" fontId="21" fillId="3" borderId="77" xfId="0" applyFont="1" applyFill="1" applyBorder="1" applyProtection="1">
      <protection hidden="1"/>
    </xf>
    <xf numFmtId="0" fontId="60" fillId="0" borderId="0" xfId="0" applyFont="1" applyAlignment="1" applyProtection="1">
      <alignment horizontal="right" vertical="center"/>
      <protection hidden="1"/>
    </xf>
    <xf numFmtId="168" fontId="21" fillId="0" borderId="0" xfId="0" applyNumberFormat="1" applyFont="1" applyAlignment="1" applyProtection="1">
      <alignment horizontal="left" vertical="center" indent="1"/>
      <protection hidden="1"/>
    </xf>
    <xf numFmtId="168" fontId="21" fillId="0" borderId="0" xfId="0" applyNumberFormat="1" applyFont="1" applyAlignment="1" applyProtection="1">
      <alignment vertical="center"/>
      <protection hidden="1"/>
    </xf>
    <xf numFmtId="0" fontId="76" fillId="0" borderId="36" xfId="0" applyFont="1" applyBorder="1" applyAlignment="1" applyProtection="1">
      <alignment horizontal="right" vertical="center"/>
      <protection hidden="1"/>
    </xf>
    <xf numFmtId="168" fontId="76" fillId="0" borderId="36" xfId="0" applyNumberFormat="1" applyFont="1" applyBorder="1" applyAlignment="1" applyProtection="1">
      <alignment horizontal="center" vertical="center"/>
      <protection hidden="1"/>
    </xf>
    <xf numFmtId="0" fontId="46" fillId="11" borderId="143" xfId="0" applyFont="1" applyFill="1" applyBorder="1" applyProtection="1">
      <protection hidden="1"/>
    </xf>
    <xf numFmtId="0" fontId="46" fillId="11" borderId="144" xfId="0" applyFont="1" applyFill="1" applyBorder="1" applyAlignment="1" applyProtection="1">
      <alignment horizontal="centerContinuous"/>
      <protection hidden="1"/>
    </xf>
    <xf numFmtId="0" fontId="46" fillId="11" borderId="145" xfId="0" applyFont="1" applyFill="1" applyBorder="1" applyAlignment="1" applyProtection="1">
      <alignment horizontal="centerContinuous"/>
      <protection hidden="1"/>
    </xf>
    <xf numFmtId="0" fontId="34" fillId="13" borderId="156" xfId="0" applyFont="1" applyFill="1" applyBorder="1" applyAlignment="1" applyProtection="1">
      <alignment horizontal="center" vertical="center" wrapText="1"/>
      <protection hidden="1"/>
    </xf>
    <xf numFmtId="0" fontId="34" fillId="13" borderId="157" xfId="0" applyFont="1" applyFill="1" applyBorder="1" applyAlignment="1" applyProtection="1">
      <alignment horizontal="center" vertical="center" wrapText="1"/>
      <protection hidden="1"/>
    </xf>
    <xf numFmtId="0" fontId="34" fillId="13" borderId="158" xfId="0" applyFont="1" applyFill="1" applyBorder="1" applyAlignment="1" applyProtection="1">
      <alignment horizontal="center" vertical="center" wrapText="1"/>
      <protection hidden="1"/>
    </xf>
    <xf numFmtId="166" fontId="60" fillId="3" borderId="113" xfId="0" applyNumberFormat="1" applyFont="1" applyFill="1" applyBorder="1" applyAlignment="1" applyProtection="1">
      <alignment vertical="center"/>
      <protection hidden="1"/>
    </xf>
    <xf numFmtId="0" fontId="60" fillId="3" borderId="159" xfId="0" applyFont="1" applyFill="1" applyBorder="1" applyAlignment="1" applyProtection="1">
      <alignment horizontal="left"/>
      <protection hidden="1"/>
    </xf>
    <xf numFmtId="166" fontId="60" fillId="3" borderId="0" xfId="0" applyNumberFormat="1" applyFont="1" applyFill="1" applyAlignment="1" applyProtection="1">
      <alignment vertical="center"/>
      <protection hidden="1"/>
    </xf>
    <xf numFmtId="0" fontId="60" fillId="3" borderId="77" xfId="0" applyFont="1" applyFill="1" applyBorder="1" applyAlignment="1" applyProtection="1">
      <alignment horizontal="left"/>
      <protection hidden="1"/>
    </xf>
    <xf numFmtId="168" fontId="0" fillId="0" borderId="0" xfId="0" applyNumberFormat="1" applyAlignment="1" applyProtection="1">
      <alignment horizontal="left" vertical="center" indent="1"/>
      <protection hidden="1"/>
    </xf>
    <xf numFmtId="0" fontId="80" fillId="0" borderId="0" xfId="0" applyFont="1" applyAlignment="1" applyProtection="1">
      <alignment vertical="top" wrapText="1"/>
      <protection hidden="1"/>
    </xf>
    <xf numFmtId="0" fontId="21" fillId="0" borderId="107" xfId="0" applyFont="1" applyBorder="1" applyProtection="1">
      <protection hidden="1"/>
    </xf>
    <xf numFmtId="0" fontId="34" fillId="13" borderId="162" xfId="0" applyFont="1" applyFill="1" applyBorder="1" applyAlignment="1" applyProtection="1">
      <alignment horizontal="center" vertical="center" wrapText="1"/>
      <protection hidden="1"/>
    </xf>
    <xf numFmtId="0" fontId="46" fillId="11" borderId="113" xfId="0" applyFont="1" applyFill="1" applyBorder="1" applyAlignment="1" applyProtection="1">
      <alignment horizontal="centerContinuous" vertical="center" wrapText="1"/>
      <protection hidden="1"/>
    </xf>
    <xf numFmtId="166" fontId="9" fillId="0" borderId="0" xfId="2" applyNumberFormat="1" applyFont="1" applyAlignment="1">
      <alignment horizontal="center"/>
    </xf>
    <xf numFmtId="168" fontId="10" fillId="0" borderId="0" xfId="2" applyNumberFormat="1" applyFont="1" applyAlignment="1">
      <alignment horizontal="center"/>
    </xf>
    <xf numFmtId="0" fontId="10" fillId="0" borderId="0" xfId="2" applyFont="1" applyAlignment="1">
      <alignment horizontal="center"/>
    </xf>
    <xf numFmtId="167" fontId="10" fillId="0" borderId="0" xfId="2" applyNumberFormat="1" applyFont="1" applyAlignment="1">
      <alignment horizontal="center"/>
    </xf>
    <xf numFmtId="0" fontId="26" fillId="0" borderId="0" xfId="2" applyFont="1" applyAlignment="1">
      <alignment horizontal="center"/>
    </xf>
    <xf numFmtId="3" fontId="3" fillId="0" borderId="0" xfId="2" applyNumberFormat="1" applyFont="1" applyAlignment="1">
      <alignment horizontal="center"/>
    </xf>
    <xf numFmtId="4" fontId="3" fillId="0" borderId="0" xfId="2" applyNumberFormat="1" applyFont="1" applyAlignment="1">
      <alignment horizontal="center"/>
    </xf>
    <xf numFmtId="2" fontId="3" fillId="0" borderId="0" xfId="2" applyNumberFormat="1" applyFont="1" applyAlignment="1">
      <alignment horizontal="center"/>
    </xf>
    <xf numFmtId="171" fontId="4" fillId="0" borderId="0" xfId="2" applyNumberFormat="1" applyAlignment="1">
      <alignment horizontal="left"/>
    </xf>
    <xf numFmtId="0" fontId="60" fillId="3" borderId="113" xfId="0" applyFont="1" applyFill="1" applyBorder="1" applyAlignment="1" applyProtection="1">
      <alignment horizontal="right"/>
      <protection hidden="1"/>
    </xf>
    <xf numFmtId="0" fontId="60" fillId="3" borderId="0" xfId="0" applyFont="1" applyFill="1" applyAlignment="1" applyProtection="1">
      <alignment horizontal="right"/>
      <protection hidden="1"/>
    </xf>
    <xf numFmtId="0" fontId="34" fillId="3" borderId="0" xfId="0" applyFont="1" applyFill="1" applyAlignment="1" applyProtection="1">
      <alignment horizontal="center" vertical="center" wrapText="1"/>
      <protection hidden="1"/>
    </xf>
    <xf numFmtId="166" fontId="40" fillId="3" borderId="0" xfId="0" applyNumberFormat="1" applyFont="1" applyFill="1" applyAlignment="1" applyProtection="1">
      <alignment horizontal="center" vertical="center" wrapText="1"/>
      <protection hidden="1"/>
    </xf>
    <xf numFmtId="166" fontId="40" fillId="3" borderId="0" xfId="0" applyNumberFormat="1" applyFont="1" applyFill="1" applyAlignment="1" applyProtection="1">
      <alignment vertical="center" wrapText="1"/>
      <protection hidden="1"/>
    </xf>
    <xf numFmtId="0" fontId="76" fillId="3" borderId="0" xfId="0" applyFont="1" applyFill="1" applyAlignment="1" applyProtection="1">
      <alignment horizontal="right" vertical="center"/>
      <protection hidden="1"/>
    </xf>
    <xf numFmtId="0" fontId="76" fillId="3" borderId="154" xfId="0" applyFont="1" applyFill="1" applyBorder="1" applyAlignment="1" applyProtection="1">
      <alignment horizontal="right" vertical="center"/>
      <protection hidden="1"/>
    </xf>
    <xf numFmtId="0" fontId="21" fillId="3" borderId="107" xfId="0" applyFont="1" applyFill="1" applyBorder="1" applyAlignment="1" applyProtection="1">
      <alignment vertical="center" wrapText="1"/>
      <protection hidden="1"/>
    </xf>
    <xf numFmtId="0" fontId="21" fillId="3" borderId="107" xfId="0" applyFont="1" applyFill="1" applyBorder="1" applyProtection="1">
      <protection hidden="1"/>
    </xf>
    <xf numFmtId="0" fontId="0" fillId="3" borderId="107" xfId="0" applyFill="1" applyBorder="1" applyProtection="1">
      <protection hidden="1"/>
    </xf>
    <xf numFmtId="0" fontId="21" fillId="3" borderId="102" xfId="0" applyFont="1" applyFill="1" applyBorder="1" applyAlignment="1" applyProtection="1">
      <alignment vertical="center" wrapText="1"/>
      <protection hidden="1"/>
    </xf>
    <xf numFmtId="0" fontId="0" fillId="3" borderId="134" xfId="0" applyFill="1" applyBorder="1" applyProtection="1">
      <protection hidden="1"/>
    </xf>
    <xf numFmtId="13" fontId="40" fillId="3" borderId="0" xfId="0" applyNumberFormat="1" applyFont="1" applyFill="1" applyAlignment="1" applyProtection="1">
      <alignment horizontal="center" vertical="center" wrapText="1"/>
      <protection hidden="1"/>
    </xf>
    <xf numFmtId="0" fontId="76" fillId="3" borderId="120" xfId="0" applyFont="1" applyFill="1" applyBorder="1" applyAlignment="1" applyProtection="1">
      <alignment horizontal="right" vertical="center"/>
      <protection hidden="1"/>
    </xf>
    <xf numFmtId="0" fontId="3" fillId="0" borderId="0" xfId="2" applyFont="1" applyAlignment="1">
      <alignment horizontal="right" vertical="center"/>
    </xf>
    <xf numFmtId="171" fontId="3" fillId="0" borderId="0" xfId="2" applyNumberFormat="1" applyFont="1" applyAlignment="1">
      <alignment horizontal="center" vertical="center"/>
    </xf>
    <xf numFmtId="171" fontId="61" fillId="0" borderId="1" xfId="1" applyNumberFormat="1" applyFont="1" applyBorder="1" applyAlignment="1" applyProtection="1">
      <alignment horizontal="center" wrapText="1"/>
    </xf>
    <xf numFmtId="171" fontId="3" fillId="0" borderId="1" xfId="2" applyNumberFormat="1" applyFont="1" applyBorder="1" applyAlignment="1">
      <alignment horizontal="center"/>
    </xf>
    <xf numFmtId="0" fontId="3" fillId="0" borderId="1" xfId="2" applyFont="1" applyBorder="1" applyAlignment="1">
      <alignment horizontal="center"/>
    </xf>
    <xf numFmtId="0" fontId="3" fillId="0" borderId="164" xfId="2" applyFont="1" applyBorder="1"/>
    <xf numFmtId="0" fontId="3" fillId="0" borderId="164" xfId="2" applyFont="1" applyBorder="1" applyAlignment="1">
      <alignment horizontal="center"/>
    </xf>
    <xf numFmtId="0" fontId="60" fillId="3" borderId="115" xfId="0" applyFont="1" applyFill="1" applyBorder="1" applyAlignment="1" applyProtection="1">
      <alignment vertical="center" wrapText="1"/>
      <protection hidden="1"/>
    </xf>
    <xf numFmtId="0" fontId="60" fillId="3" borderId="124" xfId="0" applyFont="1" applyFill="1" applyBorder="1" applyAlignment="1" applyProtection="1">
      <alignment vertical="center" wrapText="1"/>
      <protection hidden="1"/>
    </xf>
    <xf numFmtId="0" fontId="21" fillId="0" borderId="35" xfId="0" applyFont="1" applyBorder="1" applyProtection="1">
      <protection hidden="1"/>
    </xf>
    <xf numFmtId="0" fontId="21" fillId="0" borderId="36" xfId="0" applyFont="1" applyBorder="1" applyProtection="1">
      <protection hidden="1"/>
    </xf>
    <xf numFmtId="0" fontId="46" fillId="14" borderId="176" xfId="0" applyFont="1" applyFill="1" applyBorder="1" applyAlignment="1" applyProtection="1">
      <alignment horizontal="centerContinuous" vertical="center"/>
      <protection hidden="1"/>
    </xf>
    <xf numFmtId="0" fontId="46" fillId="14" borderId="177" xfId="0" applyFont="1" applyFill="1" applyBorder="1" applyAlignment="1" applyProtection="1">
      <alignment horizontal="centerContinuous" vertical="center"/>
      <protection hidden="1"/>
    </xf>
    <xf numFmtId="0" fontId="21" fillId="0" borderId="37" xfId="0" applyFont="1" applyBorder="1" applyProtection="1">
      <protection hidden="1"/>
    </xf>
    <xf numFmtId="0" fontId="80" fillId="0" borderId="33" xfId="0" applyFont="1" applyBorder="1" applyProtection="1">
      <protection hidden="1"/>
    </xf>
    <xf numFmtId="0" fontId="46" fillId="11" borderId="107" xfId="0" applyFont="1" applyFill="1" applyBorder="1" applyProtection="1">
      <protection hidden="1"/>
    </xf>
    <xf numFmtId="0" fontId="46" fillId="11" borderId="0" xfId="0" applyFont="1" applyFill="1" applyAlignment="1" applyProtection="1">
      <alignment horizontal="center"/>
      <protection hidden="1"/>
    </xf>
    <xf numFmtId="14" fontId="46" fillId="11" borderId="108" xfId="0" applyNumberFormat="1" applyFont="1" applyFill="1" applyBorder="1" applyAlignment="1" applyProtection="1">
      <alignment horizontal="center"/>
      <protection hidden="1"/>
    </xf>
    <xf numFmtId="0" fontId="61" fillId="22" borderId="178" xfId="0" applyFont="1" applyFill="1" applyBorder="1" applyAlignment="1">
      <alignment horizontal="center" vertical="center" wrapText="1"/>
    </xf>
    <xf numFmtId="0" fontId="60" fillId="3" borderId="115" xfId="0" applyFont="1" applyFill="1" applyBorder="1" applyAlignment="1" applyProtection="1">
      <alignment horizontal="center" vertical="center" wrapText="1"/>
      <protection hidden="1"/>
    </xf>
    <xf numFmtId="0" fontId="60" fillId="3" borderId="124" xfId="0" applyFont="1" applyFill="1" applyBorder="1" applyAlignment="1" applyProtection="1">
      <alignment horizontal="center" vertical="center" wrapText="1"/>
      <protection hidden="1"/>
    </xf>
    <xf numFmtId="0" fontId="34" fillId="13" borderId="110" xfId="0" applyFont="1" applyFill="1" applyBorder="1" applyAlignment="1" applyProtection="1">
      <alignment horizontal="center" vertical="center" wrapText="1"/>
      <protection hidden="1"/>
    </xf>
    <xf numFmtId="0" fontId="80" fillId="3" borderId="107" xfId="0" applyFont="1" applyFill="1" applyBorder="1" applyAlignment="1" applyProtection="1">
      <alignment horizontal="left" vertical="center" wrapText="1" indent="1"/>
      <protection hidden="1"/>
    </xf>
    <xf numFmtId="0" fontId="80" fillId="3" borderId="0" xfId="0" applyFont="1" applyFill="1" applyAlignment="1" applyProtection="1">
      <alignment horizontal="left" vertical="center" wrapText="1" indent="1"/>
      <protection hidden="1"/>
    </xf>
    <xf numFmtId="0" fontId="80" fillId="3" borderId="108" xfId="0" applyFont="1" applyFill="1" applyBorder="1" applyAlignment="1" applyProtection="1">
      <alignment horizontal="left" vertical="center" wrapText="1" indent="1"/>
      <protection hidden="1"/>
    </xf>
    <xf numFmtId="166" fontId="6" fillId="15" borderId="44" xfId="7" applyNumberFormat="1" applyFont="1" applyFill="1" applyBorder="1" applyAlignment="1" applyProtection="1">
      <alignment horizontal="center" vertical="center"/>
      <protection hidden="1"/>
    </xf>
    <xf numFmtId="3" fontId="0" fillId="5" borderId="22" xfId="0" applyNumberFormat="1" applyFill="1" applyBorder="1" applyAlignment="1" applyProtection="1">
      <alignment horizontal="center"/>
      <protection locked="0"/>
    </xf>
    <xf numFmtId="3" fontId="0" fillId="5" borderId="24" xfId="0" applyNumberFormat="1" applyFill="1" applyBorder="1" applyAlignment="1" applyProtection="1">
      <alignment horizontal="center"/>
      <protection locked="0"/>
    </xf>
    <xf numFmtId="3" fontId="0" fillId="3" borderId="22" xfId="0" applyNumberFormat="1" applyFill="1" applyBorder="1" applyAlignment="1" applyProtection="1">
      <alignment horizontal="center"/>
      <protection locked="0"/>
    </xf>
    <xf numFmtId="3" fontId="0" fillId="3" borderId="24" xfId="0" applyNumberFormat="1" applyFill="1" applyBorder="1" applyAlignment="1" applyProtection="1">
      <alignment horizontal="center"/>
      <protection locked="0"/>
    </xf>
    <xf numFmtId="0" fontId="0" fillId="5" borderId="22"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0" fillId="3" borderId="22" xfId="0" applyFill="1" applyBorder="1" applyAlignment="1" applyProtection="1">
      <alignment horizontal="center"/>
      <protection locked="0"/>
    </xf>
    <xf numFmtId="0" fontId="0" fillId="3" borderId="24" xfId="0" applyFill="1" applyBorder="1" applyAlignment="1" applyProtection="1">
      <alignment horizontal="center"/>
      <protection locked="0"/>
    </xf>
    <xf numFmtId="0" fontId="4" fillId="0" borderId="0" xfId="0" applyFont="1" applyAlignment="1" applyProtection="1">
      <alignment horizontal="left" vertical="top" wrapText="1"/>
      <protection hidden="1"/>
    </xf>
    <xf numFmtId="0" fontId="21" fillId="11" borderId="102" xfId="0" applyFont="1" applyFill="1" applyBorder="1" applyProtection="1">
      <protection hidden="1"/>
    </xf>
    <xf numFmtId="0" fontId="21" fillId="11" borderId="113" xfId="0" applyFont="1" applyFill="1" applyBorder="1" applyProtection="1">
      <protection hidden="1"/>
    </xf>
    <xf numFmtId="0" fontId="21" fillId="11" borderId="114" xfId="0" applyFont="1" applyFill="1" applyBorder="1" applyProtection="1">
      <protection hidden="1"/>
    </xf>
    <xf numFmtId="0" fontId="45" fillId="11" borderId="107" xfId="0" applyFont="1" applyFill="1" applyBorder="1" applyProtection="1">
      <protection hidden="1"/>
    </xf>
    <xf numFmtId="0" fontId="51" fillId="11" borderId="0" xfId="0" applyFont="1" applyFill="1" applyProtection="1">
      <protection hidden="1"/>
    </xf>
    <xf numFmtId="0" fontId="21" fillId="11" borderId="108" xfId="0" applyFont="1" applyFill="1" applyBorder="1" applyProtection="1">
      <protection hidden="1"/>
    </xf>
    <xf numFmtId="0" fontId="46" fillId="11" borderId="107" xfId="5" applyFont="1" applyFill="1" applyBorder="1" applyAlignment="1" applyProtection="1">
      <alignment horizontal="left" vertical="top"/>
      <protection hidden="1"/>
    </xf>
    <xf numFmtId="0" fontId="63" fillId="0" borderId="107" xfId="0" applyFont="1" applyBorder="1" applyAlignment="1" applyProtection="1">
      <alignment vertical="center"/>
      <protection hidden="1"/>
    </xf>
    <xf numFmtId="0" fontId="63" fillId="0" borderId="0" xfId="0" applyFont="1" applyAlignment="1" applyProtection="1">
      <alignment vertical="center"/>
      <protection hidden="1"/>
    </xf>
    <xf numFmtId="0" fontId="64" fillId="0" borderId="0" xfId="0" applyFont="1" applyAlignment="1" applyProtection="1">
      <alignment vertical="center"/>
      <protection hidden="1"/>
    </xf>
    <xf numFmtId="0" fontId="63" fillId="0" borderId="0" xfId="0" applyFont="1" applyAlignment="1" applyProtection="1">
      <alignment horizontal="right" vertical="center"/>
      <protection hidden="1"/>
    </xf>
    <xf numFmtId="0" fontId="63" fillId="0" borderId="0" xfId="0" applyFont="1" applyAlignment="1" applyProtection="1">
      <alignment horizontal="left" vertical="center"/>
      <protection hidden="1"/>
    </xf>
    <xf numFmtId="0" fontId="21" fillId="0" borderId="0" xfId="0" applyFont="1" applyAlignment="1" applyProtection="1">
      <alignment vertical="center"/>
      <protection hidden="1"/>
    </xf>
    <xf numFmtId="0" fontId="83" fillId="0" borderId="0" xfId="0" applyFont="1" applyAlignment="1" applyProtection="1">
      <alignment vertical="center"/>
      <protection hidden="1"/>
    </xf>
    <xf numFmtId="0" fontId="21" fillId="0" borderId="108" xfId="0" applyFont="1" applyBorder="1" applyAlignment="1" applyProtection="1">
      <alignment vertical="center"/>
      <protection hidden="1"/>
    </xf>
    <xf numFmtId="0" fontId="21" fillId="16" borderId="107" xfId="0" applyFont="1" applyFill="1" applyBorder="1" applyProtection="1">
      <protection hidden="1"/>
    </xf>
    <xf numFmtId="0" fontId="21" fillId="16" borderId="0" xfId="0" applyFont="1" applyFill="1" applyProtection="1">
      <protection hidden="1"/>
    </xf>
    <xf numFmtId="0" fontId="21" fillId="16" borderId="108" xfId="0" applyFont="1" applyFill="1" applyBorder="1" applyAlignment="1" applyProtection="1">
      <alignment horizontal="right" indent="1"/>
      <protection hidden="1"/>
    </xf>
    <xf numFmtId="0" fontId="21" fillId="0" borderId="108" xfId="0" applyFont="1" applyBorder="1" applyProtection="1">
      <protection hidden="1"/>
    </xf>
    <xf numFmtId="0" fontId="46" fillId="14" borderId="103" xfId="0" applyFont="1" applyFill="1" applyBorder="1" applyAlignment="1" applyProtection="1">
      <alignment horizontal="centerContinuous" vertical="center"/>
      <protection hidden="1"/>
    </xf>
    <xf numFmtId="0" fontId="46" fillId="14" borderId="104" xfId="0" applyFont="1" applyFill="1" applyBorder="1" applyAlignment="1" applyProtection="1">
      <alignment horizontal="centerContinuous" vertical="center"/>
      <protection hidden="1"/>
    </xf>
    <xf numFmtId="0" fontId="80" fillId="0" borderId="0" xfId="0" applyFont="1" applyProtection="1">
      <protection hidden="1"/>
    </xf>
    <xf numFmtId="0" fontId="77" fillId="0" borderId="0" xfId="0" applyFont="1" applyAlignment="1" applyProtection="1">
      <alignment horizontal="center" vertical="center" wrapText="1"/>
      <protection hidden="1"/>
    </xf>
    <xf numFmtId="0" fontId="77" fillId="0" borderId="108" xfId="0" applyFont="1" applyBorder="1" applyAlignment="1" applyProtection="1">
      <alignment horizontal="center" vertical="center" wrapText="1"/>
      <protection hidden="1"/>
    </xf>
    <xf numFmtId="0" fontId="21" fillId="0" borderId="179" xfId="0" applyFont="1" applyBorder="1" applyProtection="1">
      <protection hidden="1"/>
    </xf>
    <xf numFmtId="0" fontId="21" fillId="0" borderId="109" xfId="0" applyFont="1" applyBorder="1" applyProtection="1">
      <protection hidden="1"/>
    </xf>
    <xf numFmtId="0" fontId="0" fillId="0" borderId="107" xfId="0" applyBorder="1"/>
    <xf numFmtId="0" fontId="21" fillId="0" borderId="134" xfId="0" applyFont="1" applyBorder="1" applyProtection="1">
      <protection hidden="1"/>
    </xf>
    <xf numFmtId="0" fontId="21" fillId="0" borderId="120" xfId="0" applyFont="1" applyBorder="1" applyProtection="1">
      <protection hidden="1"/>
    </xf>
    <xf numFmtId="0" fontId="21" fillId="0" borderId="123" xfId="0" applyFont="1" applyBorder="1" applyProtection="1">
      <protection hidden="1"/>
    </xf>
    <xf numFmtId="166" fontId="21" fillId="3" borderId="0" xfId="0" applyNumberFormat="1" applyFont="1" applyFill="1" applyAlignment="1" applyProtection="1">
      <alignment horizontal="center" vertical="center"/>
      <protection hidden="1"/>
    </xf>
    <xf numFmtId="0" fontId="80" fillId="3" borderId="107" xfId="0" applyFont="1" applyFill="1" applyBorder="1" applyAlignment="1" applyProtection="1">
      <alignment vertical="center" wrapText="1"/>
      <protection hidden="1"/>
    </xf>
    <xf numFmtId="0" fontId="80" fillId="3" borderId="0" xfId="0" applyFont="1" applyFill="1" applyAlignment="1" applyProtection="1">
      <alignment vertical="center" wrapText="1"/>
      <protection hidden="1"/>
    </xf>
    <xf numFmtId="0" fontId="80" fillId="3" borderId="108" xfId="0" applyFont="1" applyFill="1" applyBorder="1" applyAlignment="1" applyProtection="1">
      <alignment vertical="center" wrapText="1"/>
      <protection hidden="1"/>
    </xf>
    <xf numFmtId="0" fontId="34" fillId="13" borderId="181" xfId="0" applyFont="1" applyFill="1" applyBorder="1" applyAlignment="1" applyProtection="1">
      <alignment vertical="center" wrapText="1"/>
      <protection hidden="1"/>
    </xf>
    <xf numFmtId="168" fontId="0" fillId="3" borderId="107" xfId="0" applyNumberFormat="1" applyFill="1" applyBorder="1" applyAlignment="1" applyProtection="1">
      <alignment vertical="center"/>
      <protection hidden="1"/>
    </xf>
    <xf numFmtId="168" fontId="0" fillId="3" borderId="134" xfId="0" applyNumberFormat="1" applyFill="1" applyBorder="1" applyAlignment="1" applyProtection="1">
      <alignment vertical="center"/>
      <protection hidden="1"/>
    </xf>
    <xf numFmtId="0" fontId="81" fillId="3" borderId="0" xfId="0" applyFont="1" applyFill="1" applyAlignment="1" applyProtection="1">
      <alignment vertical="center" wrapText="1"/>
      <protection hidden="1"/>
    </xf>
    <xf numFmtId="0" fontId="80" fillId="3" borderId="0" xfId="0" applyFont="1" applyFill="1" applyProtection="1">
      <protection hidden="1"/>
    </xf>
    <xf numFmtId="168" fontId="21" fillId="0" borderId="0" xfId="0" applyNumberFormat="1" applyFont="1" applyAlignment="1" applyProtection="1">
      <alignment horizontal="left" vertical="center" indent="1"/>
      <protection locked="0"/>
    </xf>
    <xf numFmtId="168" fontId="76" fillId="0" borderId="108" xfId="0" applyNumberFormat="1" applyFont="1" applyBorder="1" applyAlignment="1" applyProtection="1">
      <alignment vertical="center"/>
      <protection hidden="1"/>
    </xf>
    <xf numFmtId="176" fontId="21" fillId="16" borderId="52" xfId="0" applyNumberFormat="1" applyFont="1" applyFill="1" applyBorder="1" applyAlignment="1" applyProtection="1">
      <alignment horizontal="center" vertical="center"/>
      <protection locked="0"/>
    </xf>
    <xf numFmtId="166" fontId="12" fillId="0" borderId="11" xfId="7" applyNumberFormat="1" applyFont="1" applyBorder="1" applyAlignment="1" applyProtection="1">
      <alignment horizontal="center" vertical="center"/>
      <protection hidden="1"/>
    </xf>
    <xf numFmtId="0" fontId="12" fillId="0" borderId="2" xfId="7" applyFont="1" applyBorder="1" applyAlignment="1" applyProtection="1">
      <alignment horizontal="left" vertical="center"/>
      <protection hidden="1"/>
    </xf>
    <xf numFmtId="0" fontId="12" fillId="0" borderId="3" xfId="7" applyFont="1" applyBorder="1" applyAlignment="1" applyProtection="1">
      <alignment horizontal="left" vertical="center" wrapText="1"/>
      <protection hidden="1"/>
    </xf>
    <xf numFmtId="0" fontId="0" fillId="0" borderId="4" xfId="0" applyBorder="1" applyProtection="1">
      <protection hidden="1"/>
    </xf>
    <xf numFmtId="166" fontId="12" fillId="0" borderId="71" xfId="7" applyNumberFormat="1" applyFont="1" applyBorder="1" applyAlignment="1" applyProtection="1">
      <alignment horizontal="center" vertical="center"/>
      <protection hidden="1"/>
    </xf>
    <xf numFmtId="0" fontId="60" fillId="16" borderId="51" xfId="0" applyFont="1" applyFill="1" applyBorder="1" applyAlignment="1" applyProtection="1">
      <alignment horizontal="center" vertical="center" wrapText="1"/>
      <protection locked="0"/>
    </xf>
    <xf numFmtId="0" fontId="60" fillId="16" borderId="57" xfId="0" applyFont="1" applyFill="1" applyBorder="1" applyAlignment="1" applyProtection="1">
      <alignment horizontal="center" vertical="center" wrapText="1"/>
      <protection locked="0"/>
    </xf>
    <xf numFmtId="0" fontId="18" fillId="3" borderId="134" xfId="0" applyFont="1" applyFill="1" applyBorder="1" applyAlignment="1" applyProtection="1">
      <alignment horizontal="left"/>
      <protection hidden="1"/>
    </xf>
    <xf numFmtId="0" fontId="0" fillId="11" borderId="76" xfId="0" applyFill="1" applyBorder="1" applyProtection="1">
      <protection hidden="1"/>
    </xf>
    <xf numFmtId="0" fontId="53" fillId="11" borderId="0" xfId="5" applyFont="1" applyFill="1" applyAlignment="1" applyProtection="1">
      <alignment horizontal="left" vertical="top"/>
      <protection hidden="1"/>
    </xf>
    <xf numFmtId="0" fontId="0" fillId="11" borderId="0" xfId="0" applyFill="1" applyProtection="1">
      <protection hidden="1"/>
    </xf>
    <xf numFmtId="0" fontId="0" fillId="11" borderId="77" xfId="0" applyFill="1" applyBorder="1" applyProtection="1">
      <protection hidden="1"/>
    </xf>
    <xf numFmtId="0" fontId="45" fillId="11" borderId="0" xfId="0" applyFont="1" applyFill="1" applyProtection="1">
      <protection hidden="1"/>
    </xf>
    <xf numFmtId="0" fontId="46" fillId="11" borderId="0" xfId="5" applyFont="1" applyFill="1" applyAlignment="1" applyProtection="1">
      <alignment horizontal="left" vertical="top"/>
      <protection hidden="1"/>
    </xf>
    <xf numFmtId="0" fontId="0" fillId="0" borderId="77" xfId="0" applyBorder="1" applyProtection="1">
      <protection hidden="1"/>
    </xf>
    <xf numFmtId="0" fontId="59" fillId="0" borderId="0" xfId="12" applyFont="1" applyAlignment="1" applyProtection="1">
      <alignment horizontal="centerContinuous" vertical="top"/>
      <protection hidden="1"/>
    </xf>
    <xf numFmtId="0" fontId="0" fillId="0" borderId="0" xfId="0" applyAlignment="1" applyProtection="1">
      <alignment horizontal="centerContinuous" vertical="center"/>
      <protection hidden="1"/>
    </xf>
    <xf numFmtId="0" fontId="59" fillId="0" borderId="0" xfId="12" applyFont="1" applyAlignment="1" applyProtection="1">
      <alignment horizontal="centerContinuous" vertical="center"/>
      <protection hidden="1"/>
    </xf>
    <xf numFmtId="0" fontId="4" fillId="0" borderId="0" xfId="12" applyProtection="1">
      <protection hidden="1"/>
    </xf>
    <xf numFmtId="0" fontId="8" fillId="4" borderId="0" xfId="12" applyFont="1" applyFill="1" applyAlignment="1" applyProtection="1">
      <alignment horizontal="left" vertical="top"/>
      <protection hidden="1"/>
    </xf>
    <xf numFmtId="0" fontId="8" fillId="4" borderId="0" xfId="12" applyFont="1" applyFill="1" applyAlignment="1" applyProtection="1">
      <alignment horizontal="center" vertical="top"/>
      <protection hidden="1"/>
    </xf>
    <xf numFmtId="14" fontId="8" fillId="4" borderId="0" xfId="12" applyNumberFormat="1" applyFont="1" applyFill="1" applyAlignment="1" applyProtection="1">
      <alignment horizontal="center" vertical="top"/>
      <protection hidden="1"/>
    </xf>
    <xf numFmtId="0" fontId="4" fillId="4" borderId="0" xfId="12" applyFill="1" applyProtection="1">
      <protection hidden="1"/>
    </xf>
    <xf numFmtId="0" fontId="0" fillId="10" borderId="84" xfId="0" applyFill="1" applyBorder="1" applyProtection="1">
      <protection hidden="1"/>
    </xf>
    <xf numFmtId="0" fontId="0" fillId="16" borderId="81" xfId="0" applyFill="1" applyBorder="1" applyProtection="1">
      <protection hidden="1"/>
    </xf>
    <xf numFmtId="0" fontId="0" fillId="10" borderId="78" xfId="0" applyFill="1" applyBorder="1" applyProtection="1">
      <protection hidden="1"/>
    </xf>
    <xf numFmtId="0" fontId="0" fillId="0" borderId="79" xfId="0" applyBorder="1" applyProtection="1">
      <protection hidden="1"/>
    </xf>
    <xf numFmtId="0" fontId="0" fillId="10" borderId="85" xfId="0" applyFill="1" applyBorder="1" applyProtection="1">
      <protection hidden="1"/>
    </xf>
    <xf numFmtId="0" fontId="0" fillId="0" borderId="86" xfId="0" applyBorder="1" applyProtection="1">
      <protection hidden="1"/>
    </xf>
    <xf numFmtId="0" fontId="70" fillId="0" borderId="0" xfId="0" applyFont="1" applyAlignment="1" applyProtection="1">
      <alignment vertical="center"/>
      <protection hidden="1"/>
    </xf>
    <xf numFmtId="0" fontId="71" fillId="0" borderId="0" xfId="0" applyFont="1" applyProtection="1">
      <protection hidden="1"/>
    </xf>
    <xf numFmtId="0" fontId="0" fillId="20" borderId="78" xfId="0" applyFill="1" applyBorder="1" applyProtection="1">
      <protection hidden="1"/>
    </xf>
    <xf numFmtId="0" fontId="19" fillId="20" borderId="23" xfId="0" applyFont="1" applyFill="1" applyBorder="1" applyAlignment="1" applyProtection="1">
      <alignment horizontal="center"/>
      <protection hidden="1"/>
    </xf>
    <xf numFmtId="0" fontId="19" fillId="20" borderId="23" xfId="0" applyFont="1" applyFill="1" applyBorder="1" applyAlignment="1" applyProtection="1">
      <alignment horizontal="centerContinuous"/>
      <protection hidden="1"/>
    </xf>
    <xf numFmtId="0" fontId="19" fillId="20" borderId="24" xfId="0" applyFont="1" applyFill="1" applyBorder="1" applyAlignment="1" applyProtection="1">
      <alignment horizontal="centerContinuous"/>
      <protection hidden="1"/>
    </xf>
    <xf numFmtId="0" fontId="19" fillId="15" borderId="22" xfId="0" applyFont="1" applyFill="1" applyBorder="1" applyAlignment="1" applyProtection="1">
      <alignment horizontal="centerContinuous"/>
      <protection hidden="1"/>
    </xf>
    <xf numFmtId="0" fontId="19" fillId="15" borderId="23" xfId="0" applyFont="1" applyFill="1" applyBorder="1" applyAlignment="1" applyProtection="1">
      <alignment horizontal="centerContinuous"/>
      <protection hidden="1"/>
    </xf>
    <xf numFmtId="0" fontId="19" fillId="15" borderId="79" xfId="0" applyFont="1" applyFill="1" applyBorder="1" applyProtection="1">
      <protection hidden="1"/>
    </xf>
    <xf numFmtId="0" fontId="0" fillId="20" borderId="23" xfId="0" applyFill="1" applyBorder="1" applyAlignment="1" applyProtection="1">
      <alignment vertical="top"/>
      <protection hidden="1"/>
    </xf>
    <xf numFmtId="0" fontId="0" fillId="20" borderId="23" xfId="0" applyFill="1" applyBorder="1" applyAlignment="1" applyProtection="1">
      <alignment vertical="top" wrapText="1"/>
      <protection hidden="1"/>
    </xf>
    <xf numFmtId="0" fontId="0" fillId="15" borderId="22" xfId="0" applyFill="1" applyBorder="1" applyProtection="1">
      <protection hidden="1"/>
    </xf>
    <xf numFmtId="0" fontId="0" fillId="15" borderId="23" xfId="0" applyFill="1" applyBorder="1" applyProtection="1">
      <protection hidden="1"/>
    </xf>
    <xf numFmtId="0" fontId="0" fillId="15" borderId="22" xfId="0" applyFill="1" applyBorder="1" applyAlignment="1" applyProtection="1">
      <alignment horizontal="left"/>
      <protection hidden="1"/>
    </xf>
    <xf numFmtId="3" fontId="0" fillId="23" borderId="1" xfId="0" applyNumberFormat="1" applyFill="1" applyBorder="1" applyAlignment="1" applyProtection="1">
      <alignment horizontal="left"/>
      <protection hidden="1"/>
    </xf>
    <xf numFmtId="3" fontId="0" fillId="20" borderId="24" xfId="0" applyNumberFormat="1" applyFill="1" applyBorder="1" applyProtection="1">
      <protection hidden="1"/>
    </xf>
    <xf numFmtId="0" fontId="66" fillId="11" borderId="22" xfId="0" applyFont="1" applyFill="1" applyBorder="1" applyProtection="1">
      <protection hidden="1"/>
    </xf>
    <xf numFmtId="0" fontId="66" fillId="11" borderId="23" xfId="0" applyFont="1" applyFill="1" applyBorder="1" applyProtection="1">
      <protection hidden="1"/>
    </xf>
    <xf numFmtId="0" fontId="66" fillId="11" borderId="24" xfId="0" applyFont="1" applyFill="1" applyBorder="1" applyProtection="1">
      <protection hidden="1"/>
    </xf>
    <xf numFmtId="0" fontId="19" fillId="19" borderId="22" xfId="0" applyFont="1" applyFill="1" applyBorder="1" applyAlignment="1" applyProtection="1">
      <alignment horizontal="centerContinuous"/>
      <protection hidden="1"/>
    </xf>
    <xf numFmtId="0" fontId="19" fillId="19" borderId="23" xfId="0" applyFont="1" applyFill="1" applyBorder="1" applyAlignment="1" applyProtection="1">
      <alignment horizontal="centerContinuous"/>
      <protection hidden="1"/>
    </xf>
    <xf numFmtId="0" fontId="0" fillId="15" borderId="22" xfId="0" applyFill="1" applyBorder="1" applyAlignment="1" applyProtection="1">
      <alignment horizontal="center" wrapText="1"/>
      <protection hidden="1"/>
    </xf>
    <xf numFmtId="0" fontId="0" fillId="15" borderId="24" xfId="0" applyFill="1" applyBorder="1" applyAlignment="1" applyProtection="1">
      <alignment horizontal="center" wrapText="1"/>
      <protection hidden="1"/>
    </xf>
    <xf numFmtId="0" fontId="0" fillId="15" borderId="1" xfId="0" applyFill="1" applyBorder="1" applyAlignment="1" applyProtection="1">
      <alignment horizontal="center" wrapText="1"/>
      <protection hidden="1"/>
    </xf>
    <xf numFmtId="3" fontId="0" fillId="5" borderId="22" xfId="0" applyNumberFormat="1" applyFill="1" applyBorder="1" applyAlignment="1" applyProtection="1">
      <alignment horizontal="center"/>
      <protection hidden="1"/>
    </xf>
    <xf numFmtId="0" fontId="0" fillId="5" borderId="22" xfId="0" applyFill="1" applyBorder="1" applyAlignment="1" applyProtection="1">
      <alignment horizontal="center"/>
      <protection hidden="1"/>
    </xf>
    <xf numFmtId="0" fontId="0" fillId="0" borderId="0" xfId="0" applyAlignment="1" applyProtection="1">
      <alignment horizontal="center"/>
      <protection hidden="1"/>
    </xf>
    <xf numFmtId="0" fontId="0" fillId="11" borderId="23" xfId="0" applyFill="1" applyBorder="1" applyProtection="1">
      <protection hidden="1"/>
    </xf>
    <xf numFmtId="0" fontId="0" fillId="11" borderId="24" xfId="0" applyFill="1" applyBorder="1" applyProtection="1">
      <protection hidden="1"/>
    </xf>
    <xf numFmtId="0" fontId="19" fillId="21" borderId="23" xfId="0" applyFont="1" applyFill="1" applyBorder="1" applyAlignment="1" applyProtection="1">
      <alignment horizontal="centerContinuous"/>
      <protection hidden="1"/>
    </xf>
    <xf numFmtId="0" fontId="19" fillId="15" borderId="24" xfId="0" applyFont="1" applyFill="1" applyBorder="1" applyAlignment="1" applyProtection="1">
      <alignment horizontal="centerContinuous"/>
      <protection hidden="1"/>
    </xf>
    <xf numFmtId="0" fontId="0" fillId="19" borderId="22" xfId="0" applyFill="1" applyBorder="1" applyAlignment="1" applyProtection="1">
      <alignment horizontal="center" wrapText="1"/>
      <protection hidden="1"/>
    </xf>
    <xf numFmtId="0" fontId="0" fillId="18" borderId="1" xfId="0" applyFill="1" applyBorder="1" applyAlignment="1" applyProtection="1">
      <alignment horizontal="center" vertical="center" wrapText="1"/>
      <protection hidden="1"/>
    </xf>
    <xf numFmtId="3" fontId="0" fillId="18" borderId="1" xfId="0" applyNumberFormat="1" applyFill="1" applyBorder="1" applyAlignment="1" applyProtection="1">
      <alignment horizontal="center" vertical="center"/>
      <protection hidden="1"/>
    </xf>
    <xf numFmtId="3" fontId="0" fillId="5" borderId="1" xfId="0" applyNumberFormat="1" applyFill="1" applyBorder="1" applyAlignment="1" applyProtection="1">
      <alignment horizontal="center"/>
      <protection hidden="1"/>
    </xf>
    <xf numFmtId="0" fontId="0" fillId="5" borderId="1" xfId="0" applyFill="1" applyBorder="1" applyAlignment="1" applyProtection="1">
      <alignment horizontal="center"/>
      <protection hidden="1"/>
    </xf>
    <xf numFmtId="0" fontId="0" fillId="17" borderId="1" xfId="0" applyFill="1" applyBorder="1" applyAlignment="1" applyProtection="1">
      <alignment horizontal="center" vertical="center" wrapText="1"/>
      <protection hidden="1"/>
    </xf>
    <xf numFmtId="3" fontId="0" fillId="17" borderId="1" xfId="0" applyNumberFormat="1" applyFill="1" applyBorder="1" applyAlignment="1" applyProtection="1">
      <alignment horizontal="center" vertical="center"/>
      <protection hidden="1"/>
    </xf>
    <xf numFmtId="0" fontId="0" fillId="21" borderId="1" xfId="0" applyFill="1" applyBorder="1" applyAlignment="1" applyProtection="1">
      <alignment horizontal="center" wrapText="1"/>
      <protection hidden="1"/>
    </xf>
    <xf numFmtId="0" fontId="0" fillId="15" borderId="2" xfId="0" applyFill="1" applyBorder="1" applyAlignment="1" applyProtection="1">
      <alignment horizontal="center" wrapText="1"/>
      <protection hidden="1"/>
    </xf>
    <xf numFmtId="0" fontId="0" fillId="18" borderId="1" xfId="0" applyFill="1" applyBorder="1" applyAlignment="1" applyProtection="1">
      <alignment horizontal="center" vertical="center"/>
      <protection hidden="1"/>
    </xf>
    <xf numFmtId="0" fontId="0" fillId="17" borderId="1" xfId="0" applyFill="1" applyBorder="1" applyAlignment="1" applyProtection="1">
      <alignment horizontal="center" vertical="center"/>
      <protection hidden="1"/>
    </xf>
    <xf numFmtId="1" fontId="0" fillId="0" borderId="3" xfId="0" applyNumberFormat="1" applyBorder="1" applyProtection="1">
      <protection hidden="1"/>
    </xf>
    <xf numFmtId="1" fontId="0" fillId="0" borderId="0" xfId="0" applyNumberFormat="1" applyProtection="1">
      <protection hidden="1"/>
    </xf>
    <xf numFmtId="1" fontId="0" fillId="0" borderId="0" xfId="0" applyNumberFormat="1" applyAlignment="1" applyProtection="1">
      <alignment horizontal="center"/>
      <protection hidden="1"/>
    </xf>
    <xf numFmtId="0" fontId="0" fillId="0" borderId="3" xfId="0" applyBorder="1" applyAlignment="1" applyProtection="1">
      <alignment horizontal="center"/>
      <protection hidden="1"/>
    </xf>
    <xf numFmtId="0" fontId="0" fillId="19" borderId="1" xfId="0" applyFill="1" applyBorder="1" applyAlignment="1" applyProtection="1">
      <alignment horizontal="center" wrapText="1"/>
      <protection hidden="1"/>
    </xf>
    <xf numFmtId="0" fontId="0" fillId="15" borderId="0" xfId="0" applyFill="1" applyAlignment="1" applyProtection="1">
      <alignment horizontal="center" wrapText="1"/>
      <protection hidden="1"/>
    </xf>
    <xf numFmtId="0" fontId="0" fillId="15" borderId="23" xfId="0" applyFill="1" applyBorder="1" applyAlignment="1" applyProtection="1">
      <alignment horizontal="center" wrapText="1"/>
      <protection hidden="1"/>
    </xf>
    <xf numFmtId="3" fontId="0" fillId="18" borderId="22" xfId="0" applyNumberFormat="1" applyFill="1" applyBorder="1" applyAlignment="1" applyProtection="1">
      <alignment horizontal="center" vertical="center"/>
      <protection hidden="1"/>
    </xf>
    <xf numFmtId="3" fontId="0" fillId="17" borderId="22" xfId="0" applyNumberFormat="1" applyFill="1" applyBorder="1" applyAlignment="1" applyProtection="1">
      <alignment horizontal="center" vertical="center"/>
      <protection hidden="1"/>
    </xf>
    <xf numFmtId="1" fontId="0" fillId="18" borderId="1" xfId="0" applyNumberFormat="1" applyFill="1" applyBorder="1" applyAlignment="1" applyProtection="1">
      <alignment horizontal="center" vertical="center"/>
      <protection hidden="1"/>
    </xf>
    <xf numFmtId="1" fontId="0" fillId="17" borderId="1" xfId="0" applyNumberForma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3" fontId="0" fillId="18" borderId="1" xfId="0" applyNumberFormat="1" applyFill="1" applyBorder="1" applyAlignment="1" applyProtection="1">
      <alignment horizontal="center" vertical="center" wrapText="1"/>
      <protection hidden="1"/>
    </xf>
    <xf numFmtId="3" fontId="0" fillId="17" borderId="1" xfId="0" applyNumberFormat="1" applyFill="1" applyBorder="1" applyAlignment="1" applyProtection="1">
      <alignment horizontal="center" vertical="center" wrapText="1"/>
      <protection hidden="1"/>
    </xf>
    <xf numFmtId="1" fontId="0" fillId="18" borderId="1" xfId="0" applyNumberFormat="1" applyFill="1" applyBorder="1" applyAlignment="1" applyProtection="1">
      <alignment horizontal="center"/>
      <protection hidden="1"/>
    </xf>
    <xf numFmtId="3" fontId="0" fillId="0" borderId="0" xfId="0" applyNumberFormat="1" applyAlignment="1" applyProtection="1">
      <alignment horizontal="center"/>
      <protection hidden="1"/>
    </xf>
    <xf numFmtId="0" fontId="0" fillId="0" borderId="77" xfId="0" applyBorder="1" applyAlignment="1" applyProtection="1">
      <alignment vertical="center" wrapText="1"/>
      <protection hidden="1"/>
    </xf>
    <xf numFmtId="0" fontId="4" fillId="0" borderId="0" xfId="0" applyFont="1" applyAlignment="1" applyProtection="1">
      <alignment horizontal="left" wrapText="1"/>
      <protection hidden="1"/>
    </xf>
    <xf numFmtId="0" fontId="4" fillId="0" borderId="88" xfId="0" applyFont="1" applyBorder="1" applyAlignment="1" applyProtection="1">
      <alignment horizontal="left" vertical="top" wrapText="1"/>
      <protection hidden="1"/>
    </xf>
    <xf numFmtId="0" fontId="4" fillId="0" borderId="87" xfId="0" applyFont="1" applyBorder="1" applyAlignment="1" applyProtection="1">
      <alignment horizontal="left" wrapText="1"/>
      <protection hidden="1"/>
    </xf>
    <xf numFmtId="14" fontId="4" fillId="0" borderId="0" xfId="0" applyNumberFormat="1" applyFont="1" applyAlignment="1" applyProtection="1">
      <alignment horizontal="center" vertical="top" wrapText="1"/>
      <protection hidden="1"/>
    </xf>
    <xf numFmtId="0" fontId="4" fillId="0" borderId="91" xfId="0" applyFont="1" applyBorder="1" applyAlignment="1" applyProtection="1">
      <alignment horizontal="left" vertical="top" wrapText="1"/>
      <protection hidden="1"/>
    </xf>
    <xf numFmtId="0" fontId="0" fillId="0" borderId="8" xfId="0" applyBorder="1" applyProtection="1">
      <protection hidden="1"/>
    </xf>
    <xf numFmtId="0" fontId="0" fillId="0" borderId="40" xfId="0" applyBorder="1" applyProtection="1">
      <protection hidden="1"/>
    </xf>
    <xf numFmtId="3" fontId="0" fillId="18" borderId="1" xfId="0" applyNumberFormat="1" applyFill="1" applyBorder="1" applyAlignment="1" applyProtection="1">
      <alignment horizontal="center"/>
      <protection hidden="1"/>
    </xf>
    <xf numFmtId="3" fontId="0" fillId="17" borderId="1" xfId="0" applyNumberFormat="1" applyFill="1" applyBorder="1" applyAlignment="1" applyProtection="1">
      <alignment horizontal="center"/>
      <protection hidden="1"/>
    </xf>
    <xf numFmtId="0" fontId="13" fillId="5" borderId="97" xfId="7" applyFont="1" applyFill="1" applyBorder="1" applyAlignment="1" applyProtection="1">
      <alignment horizontal="right" vertical="center"/>
      <protection hidden="1"/>
    </xf>
    <xf numFmtId="0" fontId="12" fillId="5" borderId="195" xfId="7" applyFont="1" applyFill="1" applyBorder="1" applyAlignment="1" applyProtection="1">
      <alignment horizontal="right" vertical="center"/>
      <protection hidden="1"/>
    </xf>
    <xf numFmtId="3" fontId="12" fillId="0" borderId="23" xfId="7" applyNumberFormat="1" applyFont="1" applyBorder="1" applyAlignment="1" applyProtection="1">
      <alignment horizontal="center" vertical="center"/>
      <protection hidden="1"/>
    </xf>
    <xf numFmtId="3" fontId="13" fillId="0" borderId="43" xfId="7" applyNumberFormat="1" applyFont="1" applyBorder="1" applyAlignment="1" applyProtection="1">
      <alignment horizontal="centerContinuous"/>
      <protection hidden="1"/>
    </xf>
    <xf numFmtId="0" fontId="12" fillId="0" borderId="73" xfId="7" applyFont="1" applyBorder="1" applyAlignment="1" applyProtection="1">
      <alignment vertical="center"/>
      <protection hidden="1"/>
    </xf>
    <xf numFmtId="0" fontId="12" fillId="0" borderId="28" xfId="7" applyFont="1" applyBorder="1" applyAlignment="1" applyProtection="1">
      <alignment vertical="center"/>
      <protection hidden="1"/>
    </xf>
    <xf numFmtId="3" fontId="12" fillId="0" borderId="28" xfId="7" applyNumberFormat="1" applyFont="1" applyBorder="1" applyAlignment="1" applyProtection="1">
      <alignment horizontal="center" vertical="center"/>
      <protection hidden="1"/>
    </xf>
    <xf numFmtId="0" fontId="13" fillId="5" borderId="68" xfId="7" applyFont="1" applyFill="1" applyBorder="1" applyAlignment="1" applyProtection="1">
      <alignment horizontal="right" vertical="center"/>
      <protection hidden="1"/>
    </xf>
    <xf numFmtId="0" fontId="12" fillId="5" borderId="199" xfId="7" applyFont="1" applyFill="1" applyBorder="1" applyAlignment="1" applyProtection="1">
      <alignment horizontal="right" vertical="center"/>
      <protection hidden="1"/>
    </xf>
    <xf numFmtId="3" fontId="13" fillId="5" borderId="199" xfId="7" applyNumberFormat="1" applyFont="1" applyFill="1" applyBorder="1" applyAlignment="1" applyProtection="1">
      <alignment horizontal="center" vertical="center"/>
      <protection hidden="1"/>
    </xf>
    <xf numFmtId="0" fontId="4" fillId="11" borderId="0" xfId="8" applyFill="1"/>
    <xf numFmtId="0" fontId="51" fillId="11" borderId="0" xfId="8" applyFont="1" applyFill="1"/>
    <xf numFmtId="0" fontId="46" fillId="11" borderId="0" xfId="5" applyFont="1" applyFill="1" applyAlignment="1">
      <alignment vertical="center"/>
    </xf>
    <xf numFmtId="0" fontId="17" fillId="0" borderId="0" xfId="8" applyFont="1" applyAlignment="1">
      <alignment vertical="center"/>
    </xf>
    <xf numFmtId="0" fontId="5" fillId="0" borderId="0" xfId="8" applyFont="1" applyAlignment="1">
      <alignment vertical="center"/>
    </xf>
    <xf numFmtId="0" fontId="55" fillId="11" borderId="200" xfId="6" applyFont="1" applyFill="1" applyBorder="1" applyAlignment="1">
      <alignment horizontal="left" vertical="center" indent="1"/>
    </xf>
    <xf numFmtId="0" fontId="4" fillId="11" borderId="200" xfId="8" applyFill="1" applyBorder="1"/>
    <xf numFmtId="0" fontId="5" fillId="11" borderId="200" xfId="8" applyFont="1" applyFill="1" applyBorder="1" applyAlignment="1">
      <alignment horizontal="left" vertical="center"/>
    </xf>
    <xf numFmtId="0" fontId="31" fillId="11" borderId="201" xfId="8" applyFont="1" applyFill="1" applyBorder="1" applyAlignment="1">
      <alignment horizontal="left" vertical="center"/>
    </xf>
    <xf numFmtId="0" fontId="4" fillId="11" borderId="0" xfId="8" applyFill="1" applyAlignment="1">
      <alignment horizontal="left" vertical="center"/>
    </xf>
    <xf numFmtId="0" fontId="56" fillId="11" borderId="0" xfId="8" applyFont="1" applyFill="1" applyAlignment="1">
      <alignment horizontal="right" vertical="center"/>
    </xf>
    <xf numFmtId="1" fontId="0" fillId="18" borderId="22" xfId="0" applyNumberFormat="1" applyFill="1" applyBorder="1" applyAlignment="1" applyProtection="1">
      <alignment horizontal="center" vertical="center"/>
      <protection hidden="1"/>
    </xf>
    <xf numFmtId="1" fontId="0" fillId="0" borderId="2" xfId="0" applyNumberFormat="1" applyBorder="1" applyProtection="1">
      <protection hidden="1"/>
    </xf>
    <xf numFmtId="0" fontId="0" fillId="0" borderId="3" xfId="0" applyBorder="1" applyProtection="1">
      <protection hidden="1"/>
    </xf>
    <xf numFmtId="0" fontId="0" fillId="15" borderId="1" xfId="0" applyFill="1" applyBorder="1" applyAlignment="1" applyProtection="1">
      <alignment wrapText="1"/>
      <protection hidden="1"/>
    </xf>
    <xf numFmtId="3" fontId="0" fillId="0" borderId="8" xfId="0" applyNumberFormat="1" applyBorder="1" applyAlignment="1" applyProtection="1">
      <alignment horizontal="center"/>
      <protection hidden="1"/>
    </xf>
    <xf numFmtId="3" fontId="0" fillId="5" borderId="23" xfId="0" applyNumberFormat="1" applyFill="1" applyBorder="1" applyAlignment="1" applyProtection="1">
      <alignment horizontal="center"/>
      <protection locked="0"/>
    </xf>
    <xf numFmtId="3" fontId="0" fillId="3" borderId="23" xfId="0" applyNumberFormat="1" applyFill="1" applyBorder="1" applyAlignment="1" applyProtection="1">
      <alignment horizontal="center"/>
      <protection locked="0"/>
    </xf>
    <xf numFmtId="1" fontId="0" fillId="0" borderId="2" xfId="0" applyNumberFormat="1" applyBorder="1" applyAlignment="1" applyProtection="1">
      <alignment horizontal="center"/>
      <protection hidden="1"/>
    </xf>
    <xf numFmtId="0" fontId="19" fillId="21" borderId="9" xfId="0" applyFont="1" applyFill="1" applyBorder="1" applyAlignment="1" applyProtection="1">
      <alignment horizontal="centerContinuous"/>
      <protection hidden="1"/>
    </xf>
    <xf numFmtId="0" fontId="19" fillId="15" borderId="7" xfId="0" applyFont="1" applyFill="1" applyBorder="1" applyAlignment="1" applyProtection="1">
      <alignment horizontal="centerContinuous"/>
      <protection hidden="1"/>
    </xf>
    <xf numFmtId="0" fontId="19" fillId="15" borderId="8" xfId="0" applyFont="1" applyFill="1" applyBorder="1" applyAlignment="1" applyProtection="1">
      <alignment horizontal="centerContinuous"/>
      <protection hidden="1"/>
    </xf>
    <xf numFmtId="0" fontId="19" fillId="0" borderId="5" xfId="0" applyFont="1" applyBorder="1" applyProtection="1">
      <protection hidden="1"/>
    </xf>
    <xf numFmtId="0" fontId="19" fillId="0" borderId="0" xfId="0" applyFont="1" applyProtection="1">
      <protection hidden="1"/>
    </xf>
    <xf numFmtId="1" fontId="0" fillId="0" borderId="8" xfId="0" applyNumberFormat="1" applyBorder="1" applyAlignment="1" applyProtection="1">
      <alignment horizontal="center"/>
      <protection hidden="1"/>
    </xf>
    <xf numFmtId="0" fontId="0" fillId="0" borderId="8" xfId="0" applyBorder="1" applyAlignment="1" applyProtection="1">
      <alignment horizontal="center"/>
      <protection hidden="1"/>
    </xf>
    <xf numFmtId="1" fontId="0" fillId="23" borderId="1" xfId="0" applyNumberFormat="1" applyFill="1" applyBorder="1" applyAlignment="1" applyProtection="1">
      <alignment horizontal="center"/>
      <protection hidden="1"/>
    </xf>
    <xf numFmtId="1" fontId="0" fillId="23" borderId="22" xfId="0" applyNumberFormat="1" applyFill="1" applyBorder="1" applyAlignment="1" applyProtection="1">
      <alignment horizontal="center"/>
      <protection hidden="1"/>
    </xf>
    <xf numFmtId="0" fontId="0" fillId="18" borderId="1" xfId="0" applyFill="1" applyBorder="1" applyAlignment="1" applyProtection="1">
      <alignment horizontal="center"/>
      <protection hidden="1"/>
    </xf>
    <xf numFmtId="1" fontId="0" fillId="17" borderId="1" xfId="0" applyNumberFormat="1" applyFill="1" applyBorder="1" applyAlignment="1" applyProtection="1">
      <alignment horizontal="center"/>
      <protection hidden="1"/>
    </xf>
    <xf numFmtId="0" fontId="0" fillId="17" borderId="1" xfId="0" applyFill="1" applyBorder="1" applyAlignment="1" applyProtection="1">
      <alignment horizontal="center"/>
      <protection hidden="1"/>
    </xf>
    <xf numFmtId="1" fontId="0" fillId="17" borderId="22" xfId="0" applyNumberFormat="1" applyFill="1" applyBorder="1" applyAlignment="1" applyProtection="1">
      <alignment horizontal="center" vertical="center"/>
      <protection hidden="1"/>
    </xf>
    <xf numFmtId="0" fontId="0" fillId="0" borderId="2" xfId="0" applyBorder="1" applyProtection="1">
      <protection hidden="1"/>
    </xf>
    <xf numFmtId="172" fontId="0" fillId="18" borderId="1" xfId="0" applyNumberFormat="1" applyFill="1" applyBorder="1" applyAlignment="1" applyProtection="1">
      <alignment horizontal="center" vertical="center"/>
      <protection hidden="1"/>
    </xf>
    <xf numFmtId="13" fontId="0" fillId="0" borderId="0" xfId="0" applyNumberFormat="1" applyAlignment="1">
      <alignment horizontal="left"/>
    </xf>
    <xf numFmtId="172" fontId="0" fillId="17" borderId="1" xfId="0" applyNumberFormat="1" applyFill="1" applyBorder="1" applyAlignment="1" applyProtection="1">
      <alignment horizontal="center" vertical="center"/>
      <protection hidden="1"/>
    </xf>
    <xf numFmtId="0" fontId="0" fillId="21" borderId="22" xfId="0" applyFill="1" applyBorder="1" applyAlignment="1" applyProtection="1">
      <alignment horizontal="center" wrapText="1"/>
      <protection hidden="1"/>
    </xf>
    <xf numFmtId="172" fontId="0" fillId="18" borderId="22" xfId="0" applyNumberFormat="1" applyFill="1" applyBorder="1" applyAlignment="1" applyProtection="1">
      <alignment horizontal="center" vertical="center"/>
      <protection hidden="1"/>
    </xf>
    <xf numFmtId="0" fontId="0" fillId="18" borderId="22" xfId="0" applyFill="1" applyBorder="1" applyAlignment="1" applyProtection="1">
      <alignment horizontal="center" vertical="center"/>
      <protection hidden="1"/>
    </xf>
    <xf numFmtId="0" fontId="0" fillId="15" borderId="3" xfId="0" applyFill="1" applyBorder="1" applyAlignment="1" applyProtection="1">
      <alignment horizontal="center" wrapText="1"/>
      <protection hidden="1"/>
    </xf>
    <xf numFmtId="3" fontId="0" fillId="18" borderId="22" xfId="0" applyNumberFormat="1" applyFill="1" applyBorder="1" applyAlignment="1" applyProtection="1">
      <alignment horizontal="center" vertical="center" wrapText="1"/>
      <protection hidden="1"/>
    </xf>
    <xf numFmtId="0" fontId="0" fillId="0" borderId="3" xfId="0" applyBorder="1" applyAlignment="1" applyProtection="1">
      <alignment horizontal="center" vertical="center"/>
      <protection hidden="1"/>
    </xf>
    <xf numFmtId="0" fontId="0" fillId="0" borderId="3" xfId="0" applyBorder="1" applyAlignment="1" applyProtection="1">
      <alignment horizontal="center" vertical="center" wrapText="1"/>
      <protection hidden="1"/>
    </xf>
    <xf numFmtId="2" fontId="0" fillId="0" borderId="3" xfId="0" applyNumberFormat="1" applyBorder="1" applyAlignment="1" applyProtection="1">
      <alignment horizontal="center" vertical="center"/>
      <protection hidden="1"/>
    </xf>
    <xf numFmtId="0" fontId="0" fillId="0" borderId="8" xfId="0" applyBorder="1" applyAlignment="1" applyProtection="1">
      <alignment horizontal="center" vertical="center" wrapText="1"/>
      <protection hidden="1"/>
    </xf>
    <xf numFmtId="0" fontId="0" fillId="0" borderId="8" xfId="0" applyBorder="1" applyAlignment="1" applyProtection="1">
      <alignment horizontal="center" vertical="center"/>
      <protection hidden="1"/>
    </xf>
    <xf numFmtId="2" fontId="0" fillId="0" borderId="8" xfId="0" applyNumberFormat="1" applyBorder="1" applyAlignment="1" applyProtection="1">
      <alignment horizontal="center" vertical="center"/>
      <protection hidden="1"/>
    </xf>
    <xf numFmtId="3" fontId="0" fillId="17" borderId="22" xfId="0" applyNumberFormat="1" applyFill="1" applyBorder="1" applyAlignment="1" applyProtection="1">
      <alignment horizontal="center" vertical="center" wrapText="1"/>
      <protection hidden="1"/>
    </xf>
    <xf numFmtId="0" fontId="0" fillId="0" borderId="6" xfId="0" applyBorder="1" applyProtection="1">
      <protection hidden="1"/>
    </xf>
    <xf numFmtId="3" fontId="0" fillId="0" borderId="5" xfId="0" applyNumberFormat="1" applyBorder="1" applyAlignment="1" applyProtection="1">
      <alignment horizontal="center"/>
      <protection hidden="1"/>
    </xf>
    <xf numFmtId="0" fontId="0" fillId="0" borderId="0" xfId="0" applyAlignment="1" applyProtection="1">
      <alignment horizontal="center" vertical="center"/>
      <protection hidden="1"/>
    </xf>
    <xf numFmtId="0" fontId="0" fillId="0" borderId="5" xfId="0" applyBorder="1" applyAlignment="1" applyProtection="1">
      <alignment wrapText="1"/>
      <protection hidden="1"/>
    </xf>
    <xf numFmtId="0" fontId="0" fillId="0" borderId="0" xfId="0" applyAlignment="1" applyProtection="1">
      <alignment wrapText="1"/>
      <protection hidden="1"/>
    </xf>
    <xf numFmtId="0" fontId="0" fillId="0" borderId="5" xfId="0" applyBorder="1" applyAlignment="1" applyProtection="1">
      <alignment vertical="center"/>
      <protection hidden="1"/>
    </xf>
    <xf numFmtId="0" fontId="0" fillId="0" borderId="0" xfId="0" applyAlignment="1" applyProtection="1">
      <alignment vertical="center"/>
      <protection hidden="1"/>
    </xf>
    <xf numFmtId="0" fontId="0" fillId="0" borderId="23" xfId="0" applyBorder="1" applyAlignment="1" applyProtection="1">
      <alignment vertical="center"/>
      <protection hidden="1"/>
    </xf>
    <xf numFmtId="0" fontId="0" fillId="0" borderId="8" xfId="0" applyBorder="1" applyAlignment="1" applyProtection="1">
      <alignment vertical="center"/>
      <protection hidden="1"/>
    </xf>
    <xf numFmtId="0" fontId="0" fillId="0" borderId="8" xfId="0" applyBorder="1" applyAlignment="1" applyProtection="1">
      <alignment vertical="center" wrapText="1"/>
      <protection hidden="1"/>
    </xf>
    <xf numFmtId="2" fontId="0" fillId="0" borderId="0" xfId="0" applyNumberFormat="1" applyAlignment="1" applyProtection="1">
      <alignment horizontal="center" vertical="center"/>
      <protection hidden="1"/>
    </xf>
    <xf numFmtId="1" fontId="0" fillId="0" borderId="8" xfId="0" applyNumberFormat="1" applyBorder="1" applyAlignment="1" applyProtection="1">
      <alignment vertical="center"/>
      <protection hidden="1"/>
    </xf>
    <xf numFmtId="0" fontId="19" fillId="0" borderId="5" xfId="0" applyFont="1" applyBorder="1" applyAlignment="1" applyProtection="1">
      <alignment horizontal="centerContinuous"/>
      <protection hidden="1"/>
    </xf>
    <xf numFmtId="1" fontId="0" fillId="0" borderId="5" xfId="0" applyNumberFormat="1" applyBorder="1" applyAlignment="1" applyProtection="1">
      <alignment vertical="center"/>
      <protection hidden="1"/>
    </xf>
    <xf numFmtId="3" fontId="0" fillId="0" borderId="0" xfId="0" applyNumberFormat="1" applyProtection="1">
      <protection hidden="1"/>
    </xf>
    <xf numFmtId="3" fontId="0" fillId="0" borderId="3" xfId="0" applyNumberFormat="1" applyBorder="1" applyProtection="1">
      <protection hidden="1"/>
    </xf>
    <xf numFmtId="4" fontId="0" fillId="18" borderId="1" xfId="0" applyNumberFormat="1" applyFill="1" applyBorder="1" applyAlignment="1" applyProtection="1">
      <alignment horizontal="center" vertical="center"/>
      <protection hidden="1"/>
    </xf>
    <xf numFmtId="4" fontId="0" fillId="17" borderId="1" xfId="0" applyNumberFormat="1" applyFill="1" applyBorder="1" applyAlignment="1" applyProtection="1">
      <alignment horizontal="center" vertical="center"/>
      <protection hidden="1"/>
    </xf>
    <xf numFmtId="3" fontId="0" fillId="23" borderId="1" xfId="0" applyNumberFormat="1" applyFill="1" applyBorder="1" applyAlignment="1" applyProtection="1">
      <alignment horizontal="center" vertical="center"/>
      <protection hidden="1"/>
    </xf>
    <xf numFmtId="3" fontId="0" fillId="5" borderId="1" xfId="0" applyNumberFormat="1" applyFill="1" applyBorder="1" applyAlignment="1" applyProtection="1">
      <alignment horizontal="center" vertical="center" wrapText="1"/>
      <protection locked="0"/>
    </xf>
    <xf numFmtId="2" fontId="0" fillId="5" borderId="1" xfId="0" applyNumberFormat="1" applyFill="1" applyBorder="1" applyAlignment="1" applyProtection="1">
      <alignment horizontal="center" vertical="center" wrapText="1"/>
      <protection locked="0"/>
    </xf>
    <xf numFmtId="0" fontId="0" fillId="5" borderId="22"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3" fontId="0" fillId="3" borderId="1" xfId="0" applyNumberFormat="1" applyFill="1" applyBorder="1" applyAlignment="1" applyProtection="1">
      <alignment horizontal="center" vertical="center" wrapText="1"/>
      <protection locked="0"/>
    </xf>
    <xf numFmtId="2" fontId="0" fillId="3" borderId="1" xfId="0" applyNumberFormat="1" applyFill="1" applyBorder="1" applyAlignment="1" applyProtection="1">
      <alignment horizontal="center" vertical="center" wrapText="1"/>
      <protection locked="0"/>
    </xf>
    <xf numFmtId="0" fontId="0" fillId="3" borderId="22"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3" fontId="0" fillId="3" borderId="1" xfId="0" applyNumberFormat="1" applyFill="1" applyBorder="1" applyAlignment="1" applyProtection="1">
      <alignment horizontal="center" vertical="center"/>
      <protection locked="0"/>
    </xf>
    <xf numFmtId="168" fontId="21" fillId="24" borderId="168" xfId="0" applyNumberFormat="1" applyFont="1" applyFill="1" applyBorder="1" applyAlignment="1" applyProtection="1">
      <alignment vertical="center"/>
      <protection hidden="1"/>
    </xf>
    <xf numFmtId="0" fontId="0" fillId="24" borderId="168" xfId="0" applyFill="1" applyBorder="1" applyProtection="1">
      <protection hidden="1"/>
    </xf>
    <xf numFmtId="0" fontId="0" fillId="24" borderId="169" xfId="0" applyFill="1" applyBorder="1" applyProtection="1">
      <protection hidden="1"/>
    </xf>
    <xf numFmtId="168" fontId="21" fillId="24" borderId="153" xfId="0" applyNumberFormat="1" applyFont="1" applyFill="1" applyBorder="1" applyAlignment="1" applyProtection="1">
      <alignment vertical="center"/>
      <protection hidden="1"/>
    </xf>
    <xf numFmtId="0" fontId="0" fillId="24" borderId="153" xfId="0" applyFill="1" applyBorder="1" applyProtection="1">
      <protection hidden="1"/>
    </xf>
    <xf numFmtId="0" fontId="0" fillId="24" borderId="170" xfId="0" applyFill="1" applyBorder="1" applyProtection="1">
      <protection hidden="1"/>
    </xf>
    <xf numFmtId="168" fontId="21" fillId="24" borderId="98" xfId="0" applyNumberFormat="1" applyFont="1" applyFill="1" applyBorder="1" applyAlignment="1" applyProtection="1">
      <alignment vertical="center"/>
      <protection hidden="1"/>
    </xf>
    <xf numFmtId="0" fontId="0" fillId="24" borderId="98" xfId="0" applyFill="1" applyBorder="1" applyProtection="1">
      <protection hidden="1"/>
    </xf>
    <xf numFmtId="168" fontId="21" fillId="24" borderId="135" xfId="0" applyNumberFormat="1" applyFont="1" applyFill="1" applyBorder="1" applyAlignment="1" applyProtection="1">
      <alignment vertical="center"/>
      <protection hidden="1"/>
    </xf>
    <xf numFmtId="0" fontId="0" fillId="24" borderId="135" xfId="0" applyFill="1" applyBorder="1" applyProtection="1">
      <protection hidden="1"/>
    </xf>
    <xf numFmtId="168" fontId="21" fillId="24" borderId="28" xfId="0" applyNumberFormat="1" applyFont="1" applyFill="1" applyBorder="1" applyAlignment="1" applyProtection="1">
      <alignment vertical="center"/>
      <protection hidden="1"/>
    </xf>
    <xf numFmtId="168" fontId="21" fillId="24" borderId="172" xfId="0" applyNumberFormat="1" applyFont="1" applyFill="1" applyBorder="1" applyAlignment="1" applyProtection="1">
      <alignment vertical="center"/>
      <protection hidden="1"/>
    </xf>
    <xf numFmtId="168" fontId="21" fillId="24" borderId="164" xfId="0" applyNumberFormat="1" applyFont="1" applyFill="1" applyBorder="1" applyAlignment="1" applyProtection="1">
      <alignment vertical="center"/>
      <protection hidden="1"/>
    </xf>
    <xf numFmtId="168" fontId="21" fillId="24" borderId="174" xfId="0" applyNumberFormat="1" applyFont="1" applyFill="1" applyBorder="1" applyAlignment="1" applyProtection="1">
      <alignment vertical="center"/>
      <protection hidden="1"/>
    </xf>
    <xf numFmtId="0" fontId="0" fillId="24" borderId="28" xfId="0" applyFill="1" applyBorder="1" applyProtection="1">
      <protection hidden="1"/>
    </xf>
    <xf numFmtId="0" fontId="76" fillId="24" borderId="28" xfId="0" applyFont="1" applyFill="1" applyBorder="1" applyAlignment="1" applyProtection="1">
      <alignment horizontal="right" vertical="center"/>
      <protection hidden="1"/>
    </xf>
    <xf numFmtId="168" fontId="76" fillId="24" borderId="28" xfId="0" applyNumberFormat="1" applyFont="1" applyFill="1" applyBorder="1" applyAlignment="1" applyProtection="1">
      <alignment vertical="center"/>
      <protection hidden="1"/>
    </xf>
    <xf numFmtId="168" fontId="76" fillId="24" borderId="172" xfId="0" applyNumberFormat="1" applyFont="1" applyFill="1" applyBorder="1" applyAlignment="1" applyProtection="1">
      <alignment vertical="center"/>
      <protection hidden="1"/>
    </xf>
    <xf numFmtId="0" fontId="0" fillId="24" borderId="164" xfId="0" applyFill="1" applyBorder="1" applyProtection="1">
      <protection hidden="1"/>
    </xf>
    <xf numFmtId="0" fontId="76" fillId="24" borderId="164" xfId="0" applyFont="1" applyFill="1" applyBorder="1" applyAlignment="1" applyProtection="1">
      <alignment horizontal="right" vertical="center"/>
      <protection hidden="1"/>
    </xf>
    <xf numFmtId="168" fontId="76" fillId="24" borderId="164" xfId="0" applyNumberFormat="1" applyFont="1" applyFill="1" applyBorder="1" applyAlignment="1" applyProtection="1">
      <alignment vertical="center"/>
      <protection hidden="1"/>
    </xf>
    <xf numFmtId="168" fontId="76" fillId="24" borderId="174" xfId="0" applyNumberFormat="1" applyFont="1" applyFill="1" applyBorder="1" applyAlignment="1" applyProtection="1">
      <alignment vertical="center"/>
      <protection hidden="1"/>
    </xf>
    <xf numFmtId="164" fontId="93" fillId="0" borderId="0" xfId="0" applyNumberFormat="1" applyFont="1"/>
    <xf numFmtId="0" fontId="42" fillId="0" borderId="0" xfId="0" applyFont="1" applyAlignment="1" applyProtection="1">
      <alignment vertical="center"/>
      <protection hidden="1"/>
    </xf>
    <xf numFmtId="0" fontId="4" fillId="0" borderId="0" xfId="0" applyFont="1" applyAlignment="1" applyProtection="1">
      <alignment vertical="center"/>
      <protection locked="0"/>
    </xf>
    <xf numFmtId="0" fontId="0" fillId="11" borderId="2" xfId="0" applyFill="1" applyBorder="1"/>
    <xf numFmtId="0" fontId="0" fillId="11" borderId="3" xfId="0" applyFill="1" applyBorder="1"/>
    <xf numFmtId="0" fontId="0" fillId="11" borderId="4" xfId="0" applyFill="1" applyBorder="1"/>
    <xf numFmtId="0" fontId="45" fillId="11" borderId="5" xfId="0" applyFont="1" applyFill="1" applyBorder="1"/>
    <xf numFmtId="0" fontId="0" fillId="11" borderId="6" xfId="0" applyFill="1" applyBorder="1"/>
    <xf numFmtId="0" fontId="46" fillId="11" borderId="5" xfId="5" applyFont="1" applyFill="1" applyBorder="1" applyAlignment="1">
      <alignment horizontal="left" vertical="top"/>
    </xf>
    <xf numFmtId="0" fontId="0" fillId="11" borderId="5" xfId="0" applyFill="1" applyBorder="1"/>
    <xf numFmtId="0" fontId="17" fillId="16" borderId="5" xfId="5" applyFont="1" applyFill="1" applyBorder="1" applyAlignment="1">
      <alignment horizontal="centerContinuous" vertical="center"/>
    </xf>
    <xf numFmtId="0" fontId="0" fillId="16" borderId="0" xfId="0" applyFill="1" applyAlignment="1">
      <alignment horizontal="centerContinuous" vertical="center"/>
    </xf>
    <xf numFmtId="0" fontId="0" fillId="16" borderId="6" xfId="0" applyFill="1" applyBorder="1" applyAlignment="1">
      <alignment horizontal="centerContinuous" vertical="center"/>
    </xf>
    <xf numFmtId="0" fontId="35" fillId="0" borderId="5" xfId="5" applyFont="1" applyBorder="1" applyAlignment="1">
      <alignment horizontal="left" vertical="top"/>
    </xf>
    <xf numFmtId="0" fontId="35" fillId="0" borderId="0" xfId="0" applyFont="1" applyAlignment="1">
      <alignment vertical="top"/>
    </xf>
    <xf numFmtId="0" fontId="0" fillId="0" borderId="6" xfId="0" applyBorder="1"/>
    <xf numFmtId="0" fontId="35" fillId="0" borderId="6" xfId="0" applyFont="1" applyBorder="1" applyAlignment="1">
      <alignment vertical="top"/>
    </xf>
    <xf numFmtId="175" fontId="4" fillId="16" borderId="9" xfId="0" applyNumberFormat="1" applyFont="1" applyFill="1" applyBorder="1" applyAlignment="1" applyProtection="1">
      <alignment horizontal="left"/>
      <protection locked="0"/>
    </xf>
    <xf numFmtId="0" fontId="35" fillId="0" borderId="0" xfId="5" applyFont="1" applyAlignment="1">
      <alignment horizontal="left" vertical="top"/>
    </xf>
    <xf numFmtId="0" fontId="35" fillId="0" borderId="0" xfId="0" applyFont="1" applyAlignment="1">
      <alignment horizontal="left" vertical="top"/>
    </xf>
    <xf numFmtId="175" fontId="35" fillId="0" borderId="6" xfId="0" applyNumberFormat="1" applyFont="1" applyBorder="1" applyAlignment="1">
      <alignment horizontal="left" vertical="top"/>
    </xf>
    <xf numFmtId="175" fontId="4" fillId="12" borderId="9" xfId="0" applyNumberFormat="1" applyFont="1" applyFill="1" applyBorder="1" applyAlignment="1" applyProtection="1">
      <alignment horizontal="left"/>
      <protection locked="0"/>
    </xf>
    <xf numFmtId="175" fontId="4" fillId="0" borderId="4" xfId="0" applyNumberFormat="1" applyFont="1" applyBorder="1" applyAlignment="1">
      <alignment horizontal="left"/>
    </xf>
    <xf numFmtId="0" fontId="35" fillId="0" borderId="7" xfId="5" applyFont="1" applyBorder="1" applyAlignment="1">
      <alignment horizontal="left" vertical="top"/>
    </xf>
    <xf numFmtId="0" fontId="79" fillId="0" borderId="9" xfId="6" applyFont="1" applyBorder="1" applyAlignment="1" applyProtection="1">
      <alignment horizontal="right"/>
      <protection locked="0"/>
    </xf>
    <xf numFmtId="0" fontId="35" fillId="0" borderId="5" xfId="5" applyFont="1" applyBorder="1" applyAlignment="1">
      <alignment horizontal="left" vertical="center"/>
    </xf>
    <xf numFmtId="0" fontId="35" fillId="0" borderId="0" xfId="5" applyFont="1" applyAlignment="1">
      <alignment horizontal="left" vertical="center"/>
    </xf>
    <xf numFmtId="0" fontId="0" fillId="0" borderId="6" xfId="0" applyBorder="1" applyAlignment="1">
      <alignment vertical="center"/>
    </xf>
    <xf numFmtId="0" fontId="35" fillId="0" borderId="0" xfId="5" applyFont="1" applyAlignment="1" applyProtection="1">
      <alignment horizontal="left" vertical="center"/>
      <protection hidden="1"/>
    </xf>
    <xf numFmtId="0" fontId="0" fillId="0" borderId="0" xfId="0" applyAlignment="1">
      <alignment horizontal="left" vertical="center"/>
    </xf>
    <xf numFmtId="0" fontId="35" fillId="0" borderId="6" xfId="5" applyFont="1" applyBorder="1" applyAlignment="1">
      <alignment horizontal="left" vertical="center"/>
    </xf>
    <xf numFmtId="169" fontId="4" fillId="16" borderId="9" xfId="0" applyNumberFormat="1" applyFont="1" applyFill="1" applyBorder="1" applyAlignment="1" applyProtection="1">
      <alignment horizontal="left"/>
      <protection locked="0"/>
    </xf>
    <xf numFmtId="0" fontId="0" fillId="0" borderId="5" xfId="0" applyBorder="1"/>
    <xf numFmtId="0" fontId="37" fillId="0" borderId="7" xfId="5" applyFont="1" applyBorder="1" applyAlignment="1">
      <alignment horizontal="left" vertical="top"/>
    </xf>
    <xf numFmtId="175" fontId="40" fillId="16" borderId="9" xfId="0" applyNumberFormat="1" applyFont="1" applyFill="1" applyBorder="1" applyProtection="1">
      <protection locked="0"/>
    </xf>
    <xf numFmtId="0" fontId="0" fillId="0" borderId="6" xfId="0" applyBorder="1" applyAlignment="1">
      <alignment horizontal="left"/>
    </xf>
    <xf numFmtId="175" fontId="40" fillId="12" borderId="9" xfId="0" applyNumberFormat="1" applyFont="1" applyFill="1" applyBorder="1" applyProtection="1">
      <protection locked="0"/>
    </xf>
    <xf numFmtId="0" fontId="0" fillId="0" borderId="7" xfId="0" applyBorder="1"/>
    <xf numFmtId="14" fontId="0" fillId="0" borderId="9" xfId="0" applyNumberFormat="1" applyBorder="1"/>
    <xf numFmtId="0" fontId="3" fillId="0" borderId="5" xfId="5" applyFont="1" applyBorder="1" applyAlignment="1">
      <alignment horizontal="left" vertical="top"/>
    </xf>
    <xf numFmtId="0" fontId="32" fillId="0" borderId="0" xfId="5" applyFont="1" applyAlignment="1">
      <alignment horizontal="left" vertical="top" wrapText="1" indent="1"/>
    </xf>
    <xf numFmtId="0" fontId="32" fillId="0" borderId="5" xfId="5" applyFont="1" applyBorder="1" applyAlignment="1">
      <alignment horizontal="left" vertical="top" wrapText="1" indent="1"/>
    </xf>
    <xf numFmtId="0" fontId="32" fillId="0" borderId="0" xfId="5" applyFont="1" applyAlignment="1">
      <alignment vertical="top" wrapText="1"/>
    </xf>
    <xf numFmtId="168" fontId="51" fillId="0" borderId="0" xfId="0" applyNumberFormat="1" applyFont="1" applyAlignment="1">
      <alignment horizontal="left"/>
    </xf>
    <xf numFmtId="0" fontId="3" fillId="0" borderId="6" xfId="0" applyFont="1" applyBorder="1" applyAlignment="1">
      <alignment horizontal="left"/>
    </xf>
    <xf numFmtId="0" fontId="38" fillId="0" borderId="5" xfId="5" applyFont="1" applyBorder="1" applyAlignment="1">
      <alignment horizontal="left" vertical="top"/>
    </xf>
    <xf numFmtId="0" fontId="32" fillId="0" borderId="5" xfId="5" applyFont="1" applyBorder="1" applyAlignment="1">
      <alignment horizontal="left" vertical="top"/>
    </xf>
    <xf numFmtId="0" fontId="31" fillId="11" borderId="5" xfId="5" applyFont="1" applyFill="1" applyBorder="1" applyAlignment="1">
      <alignment horizontal="left" vertical="top"/>
    </xf>
    <xf numFmtId="0" fontId="54" fillId="11" borderId="5" xfId="5" applyFont="1" applyFill="1" applyBorder="1" applyAlignment="1">
      <alignment horizontal="left" vertical="center"/>
    </xf>
    <xf numFmtId="0" fontId="56" fillId="11" borderId="6" xfId="0" applyFont="1" applyFill="1" applyBorder="1" applyAlignment="1">
      <alignment horizontal="right" vertical="center"/>
    </xf>
    <xf numFmtId="0" fontId="0" fillId="11" borderId="7" xfId="0" applyFill="1" applyBorder="1"/>
    <xf numFmtId="0" fontId="0" fillId="11" borderId="8" xfId="0" applyFill="1" applyBorder="1"/>
    <xf numFmtId="0" fontId="0" fillId="11" borderId="9" xfId="0" applyFill="1" applyBorder="1"/>
    <xf numFmtId="176" fontId="11" fillId="0" borderId="19" xfId="7" applyNumberFormat="1" applyFont="1" applyBorder="1" applyAlignment="1" applyProtection="1">
      <alignment horizontal="center" wrapText="1"/>
      <protection hidden="1"/>
    </xf>
    <xf numFmtId="0" fontId="47" fillId="14" borderId="195" xfId="0" applyFont="1" applyFill="1" applyBorder="1" applyAlignment="1" applyProtection="1">
      <alignment horizontal="centerContinuous" vertical="center"/>
      <protection hidden="1"/>
    </xf>
    <xf numFmtId="0" fontId="34" fillId="13" borderId="206" xfId="0" applyFont="1" applyFill="1" applyBorder="1" applyAlignment="1" applyProtection="1">
      <alignment horizontal="center" vertical="center" wrapText="1"/>
      <protection hidden="1"/>
    </xf>
    <xf numFmtId="0" fontId="21" fillId="16" borderId="27" xfId="0" applyFont="1" applyFill="1" applyBorder="1" applyAlignment="1" applyProtection="1">
      <alignment horizontal="center" vertical="center"/>
      <protection locked="0"/>
    </xf>
    <xf numFmtId="3" fontId="21" fillId="16" borderId="27" xfId="0" applyNumberFormat="1" applyFont="1" applyFill="1" applyBorder="1" applyAlignment="1" applyProtection="1">
      <alignment horizontal="center" vertical="center" wrapText="1"/>
      <protection locked="0"/>
    </xf>
    <xf numFmtId="2" fontId="21" fillId="16" borderId="27" xfId="0" applyNumberFormat="1" applyFont="1" applyFill="1" applyBorder="1" applyAlignment="1" applyProtection="1">
      <alignment horizontal="center" vertical="center" wrapText="1"/>
      <protection locked="0"/>
    </xf>
    <xf numFmtId="0" fontId="21" fillId="16" borderId="1" xfId="0" applyFont="1" applyFill="1" applyBorder="1" applyAlignment="1" applyProtection="1">
      <alignment horizontal="center" vertical="center" wrapText="1"/>
      <protection locked="0"/>
    </xf>
    <xf numFmtId="1" fontId="21" fillId="16" borderId="1" xfId="0" applyNumberFormat="1" applyFont="1" applyFill="1" applyBorder="1" applyAlignment="1" applyProtection="1">
      <alignment horizontal="center" vertical="center"/>
      <protection locked="0"/>
    </xf>
    <xf numFmtId="1" fontId="21" fillId="16" borderId="1" xfId="0" applyNumberFormat="1" applyFont="1" applyFill="1" applyBorder="1" applyAlignment="1" applyProtection="1">
      <alignment horizontal="center" vertical="center" wrapText="1"/>
      <protection locked="0"/>
    </xf>
    <xf numFmtId="3" fontId="21" fillId="16" borderId="1" xfId="0" applyNumberFormat="1" applyFont="1" applyFill="1" applyBorder="1" applyAlignment="1" applyProtection="1">
      <alignment horizontal="center" vertical="center"/>
      <protection locked="0"/>
    </xf>
    <xf numFmtId="3" fontId="21" fillId="16" borderId="1" xfId="0" applyNumberFormat="1" applyFont="1" applyFill="1" applyBorder="1" applyAlignment="1" applyProtection="1">
      <alignment horizontal="center" vertical="center" wrapText="1"/>
      <protection locked="0"/>
    </xf>
    <xf numFmtId="0" fontId="21" fillId="16" borderId="1" xfId="0" applyFont="1" applyFill="1" applyBorder="1" applyAlignment="1" applyProtection="1">
      <alignment horizontal="center" vertical="center"/>
      <protection locked="0"/>
    </xf>
    <xf numFmtId="2" fontId="21" fillId="16" borderId="1" xfId="0" applyNumberFormat="1" applyFont="1" applyFill="1" applyBorder="1" applyAlignment="1" applyProtection="1">
      <alignment horizontal="center" vertical="center"/>
      <protection locked="0"/>
    </xf>
    <xf numFmtId="2" fontId="21" fillId="16" borderId="1" xfId="0" applyNumberFormat="1" applyFont="1" applyFill="1" applyBorder="1" applyAlignment="1" applyProtection="1">
      <alignment horizontal="center" vertical="center" wrapText="1"/>
      <protection locked="0"/>
    </xf>
    <xf numFmtId="3" fontId="21" fillId="16" borderId="12" xfId="0" applyNumberFormat="1" applyFont="1" applyFill="1" applyBorder="1" applyAlignment="1" applyProtection="1">
      <alignment horizontal="center" vertical="center"/>
      <protection locked="0"/>
    </xf>
    <xf numFmtId="3" fontId="21" fillId="16" borderId="12" xfId="0" applyNumberFormat="1" applyFont="1" applyFill="1" applyBorder="1" applyAlignment="1" applyProtection="1">
      <alignment horizontal="center" vertical="center" wrapText="1"/>
      <protection locked="0"/>
    </xf>
    <xf numFmtId="0" fontId="69" fillId="11" borderId="19" xfId="0" applyFont="1" applyFill="1" applyBorder="1" applyAlignment="1" applyProtection="1">
      <alignment horizontal="center" vertical="center" wrapText="1"/>
      <protection hidden="1"/>
    </xf>
    <xf numFmtId="0" fontId="95" fillId="11" borderId="19" xfId="0" applyFont="1" applyFill="1" applyBorder="1" applyProtection="1">
      <protection hidden="1"/>
    </xf>
    <xf numFmtId="0" fontId="47" fillId="14" borderId="36" xfId="0" applyFont="1" applyFill="1" applyBorder="1" applyAlignment="1" applyProtection="1">
      <alignment horizontal="centerContinuous" vertical="center" wrapText="1"/>
      <protection hidden="1"/>
    </xf>
    <xf numFmtId="0" fontId="41" fillId="0" borderId="38" xfId="0" applyFont="1" applyBorder="1" applyAlignment="1" applyProtection="1">
      <alignment vertical="center"/>
      <protection hidden="1"/>
    </xf>
    <xf numFmtId="0" fontId="34" fillId="13" borderId="211" xfId="0" applyFont="1" applyFill="1" applyBorder="1" applyAlignment="1" applyProtection="1">
      <alignment horizontal="center" vertical="center" wrapText="1"/>
      <protection hidden="1"/>
    </xf>
    <xf numFmtId="165" fontId="21" fillId="0" borderId="212" xfId="0" applyNumberFormat="1" applyFont="1" applyBorder="1" applyAlignment="1" applyProtection="1">
      <alignment horizontal="center" vertical="center" wrapText="1"/>
      <protection hidden="1"/>
    </xf>
    <xf numFmtId="165" fontId="21" fillId="0" borderId="1" xfId="0" applyNumberFormat="1" applyFont="1" applyBorder="1" applyAlignment="1" applyProtection="1">
      <alignment horizontal="center" vertical="center" wrapText="1"/>
      <protection hidden="1"/>
    </xf>
    <xf numFmtId="1" fontId="21" fillId="16" borderId="215" xfId="0" applyNumberFormat="1" applyFont="1" applyFill="1" applyBorder="1" applyAlignment="1" applyProtection="1">
      <alignment horizontal="center" vertical="center" wrapText="1"/>
      <protection locked="0"/>
    </xf>
    <xf numFmtId="165" fontId="21" fillId="0" borderId="215" xfId="0" applyNumberFormat="1" applyFont="1" applyBorder="1" applyAlignment="1" applyProtection="1">
      <alignment horizontal="center" vertical="center" wrapText="1"/>
      <protection hidden="1"/>
    </xf>
    <xf numFmtId="0" fontId="0" fillId="12" borderId="31" xfId="0" applyFill="1" applyBorder="1" applyProtection="1">
      <protection hidden="1"/>
    </xf>
    <xf numFmtId="0" fontId="76" fillId="12" borderId="31" xfId="0" applyFont="1" applyFill="1" applyBorder="1" applyAlignment="1" applyProtection="1">
      <alignment horizontal="right" indent="1"/>
      <protection hidden="1"/>
    </xf>
    <xf numFmtId="0" fontId="47" fillId="14" borderId="36" xfId="0" applyFont="1" applyFill="1" applyBorder="1" applyAlignment="1" applyProtection="1">
      <alignment horizontal="centerContinuous" vertical="center"/>
      <protection hidden="1"/>
    </xf>
    <xf numFmtId="0" fontId="34" fillId="13" borderId="95" xfId="0" applyFont="1" applyFill="1" applyBorder="1" applyAlignment="1" applyProtection="1">
      <alignment horizontal="center" vertical="center" wrapText="1"/>
      <protection hidden="1"/>
    </xf>
    <xf numFmtId="165" fontId="21" fillId="16" borderId="27" xfId="0" applyNumberFormat="1" applyFont="1" applyFill="1" applyBorder="1" applyAlignment="1" applyProtection="1">
      <alignment horizontal="center" vertical="center" wrapText="1"/>
      <protection locked="0"/>
    </xf>
    <xf numFmtId="4" fontId="21" fillId="16" borderId="27" xfId="0" applyNumberFormat="1" applyFont="1" applyFill="1" applyBorder="1" applyAlignment="1" applyProtection="1">
      <alignment horizontal="center" vertical="center" wrapText="1"/>
      <protection locked="0"/>
    </xf>
    <xf numFmtId="176" fontId="0" fillId="0" borderId="0" xfId="0" applyNumberFormat="1" applyAlignment="1" applyProtection="1">
      <alignment horizontal="center"/>
      <protection hidden="1"/>
    </xf>
    <xf numFmtId="165" fontId="21" fillId="16" borderId="1" xfId="0" applyNumberFormat="1" applyFont="1" applyFill="1" applyBorder="1" applyAlignment="1" applyProtection="1">
      <alignment horizontal="center" vertical="center" wrapText="1"/>
      <protection locked="0"/>
    </xf>
    <xf numFmtId="4" fontId="21" fillId="16" borderId="1" xfId="0" applyNumberFormat="1" applyFont="1" applyFill="1" applyBorder="1" applyAlignment="1" applyProtection="1">
      <alignment horizontal="center" vertical="center" wrapText="1"/>
      <protection locked="0"/>
    </xf>
    <xf numFmtId="3" fontId="21" fillId="16" borderId="215" xfId="0" applyNumberFormat="1" applyFont="1" applyFill="1" applyBorder="1" applyAlignment="1" applyProtection="1">
      <alignment horizontal="center" vertical="center" wrapText="1"/>
      <protection locked="0"/>
    </xf>
    <xf numFmtId="165" fontId="21" fillId="16" borderId="215" xfId="0" applyNumberFormat="1" applyFont="1" applyFill="1" applyBorder="1" applyAlignment="1" applyProtection="1">
      <alignment horizontal="center" vertical="center" wrapText="1"/>
      <protection locked="0"/>
    </xf>
    <xf numFmtId="4" fontId="21" fillId="16" borderId="215" xfId="0" applyNumberFormat="1" applyFont="1" applyFill="1" applyBorder="1" applyAlignment="1" applyProtection="1">
      <alignment horizontal="center" vertical="center" wrapText="1"/>
      <protection locked="0"/>
    </xf>
    <xf numFmtId="0" fontId="69" fillId="11" borderId="195" xfId="0" applyFont="1" applyFill="1" applyBorder="1" applyAlignment="1" applyProtection="1">
      <alignment horizontal="center" vertical="center" wrapText="1"/>
      <protection hidden="1"/>
    </xf>
    <xf numFmtId="0" fontId="95" fillId="11" borderId="195" xfId="0" applyFont="1" applyFill="1" applyBorder="1" applyProtection="1">
      <protection hidden="1"/>
    </xf>
    <xf numFmtId="1" fontId="21" fillId="16" borderId="27" xfId="0" applyNumberFormat="1" applyFont="1" applyFill="1" applyBorder="1" applyAlignment="1" applyProtection="1">
      <alignment horizontal="center" vertical="center" wrapText="1"/>
      <protection locked="0"/>
    </xf>
    <xf numFmtId="0" fontId="0" fillId="0" borderId="19" xfId="0" applyBorder="1" applyAlignment="1" applyProtection="1">
      <alignment horizontal="right" indent="1"/>
      <protection hidden="1"/>
    </xf>
    <xf numFmtId="0" fontId="34" fillId="13" borderId="221" xfId="0" applyFont="1" applyFill="1" applyBorder="1" applyAlignment="1" applyProtection="1">
      <alignment horizontal="center" vertical="center" wrapText="1"/>
      <protection hidden="1"/>
    </xf>
    <xf numFmtId="0" fontId="34" fillId="13" borderId="218" xfId="0" applyFont="1" applyFill="1" applyBorder="1" applyAlignment="1" applyProtection="1">
      <alignment horizontal="center" vertical="center" wrapText="1"/>
      <protection hidden="1"/>
    </xf>
    <xf numFmtId="3" fontId="21" fillId="0" borderId="47" xfId="0" applyNumberFormat="1" applyFont="1" applyBorder="1" applyAlignment="1" applyProtection="1">
      <alignment horizontal="center" vertical="center" wrapText="1"/>
      <protection hidden="1"/>
    </xf>
    <xf numFmtId="176" fontId="21" fillId="16" borderId="66" xfId="0" applyNumberFormat="1" applyFont="1" applyFill="1" applyBorder="1" applyAlignment="1" applyProtection="1">
      <alignment horizontal="center" vertical="center" wrapText="1"/>
      <protection locked="0"/>
    </xf>
    <xf numFmtId="3" fontId="21" fillId="0" borderId="49" xfId="0" applyNumberFormat="1" applyFont="1" applyBorder="1" applyAlignment="1" applyProtection="1">
      <alignment horizontal="center" vertical="center" wrapText="1"/>
      <protection hidden="1"/>
    </xf>
    <xf numFmtId="176" fontId="21" fillId="16" borderId="54" xfId="0" applyNumberFormat="1" applyFont="1" applyFill="1" applyBorder="1" applyAlignment="1" applyProtection="1">
      <alignment horizontal="center" vertical="center" wrapText="1"/>
      <protection locked="0"/>
    </xf>
    <xf numFmtId="3" fontId="21" fillId="0" borderId="50" xfId="0" applyNumberFormat="1" applyFont="1" applyBorder="1" applyAlignment="1" applyProtection="1">
      <alignment horizontal="center" vertical="center" wrapText="1"/>
      <protection hidden="1"/>
    </xf>
    <xf numFmtId="176" fontId="21" fillId="16" borderId="56" xfId="0" applyNumberFormat="1" applyFont="1" applyFill="1" applyBorder="1" applyAlignment="1" applyProtection="1">
      <alignment horizontal="center" vertical="center" wrapText="1"/>
      <protection locked="0"/>
    </xf>
    <xf numFmtId="0" fontId="35" fillId="0" borderId="23" xfId="5" applyFont="1" applyBorder="1" applyAlignment="1">
      <alignment horizontal="left" vertical="center"/>
    </xf>
    <xf numFmtId="3" fontId="21" fillId="0" borderId="212" xfId="0" applyNumberFormat="1" applyFont="1" applyBorder="1" applyAlignment="1" applyProtection="1">
      <alignment horizontal="center" vertical="center" wrapText="1"/>
      <protection hidden="1"/>
    </xf>
    <xf numFmtId="3" fontId="21" fillId="0" borderId="1" xfId="0" applyNumberFormat="1" applyFont="1" applyBorder="1" applyAlignment="1" applyProtection="1">
      <alignment horizontal="center" vertical="center" wrapText="1"/>
      <protection hidden="1"/>
    </xf>
    <xf numFmtId="3" fontId="21" fillId="0" borderId="215" xfId="0" applyNumberFormat="1" applyFont="1" applyBorder="1" applyAlignment="1" applyProtection="1">
      <alignment horizontal="center" vertical="center" wrapText="1"/>
      <protection hidden="1"/>
    </xf>
    <xf numFmtId="0" fontId="0" fillId="4" borderId="0" xfId="0" applyFill="1"/>
    <xf numFmtId="0" fontId="51" fillId="13" borderId="15" xfId="0" applyFont="1" applyFill="1" applyBorder="1" applyAlignment="1">
      <alignment vertical="center" wrapText="1"/>
    </xf>
    <xf numFmtId="0" fontId="51" fillId="13" borderId="70" xfId="0" applyFont="1" applyFill="1" applyBorder="1" applyAlignment="1">
      <alignment vertical="center" wrapText="1"/>
    </xf>
    <xf numFmtId="0" fontId="51" fillId="13" borderId="71" xfId="0" applyFont="1" applyFill="1" applyBorder="1" applyAlignment="1">
      <alignment vertical="center" wrapText="1"/>
    </xf>
    <xf numFmtId="0" fontId="0" fillId="4" borderId="10" xfId="0" applyFill="1" applyBorder="1"/>
    <xf numFmtId="0" fontId="0" fillId="4" borderId="11" xfId="0" applyFill="1" applyBorder="1"/>
    <xf numFmtId="178" fontId="21" fillId="16" borderId="11" xfId="13" applyNumberFormat="1" applyFont="1" applyFill="1" applyBorder="1" applyAlignment="1" applyProtection="1">
      <alignment horizontal="center" vertical="center" wrapText="1"/>
      <protection locked="0"/>
    </xf>
    <xf numFmtId="0" fontId="0" fillId="4" borderId="207" xfId="0" applyFill="1" applyBorder="1"/>
    <xf numFmtId="0" fontId="21" fillId="16" borderId="12" xfId="0" applyFont="1" applyFill="1" applyBorder="1" applyAlignment="1" applyProtection="1">
      <alignment horizontal="center" vertical="center" wrapText="1"/>
      <protection locked="0"/>
    </xf>
    <xf numFmtId="0" fontId="0" fillId="4" borderId="208" xfId="0" applyFill="1" applyBorder="1"/>
    <xf numFmtId="0" fontId="0" fillId="4" borderId="1" xfId="0" applyFill="1" applyBorder="1"/>
    <xf numFmtId="178" fontId="21" fillId="16" borderId="1" xfId="13" applyNumberFormat="1" applyFont="1" applyFill="1" applyBorder="1" applyAlignment="1" applyProtection="1">
      <alignment horizontal="center" vertical="center" wrapText="1"/>
      <protection locked="0"/>
    </xf>
    <xf numFmtId="44" fontId="21" fillId="16" borderId="1" xfId="13" applyFont="1" applyFill="1" applyBorder="1" applyAlignment="1" applyProtection="1">
      <alignment horizontal="center" vertical="center" wrapText="1"/>
      <protection locked="0"/>
    </xf>
    <xf numFmtId="0" fontId="40" fillId="0" borderId="29" xfId="0" applyFont="1" applyBorder="1" applyAlignment="1" applyProtection="1">
      <alignment vertical="center"/>
      <protection hidden="1"/>
    </xf>
    <xf numFmtId="0" fontId="4" fillId="0" borderId="0" xfId="0" applyFont="1" applyAlignment="1" applyProtection="1">
      <alignment vertical="center"/>
      <protection hidden="1"/>
    </xf>
    <xf numFmtId="0" fontId="63" fillId="0" borderId="19" xfId="0" applyFont="1" applyBorder="1" applyAlignment="1" applyProtection="1">
      <alignment horizontal="left" vertical="center"/>
      <protection hidden="1"/>
    </xf>
    <xf numFmtId="0" fontId="64" fillId="0" borderId="19" xfId="0" applyFont="1" applyBorder="1" applyAlignment="1" applyProtection="1">
      <alignment vertical="center"/>
      <protection hidden="1"/>
    </xf>
    <xf numFmtId="0" fontId="63" fillId="0" borderId="19" xfId="0" applyFont="1" applyBorder="1" applyAlignment="1" applyProtection="1">
      <alignment horizontal="right" vertical="center"/>
      <protection hidden="1"/>
    </xf>
    <xf numFmtId="0" fontId="34" fillId="25" borderId="51" xfId="0" applyFont="1" applyFill="1" applyBorder="1" applyAlignment="1">
      <alignment vertical="center" wrapText="1"/>
    </xf>
    <xf numFmtId="0" fontId="78" fillId="14" borderId="38" xfId="0" applyFont="1" applyFill="1" applyBorder="1" applyAlignment="1" applyProtection="1">
      <alignment horizontal="right" vertical="center"/>
      <protection hidden="1"/>
    </xf>
    <xf numFmtId="166" fontId="12" fillId="0" borderId="208" xfId="7" applyNumberFormat="1" applyFont="1" applyBorder="1" applyAlignment="1" applyProtection="1">
      <alignment horizontal="center" vertical="center"/>
      <protection hidden="1"/>
    </xf>
    <xf numFmtId="166" fontId="14" fillId="0" borderId="71" xfId="2" applyNumberFormat="1" applyFont="1" applyBorder="1" applyAlignment="1" applyProtection="1">
      <alignment horizontal="center" vertical="center"/>
      <protection hidden="1"/>
    </xf>
    <xf numFmtId="166" fontId="14" fillId="0" borderId="11" xfId="2" applyNumberFormat="1" applyFont="1" applyBorder="1" applyAlignment="1" applyProtection="1">
      <alignment horizontal="center" vertical="center"/>
      <protection hidden="1"/>
    </xf>
    <xf numFmtId="166" fontId="0" fillId="0" borderId="0" xfId="0" applyNumberFormat="1" applyAlignment="1" applyProtection="1">
      <alignment horizontal="center"/>
      <protection hidden="1"/>
    </xf>
    <xf numFmtId="0" fontId="45" fillId="11" borderId="33" xfId="0" applyFont="1" applyFill="1" applyBorder="1" applyProtection="1">
      <protection hidden="1"/>
    </xf>
    <xf numFmtId="0" fontId="51" fillId="11" borderId="34" xfId="0" applyFont="1" applyFill="1" applyBorder="1" applyProtection="1">
      <protection hidden="1"/>
    </xf>
    <xf numFmtId="0" fontId="46" fillId="11" borderId="33" xfId="5" applyFont="1" applyFill="1" applyBorder="1" applyAlignment="1" applyProtection="1">
      <alignment horizontal="left" vertical="top"/>
      <protection hidden="1"/>
    </xf>
    <xf numFmtId="0" fontId="21" fillId="11" borderId="33" xfId="0" applyFont="1" applyFill="1" applyBorder="1" applyProtection="1">
      <protection hidden="1"/>
    </xf>
    <xf numFmtId="0" fontId="21" fillId="11" borderId="34" xfId="0" applyFont="1" applyFill="1" applyBorder="1" applyProtection="1">
      <protection hidden="1"/>
    </xf>
    <xf numFmtId="0" fontId="63" fillId="0" borderId="226" xfId="0" applyFont="1" applyBorder="1" applyAlignment="1" applyProtection="1">
      <alignment horizontal="left" vertical="center" indent="1"/>
      <protection hidden="1"/>
    </xf>
    <xf numFmtId="0" fontId="63" fillId="0" borderId="225" xfId="0" applyFont="1" applyBorder="1" applyAlignment="1" applyProtection="1">
      <alignment horizontal="left" vertical="center"/>
      <protection hidden="1"/>
    </xf>
    <xf numFmtId="0" fontId="15" fillId="16" borderId="228" xfId="0" applyFont="1" applyFill="1" applyBorder="1" applyAlignment="1">
      <alignment horizontal="left" vertical="center" wrapText="1"/>
    </xf>
    <xf numFmtId="0" fontId="34" fillId="25" borderId="100" xfId="0" applyFont="1" applyFill="1" applyBorder="1" applyAlignment="1">
      <alignment vertical="center" wrapText="1"/>
    </xf>
    <xf numFmtId="0" fontId="21" fillId="16" borderId="233" xfId="0" applyFont="1" applyFill="1" applyBorder="1" applyProtection="1">
      <protection hidden="1"/>
    </xf>
    <xf numFmtId="0" fontId="21" fillId="16" borderId="209" xfId="0" applyFont="1" applyFill="1" applyBorder="1" applyProtection="1">
      <protection hidden="1"/>
    </xf>
    <xf numFmtId="0" fontId="21" fillId="16" borderId="234" xfId="0" applyFont="1" applyFill="1" applyBorder="1" applyAlignment="1" applyProtection="1">
      <alignment horizontal="right" indent="1"/>
      <protection hidden="1"/>
    </xf>
    <xf numFmtId="0" fontId="21" fillId="3" borderId="33" xfId="0" applyFont="1" applyFill="1" applyBorder="1" applyProtection="1">
      <protection hidden="1"/>
    </xf>
    <xf numFmtId="0" fontId="21" fillId="3" borderId="34" xfId="0" applyFont="1" applyFill="1" applyBorder="1" applyAlignment="1" applyProtection="1">
      <alignment horizontal="right" indent="1"/>
      <protection hidden="1"/>
    </xf>
    <xf numFmtId="0" fontId="5" fillId="0" borderId="0" xfId="5" applyFont="1" applyAlignment="1">
      <alignment wrapText="1"/>
    </xf>
    <xf numFmtId="0" fontId="5" fillId="0" borderId="0" xfId="5" applyFont="1"/>
    <xf numFmtId="0" fontId="79" fillId="0" borderId="0" xfId="6" applyFont="1" applyAlignment="1"/>
    <xf numFmtId="0" fontId="4" fillId="0" borderId="0" xfId="8" applyProtection="1">
      <protection hidden="1"/>
    </xf>
    <xf numFmtId="0" fontId="0" fillId="19" borderId="24" xfId="0" applyFill="1" applyBorder="1" applyAlignment="1" applyProtection="1">
      <alignment horizontal="center" wrapText="1"/>
      <protection hidden="1"/>
    </xf>
    <xf numFmtId="0" fontId="0" fillId="0" borderId="0" xfId="0" applyAlignment="1" applyProtection="1">
      <alignment horizontal="left" vertical="top" wrapText="1"/>
      <protection hidden="1"/>
    </xf>
    <xf numFmtId="3" fontId="0" fillId="0" borderId="0" xfId="0" applyNumberFormat="1" applyAlignment="1" applyProtection="1">
      <alignment horizontal="left"/>
      <protection hidden="1"/>
    </xf>
    <xf numFmtId="0" fontId="0" fillId="0" borderId="0" xfId="0" applyAlignment="1" applyProtection="1">
      <alignment horizontal="left"/>
      <protection hidden="1"/>
    </xf>
    <xf numFmtId="0" fontId="0" fillId="0" borderId="236" xfId="0" applyBorder="1" applyProtection="1">
      <protection hidden="1"/>
    </xf>
    <xf numFmtId="0" fontId="19" fillId="0" borderId="77" xfId="0" applyFont="1" applyBorder="1" applyProtection="1">
      <protection hidden="1"/>
    </xf>
    <xf numFmtId="0" fontId="0" fillId="23" borderId="1" xfId="0" applyFill="1" applyBorder="1" applyAlignment="1" applyProtection="1">
      <alignment horizontal="center" vertical="center"/>
      <protection hidden="1"/>
    </xf>
    <xf numFmtId="0" fontId="66" fillId="11" borderId="23" xfId="0" applyFont="1" applyFill="1" applyBorder="1" applyAlignment="1" applyProtection="1">
      <alignment horizontal="left"/>
      <protection hidden="1"/>
    </xf>
    <xf numFmtId="0" fontId="66" fillId="11" borderId="23" xfId="0" applyFont="1" applyFill="1" applyBorder="1" applyAlignment="1" applyProtection="1">
      <alignment horizontal="centerContinuous"/>
      <protection hidden="1"/>
    </xf>
    <xf numFmtId="0" fontId="66" fillId="11" borderId="24" xfId="0" applyFont="1" applyFill="1" applyBorder="1" applyAlignment="1" applyProtection="1">
      <alignment horizontal="centerContinuous"/>
      <protection hidden="1"/>
    </xf>
    <xf numFmtId="0" fontId="66" fillId="11" borderId="22" xfId="0" applyFont="1" applyFill="1" applyBorder="1" applyAlignment="1" applyProtection="1">
      <alignment horizontal="centerContinuous"/>
      <protection hidden="1"/>
    </xf>
    <xf numFmtId="0" fontId="0" fillId="20" borderId="1" xfId="0" applyFill="1" applyBorder="1" applyProtection="1">
      <protection hidden="1"/>
    </xf>
    <xf numFmtId="0" fontId="0" fillId="20" borderId="1" xfId="0" applyFill="1" applyBorder="1" applyAlignment="1" applyProtection="1">
      <alignment horizontal="left" vertical="top" wrapText="1"/>
      <protection hidden="1"/>
    </xf>
    <xf numFmtId="0" fontId="0" fillId="20" borderId="1" xfId="0" applyFill="1" applyBorder="1" applyAlignment="1" applyProtection="1">
      <alignment horizontal="center" wrapText="1"/>
      <protection hidden="1"/>
    </xf>
    <xf numFmtId="3" fontId="0" fillId="20" borderId="1" xfId="0" applyNumberFormat="1" applyFill="1" applyBorder="1" applyAlignment="1" applyProtection="1">
      <alignment horizontal="center"/>
      <protection hidden="1"/>
    </xf>
    <xf numFmtId="0" fontId="19" fillId="19" borderId="1" xfId="0" applyFont="1" applyFill="1" applyBorder="1" applyAlignment="1" applyProtection="1">
      <alignment horizontal="left"/>
      <protection hidden="1"/>
    </xf>
    <xf numFmtId="0" fontId="19" fillId="19" borderId="22" xfId="0" applyFont="1" applyFill="1" applyBorder="1" applyAlignment="1" applyProtection="1">
      <alignment horizontal="left"/>
      <protection hidden="1"/>
    </xf>
    <xf numFmtId="0" fontId="19" fillId="19" borderId="23" xfId="0" applyFont="1" applyFill="1" applyBorder="1" applyAlignment="1" applyProtection="1">
      <alignment horizontal="left"/>
      <protection hidden="1"/>
    </xf>
    <xf numFmtId="0" fontId="0" fillId="19" borderId="24" xfId="0" applyFill="1" applyBorder="1" applyProtection="1">
      <protection hidden="1"/>
    </xf>
    <xf numFmtId="1" fontId="0" fillId="18" borderId="14" xfId="0" applyNumberFormat="1" applyFill="1" applyBorder="1" applyAlignment="1" applyProtection="1">
      <alignment horizontal="center"/>
      <protection hidden="1"/>
    </xf>
    <xf numFmtId="0" fontId="0" fillId="18" borderId="14" xfId="0" applyFill="1" applyBorder="1" applyAlignment="1" applyProtection="1">
      <alignment horizontal="center"/>
      <protection hidden="1"/>
    </xf>
    <xf numFmtId="0" fontId="0" fillId="5" borderId="14" xfId="0" applyFill="1" applyBorder="1" applyAlignment="1" applyProtection="1">
      <alignment horizontal="center"/>
      <protection locked="0"/>
    </xf>
    <xf numFmtId="0" fontId="0" fillId="0" borderId="5" xfId="0" applyBorder="1" applyProtection="1">
      <protection hidden="1"/>
    </xf>
    <xf numFmtId="1" fontId="0" fillId="17" borderId="29" xfId="0" applyNumberFormat="1" applyFill="1" applyBorder="1" applyAlignment="1" applyProtection="1">
      <alignment horizontal="center"/>
      <protection hidden="1"/>
    </xf>
    <xf numFmtId="0" fontId="0" fillId="17" borderId="29" xfId="0" applyFill="1" applyBorder="1" applyAlignment="1" applyProtection="1">
      <alignment horizontal="center"/>
      <protection hidden="1"/>
    </xf>
    <xf numFmtId="0" fontId="0" fillId="3" borderId="29" xfId="0" applyFill="1" applyBorder="1" applyAlignment="1" applyProtection="1">
      <alignment horizontal="center"/>
      <protection locked="0"/>
    </xf>
    <xf numFmtId="1" fontId="0" fillId="18" borderId="29" xfId="0" applyNumberFormat="1" applyFill="1" applyBorder="1" applyAlignment="1" applyProtection="1">
      <alignment horizontal="center"/>
      <protection hidden="1"/>
    </xf>
    <xf numFmtId="0" fontId="0" fillId="18" borderId="29" xfId="0" applyFill="1" applyBorder="1" applyAlignment="1" applyProtection="1">
      <alignment horizontal="center"/>
      <protection hidden="1"/>
    </xf>
    <xf numFmtId="0" fontId="0" fillId="5" borderId="29" xfId="0" applyFill="1" applyBorder="1" applyAlignment="1" applyProtection="1">
      <alignment horizontal="center"/>
      <protection locked="0"/>
    </xf>
    <xf numFmtId="1" fontId="0" fillId="18" borderId="13" xfId="0" applyNumberFormat="1" applyFill="1" applyBorder="1" applyAlignment="1" applyProtection="1">
      <alignment horizontal="center"/>
      <protection hidden="1"/>
    </xf>
    <xf numFmtId="0" fontId="0" fillId="18" borderId="13" xfId="0" applyFill="1" applyBorder="1" applyAlignment="1" applyProtection="1">
      <alignment horizontal="center"/>
      <protection hidden="1"/>
    </xf>
    <xf numFmtId="0" fontId="0" fillId="5" borderId="13" xfId="0" applyFill="1" applyBorder="1" applyAlignment="1" applyProtection="1">
      <alignment horizontal="center"/>
      <protection locked="0"/>
    </xf>
    <xf numFmtId="0" fontId="0" fillId="19" borderId="23" xfId="0" applyFill="1" applyBorder="1" applyProtection="1">
      <protection hidden="1"/>
    </xf>
    <xf numFmtId="3" fontId="0" fillId="18" borderId="29" xfId="0" applyNumberFormat="1" applyFill="1" applyBorder="1" applyAlignment="1" applyProtection="1">
      <alignment horizontal="center"/>
      <protection hidden="1"/>
    </xf>
    <xf numFmtId="4" fontId="0" fillId="18" borderId="29" xfId="0" applyNumberFormat="1" applyFill="1" applyBorder="1" applyAlignment="1" applyProtection="1">
      <alignment horizontal="center"/>
      <protection hidden="1"/>
    </xf>
    <xf numFmtId="3" fontId="0" fillId="17" borderId="29" xfId="0" applyNumberFormat="1" applyFill="1" applyBorder="1" applyAlignment="1" applyProtection="1">
      <alignment horizontal="center"/>
      <protection hidden="1"/>
    </xf>
    <xf numFmtId="4" fontId="0" fillId="17" borderId="29" xfId="0" applyNumberFormat="1" applyFill="1" applyBorder="1" applyAlignment="1" applyProtection="1">
      <alignment horizontal="center"/>
      <protection hidden="1"/>
    </xf>
    <xf numFmtId="3" fontId="0" fillId="18" borderId="13" xfId="0" applyNumberFormat="1" applyFill="1" applyBorder="1" applyAlignment="1" applyProtection="1">
      <alignment horizontal="center"/>
      <protection hidden="1"/>
    </xf>
    <xf numFmtId="4" fontId="0" fillId="18" borderId="13" xfId="0" applyNumberFormat="1" applyFill="1" applyBorder="1" applyAlignment="1" applyProtection="1">
      <alignment horizontal="center"/>
      <protection hidden="1"/>
    </xf>
    <xf numFmtId="0" fontId="0" fillId="19" borderId="14" xfId="0" applyFill="1" applyBorder="1" applyAlignment="1" applyProtection="1">
      <alignment horizontal="center" wrapText="1"/>
      <protection hidden="1"/>
    </xf>
    <xf numFmtId="0" fontId="0" fillId="15" borderId="14" xfId="0" applyFill="1" applyBorder="1" applyAlignment="1" applyProtection="1">
      <alignment horizontal="center" wrapText="1"/>
      <protection hidden="1"/>
    </xf>
    <xf numFmtId="0" fontId="19" fillId="19" borderId="24" xfId="0" applyFont="1" applyFill="1" applyBorder="1" applyAlignment="1" applyProtection="1">
      <alignment horizontal="centerContinuous"/>
      <protection hidden="1"/>
    </xf>
    <xf numFmtId="3" fontId="0" fillId="18" borderId="14" xfId="0" applyNumberFormat="1" applyFill="1" applyBorder="1" applyAlignment="1" applyProtection="1">
      <alignment horizontal="center"/>
      <protection hidden="1"/>
    </xf>
    <xf numFmtId="3" fontId="0" fillId="5" borderId="14" xfId="0" applyNumberFormat="1" applyFill="1" applyBorder="1" applyProtection="1">
      <protection locked="0"/>
    </xf>
    <xf numFmtId="3" fontId="0" fillId="5" borderId="14" xfId="0" applyNumberFormat="1" applyFill="1" applyBorder="1" applyAlignment="1" applyProtection="1">
      <alignment horizontal="center"/>
      <protection locked="0"/>
    </xf>
    <xf numFmtId="3" fontId="0" fillId="3" borderId="29" xfId="0" applyNumberFormat="1" applyFill="1" applyBorder="1" applyProtection="1">
      <protection locked="0"/>
    </xf>
    <xf numFmtId="3" fontId="0" fillId="3" borderId="29" xfId="0" applyNumberFormat="1" applyFill="1" applyBorder="1" applyAlignment="1" applyProtection="1">
      <alignment horizontal="center"/>
      <protection locked="0"/>
    </xf>
    <xf numFmtId="3" fontId="0" fillId="5" borderId="13" xfId="0" applyNumberFormat="1" applyFill="1" applyBorder="1" applyProtection="1">
      <protection locked="0"/>
    </xf>
    <xf numFmtId="3" fontId="0" fillId="5" borderId="13" xfId="0" applyNumberFormat="1" applyFill="1" applyBorder="1" applyAlignment="1" applyProtection="1">
      <alignment horizontal="center"/>
      <protection locked="0"/>
    </xf>
    <xf numFmtId="0" fontId="0" fillId="5" borderId="14" xfId="0" applyFill="1" applyBorder="1" applyProtection="1">
      <protection locked="0"/>
    </xf>
    <xf numFmtId="0" fontId="0" fillId="3" borderId="29" xfId="0" applyFill="1" applyBorder="1" applyProtection="1">
      <protection locked="0"/>
    </xf>
    <xf numFmtId="3" fontId="0" fillId="5" borderId="29" xfId="0" applyNumberFormat="1" applyFill="1" applyBorder="1" applyAlignment="1" applyProtection="1">
      <alignment horizontal="center"/>
      <protection locked="0"/>
    </xf>
    <xf numFmtId="0" fontId="0" fillId="5" borderId="29" xfId="0" applyFill="1" applyBorder="1" applyProtection="1">
      <protection locked="0"/>
    </xf>
    <xf numFmtId="3" fontId="0" fillId="5" borderId="29" xfId="0" applyNumberFormat="1" applyFill="1" applyBorder="1" applyProtection="1">
      <protection locked="0"/>
    </xf>
    <xf numFmtId="3" fontId="0" fillId="17" borderId="13" xfId="0" applyNumberFormat="1" applyFill="1" applyBorder="1" applyAlignment="1" applyProtection="1">
      <alignment horizontal="center"/>
      <protection hidden="1"/>
    </xf>
    <xf numFmtId="1" fontId="0" fillId="17" borderId="13" xfId="0" applyNumberFormat="1" applyFill="1" applyBorder="1" applyAlignment="1" applyProtection="1">
      <alignment horizontal="center"/>
      <protection hidden="1"/>
    </xf>
    <xf numFmtId="0" fontId="0" fillId="3" borderId="13" xfId="0" applyFill="1" applyBorder="1" applyAlignment="1" applyProtection="1">
      <alignment horizontal="center"/>
      <protection locked="0"/>
    </xf>
    <xf numFmtId="3" fontId="0" fillId="3" borderId="13" xfId="0" applyNumberFormat="1" applyFill="1" applyBorder="1" applyAlignment="1" applyProtection="1">
      <alignment horizontal="center"/>
      <protection locked="0"/>
    </xf>
    <xf numFmtId="0" fontId="0" fillId="3" borderId="13" xfId="0" applyFill="1" applyBorder="1" applyProtection="1">
      <protection locked="0"/>
    </xf>
    <xf numFmtId="3" fontId="0" fillId="3" borderId="13" xfId="0" applyNumberFormat="1" applyFill="1" applyBorder="1" applyProtection="1">
      <protection locked="0"/>
    </xf>
    <xf numFmtId="1" fontId="0" fillId="18" borderId="24" xfId="0" applyNumberFormat="1" applyFill="1" applyBorder="1" applyAlignment="1" applyProtection="1">
      <alignment horizontal="center" vertical="center"/>
      <protection hidden="1"/>
      <extLst>
        <ext xmlns:xfpb="http://schemas.microsoft.com/office/spreadsheetml/2022/featurepropertybag" uri="{C7286773-470A-42A8-94C5-96B5CB345126}">
          <xfpb:xfComplement i="0"/>
        </ext>
      </extLst>
    </xf>
    <xf numFmtId="4" fontId="0" fillId="18" borderId="14" xfId="0" applyNumberFormat="1" applyFill="1" applyBorder="1" applyAlignment="1" applyProtection="1">
      <alignment horizontal="center"/>
      <protection hidden="1"/>
    </xf>
    <xf numFmtId="1" fontId="0" fillId="18" borderId="14" xfId="0" applyNumberFormat="1" applyFill="1" applyBorder="1" applyAlignment="1" applyProtection="1">
      <alignment horizontal="center" wrapText="1"/>
      <protection hidden="1"/>
    </xf>
    <xf numFmtId="1" fontId="0" fillId="18" borderId="29" xfId="0" applyNumberFormat="1" applyFill="1" applyBorder="1" applyAlignment="1" applyProtection="1">
      <alignment horizontal="center" wrapText="1"/>
      <protection hidden="1"/>
    </xf>
    <xf numFmtId="1" fontId="0" fillId="17" borderId="29" xfId="0" applyNumberFormat="1" applyFill="1" applyBorder="1" applyAlignment="1" applyProtection="1">
      <alignment horizontal="center" wrapText="1"/>
      <protection hidden="1"/>
    </xf>
    <xf numFmtId="1" fontId="0" fillId="17" borderId="13" xfId="0" applyNumberFormat="1" applyFill="1" applyBorder="1" applyAlignment="1" applyProtection="1">
      <alignment horizontal="center" wrapText="1"/>
      <protection hidden="1"/>
    </xf>
    <xf numFmtId="3" fontId="99" fillId="3" borderId="107" xfId="0" applyNumberFormat="1" applyFont="1" applyFill="1" applyBorder="1" applyAlignment="1" applyProtection="1">
      <alignment vertical="center" wrapText="1"/>
      <protection hidden="1"/>
    </xf>
    <xf numFmtId="0" fontId="21" fillId="11" borderId="76" xfId="0" applyFont="1" applyFill="1" applyBorder="1" applyProtection="1">
      <protection hidden="1"/>
    </xf>
    <xf numFmtId="166" fontId="21" fillId="3" borderId="108" xfId="0" applyNumberFormat="1" applyFont="1" applyFill="1" applyBorder="1" applyAlignment="1" applyProtection="1">
      <alignment horizontal="center" vertical="center"/>
      <protection hidden="1"/>
    </xf>
    <xf numFmtId="166" fontId="21" fillId="3" borderId="38" xfId="0" applyNumberFormat="1" applyFont="1" applyFill="1" applyBorder="1" applyAlignment="1" applyProtection="1">
      <alignment horizontal="center" vertical="center"/>
      <protection hidden="1"/>
    </xf>
    <xf numFmtId="3" fontId="34" fillId="3" borderId="237" xfId="0" applyNumberFormat="1" applyFont="1" applyFill="1" applyBorder="1" applyAlignment="1" applyProtection="1">
      <alignment vertical="center" wrapText="1"/>
      <protection hidden="1"/>
    </xf>
    <xf numFmtId="166" fontId="21" fillId="3" borderId="237" xfId="0" applyNumberFormat="1" applyFont="1" applyFill="1" applyBorder="1" applyAlignment="1" applyProtection="1">
      <alignment horizontal="center" vertical="center"/>
      <protection hidden="1"/>
    </xf>
    <xf numFmtId="0" fontId="100" fillId="3" borderId="102" xfId="0" applyFont="1" applyFill="1" applyBorder="1" applyAlignment="1" applyProtection="1">
      <alignment vertical="center" wrapText="1"/>
      <protection hidden="1"/>
    </xf>
    <xf numFmtId="0" fontId="41" fillId="3" borderId="107" xfId="0" applyFont="1" applyFill="1" applyBorder="1" applyAlignment="1" applyProtection="1">
      <alignment vertical="center"/>
      <protection hidden="1"/>
    </xf>
    <xf numFmtId="0" fontId="41" fillId="3" borderId="0" xfId="0" applyFont="1" applyFill="1" applyAlignment="1" applyProtection="1">
      <alignment vertical="center"/>
      <protection hidden="1"/>
    </xf>
    <xf numFmtId="0" fontId="60" fillId="3" borderId="0" xfId="0" applyFont="1" applyFill="1" applyAlignment="1" applyProtection="1">
      <alignment horizontal="centerContinuous" vertical="center"/>
      <protection hidden="1"/>
    </xf>
    <xf numFmtId="0" fontId="21" fillId="3" borderId="0" xfId="0" applyFont="1" applyFill="1" applyAlignment="1" applyProtection="1">
      <alignment horizontal="centerContinuous" vertical="center"/>
      <protection hidden="1"/>
    </xf>
    <xf numFmtId="0" fontId="21" fillId="3" borderId="0" xfId="0" applyFont="1" applyFill="1" applyAlignment="1" applyProtection="1">
      <alignment horizontal="centerContinuous"/>
      <protection hidden="1"/>
    </xf>
    <xf numFmtId="0" fontId="21" fillId="3" borderId="108" xfId="0" applyFont="1" applyFill="1" applyBorder="1" applyAlignment="1" applyProtection="1">
      <alignment horizontal="centerContinuous" vertical="center"/>
      <protection hidden="1"/>
    </xf>
    <xf numFmtId="0" fontId="41" fillId="3" borderId="0" xfId="0" applyFont="1" applyFill="1" applyAlignment="1" applyProtection="1">
      <alignment horizontal="left" vertical="center" wrapText="1" indent="1"/>
      <protection hidden="1"/>
    </xf>
    <xf numFmtId="0" fontId="41" fillId="3" borderId="0" xfId="0" applyFont="1" applyFill="1" applyAlignment="1" applyProtection="1">
      <alignment vertical="center" wrapText="1"/>
      <protection hidden="1"/>
    </xf>
    <xf numFmtId="0" fontId="41" fillId="3" borderId="108" xfId="0" applyFont="1" applyFill="1" applyBorder="1" applyAlignment="1" applyProtection="1">
      <alignment vertical="center" wrapText="1"/>
      <protection hidden="1"/>
    </xf>
    <xf numFmtId="0" fontId="21" fillId="3" borderId="0" xfId="0" applyFont="1" applyFill="1" applyAlignment="1" applyProtection="1">
      <alignment vertical="center" wrapText="1"/>
      <protection hidden="1"/>
    </xf>
    <xf numFmtId="0" fontId="60" fillId="3" borderId="108" xfId="0" applyFont="1" applyFill="1" applyBorder="1" applyAlignment="1" applyProtection="1">
      <alignment horizontal="left"/>
      <protection hidden="1"/>
    </xf>
    <xf numFmtId="166" fontId="21" fillId="0" borderId="99" xfId="0" applyNumberFormat="1" applyFont="1" applyBorder="1" applyAlignment="1" applyProtection="1">
      <alignment horizontal="center" vertical="center"/>
      <protection hidden="1"/>
    </xf>
    <xf numFmtId="0" fontId="41" fillId="3" borderId="0" xfId="0" applyFont="1" applyFill="1" applyAlignment="1" applyProtection="1">
      <alignment horizontal="right"/>
      <protection hidden="1"/>
    </xf>
    <xf numFmtId="0" fontId="36" fillId="3" borderId="0" xfId="6" applyFill="1" applyAlignment="1">
      <alignment horizontal="left"/>
    </xf>
    <xf numFmtId="0" fontId="41" fillId="3" borderId="0" xfId="0" applyFont="1" applyFill="1" applyAlignment="1" applyProtection="1">
      <alignment wrapText="1"/>
      <protection hidden="1"/>
    </xf>
    <xf numFmtId="0" fontId="41" fillId="3" borderId="0" xfId="0" applyFont="1" applyFill="1" applyAlignment="1" applyProtection="1">
      <alignment horizontal="right" vertical="center"/>
      <protection hidden="1"/>
    </xf>
    <xf numFmtId="0" fontId="36" fillId="3" borderId="0" xfId="6" applyFill="1"/>
    <xf numFmtId="0" fontId="0" fillId="11" borderId="143" xfId="0" applyFill="1" applyBorder="1" applyProtection="1">
      <protection hidden="1"/>
    </xf>
    <xf numFmtId="0" fontId="0" fillId="11" borderId="40" xfId="0" applyFill="1" applyBorder="1" applyProtection="1">
      <protection hidden="1"/>
    </xf>
    <xf numFmtId="0" fontId="0" fillId="11" borderId="238" xfId="0" applyFill="1" applyBorder="1" applyProtection="1">
      <protection hidden="1"/>
    </xf>
    <xf numFmtId="0" fontId="45" fillId="11" borderId="76" xfId="5" applyFont="1" applyFill="1" applyBorder="1" applyAlignment="1" applyProtection="1">
      <alignment horizontal="left" vertical="top"/>
      <protection hidden="1"/>
    </xf>
    <xf numFmtId="0" fontId="46" fillId="11" borderId="76" xfId="5" applyFont="1" applyFill="1" applyBorder="1" applyAlignment="1" applyProtection="1">
      <alignment horizontal="left" vertical="top"/>
      <protection hidden="1"/>
    </xf>
    <xf numFmtId="0" fontId="47" fillId="14" borderId="239" xfId="0" applyFont="1" applyFill="1" applyBorder="1" applyAlignment="1" applyProtection="1">
      <alignment horizontal="centerContinuous" vertical="center"/>
      <protection hidden="1"/>
    </xf>
    <xf numFmtId="0" fontId="47" fillId="14" borderId="240" xfId="0" applyFont="1" applyFill="1" applyBorder="1" applyAlignment="1" applyProtection="1">
      <alignment horizontal="centerContinuous" vertical="center"/>
      <protection hidden="1"/>
    </xf>
    <xf numFmtId="0" fontId="41" fillId="0" borderId="76" xfId="0" applyFont="1" applyBorder="1" applyAlignment="1" applyProtection="1">
      <alignment vertical="center"/>
      <protection hidden="1"/>
    </xf>
    <xf numFmtId="0" fontId="34" fillId="13" borderId="244" xfId="0" applyFont="1" applyFill="1" applyBorder="1" applyAlignment="1" applyProtection="1">
      <alignment horizontal="center" vertical="center" wrapText="1"/>
      <protection hidden="1"/>
    </xf>
    <xf numFmtId="1" fontId="21" fillId="16" borderId="246" xfId="0" applyNumberFormat="1" applyFont="1" applyFill="1" applyBorder="1" applyAlignment="1" applyProtection="1">
      <alignment horizontal="center" vertical="center" wrapText="1"/>
      <protection locked="0"/>
    </xf>
    <xf numFmtId="0" fontId="21" fillId="16" borderId="248" xfId="0" applyFont="1" applyFill="1" applyBorder="1" applyAlignment="1" applyProtection="1">
      <alignment horizontal="center" vertical="center" wrapText="1"/>
      <protection locked="0"/>
    </xf>
    <xf numFmtId="1" fontId="21" fillId="16" borderId="248" xfId="0" applyNumberFormat="1" applyFont="1" applyFill="1" applyBorder="1" applyAlignment="1" applyProtection="1">
      <alignment horizontal="center" vertical="center" wrapText="1"/>
      <protection locked="0"/>
    </xf>
    <xf numFmtId="3" fontId="21" fillId="16" borderId="248" xfId="0" applyNumberFormat="1" applyFont="1" applyFill="1" applyBorder="1" applyAlignment="1" applyProtection="1">
      <alignment horizontal="center" vertical="center" wrapText="1"/>
      <protection locked="0"/>
    </xf>
    <xf numFmtId="0" fontId="21" fillId="16" borderId="248" xfId="0" applyFont="1" applyFill="1" applyBorder="1" applyAlignment="1" applyProtection="1">
      <alignment horizontal="center" vertical="center"/>
      <protection locked="0"/>
    </xf>
    <xf numFmtId="2" fontId="21" fillId="16" borderId="248" xfId="0" applyNumberFormat="1" applyFont="1" applyFill="1" applyBorder="1" applyAlignment="1" applyProtection="1">
      <alignment horizontal="center" vertical="center" wrapText="1"/>
      <protection locked="0"/>
    </xf>
    <xf numFmtId="3" fontId="21" fillId="16" borderId="250" xfId="0" applyNumberFormat="1" applyFont="1" applyFill="1" applyBorder="1" applyAlignment="1" applyProtection="1">
      <alignment horizontal="center" vertical="center" wrapText="1"/>
      <protection locked="0"/>
    </xf>
    <xf numFmtId="0" fontId="75" fillId="0" borderId="76" xfId="0" applyFont="1" applyBorder="1" applyAlignment="1" applyProtection="1">
      <alignment horizontal="right" indent="1"/>
      <protection hidden="1"/>
    </xf>
    <xf numFmtId="0" fontId="0" fillId="0" borderId="0" xfId="0" applyAlignment="1" applyProtection="1">
      <alignment horizontal="right" indent="1"/>
      <protection hidden="1"/>
    </xf>
    <xf numFmtId="168" fontId="75" fillId="0" borderId="77" xfId="0" applyNumberFormat="1" applyFont="1" applyBorder="1" applyAlignment="1" applyProtection="1">
      <alignment horizontal="center"/>
      <protection hidden="1"/>
    </xf>
    <xf numFmtId="0" fontId="69" fillId="11" borderId="251" xfId="0" applyFont="1" applyFill="1" applyBorder="1" applyAlignment="1" applyProtection="1">
      <alignment horizontal="left" vertical="center"/>
      <protection hidden="1"/>
    </xf>
    <xf numFmtId="0" fontId="95" fillId="11" borderId="252" xfId="0" applyFont="1" applyFill="1" applyBorder="1" applyProtection="1">
      <protection hidden="1"/>
    </xf>
    <xf numFmtId="0" fontId="47" fillId="14" borderId="253" xfId="0" applyFont="1" applyFill="1" applyBorder="1" applyAlignment="1" applyProtection="1">
      <alignment horizontal="centerContinuous" vertical="center" wrapText="1"/>
      <protection hidden="1"/>
    </xf>
    <xf numFmtId="0" fontId="41" fillId="0" borderId="254" xfId="0" applyFont="1" applyBorder="1" applyAlignment="1" applyProtection="1">
      <alignment vertical="center"/>
      <protection hidden="1"/>
    </xf>
    <xf numFmtId="0" fontId="0" fillId="3" borderId="77" xfId="0" applyFill="1" applyBorder="1" applyProtection="1">
      <protection hidden="1"/>
    </xf>
    <xf numFmtId="3" fontId="34" fillId="3" borderId="77" xfId="0" applyNumberFormat="1" applyFont="1" applyFill="1" applyBorder="1" applyAlignment="1" applyProtection="1">
      <alignment vertical="center" wrapText="1"/>
      <protection hidden="1"/>
    </xf>
    <xf numFmtId="3" fontId="34" fillId="3" borderId="255" xfId="0" applyNumberFormat="1" applyFont="1" applyFill="1" applyBorder="1" applyAlignment="1" applyProtection="1">
      <alignment horizontal="center" vertical="center" wrapText="1"/>
      <protection hidden="1"/>
    </xf>
    <xf numFmtId="166" fontId="21" fillId="3" borderId="255" xfId="0" applyNumberFormat="1" applyFont="1" applyFill="1" applyBorder="1" applyAlignment="1" applyProtection="1">
      <alignment horizontal="center" vertical="center"/>
      <protection hidden="1"/>
    </xf>
    <xf numFmtId="0" fontId="41" fillId="3" borderId="252" xfId="0" applyFont="1" applyFill="1" applyBorder="1" applyAlignment="1" applyProtection="1">
      <alignment vertical="center" wrapText="1"/>
      <protection hidden="1"/>
    </xf>
    <xf numFmtId="0" fontId="34" fillId="13" borderId="257" xfId="0" applyFont="1" applyFill="1" applyBorder="1" applyAlignment="1" applyProtection="1">
      <alignment horizontal="center" vertical="center" wrapText="1"/>
      <protection hidden="1"/>
    </xf>
    <xf numFmtId="176" fontId="21" fillId="16" borderId="259" xfId="0" applyNumberFormat="1" applyFont="1" applyFill="1" applyBorder="1" applyAlignment="1" applyProtection="1">
      <alignment horizontal="center" vertical="center" wrapText="1"/>
      <protection locked="0"/>
    </xf>
    <xf numFmtId="176" fontId="21" fillId="16" borderId="248" xfId="0" applyNumberFormat="1" applyFont="1" applyFill="1" applyBorder="1" applyAlignment="1" applyProtection="1">
      <alignment horizontal="center" vertical="center" wrapText="1"/>
      <protection locked="0"/>
    </xf>
    <xf numFmtId="176" fontId="21" fillId="16" borderId="261" xfId="0" applyNumberFormat="1" applyFont="1" applyFill="1" applyBorder="1" applyAlignment="1" applyProtection="1">
      <alignment horizontal="center" vertical="center" wrapText="1"/>
      <protection locked="0"/>
    </xf>
    <xf numFmtId="0" fontId="75" fillId="12" borderId="262" xfId="0" applyFont="1" applyFill="1" applyBorder="1" applyProtection="1">
      <protection hidden="1"/>
    </xf>
    <xf numFmtId="168" fontId="76" fillId="16" borderId="263" xfId="0" applyNumberFormat="1" applyFont="1" applyFill="1" applyBorder="1" applyAlignment="1" applyProtection="1">
      <alignment horizontal="center" vertical="center"/>
      <protection locked="0"/>
    </xf>
    <xf numFmtId="0" fontId="47" fillId="14" borderId="253" xfId="0" applyFont="1" applyFill="1" applyBorder="1" applyAlignment="1" applyProtection="1">
      <alignment horizontal="centerContinuous" vertical="center"/>
      <protection hidden="1"/>
    </xf>
    <xf numFmtId="0" fontId="34" fillId="13" borderId="264" xfId="0" applyFont="1" applyFill="1" applyBorder="1" applyAlignment="1" applyProtection="1">
      <alignment horizontal="center" vertical="center" wrapText="1"/>
      <protection hidden="1"/>
    </xf>
    <xf numFmtId="3" fontId="21" fillId="16" borderId="245" xfId="0" applyNumberFormat="1" applyFont="1" applyFill="1" applyBorder="1" applyAlignment="1" applyProtection="1">
      <alignment horizontal="center" vertical="center" wrapText="1"/>
      <protection locked="0"/>
    </xf>
    <xf numFmtId="4" fontId="21" fillId="16" borderId="246" xfId="0" applyNumberFormat="1" applyFont="1" applyFill="1" applyBorder="1" applyAlignment="1" applyProtection="1">
      <alignment horizontal="center" vertical="center"/>
      <protection locked="0"/>
    </xf>
    <xf numFmtId="3" fontId="21" fillId="16" borderId="247" xfId="0" applyNumberFormat="1" applyFont="1" applyFill="1" applyBorder="1" applyAlignment="1" applyProtection="1">
      <alignment horizontal="center" vertical="center" wrapText="1"/>
      <protection locked="0"/>
    </xf>
    <xf numFmtId="4" fontId="21" fillId="16" borderId="248" xfId="0" applyNumberFormat="1" applyFont="1" applyFill="1" applyBorder="1" applyAlignment="1" applyProtection="1">
      <alignment horizontal="center" vertical="center"/>
      <protection locked="0"/>
    </xf>
    <xf numFmtId="3" fontId="21" fillId="16" borderId="260" xfId="0" applyNumberFormat="1" applyFont="1" applyFill="1" applyBorder="1" applyAlignment="1" applyProtection="1">
      <alignment horizontal="center" vertical="center" wrapText="1"/>
      <protection locked="0"/>
    </xf>
    <xf numFmtId="4" fontId="21" fillId="16" borderId="261" xfId="0" applyNumberFormat="1" applyFont="1" applyFill="1" applyBorder="1" applyAlignment="1" applyProtection="1">
      <alignment horizontal="center" vertical="center"/>
      <protection locked="0"/>
    </xf>
    <xf numFmtId="168" fontId="75" fillId="16" borderId="263" xfId="0" applyNumberFormat="1" applyFont="1" applyFill="1" applyBorder="1" applyAlignment="1" applyProtection="1">
      <alignment horizontal="center"/>
      <protection locked="0"/>
    </xf>
    <xf numFmtId="3" fontId="21" fillId="16" borderId="266" xfId="0" applyNumberFormat="1" applyFont="1" applyFill="1" applyBorder="1" applyAlignment="1" applyProtection="1">
      <alignment horizontal="center" vertical="center" wrapText="1"/>
      <protection locked="0"/>
    </xf>
    <xf numFmtId="0" fontId="69" fillId="11" borderId="239" xfId="0" applyFont="1" applyFill="1" applyBorder="1" applyAlignment="1" applyProtection="1">
      <alignment horizontal="left" vertical="center"/>
      <protection hidden="1"/>
    </xf>
    <xf numFmtId="0" fontId="95" fillId="11" borderId="240" xfId="0" applyFont="1" applyFill="1" applyBorder="1" applyProtection="1">
      <protection hidden="1"/>
    </xf>
    <xf numFmtId="0" fontId="34" fillId="13" borderId="267" xfId="0" applyFont="1" applyFill="1" applyBorder="1" applyAlignment="1" applyProtection="1">
      <alignment horizontal="center" vertical="center" wrapText="1"/>
      <protection hidden="1"/>
    </xf>
    <xf numFmtId="1" fontId="21" fillId="16" borderId="261" xfId="0" applyNumberFormat="1" applyFont="1" applyFill="1" applyBorder="1" applyAlignment="1" applyProtection="1">
      <alignment horizontal="center" vertical="center" wrapText="1"/>
      <protection locked="0"/>
    </xf>
    <xf numFmtId="0" fontId="75" fillId="0" borderId="251" xfId="0" applyFont="1" applyBorder="1" applyAlignment="1" applyProtection="1">
      <alignment horizontal="right" indent="1"/>
      <protection hidden="1"/>
    </xf>
    <xf numFmtId="168" fontId="75" fillId="0" borderId="252" xfId="0" applyNumberFormat="1" applyFont="1" applyBorder="1" applyAlignment="1" applyProtection="1">
      <alignment horizontal="center"/>
      <protection hidden="1"/>
    </xf>
    <xf numFmtId="0" fontId="34" fillId="13" borderId="266" xfId="0" applyFont="1" applyFill="1" applyBorder="1" applyAlignment="1" applyProtection="1">
      <alignment horizontal="center" vertical="center" wrapText="1"/>
      <protection hidden="1"/>
    </xf>
    <xf numFmtId="3" fontId="21" fillId="16" borderId="269" xfId="0" applyNumberFormat="1" applyFont="1" applyFill="1" applyBorder="1" applyAlignment="1" applyProtection="1">
      <alignment horizontal="center" vertical="center" wrapText="1"/>
      <protection locked="0"/>
    </xf>
    <xf numFmtId="3" fontId="21" fillId="16" borderId="270" xfId="0" applyNumberFormat="1" applyFont="1" applyFill="1" applyBorder="1" applyAlignment="1" applyProtection="1">
      <alignment horizontal="center" vertical="center" wrapText="1"/>
      <protection locked="0"/>
    </xf>
    <xf numFmtId="3" fontId="21" fillId="16" borderId="272" xfId="0" applyNumberFormat="1" applyFont="1" applyFill="1" applyBorder="1" applyAlignment="1" applyProtection="1">
      <alignment horizontal="center" vertical="center" wrapText="1"/>
      <protection locked="0"/>
    </xf>
    <xf numFmtId="0" fontId="31" fillId="11" borderId="76" xfId="5" applyFont="1" applyFill="1" applyBorder="1" applyAlignment="1" applyProtection="1">
      <alignment horizontal="left" vertical="top"/>
      <protection hidden="1"/>
    </xf>
    <xf numFmtId="0" fontId="54" fillId="11" borderId="76" xfId="5" applyFont="1" applyFill="1" applyBorder="1" applyAlignment="1" applyProtection="1">
      <alignment horizontal="left" vertical="center"/>
      <protection hidden="1"/>
    </xf>
    <xf numFmtId="0" fontId="0" fillId="11" borderId="0" xfId="0" applyFill="1" applyAlignment="1" applyProtection="1">
      <alignment horizontal="left" vertical="center"/>
      <protection hidden="1"/>
    </xf>
    <xf numFmtId="0" fontId="72" fillId="11" borderId="77" xfId="0" applyFont="1" applyFill="1" applyBorder="1" applyAlignment="1" applyProtection="1">
      <alignment horizontal="right"/>
      <protection hidden="1"/>
    </xf>
    <xf numFmtId="0" fontId="0" fillId="11" borderId="273" xfId="0" applyFill="1" applyBorder="1" applyProtection="1">
      <protection hidden="1"/>
    </xf>
    <xf numFmtId="0" fontId="0" fillId="11" borderId="154" xfId="0" applyFill="1" applyBorder="1" applyProtection="1">
      <protection hidden="1"/>
    </xf>
    <xf numFmtId="0" fontId="0" fillId="11" borderId="155" xfId="0" applyFill="1" applyBorder="1" applyProtection="1">
      <protection hidden="1"/>
    </xf>
    <xf numFmtId="0" fontId="41" fillId="3" borderId="37" xfId="0" applyFont="1" applyFill="1" applyBorder="1" applyAlignment="1" applyProtection="1">
      <alignment vertical="center"/>
      <protection hidden="1"/>
    </xf>
    <xf numFmtId="0" fontId="41" fillId="3" borderId="33" xfId="0" applyFont="1" applyFill="1" applyBorder="1" applyAlignment="1" applyProtection="1">
      <alignment vertical="center" wrapText="1"/>
      <protection hidden="1"/>
    </xf>
    <xf numFmtId="3" fontId="34" fillId="3" borderId="31" xfId="0" applyNumberFormat="1" applyFont="1" applyFill="1" applyBorder="1" applyAlignment="1" applyProtection="1">
      <alignment vertical="center" wrapText="1"/>
      <protection hidden="1"/>
    </xf>
    <xf numFmtId="0" fontId="41" fillId="3" borderId="226" xfId="0" applyFont="1" applyFill="1" applyBorder="1" applyAlignment="1" applyProtection="1">
      <alignment vertical="center" wrapText="1"/>
      <protection hidden="1"/>
    </xf>
    <xf numFmtId="0" fontId="60" fillId="3" borderId="19" xfId="0" applyFont="1" applyFill="1" applyBorder="1" applyAlignment="1" applyProtection="1">
      <alignment horizontal="right" vertical="center"/>
      <protection hidden="1"/>
    </xf>
    <xf numFmtId="3" fontId="34" fillId="3" borderId="77" xfId="0" applyNumberFormat="1" applyFont="1" applyFill="1" applyBorder="1" applyAlignment="1" applyProtection="1">
      <alignment horizontal="center" vertical="center" wrapText="1"/>
      <protection hidden="1"/>
    </xf>
    <xf numFmtId="166" fontId="21" fillId="3" borderId="77" xfId="0" applyNumberFormat="1" applyFont="1" applyFill="1" applyBorder="1" applyAlignment="1" applyProtection="1">
      <alignment horizontal="center" vertical="center"/>
      <protection hidden="1"/>
    </xf>
    <xf numFmtId="0" fontId="41" fillId="0" borderId="76" xfId="0" applyFont="1" applyBorder="1" applyAlignment="1" applyProtection="1">
      <alignment vertical="center" wrapText="1"/>
      <protection hidden="1"/>
    </xf>
    <xf numFmtId="3" fontId="34" fillId="3" borderId="274" xfId="0" applyNumberFormat="1" applyFont="1" applyFill="1" applyBorder="1" applyAlignment="1" applyProtection="1">
      <alignment vertical="center" wrapText="1"/>
      <protection hidden="1"/>
    </xf>
    <xf numFmtId="0" fontId="0" fillId="3" borderId="252" xfId="0" applyFill="1" applyBorder="1" applyProtection="1">
      <protection hidden="1"/>
    </xf>
    <xf numFmtId="0" fontId="0" fillId="3" borderId="19" xfId="0" applyFill="1" applyBorder="1" applyProtection="1">
      <protection hidden="1"/>
    </xf>
    <xf numFmtId="0" fontId="41" fillId="3" borderId="77" xfId="0" applyFont="1" applyFill="1" applyBorder="1" applyAlignment="1" applyProtection="1">
      <alignment vertical="center" wrapText="1"/>
      <protection hidden="1"/>
    </xf>
    <xf numFmtId="0" fontId="41" fillId="3" borderId="38" xfId="0" applyFont="1" applyFill="1" applyBorder="1" applyAlignment="1" applyProtection="1">
      <alignment vertical="center"/>
      <protection hidden="1"/>
    </xf>
    <xf numFmtId="0" fontId="41" fillId="3" borderId="19" xfId="0" applyFont="1" applyFill="1" applyBorder="1" applyAlignment="1" applyProtection="1">
      <alignment vertical="center" wrapText="1"/>
      <protection hidden="1"/>
    </xf>
    <xf numFmtId="0" fontId="41" fillId="0" borderId="274" xfId="0" applyFont="1" applyBorder="1" applyAlignment="1" applyProtection="1">
      <alignment vertical="center"/>
      <protection hidden="1"/>
    </xf>
    <xf numFmtId="0" fontId="45" fillId="11" borderId="76" xfId="0" applyFont="1" applyFill="1" applyBorder="1" applyProtection="1">
      <protection hidden="1"/>
    </xf>
    <xf numFmtId="0" fontId="46" fillId="11" borderId="76" xfId="0" applyFont="1" applyFill="1" applyBorder="1" applyProtection="1">
      <protection hidden="1"/>
    </xf>
    <xf numFmtId="0" fontId="15" fillId="0" borderId="41" xfId="8" applyFont="1" applyBorder="1" applyAlignment="1" applyProtection="1">
      <alignment horizontal="centerContinuous"/>
      <protection hidden="1"/>
    </xf>
    <xf numFmtId="3" fontId="13" fillId="0" borderId="44" xfId="7" applyNumberFormat="1" applyFont="1" applyBorder="1" applyAlignment="1" applyProtection="1">
      <alignment horizontal="centerContinuous"/>
      <protection hidden="1"/>
    </xf>
    <xf numFmtId="0" fontId="21" fillId="0" borderId="192" xfId="0" applyFont="1" applyBorder="1" applyAlignment="1" applyProtection="1">
      <alignment horizontal="center" vertical="center"/>
      <protection hidden="1"/>
    </xf>
    <xf numFmtId="0" fontId="21" fillId="0" borderId="70" xfId="0" applyFont="1" applyBorder="1" applyAlignment="1" applyProtection="1">
      <alignment horizontal="center" vertical="center"/>
      <protection hidden="1"/>
    </xf>
    <xf numFmtId="3" fontId="21" fillId="0" borderId="221" xfId="0" applyNumberFormat="1" applyFont="1" applyBorder="1" applyAlignment="1" applyProtection="1">
      <alignment horizontal="center" vertical="center"/>
      <protection hidden="1"/>
    </xf>
    <xf numFmtId="4" fontId="21" fillId="0" borderId="221" xfId="0" applyNumberFormat="1" applyFont="1" applyBorder="1" applyAlignment="1" applyProtection="1">
      <alignment horizontal="center" vertical="center"/>
      <protection hidden="1"/>
    </xf>
    <xf numFmtId="166" fontId="21" fillId="0" borderId="235" xfId="0" applyNumberFormat="1" applyFont="1" applyBorder="1" applyAlignment="1" applyProtection="1">
      <alignment horizontal="center" vertical="center"/>
      <protection hidden="1"/>
    </xf>
    <xf numFmtId="0" fontId="21" fillId="0" borderId="67" xfId="0" applyFont="1" applyBorder="1" applyAlignment="1" applyProtection="1">
      <alignment horizontal="center" vertical="center"/>
      <protection hidden="1"/>
    </xf>
    <xf numFmtId="0" fontId="21" fillId="0" borderId="23" xfId="0" applyFont="1" applyBorder="1" applyProtection="1">
      <protection hidden="1"/>
    </xf>
    <xf numFmtId="0" fontId="4" fillId="0" borderId="23" xfId="2" applyBorder="1" applyAlignment="1" applyProtection="1">
      <alignment vertical="center"/>
      <protection hidden="1"/>
    </xf>
    <xf numFmtId="0" fontId="21" fillId="0" borderId="193" xfId="0" applyFont="1" applyBorder="1" applyAlignment="1" applyProtection="1">
      <alignment horizontal="center" vertical="center"/>
      <protection hidden="1"/>
    </xf>
    <xf numFmtId="0" fontId="21" fillId="0" borderId="3" xfId="0" applyFont="1" applyBorder="1" applyProtection="1">
      <protection hidden="1"/>
    </xf>
    <xf numFmtId="0" fontId="4" fillId="5" borderId="195" xfId="2" applyFill="1" applyBorder="1" applyAlignment="1" applyProtection="1">
      <alignment vertical="center"/>
      <protection hidden="1"/>
    </xf>
    <xf numFmtId="0" fontId="21" fillId="5" borderId="195" xfId="0" applyFont="1" applyFill="1" applyBorder="1" applyProtection="1">
      <protection hidden="1"/>
    </xf>
    <xf numFmtId="0" fontId="21" fillId="0" borderId="72" xfId="0" applyFont="1" applyBorder="1" applyProtection="1">
      <protection hidden="1"/>
    </xf>
    <xf numFmtId="0" fontId="21" fillId="0" borderId="41" xfId="0" applyFont="1" applyBorder="1" applyAlignment="1" applyProtection="1">
      <alignment horizontal="centerContinuous"/>
      <protection hidden="1"/>
    </xf>
    <xf numFmtId="0" fontId="21" fillId="0" borderId="10" xfId="0" applyFont="1" applyBorder="1" applyAlignment="1" applyProtection="1">
      <alignment horizontal="center" vertical="center"/>
      <protection hidden="1"/>
    </xf>
    <xf numFmtId="0" fontId="21" fillId="3" borderId="43" xfId="0" applyFont="1" applyFill="1" applyBorder="1" applyProtection="1">
      <protection hidden="1"/>
    </xf>
    <xf numFmtId="0" fontId="21" fillId="3" borderId="44" xfId="0" applyFont="1" applyFill="1" applyBorder="1" applyProtection="1">
      <protection hidden="1"/>
    </xf>
    <xf numFmtId="0" fontId="21" fillId="0" borderId="44" xfId="0" applyFont="1" applyBorder="1" applyAlignment="1" applyProtection="1">
      <alignment horizontal="centerContinuous"/>
      <protection hidden="1"/>
    </xf>
    <xf numFmtId="0" fontId="21" fillId="15" borderId="43" xfId="0" applyFont="1" applyFill="1" applyBorder="1" applyProtection="1">
      <protection hidden="1"/>
    </xf>
    <xf numFmtId="0" fontId="4" fillId="5" borderId="199" xfId="2" applyFill="1" applyBorder="1" applyAlignment="1" applyProtection="1">
      <alignment vertical="center"/>
      <protection hidden="1"/>
    </xf>
    <xf numFmtId="3" fontId="34" fillId="13" borderId="30" xfId="0" applyNumberFormat="1" applyFont="1" applyFill="1" applyBorder="1" applyAlignment="1" applyProtection="1">
      <alignment horizontal="center" vertical="center" wrapText="1"/>
      <protection hidden="1"/>
    </xf>
    <xf numFmtId="176" fontId="21" fillId="16" borderId="47" xfId="0" applyNumberFormat="1" applyFont="1" applyFill="1" applyBorder="1" applyAlignment="1" applyProtection="1">
      <alignment horizontal="center" vertical="center" wrapText="1"/>
      <protection locked="0"/>
    </xf>
    <xf numFmtId="176" fontId="21" fillId="16" borderId="49" xfId="0" applyNumberFormat="1" applyFont="1" applyFill="1" applyBorder="1" applyAlignment="1" applyProtection="1">
      <alignment horizontal="center" vertical="center" wrapText="1"/>
      <protection locked="0"/>
    </xf>
    <xf numFmtId="176" fontId="21" fillId="16" borderId="50" xfId="0" applyNumberFormat="1" applyFont="1" applyFill="1" applyBorder="1" applyAlignment="1" applyProtection="1">
      <alignment horizontal="center" vertical="center" wrapText="1"/>
      <protection locked="0"/>
    </xf>
    <xf numFmtId="0" fontId="21" fillId="3" borderId="34" xfId="0" applyFont="1" applyFill="1" applyBorder="1" applyProtection="1">
      <protection hidden="1"/>
    </xf>
    <xf numFmtId="3" fontId="34" fillId="3" borderId="34" xfId="0" applyNumberFormat="1" applyFont="1" applyFill="1" applyBorder="1" applyAlignment="1" applyProtection="1">
      <alignment horizontal="center" vertical="center" wrapText="1"/>
      <protection hidden="1"/>
    </xf>
    <xf numFmtId="168" fontId="21" fillId="3" borderId="34" xfId="0" applyNumberFormat="1" applyFont="1" applyFill="1" applyBorder="1" applyAlignment="1" applyProtection="1">
      <alignment horizontal="center" vertical="center"/>
      <protection hidden="1"/>
    </xf>
    <xf numFmtId="3" fontId="34" fillId="3" borderId="33" xfId="0" applyNumberFormat="1" applyFont="1" applyFill="1" applyBorder="1" applyAlignment="1" applyProtection="1">
      <alignment vertical="center" wrapText="1"/>
      <protection hidden="1"/>
    </xf>
    <xf numFmtId="3" fontId="34" fillId="3" borderId="33" xfId="0" applyNumberFormat="1" applyFont="1" applyFill="1" applyBorder="1" applyAlignment="1" applyProtection="1">
      <alignment horizontal="center" vertical="center" wrapText="1"/>
      <protection hidden="1"/>
    </xf>
    <xf numFmtId="168" fontId="21" fillId="3" borderId="33" xfId="0" applyNumberFormat="1" applyFont="1" applyFill="1" applyBorder="1" applyAlignment="1" applyProtection="1">
      <alignment horizontal="center" vertical="center"/>
      <protection hidden="1"/>
    </xf>
    <xf numFmtId="0" fontId="46" fillId="11" borderId="0" xfId="0" applyFont="1" applyFill="1" applyAlignment="1" applyProtection="1">
      <alignment vertical="top"/>
      <protection hidden="1"/>
    </xf>
    <xf numFmtId="0" fontId="46" fillId="11" borderId="0" xfId="0" applyFont="1" applyFill="1" applyAlignment="1">
      <alignment horizontal="center" vertical="top"/>
    </xf>
    <xf numFmtId="0" fontId="46" fillId="11" borderId="0" xfId="0" applyFont="1" applyFill="1" applyAlignment="1">
      <alignment vertical="top"/>
    </xf>
    <xf numFmtId="0" fontId="21" fillId="0" borderId="38" xfId="0" applyFont="1" applyBorder="1" applyProtection="1">
      <protection hidden="1"/>
    </xf>
    <xf numFmtId="0" fontId="21" fillId="0" borderId="106" xfId="0" applyFont="1" applyBorder="1" applyProtection="1">
      <protection hidden="1"/>
    </xf>
    <xf numFmtId="3" fontId="21" fillId="16" borderId="125" xfId="0" applyNumberFormat="1" applyFont="1" applyFill="1" applyBorder="1" applyAlignment="1" applyProtection="1">
      <alignment horizontal="center" vertical="center" wrapText="1"/>
      <protection locked="0"/>
    </xf>
    <xf numFmtId="3" fontId="21" fillId="16" borderId="47" xfId="0" applyNumberFormat="1" applyFont="1" applyFill="1" applyBorder="1" applyAlignment="1" applyProtection="1">
      <alignment horizontal="center" vertical="center" wrapText="1"/>
      <protection locked="0"/>
    </xf>
    <xf numFmtId="3" fontId="21" fillId="16" borderId="141" xfId="0" applyNumberFormat="1" applyFont="1" applyFill="1" applyBorder="1" applyAlignment="1" applyProtection="1">
      <alignment horizontal="center" vertical="center" wrapText="1"/>
      <protection locked="0"/>
    </xf>
    <xf numFmtId="3" fontId="21" fillId="16" borderId="49" xfId="0" applyNumberFormat="1" applyFont="1" applyFill="1" applyBorder="1" applyAlignment="1" applyProtection="1">
      <alignment horizontal="center" vertical="center" wrapText="1"/>
      <protection locked="0"/>
    </xf>
    <xf numFmtId="3" fontId="21" fillId="16" borderId="116" xfId="0" applyNumberFormat="1" applyFont="1" applyFill="1" applyBorder="1" applyAlignment="1" applyProtection="1">
      <alignment horizontal="center" vertical="center" wrapText="1"/>
      <protection locked="0"/>
    </xf>
    <xf numFmtId="3" fontId="21" fillId="16" borderId="50" xfId="0" applyNumberFormat="1" applyFont="1" applyFill="1" applyBorder="1" applyAlignment="1" applyProtection="1">
      <alignment horizontal="center" vertical="center" wrapText="1"/>
      <protection locked="0"/>
    </xf>
    <xf numFmtId="0" fontId="13" fillId="5" borderId="207" xfId="7" applyFont="1" applyFill="1" applyBorder="1" applyAlignment="1" applyProtection="1">
      <alignment horizontal="right" vertical="center"/>
      <protection hidden="1"/>
    </xf>
    <xf numFmtId="0" fontId="12" fillId="5" borderId="278" xfId="7" applyFont="1" applyFill="1" applyBorder="1" applyAlignment="1" applyProtection="1">
      <alignment horizontal="right" vertical="center"/>
      <protection hidden="1"/>
    </xf>
    <xf numFmtId="3" fontId="13" fillId="5" borderId="26" xfId="7" applyNumberFormat="1" applyFont="1" applyFill="1" applyBorder="1" applyAlignment="1" applyProtection="1">
      <alignment horizontal="center" vertical="center"/>
      <protection hidden="1"/>
    </xf>
    <xf numFmtId="0" fontId="12" fillId="0" borderId="83" xfId="7" applyFont="1" applyBorder="1" applyAlignment="1" applyProtection="1">
      <alignment vertical="center"/>
      <protection hidden="1"/>
    </xf>
    <xf numFmtId="0" fontId="78" fillId="0" borderId="0" xfId="0" applyFont="1" applyAlignment="1" applyProtection="1">
      <alignment vertical="center" wrapText="1"/>
      <protection hidden="1"/>
    </xf>
    <xf numFmtId="0" fontId="41" fillId="3" borderId="33" xfId="0" applyFont="1" applyFill="1" applyBorder="1" applyAlignment="1" applyProtection="1">
      <alignment vertical="center"/>
      <protection hidden="1"/>
    </xf>
    <xf numFmtId="0" fontId="60" fillId="3" borderId="0" xfId="0" applyFont="1" applyFill="1" applyAlignment="1" applyProtection="1">
      <alignment horizontal="left" indent="6"/>
      <protection hidden="1"/>
    </xf>
    <xf numFmtId="0" fontId="0" fillId="3" borderId="77" xfId="0" applyFill="1" applyBorder="1" applyAlignment="1" applyProtection="1">
      <alignment horizontal="centerContinuous"/>
      <protection hidden="1"/>
    </xf>
    <xf numFmtId="0" fontId="69" fillId="11" borderId="279" xfId="0" applyFont="1" applyFill="1" applyBorder="1" applyAlignment="1" applyProtection="1">
      <alignment horizontal="left" vertical="center"/>
      <protection hidden="1"/>
    </xf>
    <xf numFmtId="0" fontId="69" fillId="11" borderId="280" xfId="0" applyFont="1" applyFill="1" applyBorder="1" applyAlignment="1" applyProtection="1">
      <alignment horizontal="center" vertical="center" wrapText="1"/>
      <protection hidden="1"/>
    </xf>
    <xf numFmtId="0" fontId="95" fillId="11" borderId="280" xfId="0" applyFont="1" applyFill="1" applyBorder="1" applyProtection="1">
      <protection hidden="1"/>
    </xf>
    <xf numFmtId="0" fontId="95" fillId="11" borderId="281" xfId="0" applyFont="1" applyFill="1" applyBorder="1" applyProtection="1">
      <protection hidden="1"/>
    </xf>
    <xf numFmtId="0" fontId="47" fillId="14" borderId="279" xfId="0" applyFont="1" applyFill="1" applyBorder="1" applyAlignment="1" applyProtection="1">
      <alignment horizontal="centerContinuous" vertical="center" wrapText="1"/>
      <protection hidden="1"/>
    </xf>
    <xf numFmtId="0" fontId="47" fillId="14" borderId="280" xfId="0" applyFont="1" applyFill="1" applyBorder="1" applyAlignment="1" applyProtection="1">
      <alignment horizontal="centerContinuous" vertical="center" wrapText="1"/>
      <protection hidden="1"/>
    </xf>
    <xf numFmtId="0" fontId="78" fillId="14" borderId="280" xfId="0" applyFont="1" applyFill="1" applyBorder="1" applyAlignment="1" applyProtection="1">
      <alignment horizontal="right" vertical="center"/>
      <protection hidden="1"/>
    </xf>
    <xf numFmtId="0" fontId="78" fillId="14" borderId="281" xfId="0" applyFont="1" applyFill="1" applyBorder="1" applyAlignment="1" applyProtection="1">
      <alignment vertical="center" wrapText="1"/>
      <protection hidden="1"/>
    </xf>
    <xf numFmtId="3" fontId="0" fillId="0" borderId="77" xfId="0" applyNumberFormat="1" applyBorder="1" applyAlignment="1" applyProtection="1">
      <alignment horizontal="center"/>
      <protection hidden="1"/>
    </xf>
    <xf numFmtId="0" fontId="21" fillId="0" borderId="19" xfId="0" applyFont="1" applyBorder="1" applyAlignment="1" applyProtection="1">
      <alignment horizontal="right" vertical="center"/>
      <protection hidden="1"/>
    </xf>
    <xf numFmtId="0" fontId="45" fillId="11" borderId="15" xfId="7" applyFont="1" applyFill="1" applyBorder="1" applyAlignment="1" applyProtection="1">
      <alignment vertical="center"/>
      <protection hidden="1"/>
    </xf>
    <xf numFmtId="0" fontId="44" fillId="11" borderId="16" xfId="7" applyFont="1" applyFill="1" applyBorder="1" applyAlignment="1" applyProtection="1">
      <alignment horizontal="center"/>
      <protection hidden="1"/>
    </xf>
    <xf numFmtId="0" fontId="4" fillId="11" borderId="16" xfId="7" applyFont="1" applyFill="1" applyBorder="1" applyProtection="1">
      <protection hidden="1"/>
    </xf>
    <xf numFmtId="0" fontId="44" fillId="11" borderId="16" xfId="7" applyFont="1" applyFill="1" applyBorder="1" applyProtection="1">
      <protection hidden="1"/>
    </xf>
    <xf numFmtId="176" fontId="4" fillId="11" borderId="16" xfId="7" applyNumberFormat="1" applyFont="1" applyFill="1" applyBorder="1" applyAlignment="1" applyProtection="1">
      <alignment horizontal="center"/>
      <protection hidden="1"/>
    </xf>
    <xf numFmtId="0" fontId="21" fillId="11" borderId="16" xfId="0" applyFont="1" applyFill="1" applyBorder="1" applyProtection="1">
      <protection hidden="1"/>
    </xf>
    <xf numFmtId="166" fontId="74" fillId="11" borderId="16" xfId="0" applyNumberFormat="1" applyFont="1" applyFill="1" applyBorder="1" applyAlignment="1" applyProtection="1">
      <alignment vertical="center"/>
      <protection hidden="1"/>
    </xf>
    <xf numFmtId="166" fontId="74" fillId="11" borderId="25" xfId="0" applyNumberFormat="1" applyFont="1" applyFill="1" applyBorder="1" applyAlignment="1" applyProtection="1">
      <alignment vertical="center"/>
      <protection hidden="1"/>
    </xf>
    <xf numFmtId="0" fontId="74" fillId="11" borderId="0" xfId="0" applyFont="1" applyFill="1" applyAlignment="1" applyProtection="1">
      <alignment vertical="center"/>
      <protection hidden="1"/>
    </xf>
    <xf numFmtId="0" fontId="74" fillId="11" borderId="0" xfId="0" applyFont="1" applyFill="1" applyAlignment="1" applyProtection="1">
      <alignment horizontal="right" vertical="center"/>
      <protection hidden="1"/>
    </xf>
    <xf numFmtId="0" fontId="74" fillId="11" borderId="17" xfId="0" applyFont="1" applyFill="1" applyBorder="1" applyAlignment="1" applyProtection="1">
      <alignment horizontal="left" vertical="center"/>
      <protection hidden="1"/>
    </xf>
    <xf numFmtId="0" fontId="74" fillId="14" borderId="97" xfId="0" applyFont="1" applyFill="1" applyBorder="1" applyAlignment="1" applyProtection="1">
      <alignment vertical="center"/>
      <protection hidden="1"/>
    </xf>
    <xf numFmtId="0" fontId="74" fillId="14" borderId="195" xfId="0" applyFont="1" applyFill="1" applyBorder="1" applyAlignment="1" applyProtection="1">
      <alignment vertical="center"/>
      <protection hidden="1"/>
    </xf>
    <xf numFmtId="0" fontId="69" fillId="14" borderId="195" xfId="0" applyFont="1" applyFill="1" applyBorder="1" applyAlignment="1" applyProtection="1">
      <alignment horizontal="right" vertical="center"/>
      <protection hidden="1"/>
    </xf>
    <xf numFmtId="0" fontId="69" fillId="14" borderId="282" xfId="0" applyFont="1" applyFill="1" applyBorder="1" applyAlignment="1" applyProtection="1">
      <alignment horizontal="left" vertical="center" indent="1"/>
      <protection hidden="1"/>
    </xf>
    <xf numFmtId="166" fontId="74" fillId="22" borderId="97" xfId="0" applyNumberFormat="1" applyFont="1" applyFill="1" applyBorder="1" applyAlignment="1" applyProtection="1">
      <alignment horizontal="center" vertical="center"/>
      <protection hidden="1"/>
    </xf>
    <xf numFmtId="166" fontId="74" fillId="22" borderId="282" xfId="0" applyNumberFormat="1" applyFont="1" applyFill="1" applyBorder="1" applyAlignment="1" applyProtection="1">
      <alignment horizontal="center" vertical="center"/>
      <protection hidden="1"/>
    </xf>
    <xf numFmtId="0" fontId="4" fillId="0" borderId="143" xfId="7" applyFont="1" applyBorder="1" applyProtection="1">
      <protection hidden="1"/>
    </xf>
    <xf numFmtId="0" fontId="4" fillId="0" borderId="40" xfId="7" applyFont="1" applyBorder="1" applyProtection="1">
      <protection hidden="1"/>
    </xf>
    <xf numFmtId="0" fontId="44" fillId="0" borderId="40" xfId="7" applyFont="1" applyBorder="1" applyAlignment="1" applyProtection="1">
      <alignment horizontal="center"/>
      <protection hidden="1"/>
    </xf>
    <xf numFmtId="0" fontId="44" fillId="0" borderId="40" xfId="7" applyFont="1" applyBorder="1" applyProtection="1">
      <protection hidden="1"/>
    </xf>
    <xf numFmtId="176" fontId="4" fillId="0" borderId="40" xfId="7" applyNumberFormat="1" applyFont="1" applyBorder="1" applyProtection="1">
      <protection hidden="1"/>
    </xf>
    <xf numFmtId="176" fontId="4" fillId="0" borderId="40" xfId="7" applyNumberFormat="1" applyFont="1" applyBorder="1" applyAlignment="1" applyProtection="1">
      <alignment horizontal="center"/>
      <protection hidden="1"/>
    </xf>
    <xf numFmtId="3" fontId="4" fillId="0" borderId="40" xfId="7" applyNumberFormat="1" applyFont="1" applyBorder="1" applyProtection="1">
      <protection hidden="1"/>
    </xf>
    <xf numFmtId="3" fontId="4" fillId="0" borderId="40" xfId="7" applyNumberFormat="1" applyFont="1" applyBorder="1" applyAlignment="1" applyProtection="1">
      <alignment horizontal="center"/>
      <protection hidden="1"/>
    </xf>
    <xf numFmtId="0" fontId="4" fillId="0" borderId="238" xfId="2" applyBorder="1" applyProtection="1">
      <protection hidden="1"/>
    </xf>
    <xf numFmtId="0" fontId="4" fillId="0" borderId="76" xfId="7" applyFont="1" applyBorder="1" applyAlignment="1" applyProtection="1">
      <alignment horizontal="left"/>
      <protection hidden="1"/>
    </xf>
    <xf numFmtId="0" fontId="4" fillId="0" borderId="77" xfId="2" applyBorder="1" applyProtection="1">
      <protection hidden="1"/>
    </xf>
    <xf numFmtId="0" fontId="14" fillId="0" borderId="0" xfId="0" applyFont="1" applyProtection="1">
      <protection hidden="1"/>
    </xf>
    <xf numFmtId="0" fontId="11" fillId="0" borderId="0" xfId="7" applyFont="1" applyAlignment="1" applyProtection="1">
      <alignment horizontal="left"/>
      <protection hidden="1"/>
    </xf>
    <xf numFmtId="176" fontId="11" fillId="0" borderId="0" xfId="7" applyNumberFormat="1" applyFont="1" applyAlignment="1" applyProtection="1">
      <alignment horizontal="center" wrapText="1"/>
      <protection hidden="1"/>
    </xf>
    <xf numFmtId="0" fontId="4" fillId="0" borderId="76" xfId="7" applyFont="1" applyBorder="1" applyProtection="1">
      <protection hidden="1"/>
    </xf>
    <xf numFmtId="0" fontId="44" fillId="0" borderId="76" xfId="7" applyFont="1" applyBorder="1" applyAlignment="1" applyProtection="1">
      <alignment horizontal="center"/>
      <protection hidden="1"/>
    </xf>
    <xf numFmtId="0" fontId="4" fillId="0" borderId="77" xfId="7" applyFont="1" applyBorder="1" applyAlignment="1" applyProtection="1">
      <alignment horizontal="center"/>
      <protection hidden="1"/>
    </xf>
    <xf numFmtId="0" fontId="14" fillId="0" borderId="0" xfId="0" applyFont="1" applyAlignment="1" applyProtection="1">
      <alignment vertical="top"/>
      <protection hidden="1"/>
    </xf>
    <xf numFmtId="0" fontId="11" fillId="0" borderId="0" xfId="7" applyFont="1" applyAlignment="1" applyProtection="1">
      <alignment horizontal="center"/>
      <protection hidden="1"/>
    </xf>
    <xf numFmtId="0" fontId="11" fillId="0" borderId="0" xfId="7" applyFont="1" applyAlignment="1" applyProtection="1">
      <alignment horizontal="center" wrapText="1"/>
      <protection hidden="1"/>
    </xf>
    <xf numFmtId="0" fontId="102" fillId="0" borderId="0" xfId="0" applyFont="1" applyProtection="1">
      <protection hidden="1"/>
    </xf>
    <xf numFmtId="0" fontId="34" fillId="0" borderId="0" xfId="7" applyFont="1" applyAlignment="1" applyProtection="1">
      <alignment horizontal="left" vertical="center"/>
      <protection hidden="1"/>
    </xf>
    <xf numFmtId="3" fontId="13" fillId="0" borderId="0" xfId="7" applyNumberFormat="1" applyFont="1" applyAlignment="1" applyProtection="1">
      <alignment horizontal="centerContinuous"/>
      <protection hidden="1"/>
    </xf>
    <xf numFmtId="169" fontId="6" fillId="12" borderId="0" xfId="7" applyNumberFormat="1" applyFont="1" applyFill="1" applyAlignment="1" applyProtection="1">
      <alignment horizontal="center"/>
      <protection hidden="1"/>
    </xf>
    <xf numFmtId="3" fontId="12" fillId="12" borderId="0" xfId="7" applyNumberFormat="1" applyFont="1" applyFill="1" applyProtection="1">
      <protection hidden="1"/>
    </xf>
    <xf numFmtId="3" fontId="12" fillId="0" borderId="0" xfId="7" applyNumberFormat="1" applyFont="1" applyAlignment="1" applyProtection="1">
      <alignment horizontal="centerContinuous"/>
      <protection hidden="1"/>
    </xf>
    <xf numFmtId="0" fontId="4" fillId="0" borderId="0" xfId="7" applyFont="1" applyAlignment="1" applyProtection="1">
      <alignment horizontal="centerContinuous"/>
      <protection hidden="1"/>
    </xf>
    <xf numFmtId="0" fontId="4" fillId="0" borderId="283" xfId="7" applyFont="1" applyBorder="1" applyProtection="1">
      <protection hidden="1"/>
    </xf>
    <xf numFmtId="3" fontId="12" fillId="15" borderId="0" xfId="7" applyNumberFormat="1" applyFont="1" applyFill="1" applyAlignment="1" applyProtection="1">
      <alignment horizontal="right" vertical="center"/>
      <protection hidden="1"/>
    </xf>
    <xf numFmtId="168" fontId="6" fillId="15" borderId="0" xfId="7" applyNumberFormat="1" applyFont="1" applyFill="1" applyAlignment="1" applyProtection="1">
      <alignment horizontal="center" vertical="center"/>
      <protection hidden="1"/>
    </xf>
    <xf numFmtId="0" fontId="4" fillId="0" borderId="76" xfId="2" applyBorder="1" applyProtection="1">
      <protection hidden="1"/>
    </xf>
    <xf numFmtId="0" fontId="4" fillId="0" borderId="273" xfId="2" applyBorder="1" applyProtection="1">
      <protection hidden="1"/>
    </xf>
    <xf numFmtId="0" fontId="4" fillId="0" borderId="154" xfId="2" applyBorder="1" applyProtection="1">
      <protection hidden="1"/>
    </xf>
    <xf numFmtId="0" fontId="4" fillId="0" borderId="155" xfId="2" applyBorder="1" applyProtection="1">
      <protection hidden="1"/>
    </xf>
    <xf numFmtId="176" fontId="45" fillId="11" borderId="16" xfId="7" applyNumberFormat="1" applyFont="1" applyFill="1" applyBorder="1" applyAlignment="1" applyProtection="1">
      <alignment horizontal="left" vertical="center"/>
      <protection hidden="1"/>
    </xf>
    <xf numFmtId="0" fontId="21" fillId="22" borderId="74" xfId="0" applyFont="1" applyFill="1" applyBorder="1" applyProtection="1">
      <protection hidden="1"/>
    </xf>
    <xf numFmtId="0" fontId="14" fillId="22" borderId="45" xfId="2" applyFont="1" applyFill="1" applyBorder="1" applyAlignment="1" applyProtection="1">
      <alignment horizontal="right"/>
      <protection hidden="1"/>
    </xf>
    <xf numFmtId="168" fontId="101" fillId="22" borderId="45" xfId="0" applyNumberFormat="1" applyFont="1" applyFill="1" applyBorder="1" applyAlignment="1" applyProtection="1">
      <alignment horizontal="center"/>
      <protection hidden="1"/>
    </xf>
    <xf numFmtId="0" fontId="21" fillId="22" borderId="46" xfId="0" applyFont="1" applyFill="1" applyBorder="1" applyProtection="1">
      <protection hidden="1"/>
    </xf>
    <xf numFmtId="0" fontId="21" fillId="22" borderId="284" xfId="0" applyFont="1" applyFill="1" applyBorder="1" applyProtection="1">
      <protection hidden="1"/>
    </xf>
    <xf numFmtId="0" fontId="14" fillId="22" borderId="3" xfId="2" applyFont="1" applyFill="1" applyBorder="1" applyAlignment="1" applyProtection="1">
      <alignment horizontal="right"/>
      <protection hidden="1"/>
    </xf>
    <xf numFmtId="168" fontId="101" fillId="22" borderId="3" xfId="0" applyNumberFormat="1" applyFont="1" applyFill="1" applyBorder="1" applyAlignment="1" applyProtection="1">
      <alignment horizontal="center"/>
      <protection hidden="1"/>
    </xf>
    <xf numFmtId="0" fontId="21" fillId="22" borderId="285" xfId="0" applyFont="1" applyFill="1" applyBorder="1" applyProtection="1">
      <protection hidden="1"/>
    </xf>
    <xf numFmtId="0" fontId="72" fillId="0" borderId="0" xfId="0" applyFont="1" applyAlignment="1" applyProtection="1">
      <alignment horizontal="right" vertical="center"/>
      <protection hidden="1"/>
    </xf>
    <xf numFmtId="0" fontId="21" fillId="0" borderId="105" xfId="0" applyFont="1" applyBorder="1" applyProtection="1">
      <protection hidden="1"/>
    </xf>
    <xf numFmtId="0" fontId="80" fillId="0" borderId="107" xfId="0" applyFont="1" applyBorder="1" applyProtection="1">
      <protection hidden="1"/>
    </xf>
    <xf numFmtId="166" fontId="104" fillId="0" borderId="0" xfId="0" applyNumberFormat="1" applyFont="1" applyAlignment="1" applyProtection="1">
      <alignment horizontal="center"/>
      <protection hidden="1"/>
    </xf>
    <xf numFmtId="178" fontId="21" fillId="5" borderId="208" xfId="13" applyNumberFormat="1" applyFont="1" applyFill="1" applyBorder="1" applyAlignment="1" applyProtection="1">
      <alignment horizontal="center" vertical="center" wrapText="1"/>
      <protection hidden="1"/>
    </xf>
    <xf numFmtId="0" fontId="21" fillId="0" borderId="143" xfId="0" applyFont="1" applyBorder="1" applyProtection="1">
      <protection hidden="1"/>
    </xf>
    <xf numFmtId="0" fontId="21" fillId="11" borderId="286" xfId="0" applyFont="1" applyFill="1" applyBorder="1" applyProtection="1">
      <protection hidden="1"/>
    </xf>
    <xf numFmtId="0" fontId="21" fillId="11" borderId="40" xfId="0" applyFont="1" applyFill="1" applyBorder="1" applyProtection="1">
      <protection hidden="1"/>
    </xf>
    <xf numFmtId="0" fontId="21" fillId="11" borderId="287" xfId="0" applyFont="1" applyFill="1" applyBorder="1" applyProtection="1">
      <protection hidden="1"/>
    </xf>
    <xf numFmtId="0" fontId="21" fillId="0" borderId="238" xfId="0" applyFont="1" applyBorder="1" applyProtection="1">
      <protection hidden="1"/>
    </xf>
    <xf numFmtId="0" fontId="21" fillId="0" borderId="76" xfId="0" applyFont="1" applyBorder="1" applyProtection="1">
      <protection hidden="1"/>
    </xf>
    <xf numFmtId="0" fontId="51" fillId="0" borderId="77" xfId="0" applyFont="1" applyBorder="1" applyProtection="1">
      <protection hidden="1"/>
    </xf>
    <xf numFmtId="0" fontId="21" fillId="0" borderId="77" xfId="0" applyFont="1" applyBorder="1" applyProtection="1">
      <protection hidden="1"/>
    </xf>
    <xf numFmtId="0" fontId="4" fillId="0" borderId="76" xfId="12" applyBorder="1"/>
    <xf numFmtId="0" fontId="4" fillId="0" borderId="77" xfId="12" applyBorder="1"/>
    <xf numFmtId="3" fontId="34" fillId="3" borderId="0" xfId="0" applyNumberFormat="1" applyFont="1" applyFill="1" applyAlignment="1" applyProtection="1">
      <alignment vertical="center" wrapText="1"/>
      <protection hidden="1"/>
    </xf>
    <xf numFmtId="3" fontId="34" fillId="3" borderId="0" xfId="0" applyNumberFormat="1" applyFont="1" applyFill="1" applyAlignment="1" applyProtection="1">
      <alignment horizontal="center" vertical="center" wrapText="1"/>
      <protection hidden="1"/>
    </xf>
    <xf numFmtId="168" fontId="21" fillId="3" borderId="0" xfId="0" applyNumberFormat="1" applyFont="1" applyFill="1" applyAlignment="1" applyProtection="1">
      <alignment horizontal="center" vertical="center"/>
      <protection hidden="1"/>
    </xf>
    <xf numFmtId="0" fontId="0" fillId="0" borderId="76" xfId="0" applyBorder="1"/>
    <xf numFmtId="0" fontId="0" fillId="0" borderId="77" xfId="0" applyBorder="1"/>
    <xf numFmtId="0" fontId="51" fillId="0" borderId="0" xfId="0" applyFont="1" applyAlignment="1">
      <alignment vertical="center" wrapText="1"/>
    </xf>
    <xf numFmtId="0" fontId="0" fillId="0" borderId="273" xfId="0" applyBorder="1"/>
    <xf numFmtId="0" fontId="0" fillId="4" borderId="154" xfId="0" applyFill="1" applyBorder="1"/>
    <xf numFmtId="0" fontId="0" fillId="0" borderId="155" xfId="0" applyBorder="1"/>
    <xf numFmtId="0" fontId="31" fillId="11" borderId="16" xfId="5" applyFont="1" applyFill="1" applyBorder="1" applyAlignment="1" applyProtection="1">
      <alignment horizontal="left" vertical="top"/>
      <protection hidden="1"/>
    </xf>
    <xf numFmtId="0" fontId="0" fillId="16" borderId="76" xfId="0" applyFill="1" applyBorder="1" applyProtection="1">
      <protection locked="0"/>
    </xf>
    <xf numFmtId="0" fontId="0" fillId="16" borderId="77" xfId="0" applyFill="1" applyBorder="1" applyProtection="1">
      <protection locked="0"/>
    </xf>
    <xf numFmtId="0" fontId="56" fillId="11" borderId="77" xfId="0" applyFont="1" applyFill="1" applyBorder="1" applyAlignment="1" applyProtection="1">
      <alignment horizontal="right" vertical="center"/>
      <protection hidden="1"/>
    </xf>
    <xf numFmtId="0" fontId="46" fillId="11" borderId="0" xfId="0" applyFont="1" applyFill="1" applyProtection="1">
      <protection hidden="1"/>
    </xf>
    <xf numFmtId="0" fontId="0" fillId="16" borderId="0" xfId="0" applyFill="1" applyProtection="1">
      <protection locked="0"/>
    </xf>
    <xf numFmtId="166" fontId="13" fillId="5" borderId="96" xfId="7" applyNumberFormat="1" applyFont="1" applyFill="1" applyBorder="1" applyAlignment="1" applyProtection="1">
      <alignment horizontal="center" vertical="center"/>
      <protection hidden="1"/>
    </xf>
    <xf numFmtId="166" fontId="15" fillId="5" borderId="208" xfId="2" applyNumberFormat="1" applyFont="1" applyFill="1" applyBorder="1" applyAlignment="1" applyProtection="1">
      <alignment horizontal="center" vertical="center"/>
      <protection hidden="1"/>
    </xf>
    <xf numFmtId="166" fontId="60" fillId="5" borderId="96" xfId="0" applyNumberFormat="1" applyFont="1" applyFill="1" applyBorder="1" applyAlignment="1" applyProtection="1">
      <alignment horizontal="center" vertical="center"/>
      <protection hidden="1"/>
    </xf>
    <xf numFmtId="3" fontId="60" fillId="5" borderId="95" xfId="0" applyNumberFormat="1" applyFont="1" applyFill="1" applyBorder="1" applyAlignment="1" applyProtection="1">
      <alignment horizontal="center" vertical="center"/>
      <protection hidden="1"/>
    </xf>
    <xf numFmtId="4" fontId="60" fillId="5" borderId="95" xfId="0" applyNumberFormat="1" applyFont="1" applyFill="1" applyBorder="1" applyAlignment="1" applyProtection="1">
      <alignment horizontal="center" vertical="center"/>
      <protection hidden="1"/>
    </xf>
    <xf numFmtId="4" fontId="21" fillId="16" borderId="50" xfId="0" applyNumberFormat="1" applyFont="1" applyFill="1" applyBorder="1" applyAlignment="1" applyProtection="1">
      <alignment horizontal="center" vertical="center" wrapText="1"/>
      <protection locked="0"/>
    </xf>
    <xf numFmtId="4" fontId="21" fillId="16" borderId="139" xfId="0" applyNumberFormat="1" applyFont="1" applyFill="1" applyBorder="1" applyAlignment="1" applyProtection="1">
      <alignment horizontal="center" vertical="center" wrapText="1"/>
      <protection locked="0"/>
    </xf>
    <xf numFmtId="4" fontId="21" fillId="16" borderId="47" xfId="0" applyNumberFormat="1" applyFont="1" applyFill="1" applyBorder="1" applyAlignment="1" applyProtection="1">
      <alignment horizontal="center" vertical="center" wrapText="1"/>
      <protection locked="0"/>
    </xf>
    <xf numFmtId="4" fontId="21" fillId="16" borderId="140" xfId="0" applyNumberFormat="1" applyFont="1" applyFill="1" applyBorder="1" applyAlignment="1" applyProtection="1">
      <alignment horizontal="center" vertical="center" wrapText="1"/>
      <protection locked="0"/>
    </xf>
    <xf numFmtId="4" fontId="21" fillId="16" borderId="49" xfId="0" applyNumberFormat="1" applyFont="1" applyFill="1" applyBorder="1" applyAlignment="1" applyProtection="1">
      <alignment horizontal="center" vertical="center" wrapText="1"/>
      <protection locked="0"/>
    </xf>
    <xf numFmtId="4" fontId="21" fillId="16" borderId="142" xfId="0" applyNumberFormat="1" applyFont="1" applyFill="1" applyBorder="1" applyAlignment="1" applyProtection="1">
      <alignment horizontal="center" vertical="center" wrapText="1"/>
      <protection locked="0"/>
    </xf>
    <xf numFmtId="0" fontId="72" fillId="0" borderId="7" xfId="0" applyFont="1" applyBorder="1" applyAlignment="1" applyProtection="1">
      <alignment horizontal="left"/>
      <protection locked="0" hidden="1"/>
    </xf>
    <xf numFmtId="0" fontId="72" fillId="0" borderId="8" xfId="0" applyFont="1" applyBorder="1" applyAlignment="1" applyProtection="1">
      <alignment horizontal="left"/>
      <protection locked="0" hidden="1"/>
    </xf>
    <xf numFmtId="3" fontId="21" fillId="16" borderId="49" xfId="0" applyNumberFormat="1" applyFont="1" applyFill="1" applyBorder="1" applyAlignment="1" applyProtection="1">
      <alignment horizontal="center" vertical="center"/>
      <protection locked="0"/>
    </xf>
    <xf numFmtId="3" fontId="21" fillId="16" borderId="186" xfId="0" applyNumberFormat="1" applyFont="1" applyFill="1" applyBorder="1" applyAlignment="1" applyProtection="1">
      <alignment horizontal="center" vertical="center" wrapText="1"/>
      <protection locked="0"/>
    </xf>
    <xf numFmtId="3" fontId="21" fillId="16" borderId="115" xfId="0" applyNumberFormat="1" applyFont="1" applyFill="1" applyBorder="1" applyAlignment="1" applyProtection="1">
      <alignment horizontal="center" vertical="center" wrapText="1"/>
      <protection locked="0"/>
    </xf>
    <xf numFmtId="3" fontId="21" fillId="16" borderId="51" xfId="0" applyNumberFormat="1" applyFont="1" applyFill="1" applyBorder="1" applyAlignment="1" applyProtection="1">
      <alignment vertical="center"/>
      <protection locked="0"/>
    </xf>
    <xf numFmtId="0" fontId="21" fillId="16" borderId="51" xfId="0" applyFont="1" applyFill="1" applyBorder="1" applyAlignment="1" applyProtection="1">
      <alignment horizontal="center" vertical="center" wrapText="1"/>
      <protection locked="0"/>
    </xf>
    <xf numFmtId="4" fontId="21" fillId="16" borderId="51" xfId="0" applyNumberFormat="1" applyFont="1" applyFill="1" applyBorder="1" applyAlignment="1" applyProtection="1">
      <alignment horizontal="center" vertical="center" wrapText="1"/>
      <protection locked="0"/>
    </xf>
    <xf numFmtId="4" fontId="21" fillId="16" borderId="51" xfId="0" applyNumberFormat="1" applyFont="1" applyFill="1" applyBorder="1" applyAlignment="1" applyProtection="1">
      <alignment vertical="center"/>
      <protection locked="0"/>
    </xf>
    <xf numFmtId="176" fontId="21" fillId="16" borderId="51" xfId="0" applyNumberFormat="1" applyFont="1" applyFill="1" applyBorder="1" applyAlignment="1" applyProtection="1">
      <alignment vertical="center" wrapText="1"/>
      <protection locked="0"/>
    </xf>
    <xf numFmtId="2" fontId="21" fillId="16" borderId="191" xfId="0" applyNumberFormat="1" applyFont="1" applyFill="1" applyBorder="1" applyAlignment="1" applyProtection="1">
      <alignment horizontal="center" vertical="center" wrapText="1"/>
      <protection locked="0"/>
    </xf>
    <xf numFmtId="3" fontId="21" fillId="16" borderId="49" xfId="0" applyNumberFormat="1" applyFont="1" applyFill="1" applyBorder="1" applyAlignment="1" applyProtection="1">
      <alignment vertical="center"/>
      <protection locked="0"/>
    </xf>
    <xf numFmtId="0" fontId="21" fillId="16" borderId="49" xfId="0" applyFont="1" applyFill="1" applyBorder="1" applyAlignment="1" applyProtection="1">
      <alignment horizontal="center" vertical="center" wrapText="1"/>
      <protection locked="0"/>
    </xf>
    <xf numFmtId="4" fontId="21" fillId="16" borderId="49" xfId="0" applyNumberFormat="1" applyFont="1" applyFill="1" applyBorder="1" applyAlignment="1" applyProtection="1">
      <alignment vertical="center"/>
      <protection locked="0"/>
    </xf>
    <xf numFmtId="176" fontId="21" fillId="16" borderId="49" xfId="0" applyNumberFormat="1" applyFont="1" applyFill="1" applyBorder="1" applyAlignment="1" applyProtection="1">
      <alignment vertical="center" wrapText="1"/>
      <protection locked="0"/>
    </xf>
    <xf numFmtId="2" fontId="21" fillId="16" borderId="142" xfId="0" applyNumberFormat="1" applyFont="1" applyFill="1" applyBorder="1" applyAlignment="1" applyProtection="1">
      <alignment horizontal="center" vertical="center" wrapText="1"/>
      <protection locked="0"/>
    </xf>
    <xf numFmtId="3" fontId="21" fillId="16" borderId="187" xfId="0" applyNumberFormat="1" applyFont="1" applyFill="1" applyBorder="1" applyAlignment="1" applyProtection="1">
      <alignment vertical="center"/>
      <protection locked="0"/>
    </xf>
    <xf numFmtId="0" fontId="21" fillId="16" borderId="187" xfId="0" applyFont="1" applyFill="1" applyBorder="1" applyAlignment="1" applyProtection="1">
      <alignment horizontal="center" vertical="center" wrapText="1"/>
      <protection locked="0"/>
    </xf>
    <xf numFmtId="4" fontId="21" fillId="16" borderId="187" xfId="0" applyNumberFormat="1" applyFont="1" applyFill="1" applyBorder="1" applyAlignment="1" applyProtection="1">
      <alignment horizontal="center" vertical="center" wrapText="1"/>
      <protection locked="0"/>
    </xf>
    <xf numFmtId="4" fontId="21" fillId="16" borderId="187" xfId="0" applyNumberFormat="1" applyFont="1" applyFill="1" applyBorder="1" applyAlignment="1" applyProtection="1">
      <alignment vertical="center"/>
      <protection locked="0"/>
    </xf>
    <xf numFmtId="176" fontId="21" fillId="16" borderId="187" xfId="0" applyNumberFormat="1" applyFont="1" applyFill="1" applyBorder="1" applyAlignment="1" applyProtection="1">
      <alignment vertical="center" wrapText="1"/>
      <protection locked="0"/>
    </xf>
    <xf numFmtId="2" fontId="21" fillId="16" borderId="188" xfId="0" applyNumberFormat="1" applyFont="1" applyFill="1" applyBorder="1" applyAlignment="1" applyProtection="1">
      <alignment horizontal="center" vertical="center" wrapText="1"/>
      <protection locked="0"/>
    </xf>
    <xf numFmtId="0" fontId="21" fillId="16" borderId="47" xfId="0" applyFont="1" applyFill="1" applyBorder="1" applyAlignment="1" applyProtection="1">
      <alignment horizontal="center" vertical="center" wrapText="1"/>
      <protection locked="0"/>
    </xf>
    <xf numFmtId="0" fontId="21" fillId="16" borderId="47" xfId="0" applyFont="1" applyFill="1" applyBorder="1" applyAlignment="1" applyProtection="1">
      <alignment vertical="center"/>
      <protection locked="0"/>
    </xf>
    <xf numFmtId="2" fontId="21" fillId="16" borderId="140" xfId="0" applyNumberFormat="1" applyFont="1" applyFill="1" applyBorder="1" applyAlignment="1" applyProtection="1">
      <alignment horizontal="center" vertical="center" wrapText="1"/>
      <protection locked="0"/>
    </xf>
    <xf numFmtId="0" fontId="21" fillId="16" borderId="49" xfId="0" applyFont="1" applyFill="1" applyBorder="1" applyAlignment="1" applyProtection="1">
      <alignment vertical="center"/>
      <protection locked="0"/>
    </xf>
    <xf numFmtId="0" fontId="21" fillId="16" borderId="187" xfId="0" applyFont="1" applyFill="1" applyBorder="1" applyAlignment="1" applyProtection="1">
      <alignment vertical="center"/>
      <protection locked="0"/>
    </xf>
    <xf numFmtId="0" fontId="21" fillId="16" borderId="161" xfId="0" applyFont="1" applyFill="1" applyBorder="1" applyAlignment="1" applyProtection="1">
      <alignment horizontal="center" vertical="center" wrapText="1"/>
      <protection locked="0"/>
    </xf>
    <xf numFmtId="0" fontId="21" fillId="16" borderId="49" xfId="0" applyFont="1" applyFill="1" applyBorder="1" applyAlignment="1" applyProtection="1">
      <alignment vertical="center" wrapText="1"/>
      <protection locked="0"/>
    </xf>
    <xf numFmtId="0" fontId="21" fillId="16" borderId="53" xfId="0" applyFont="1" applyFill="1" applyBorder="1" applyAlignment="1" applyProtection="1">
      <alignment horizontal="center" vertical="center" wrapText="1"/>
      <protection locked="0"/>
    </xf>
    <xf numFmtId="0" fontId="21" fillId="16" borderId="142" xfId="0" applyFont="1" applyFill="1" applyBorder="1" applyAlignment="1" applyProtection="1">
      <alignment horizontal="center" vertical="center" wrapText="1"/>
      <protection locked="0"/>
    </xf>
    <xf numFmtId="0" fontId="21" fillId="16" borderId="112" xfId="0" applyFont="1" applyFill="1" applyBorder="1" applyAlignment="1" applyProtection="1">
      <alignment horizontal="center" vertical="center" wrapText="1"/>
      <protection locked="0"/>
    </xf>
    <xf numFmtId="0" fontId="21" fillId="16" borderId="171" xfId="0" applyFont="1" applyFill="1" applyBorder="1" applyAlignment="1" applyProtection="1">
      <alignment horizontal="center" vertical="center" wrapText="1"/>
      <protection locked="0"/>
    </xf>
    <xf numFmtId="0" fontId="21" fillId="16" borderId="148" xfId="0" applyFont="1" applyFill="1" applyBorder="1" applyAlignment="1" applyProtection="1">
      <alignment horizontal="center" vertical="center"/>
      <protection locked="0"/>
    </xf>
    <xf numFmtId="0" fontId="21" fillId="16" borderId="160" xfId="0" applyFont="1" applyFill="1" applyBorder="1" applyAlignment="1" applyProtection="1">
      <alignment horizontal="center" vertical="center" wrapText="1"/>
      <protection locked="0"/>
    </xf>
    <xf numFmtId="3" fontId="21" fillId="16" borderId="160" xfId="0" applyNumberFormat="1" applyFont="1" applyFill="1" applyBorder="1" applyAlignment="1" applyProtection="1">
      <alignment horizontal="center" vertical="center" wrapText="1"/>
      <protection locked="0"/>
    </xf>
    <xf numFmtId="13" fontId="21" fillId="16" borderId="160" xfId="0" applyNumberFormat="1" applyFont="1" applyFill="1" applyBorder="1" applyAlignment="1" applyProtection="1">
      <alignment horizontal="center" vertical="center" wrapText="1"/>
      <protection locked="0"/>
    </xf>
    <xf numFmtId="166" fontId="21" fillId="16" borderId="160" xfId="0" applyNumberFormat="1" applyFont="1" applyFill="1" applyBorder="1" applyAlignment="1" applyProtection="1">
      <alignment horizontal="center" vertical="center" wrapText="1"/>
      <protection locked="0"/>
    </xf>
    <xf numFmtId="4" fontId="21" fillId="3" borderId="163" xfId="0" applyNumberFormat="1" applyFont="1" applyFill="1" applyBorder="1" applyAlignment="1" applyProtection="1">
      <alignment horizontal="center" vertical="center" wrapText="1"/>
      <protection hidden="1"/>
    </xf>
    <xf numFmtId="0" fontId="21" fillId="16" borderId="149" xfId="0" applyFont="1" applyFill="1" applyBorder="1" applyAlignment="1" applyProtection="1">
      <alignment vertical="center"/>
      <protection locked="0"/>
    </xf>
    <xf numFmtId="13" fontId="21" fillId="16" borderId="49" xfId="0" applyNumberFormat="1" applyFont="1" applyFill="1" applyBorder="1" applyAlignment="1" applyProtection="1">
      <alignment horizontal="center" vertical="center" wrapText="1"/>
      <protection locked="0"/>
    </xf>
    <xf numFmtId="166" fontId="21" fillId="16" borderId="49" xfId="0" applyNumberFormat="1" applyFont="1" applyFill="1" applyBorder="1" applyAlignment="1" applyProtection="1">
      <alignment horizontal="center" vertical="center" wrapText="1"/>
      <protection locked="0"/>
    </xf>
    <xf numFmtId="4" fontId="21" fillId="3" borderId="53" xfId="0" applyNumberFormat="1" applyFont="1" applyFill="1" applyBorder="1" applyAlignment="1" applyProtection="1">
      <alignment horizontal="center" vertical="center" wrapText="1"/>
      <protection hidden="1"/>
    </xf>
    <xf numFmtId="0" fontId="21" fillId="16" borderId="165" xfId="0" applyFont="1" applyFill="1" applyBorder="1" applyAlignment="1" applyProtection="1">
      <alignment vertical="center"/>
      <protection locked="0"/>
    </xf>
    <xf numFmtId="0" fontId="21" fillId="16" borderId="57" xfId="0" applyFont="1" applyFill="1" applyBorder="1" applyAlignment="1" applyProtection="1">
      <alignment horizontal="center" vertical="center" wrapText="1"/>
      <protection locked="0"/>
    </xf>
    <xf numFmtId="3" fontId="21" fillId="16" borderId="57" xfId="0" applyNumberFormat="1" applyFont="1" applyFill="1" applyBorder="1" applyAlignment="1" applyProtection="1">
      <alignment horizontal="center" vertical="center" wrapText="1"/>
      <protection locked="0"/>
    </xf>
    <xf numFmtId="13" fontId="21" fillId="16" borderId="187" xfId="0" applyNumberFormat="1" applyFont="1" applyFill="1" applyBorder="1" applyAlignment="1" applyProtection="1">
      <alignment horizontal="center" vertical="center" wrapText="1"/>
      <protection locked="0"/>
    </xf>
    <xf numFmtId="166" fontId="21" fillId="16" borderId="187" xfId="0" applyNumberFormat="1" applyFont="1" applyFill="1" applyBorder="1" applyAlignment="1" applyProtection="1">
      <alignment horizontal="center" vertical="center" wrapText="1"/>
      <protection locked="0"/>
    </xf>
    <xf numFmtId="4" fontId="21" fillId="3" borderId="58" xfId="0" applyNumberFormat="1" applyFont="1" applyFill="1" applyBorder="1" applyAlignment="1" applyProtection="1">
      <alignment horizontal="center" vertical="center" wrapText="1"/>
      <protection hidden="1"/>
    </xf>
    <xf numFmtId="0" fontId="21" fillId="16" borderId="125" xfId="0" applyFont="1" applyFill="1" applyBorder="1" applyAlignment="1" applyProtection="1">
      <alignment vertical="center" wrapText="1"/>
      <protection locked="0"/>
    </xf>
    <xf numFmtId="0" fontId="21" fillId="16" borderId="64" xfId="0" applyFont="1" applyFill="1" applyBorder="1" applyAlignment="1" applyProtection="1">
      <alignment horizontal="center" vertical="center" wrapText="1"/>
      <protection locked="0"/>
    </xf>
    <xf numFmtId="13" fontId="21" fillId="16" borderId="47" xfId="0" applyNumberFormat="1" applyFont="1" applyFill="1" applyBorder="1" applyAlignment="1" applyProtection="1">
      <alignment horizontal="center" vertical="center" wrapText="1"/>
      <protection locked="0"/>
    </xf>
    <xf numFmtId="0" fontId="21" fillId="16" borderId="141" xfId="0" applyFont="1" applyFill="1" applyBorder="1" applyAlignment="1" applyProtection="1">
      <alignment vertical="center" wrapText="1"/>
      <protection locked="0"/>
    </xf>
    <xf numFmtId="0" fontId="21" fillId="16" borderId="116" xfId="0" applyFont="1" applyFill="1" applyBorder="1" applyAlignment="1" applyProtection="1">
      <alignment vertical="center" wrapText="1"/>
      <protection locked="0"/>
    </xf>
    <xf numFmtId="0" fontId="21" fillId="16" borderId="50" xfId="0" applyFont="1" applyFill="1" applyBorder="1" applyAlignment="1" applyProtection="1">
      <alignment horizontal="center" vertical="center" wrapText="1"/>
      <protection locked="0"/>
    </xf>
    <xf numFmtId="0" fontId="21" fillId="16" borderId="55" xfId="0" applyFont="1" applyFill="1" applyBorder="1" applyAlignment="1" applyProtection="1">
      <alignment horizontal="center" vertical="center" wrapText="1"/>
      <protection locked="0"/>
    </xf>
    <xf numFmtId="13" fontId="21" fillId="16" borderId="50" xfId="0" applyNumberFormat="1" applyFont="1" applyFill="1" applyBorder="1" applyAlignment="1" applyProtection="1">
      <alignment horizontal="center" vertical="center" wrapText="1"/>
      <protection locked="0"/>
    </xf>
    <xf numFmtId="0" fontId="4" fillId="0" borderId="43" xfId="2" applyBorder="1" applyProtection="1">
      <protection hidden="1"/>
    </xf>
    <xf numFmtId="0" fontId="4" fillId="0" borderId="44" xfId="2" applyBorder="1" applyProtection="1">
      <protection hidden="1"/>
    </xf>
    <xf numFmtId="0" fontId="4" fillId="0" borderId="74" xfId="2" applyBorder="1" applyProtection="1">
      <protection hidden="1"/>
    </xf>
    <xf numFmtId="0" fontId="4" fillId="0" borderId="45" xfId="2" applyBorder="1" applyProtection="1">
      <protection hidden="1"/>
    </xf>
    <xf numFmtId="0" fontId="4" fillId="0" borderId="46" xfId="2" applyBorder="1" applyProtection="1">
      <protection hidden="1"/>
    </xf>
    <xf numFmtId="0" fontId="4" fillId="0" borderId="7" xfId="2" applyBorder="1" applyAlignment="1" applyProtection="1">
      <alignment horizontal="center"/>
      <protection hidden="1"/>
    </xf>
    <xf numFmtId="0" fontId="4" fillId="0" borderId="0" xfId="2" applyAlignment="1" applyProtection="1">
      <alignment horizontal="center"/>
      <protection hidden="1"/>
    </xf>
    <xf numFmtId="0" fontId="4" fillId="0" borderId="0" xfId="2" applyAlignment="1" applyProtection="1">
      <alignment horizontal="right"/>
      <protection hidden="1"/>
    </xf>
    <xf numFmtId="0" fontId="4" fillId="0" borderId="0" xfId="2" applyProtection="1">
      <protection locked="0"/>
      <extLst>
        <ext xmlns:xfpb="http://schemas.microsoft.com/office/spreadsheetml/2022/featurepropertybag" uri="{C7286773-470A-42A8-94C5-96B5CB345126}">
          <xfpb:xfComplement i="0"/>
        </ext>
      </extLst>
    </xf>
    <xf numFmtId="0" fontId="4" fillId="16" borderId="1" xfId="2" applyFill="1" applyBorder="1" applyAlignment="1" applyProtection="1">
      <alignment horizontal="center" vertical="center"/>
      <protection locked="0"/>
    </xf>
    <xf numFmtId="14" fontId="4" fillId="0" borderId="1" xfId="2" applyNumberFormat="1" applyBorder="1" applyAlignment="1" applyProtection="1">
      <alignment horizontal="left" vertical="center"/>
      <protection locked="0"/>
    </xf>
    <xf numFmtId="3" fontId="21" fillId="16" borderId="78" xfId="0" applyNumberFormat="1" applyFont="1" applyFill="1" applyBorder="1" applyAlignment="1" applyProtection="1">
      <alignment horizontal="center" vertical="center" wrapText="1"/>
      <protection locked="0"/>
    </xf>
    <xf numFmtId="3" fontId="21" fillId="16" borderId="223" xfId="0" applyNumberFormat="1" applyFont="1" applyFill="1" applyBorder="1" applyAlignment="1" applyProtection="1">
      <alignment horizontal="center" vertical="center" wrapText="1"/>
      <protection locked="0"/>
    </xf>
    <xf numFmtId="3" fontId="21" fillId="16" borderId="49" xfId="0" applyNumberFormat="1" applyFont="1" applyFill="1" applyBorder="1" applyAlignment="1" applyProtection="1">
      <alignment horizontal="center" vertical="center" wrapText="1"/>
      <protection locked="0"/>
    </xf>
    <xf numFmtId="3" fontId="21" fillId="16" borderId="271" xfId="0" applyNumberFormat="1" applyFont="1" applyFill="1" applyBorder="1" applyAlignment="1" applyProtection="1">
      <alignment horizontal="center" vertical="center" wrapText="1"/>
      <protection locked="0"/>
    </xf>
    <xf numFmtId="3" fontId="21" fillId="16" borderId="224" xfId="0" applyNumberFormat="1" applyFont="1" applyFill="1" applyBorder="1" applyAlignment="1" applyProtection="1">
      <alignment horizontal="center" vertical="center" wrapText="1"/>
      <protection locked="0"/>
    </xf>
    <xf numFmtId="3" fontId="21" fillId="16" borderId="50" xfId="0" applyNumberFormat="1" applyFont="1" applyFill="1" applyBorder="1" applyAlignment="1" applyProtection="1">
      <alignment horizontal="center" vertical="center" wrapText="1"/>
      <protection locked="0"/>
    </xf>
    <xf numFmtId="0" fontId="34" fillId="13" borderId="256" xfId="0" applyFont="1" applyFill="1" applyBorder="1" applyAlignment="1" applyProtection="1">
      <alignment horizontal="center" vertical="center" wrapText="1"/>
      <protection hidden="1"/>
    </xf>
    <xf numFmtId="0" fontId="34" fillId="13" borderId="210" xfId="0" applyFont="1" applyFill="1" applyBorder="1" applyAlignment="1" applyProtection="1">
      <alignment horizontal="center" vertical="center" wrapText="1"/>
      <protection hidden="1"/>
    </xf>
    <xf numFmtId="0" fontId="34" fillId="13" borderId="219" xfId="0" applyFont="1" applyFill="1" applyBorder="1" applyAlignment="1" applyProtection="1">
      <alignment horizontal="center" vertical="center" wrapText="1"/>
      <protection hidden="1"/>
    </xf>
    <xf numFmtId="0" fontId="34" fillId="13" borderId="220" xfId="0" applyFont="1" applyFill="1" applyBorder="1" applyAlignment="1" applyProtection="1">
      <alignment horizontal="center" vertical="center" wrapText="1"/>
      <protection hidden="1"/>
    </xf>
    <xf numFmtId="3" fontId="21" fillId="16" borderId="268" xfId="0" applyNumberFormat="1" applyFont="1" applyFill="1" applyBorder="1" applyAlignment="1" applyProtection="1">
      <alignment horizontal="center" vertical="center" wrapText="1"/>
      <protection locked="0"/>
    </xf>
    <xf numFmtId="3" fontId="21" fillId="16" borderId="222" xfId="0" applyNumberFormat="1" applyFont="1" applyFill="1" applyBorder="1" applyAlignment="1" applyProtection="1">
      <alignment horizontal="center" vertical="center" wrapText="1"/>
      <protection locked="0"/>
    </xf>
    <xf numFmtId="3" fontId="21" fillId="16" borderId="47" xfId="0" applyNumberFormat="1" applyFont="1" applyFill="1" applyBorder="1" applyAlignment="1" applyProtection="1">
      <alignment horizontal="center" vertical="center" wrapText="1"/>
      <protection locked="0"/>
    </xf>
    <xf numFmtId="0" fontId="41" fillId="0" borderId="76" xfId="0" applyFont="1" applyBorder="1" applyAlignment="1" applyProtection="1">
      <alignment horizontal="left" wrapText="1"/>
      <protection hidden="1"/>
    </xf>
    <xf numFmtId="0" fontId="41" fillId="0" borderId="0" xfId="0" applyFont="1" applyAlignment="1" applyProtection="1">
      <alignment horizontal="left" wrapText="1"/>
      <protection hidden="1"/>
    </xf>
    <xf numFmtId="0" fontId="41" fillId="0" borderId="76" xfId="0" applyFont="1" applyBorder="1" applyAlignment="1" applyProtection="1">
      <alignment horizontal="left" vertical="center" wrapText="1"/>
      <protection hidden="1"/>
    </xf>
    <xf numFmtId="0" fontId="41" fillId="0" borderId="0" xfId="0" applyFont="1" applyAlignment="1" applyProtection="1">
      <alignment horizontal="left" vertical="center" wrapText="1"/>
      <protection hidden="1"/>
    </xf>
    <xf numFmtId="3" fontId="21" fillId="16" borderId="218" xfId="0" applyNumberFormat="1" applyFont="1" applyFill="1" applyBorder="1" applyAlignment="1" applyProtection="1">
      <alignment horizontal="center" vertical="center" wrapText="1"/>
      <protection locked="0"/>
    </xf>
    <xf numFmtId="0" fontId="34" fillId="13" borderId="194" xfId="0" applyFont="1" applyFill="1" applyBorder="1" applyAlignment="1" applyProtection="1">
      <alignment horizontal="center" vertical="center" wrapText="1"/>
      <protection hidden="1"/>
    </xf>
    <xf numFmtId="0" fontId="34" fillId="13" borderId="196" xfId="0" applyFont="1" applyFill="1" applyBorder="1" applyAlignment="1" applyProtection="1">
      <alignment horizontal="center" vertical="center" wrapText="1"/>
      <protection hidden="1"/>
    </xf>
    <xf numFmtId="1" fontId="21" fillId="16" borderId="27" xfId="0" applyNumberFormat="1" applyFont="1" applyFill="1" applyBorder="1" applyAlignment="1" applyProtection="1">
      <alignment horizontal="center" vertical="center" wrapText="1"/>
      <protection locked="0"/>
    </xf>
    <xf numFmtId="1" fontId="21" fillId="16" borderId="1" xfId="0" applyNumberFormat="1" applyFont="1" applyFill="1" applyBorder="1" applyAlignment="1" applyProtection="1">
      <alignment horizontal="center" vertical="center" wrapText="1"/>
      <protection locked="0"/>
    </xf>
    <xf numFmtId="1" fontId="21" fillId="16" borderId="215" xfId="0" applyNumberFormat="1" applyFont="1" applyFill="1" applyBorder="1" applyAlignment="1" applyProtection="1">
      <alignment horizontal="center" vertical="center" wrapText="1"/>
      <protection locked="0"/>
    </xf>
    <xf numFmtId="0" fontId="41" fillId="0" borderId="251" xfId="0" applyFont="1" applyBorder="1" applyAlignment="1" applyProtection="1">
      <alignment horizontal="left" vertical="center" wrapText="1"/>
      <protection hidden="1"/>
    </xf>
    <xf numFmtId="0" fontId="41" fillId="0" borderId="19" xfId="0" applyFont="1" applyBorder="1" applyAlignment="1" applyProtection="1">
      <alignment horizontal="left" vertical="center" wrapText="1"/>
      <protection hidden="1"/>
    </xf>
    <xf numFmtId="0" fontId="34" fillId="13" borderId="195" xfId="0" applyFont="1" applyFill="1" applyBorder="1" applyAlignment="1" applyProtection="1">
      <alignment horizontal="center" vertical="center" wrapText="1"/>
      <protection hidden="1"/>
    </xf>
    <xf numFmtId="0" fontId="34" fillId="13" borderId="239" xfId="0" applyFont="1" applyFill="1" applyBorder="1" applyAlignment="1" applyProtection="1">
      <alignment horizontal="center" vertical="center" wrapText="1"/>
      <protection hidden="1"/>
    </xf>
    <xf numFmtId="3" fontId="21" fillId="16" borderId="245" xfId="0" applyNumberFormat="1" applyFont="1" applyFill="1" applyBorder="1" applyAlignment="1" applyProtection="1">
      <alignment horizontal="center" vertical="center" wrapText="1"/>
      <protection locked="0"/>
    </xf>
    <xf numFmtId="3" fontId="21" fillId="16" borderId="27" xfId="0" applyNumberFormat="1" applyFont="1" applyFill="1" applyBorder="1" applyAlignment="1" applyProtection="1">
      <alignment horizontal="center" vertical="center" wrapText="1"/>
      <protection locked="0"/>
    </xf>
    <xf numFmtId="3" fontId="21" fillId="16" borderId="247" xfId="0" applyNumberFormat="1" applyFont="1" applyFill="1" applyBorder="1" applyAlignment="1" applyProtection="1">
      <alignment horizontal="center" vertical="center" wrapText="1"/>
      <protection locked="0"/>
    </xf>
    <xf numFmtId="3" fontId="21" fillId="16" borderId="1" xfId="0" applyNumberFormat="1" applyFont="1" applyFill="1" applyBorder="1" applyAlignment="1" applyProtection="1">
      <alignment horizontal="center" vertical="center" wrapText="1"/>
      <protection locked="0"/>
    </xf>
    <xf numFmtId="3" fontId="21" fillId="16" borderId="260" xfId="0" applyNumberFormat="1" applyFont="1" applyFill="1" applyBorder="1" applyAlignment="1" applyProtection="1">
      <alignment horizontal="center" vertical="center" wrapText="1"/>
      <protection locked="0"/>
    </xf>
    <xf numFmtId="3" fontId="21" fillId="16" borderId="215" xfId="0" applyNumberFormat="1" applyFont="1" applyFill="1" applyBorder="1" applyAlignment="1" applyProtection="1">
      <alignment horizontal="center" vertical="center" wrapText="1"/>
      <protection locked="0"/>
    </xf>
    <xf numFmtId="0" fontId="41" fillId="0" borderId="77" xfId="0" applyFont="1" applyBorder="1" applyAlignment="1" applyProtection="1">
      <alignment horizontal="left" vertical="center" wrapText="1"/>
      <protection hidden="1"/>
    </xf>
    <xf numFmtId="0" fontId="41" fillId="0" borderId="252" xfId="0" applyFont="1" applyBorder="1" applyAlignment="1" applyProtection="1">
      <alignment horizontal="left" vertical="center" wrapText="1"/>
      <protection hidden="1"/>
    </xf>
    <xf numFmtId="0" fontId="21" fillId="16" borderId="22" xfId="0" applyFont="1" applyFill="1" applyBorder="1" applyAlignment="1" applyProtection="1">
      <alignment horizontal="center" vertical="center" wrapText="1"/>
      <protection locked="0"/>
    </xf>
    <xf numFmtId="0" fontId="21" fillId="16" borderId="24" xfId="0" applyFont="1" applyFill="1" applyBorder="1" applyAlignment="1" applyProtection="1">
      <alignment horizontal="center" vertical="center" wrapText="1"/>
      <protection locked="0"/>
    </xf>
    <xf numFmtId="1" fontId="21" fillId="16" borderId="247" xfId="0" applyNumberFormat="1" applyFont="1" applyFill="1" applyBorder="1" applyAlignment="1" applyProtection="1">
      <alignment horizontal="center" vertical="center" wrapText="1"/>
      <protection locked="0"/>
    </xf>
    <xf numFmtId="1" fontId="21" fillId="16" borderId="260" xfId="0" applyNumberFormat="1" applyFont="1" applyFill="1" applyBorder="1" applyAlignment="1" applyProtection="1">
      <alignment horizontal="center" vertical="center" wrapText="1"/>
      <protection locked="0"/>
    </xf>
    <xf numFmtId="0" fontId="21" fillId="16" borderId="216" xfId="0" applyFont="1" applyFill="1" applyBorder="1" applyAlignment="1" applyProtection="1">
      <alignment horizontal="center" vertical="center" wrapText="1"/>
      <protection locked="0"/>
    </xf>
    <xf numFmtId="0" fontId="21" fillId="16" borderId="217" xfId="0" applyFont="1" applyFill="1" applyBorder="1" applyAlignment="1" applyProtection="1">
      <alignment horizontal="center" vertical="center" wrapText="1"/>
      <protection locked="0"/>
    </xf>
    <xf numFmtId="1" fontId="21" fillId="16" borderId="258" xfId="0" applyNumberFormat="1" applyFont="1" applyFill="1" applyBorder="1" applyAlignment="1" applyProtection="1">
      <alignment horizontal="center" vertical="center" wrapText="1"/>
      <protection locked="0"/>
    </xf>
    <xf numFmtId="1" fontId="21" fillId="16" borderId="212" xfId="0" applyNumberFormat="1" applyFont="1" applyFill="1" applyBorder="1" applyAlignment="1" applyProtection="1">
      <alignment horizontal="center" vertical="center" wrapText="1"/>
      <protection locked="0"/>
    </xf>
    <xf numFmtId="0" fontId="21" fillId="16" borderId="213" xfId="0" applyFont="1" applyFill="1" applyBorder="1" applyAlignment="1" applyProtection="1">
      <alignment horizontal="center" vertical="center" wrapText="1"/>
      <protection locked="0"/>
    </xf>
    <xf numFmtId="0" fontId="21" fillId="16" borderId="214" xfId="0" applyFont="1" applyFill="1" applyBorder="1" applyAlignment="1" applyProtection="1">
      <alignment horizontal="center" vertical="center" wrapText="1"/>
      <protection locked="0"/>
    </xf>
    <xf numFmtId="166" fontId="14" fillId="0" borderId="99" xfId="0" applyNumberFormat="1" applyFont="1" applyBorder="1" applyAlignment="1" applyProtection="1">
      <alignment horizontal="center" vertical="center" wrapText="1"/>
      <protection hidden="1"/>
    </xf>
    <xf numFmtId="0" fontId="21" fillId="3" borderId="247"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4" fillId="0" borderId="16" xfId="0" applyFont="1" applyBorder="1" applyAlignment="1" applyProtection="1">
      <alignment horizontal="right" vertical="center" wrapText="1"/>
      <protection hidden="1"/>
    </xf>
    <xf numFmtId="0" fontId="14" fillId="0" borderId="36" xfId="0" applyFont="1" applyBorder="1" applyAlignment="1" applyProtection="1">
      <alignment horizontal="right" vertical="center" wrapText="1"/>
      <protection hidden="1"/>
    </xf>
    <xf numFmtId="3" fontId="14" fillId="0" borderId="241" xfId="0" applyNumberFormat="1" applyFont="1" applyBorder="1" applyAlignment="1" applyProtection="1">
      <alignment horizontal="left" vertical="center" indent="1"/>
      <protection hidden="1"/>
    </xf>
    <xf numFmtId="3" fontId="14" fillId="0" borderId="242" xfId="0" applyNumberFormat="1" applyFont="1" applyBorder="1" applyAlignment="1" applyProtection="1">
      <alignment horizontal="left" vertical="center" indent="1"/>
      <protection hidden="1"/>
    </xf>
    <xf numFmtId="0" fontId="34" fillId="13" borderId="243" xfId="0" applyFont="1" applyFill="1" applyBorder="1" applyAlignment="1" applyProtection="1">
      <alignment horizontal="center" vertical="center" wrapText="1"/>
      <protection hidden="1"/>
    </xf>
    <xf numFmtId="0" fontId="34" fillId="13" borderId="206" xfId="0" applyFont="1" applyFill="1" applyBorder="1" applyAlignment="1" applyProtection="1">
      <alignment horizontal="center" vertical="center" wrapText="1"/>
      <protection hidden="1"/>
    </xf>
    <xf numFmtId="0" fontId="21" fillId="3" borderId="245" xfId="0" applyFont="1" applyFill="1" applyBorder="1" applyAlignment="1" applyProtection="1">
      <alignment horizontal="center" vertical="center" wrapText="1"/>
      <protection locked="0"/>
    </xf>
    <xf numFmtId="0" fontId="21" fillId="3" borderId="27" xfId="0" applyFont="1" applyFill="1" applyBorder="1" applyAlignment="1" applyProtection="1">
      <alignment horizontal="center" vertical="center" wrapText="1"/>
      <protection locked="0"/>
    </xf>
    <xf numFmtId="0" fontId="34" fillId="13" borderId="209" xfId="0" applyFont="1" applyFill="1" applyBorder="1" applyAlignment="1" applyProtection="1">
      <alignment horizontal="center" vertical="center" wrapText="1"/>
      <protection hidden="1"/>
    </xf>
    <xf numFmtId="0" fontId="34" fillId="13" borderId="211" xfId="0" applyFont="1" applyFill="1" applyBorder="1" applyAlignment="1" applyProtection="1">
      <alignment horizontal="center" vertical="center" wrapText="1"/>
      <protection hidden="1"/>
    </xf>
    <xf numFmtId="0" fontId="21" fillId="3" borderId="249" xfId="0" applyFont="1" applyFill="1" applyBorder="1" applyAlignment="1" applyProtection="1">
      <alignment horizontal="center" vertical="center" wrapText="1"/>
      <protection locked="0"/>
    </xf>
    <xf numFmtId="0" fontId="21" fillId="3" borderId="12" xfId="0" applyFont="1" applyFill="1" applyBorder="1" applyAlignment="1" applyProtection="1">
      <alignment horizontal="center" vertical="center" wrapText="1"/>
      <protection locked="0"/>
    </xf>
    <xf numFmtId="0" fontId="41" fillId="0" borderId="251" xfId="0" applyFont="1" applyBorder="1" applyAlignment="1" applyProtection="1">
      <alignment horizontal="left" vertical="top" wrapText="1"/>
      <protection hidden="1"/>
    </xf>
    <xf numFmtId="0" fontId="41" fillId="0" borderId="19" xfId="0" applyFont="1" applyBorder="1" applyAlignment="1" applyProtection="1">
      <alignment horizontal="left" vertical="top" wrapText="1"/>
      <protection hidden="1"/>
    </xf>
    <xf numFmtId="3" fontId="21" fillId="16" borderId="265" xfId="0" applyNumberFormat="1" applyFont="1" applyFill="1" applyBorder="1" applyAlignment="1" applyProtection="1">
      <alignment horizontal="center" vertical="center" wrapText="1"/>
      <protection locked="0"/>
    </xf>
    <xf numFmtId="0" fontId="0" fillId="0" borderId="0" xfId="0" applyAlignment="1">
      <alignment horizontal="center"/>
    </xf>
    <xf numFmtId="0" fontId="29" fillId="0" borderId="0" xfId="5" applyFont="1" applyAlignment="1">
      <alignment horizontal="left" vertical="top" wrapText="1"/>
    </xf>
    <xf numFmtId="0" fontId="5" fillId="0" borderId="0" xfId="5" applyFont="1" applyAlignment="1">
      <alignment horizontal="left" wrapText="1"/>
    </xf>
    <xf numFmtId="0" fontId="4" fillId="0" borderId="0" xfId="5" applyFont="1" applyAlignment="1">
      <alignment horizontal="left" vertical="top" wrapText="1"/>
    </xf>
    <xf numFmtId="0" fontId="5" fillId="16" borderId="5" xfId="5" applyFont="1" applyFill="1" applyBorder="1" applyAlignment="1">
      <alignment horizontal="left" vertical="top" wrapText="1"/>
    </xf>
    <xf numFmtId="0" fontId="5" fillId="16" borderId="0" xfId="5" applyFont="1" applyFill="1" applyAlignment="1">
      <alignment horizontal="left" vertical="top" wrapText="1"/>
    </xf>
    <xf numFmtId="0" fontId="5" fillId="16" borderId="6" xfId="5" applyFont="1" applyFill="1" applyBorder="1" applyAlignment="1">
      <alignment horizontal="left" vertical="top" wrapText="1"/>
    </xf>
    <xf numFmtId="173" fontId="40" fillId="16" borderId="7" xfId="0" applyNumberFormat="1" applyFont="1" applyFill="1" applyBorder="1" applyAlignment="1" applyProtection="1">
      <alignment horizontal="left"/>
      <protection locked="0"/>
    </xf>
    <xf numFmtId="173" fontId="40" fillId="16" borderId="8" xfId="0" applyNumberFormat="1" applyFont="1" applyFill="1" applyBorder="1" applyAlignment="1" applyProtection="1">
      <alignment horizontal="left"/>
      <protection locked="0"/>
    </xf>
    <xf numFmtId="173" fontId="40" fillId="16" borderId="9" xfId="0" applyNumberFormat="1" applyFont="1" applyFill="1" applyBorder="1" applyAlignment="1" applyProtection="1">
      <alignment horizontal="left"/>
      <protection locked="0"/>
    </xf>
    <xf numFmtId="0" fontId="34" fillId="11" borderId="5" xfId="5" applyFont="1" applyFill="1" applyBorder="1" applyAlignment="1">
      <alignment horizontal="left" vertical="top"/>
    </xf>
    <xf numFmtId="0" fontId="34" fillId="11" borderId="0" xfId="5" applyFont="1" applyFill="1" applyAlignment="1">
      <alignment horizontal="left" vertical="top"/>
    </xf>
    <xf numFmtId="0" fontId="34" fillId="11" borderId="6" xfId="5" applyFont="1" applyFill="1" applyBorder="1" applyAlignment="1">
      <alignment horizontal="left" vertical="top"/>
    </xf>
    <xf numFmtId="0" fontId="4" fillId="12" borderId="7" xfId="5" applyFont="1" applyFill="1" applyBorder="1" applyAlignment="1" applyProtection="1">
      <alignment horizontal="left"/>
      <protection locked="0"/>
    </xf>
    <xf numFmtId="0" fontId="4" fillId="12" borderId="8" xfId="5" applyFont="1" applyFill="1" applyBorder="1" applyAlignment="1" applyProtection="1">
      <alignment horizontal="left"/>
      <protection locked="0"/>
    </xf>
    <xf numFmtId="0" fontId="4" fillId="12" borderId="9" xfId="5" applyFont="1" applyFill="1" applyBorder="1" applyAlignment="1" applyProtection="1">
      <alignment horizontal="left"/>
      <protection locked="0"/>
    </xf>
    <xf numFmtId="0" fontId="4" fillId="12" borderId="7" xfId="0" applyFont="1" applyFill="1" applyBorder="1" applyAlignment="1" applyProtection="1">
      <alignment horizontal="left"/>
      <protection locked="0"/>
    </xf>
    <xf numFmtId="0" fontId="4" fillId="12" borderId="8" xfId="0" applyFont="1" applyFill="1" applyBorder="1" applyAlignment="1" applyProtection="1">
      <alignment horizontal="left"/>
      <protection locked="0"/>
    </xf>
    <xf numFmtId="14" fontId="4" fillId="12" borderId="7" xfId="0" applyNumberFormat="1" applyFont="1" applyFill="1" applyBorder="1" applyAlignment="1" applyProtection="1">
      <alignment horizontal="left"/>
      <protection locked="0"/>
    </xf>
    <xf numFmtId="14" fontId="4" fillId="12" borderId="9" xfId="0" applyNumberFormat="1" applyFont="1" applyFill="1" applyBorder="1" applyAlignment="1" applyProtection="1">
      <alignment horizontal="left"/>
      <protection locked="0"/>
    </xf>
    <xf numFmtId="173" fontId="4" fillId="12" borderId="7" xfId="5" applyNumberFormat="1" applyFont="1" applyFill="1" applyBorder="1" applyAlignment="1" applyProtection="1">
      <alignment horizontal="left"/>
      <protection locked="0"/>
    </xf>
    <xf numFmtId="173" fontId="4" fillId="12" borderId="8" xfId="5" applyNumberFormat="1" applyFont="1" applyFill="1" applyBorder="1" applyAlignment="1" applyProtection="1">
      <alignment horizontal="left"/>
      <protection locked="0"/>
    </xf>
    <xf numFmtId="173" fontId="4" fillId="12" borderId="9" xfId="5" applyNumberFormat="1" applyFont="1" applyFill="1" applyBorder="1" applyAlignment="1" applyProtection="1">
      <alignment horizontal="left"/>
      <protection locked="0"/>
    </xf>
    <xf numFmtId="0" fontId="4" fillId="12" borderId="9" xfId="0" applyFont="1" applyFill="1" applyBorder="1" applyAlignment="1" applyProtection="1">
      <alignment horizontal="left"/>
      <protection locked="0"/>
    </xf>
    <xf numFmtId="0" fontId="4" fillId="16" borderId="7" xfId="0" applyFont="1" applyFill="1" applyBorder="1" applyAlignment="1" applyProtection="1">
      <alignment horizontal="left"/>
      <protection locked="0"/>
    </xf>
    <xf numFmtId="0" fontId="0" fillId="16" borderId="8" xfId="0" applyFill="1" applyBorder="1" applyAlignment="1" applyProtection="1">
      <alignment horizontal="left"/>
      <protection locked="0"/>
    </xf>
    <xf numFmtId="0" fontId="0" fillId="16" borderId="9" xfId="0" applyFill="1" applyBorder="1" applyAlignment="1" applyProtection="1">
      <alignment horizontal="left"/>
      <protection locked="0"/>
    </xf>
    <xf numFmtId="0" fontId="36" fillId="12" borderId="7" xfId="6" applyNumberFormat="1" applyFill="1" applyBorder="1" applyAlignment="1" applyProtection="1">
      <alignment horizontal="left"/>
      <protection locked="0"/>
    </xf>
    <xf numFmtId="3" fontId="4" fillId="16" borderId="8" xfId="0" applyNumberFormat="1" applyFont="1" applyFill="1" applyBorder="1" applyAlignment="1" applyProtection="1">
      <alignment horizontal="left"/>
      <protection locked="0"/>
    </xf>
    <xf numFmtId="3" fontId="4" fillId="16" borderId="9" xfId="0" applyNumberFormat="1" applyFont="1" applyFill="1" applyBorder="1" applyAlignment="1" applyProtection="1">
      <alignment horizontal="left"/>
      <protection locked="0"/>
    </xf>
    <xf numFmtId="3" fontId="40" fillId="16" borderId="7" xfId="0" applyNumberFormat="1" applyFont="1" applyFill="1" applyBorder="1" applyAlignment="1" applyProtection="1">
      <alignment horizontal="left"/>
      <protection locked="0"/>
    </xf>
    <xf numFmtId="3" fontId="40" fillId="16" borderId="8" xfId="0" applyNumberFormat="1" applyFont="1" applyFill="1" applyBorder="1" applyAlignment="1" applyProtection="1">
      <alignment horizontal="left"/>
      <protection locked="0"/>
    </xf>
    <xf numFmtId="3" fontId="40" fillId="16" borderId="9" xfId="0" applyNumberFormat="1" applyFont="1" applyFill="1" applyBorder="1" applyAlignment="1" applyProtection="1">
      <alignment horizontal="left"/>
      <protection locked="0"/>
    </xf>
    <xf numFmtId="0" fontId="40" fillId="12" borderId="7" xfId="0" applyFont="1" applyFill="1" applyBorder="1" applyAlignment="1" applyProtection="1">
      <alignment horizontal="left"/>
      <protection hidden="1"/>
    </xf>
    <xf numFmtId="0" fontId="4" fillId="12" borderId="8" xfId="0" applyFont="1" applyFill="1" applyBorder="1" applyAlignment="1" applyProtection="1">
      <alignment horizontal="left"/>
      <protection hidden="1"/>
    </xf>
    <xf numFmtId="0" fontId="4" fillId="12" borderId="9" xfId="0" applyFont="1" applyFill="1" applyBorder="1" applyAlignment="1" applyProtection="1">
      <alignment horizontal="left"/>
      <protection hidden="1"/>
    </xf>
    <xf numFmtId="0" fontId="4" fillId="12" borderId="7" xfId="0" applyFont="1" applyFill="1" applyBorder="1" applyAlignment="1">
      <alignment horizontal="left"/>
    </xf>
    <xf numFmtId="0" fontId="4" fillId="12" borderId="9" xfId="0" applyFont="1" applyFill="1" applyBorder="1" applyAlignment="1">
      <alignment horizontal="left"/>
    </xf>
    <xf numFmtId="4" fontId="40" fillId="3" borderId="22" xfId="0" applyNumberFormat="1" applyFont="1" applyFill="1" applyBorder="1" applyAlignment="1" applyProtection="1">
      <alignment horizontal="left" vertical="center" indent="1"/>
      <protection locked="0"/>
    </xf>
    <xf numFmtId="4" fontId="40" fillId="3" borderId="23" xfId="0" applyNumberFormat="1" applyFont="1" applyFill="1" applyBorder="1" applyAlignment="1" applyProtection="1">
      <alignment horizontal="left" vertical="center" indent="1"/>
      <protection locked="0"/>
    </xf>
    <xf numFmtId="4" fontId="40" fillId="3" borderId="24" xfId="0" applyNumberFormat="1" applyFont="1" applyFill="1" applyBorder="1" applyAlignment="1" applyProtection="1">
      <alignment horizontal="left" vertical="center" indent="1"/>
      <protection locked="0"/>
    </xf>
    <xf numFmtId="4" fontId="4" fillId="3" borderId="22" xfId="0" applyNumberFormat="1" applyFont="1" applyFill="1" applyBorder="1" applyAlignment="1" applyProtection="1">
      <alignment horizontal="left" vertical="center"/>
      <protection locked="0"/>
    </xf>
    <xf numFmtId="4" fontId="4" fillId="3" borderId="23" xfId="0" applyNumberFormat="1" applyFont="1" applyFill="1" applyBorder="1" applyAlignment="1" applyProtection="1">
      <alignment horizontal="left" vertical="center"/>
      <protection locked="0"/>
    </xf>
    <xf numFmtId="4" fontId="4" fillId="3" borderId="24" xfId="0" applyNumberFormat="1" applyFont="1" applyFill="1" applyBorder="1" applyAlignment="1" applyProtection="1">
      <alignment horizontal="left" vertical="center"/>
      <protection locked="0"/>
    </xf>
    <xf numFmtId="177" fontId="40" fillId="16" borderId="7" xfId="0" applyNumberFormat="1" applyFont="1" applyFill="1" applyBorder="1" applyAlignment="1" applyProtection="1">
      <alignment horizontal="left"/>
      <protection locked="0"/>
    </xf>
    <xf numFmtId="177" fontId="40" fillId="16" borderId="8" xfId="0" applyNumberFormat="1" applyFont="1" applyFill="1" applyBorder="1" applyAlignment="1" applyProtection="1">
      <alignment horizontal="left"/>
      <protection locked="0"/>
    </xf>
    <xf numFmtId="177" fontId="4" fillId="16" borderId="7" xfId="5" applyNumberFormat="1" applyFont="1" applyFill="1" applyBorder="1" applyAlignment="1" applyProtection="1">
      <alignment horizontal="left"/>
      <protection locked="0"/>
    </xf>
    <xf numFmtId="177" fontId="4" fillId="16" borderId="8" xfId="5" applyNumberFormat="1" applyFont="1" applyFill="1" applyBorder="1" applyAlignment="1" applyProtection="1">
      <alignment horizontal="left"/>
      <protection locked="0"/>
    </xf>
    <xf numFmtId="177" fontId="4" fillId="16" borderId="9" xfId="5" applyNumberFormat="1" applyFont="1" applyFill="1" applyBorder="1" applyAlignment="1" applyProtection="1">
      <alignment horizontal="left"/>
      <protection locked="0"/>
    </xf>
    <xf numFmtId="0" fontId="40" fillId="16" borderId="22" xfId="0" applyFont="1" applyFill="1" applyBorder="1" applyAlignment="1" applyProtection="1">
      <alignment horizontal="left" vertical="center"/>
      <protection locked="0"/>
    </xf>
    <xf numFmtId="0" fontId="40" fillId="16" borderId="23" xfId="0" applyFont="1" applyFill="1" applyBorder="1" applyAlignment="1" applyProtection="1">
      <alignment horizontal="left" vertical="center"/>
      <protection locked="0"/>
    </xf>
    <xf numFmtId="169" fontId="0" fillId="16" borderId="7" xfId="0" applyNumberFormat="1" applyFill="1" applyBorder="1" applyAlignment="1" applyProtection="1">
      <alignment horizontal="left"/>
      <protection locked="0"/>
    </xf>
    <xf numFmtId="169" fontId="0" fillId="16" borderId="9" xfId="0" applyNumberFormat="1" applyFill="1" applyBorder="1" applyAlignment="1" applyProtection="1">
      <alignment horizontal="left"/>
      <protection locked="0"/>
    </xf>
    <xf numFmtId="0" fontId="4" fillId="16" borderId="22" xfId="0" applyFont="1" applyFill="1" applyBorder="1" applyAlignment="1" applyProtection="1">
      <alignment horizontal="left" vertical="center"/>
      <protection locked="0"/>
    </xf>
    <xf numFmtId="0" fontId="4" fillId="16" borderId="23" xfId="0" applyFont="1" applyFill="1" applyBorder="1" applyAlignment="1" applyProtection="1">
      <alignment horizontal="left" vertical="center"/>
      <protection locked="0"/>
    </xf>
    <xf numFmtId="0" fontId="4" fillId="16" borderId="24" xfId="0" applyFont="1" applyFill="1" applyBorder="1" applyAlignment="1" applyProtection="1">
      <alignment horizontal="left" vertical="center"/>
      <protection locked="0"/>
    </xf>
    <xf numFmtId="0" fontId="40" fillId="16" borderId="24" xfId="0" applyFont="1" applyFill="1" applyBorder="1" applyAlignment="1" applyProtection="1">
      <alignment horizontal="left" vertical="center"/>
      <protection locked="0"/>
    </xf>
    <xf numFmtId="14" fontId="40" fillId="16" borderId="7" xfId="0" applyNumberFormat="1" applyFont="1" applyFill="1" applyBorder="1" applyAlignment="1" applyProtection="1">
      <alignment horizontal="center"/>
      <protection locked="0"/>
    </xf>
    <xf numFmtId="14" fontId="40" fillId="16" borderId="8" xfId="0" applyNumberFormat="1" applyFont="1" applyFill="1" applyBorder="1" applyAlignment="1" applyProtection="1">
      <alignment horizontal="center"/>
      <protection locked="0"/>
    </xf>
    <xf numFmtId="14" fontId="40" fillId="16" borderId="9" xfId="0" applyNumberFormat="1" applyFont="1" applyFill="1" applyBorder="1" applyAlignment="1" applyProtection="1">
      <alignment horizontal="center"/>
      <protection locked="0"/>
    </xf>
    <xf numFmtId="174" fontId="40" fillId="12" borderId="7" xfId="0" applyNumberFormat="1" applyFont="1" applyFill="1" applyBorder="1" applyAlignment="1" applyProtection="1">
      <alignment horizontal="left"/>
      <protection locked="0"/>
    </xf>
    <xf numFmtId="174" fontId="40" fillId="12" borderId="8" xfId="0" applyNumberFormat="1" applyFont="1" applyFill="1" applyBorder="1" applyAlignment="1" applyProtection="1">
      <alignment horizontal="left"/>
      <protection locked="0"/>
    </xf>
    <xf numFmtId="174" fontId="40" fillId="12" borderId="9" xfId="0" applyNumberFormat="1" applyFont="1" applyFill="1" applyBorder="1" applyAlignment="1" applyProtection="1">
      <alignment horizontal="left"/>
      <protection locked="0"/>
    </xf>
    <xf numFmtId="173" fontId="40" fillId="12" borderId="7" xfId="0" applyNumberFormat="1" applyFont="1" applyFill="1" applyBorder="1" applyAlignment="1" applyProtection="1">
      <alignment horizontal="left"/>
      <protection locked="0"/>
    </xf>
    <xf numFmtId="173" fontId="40" fillId="12" borderId="8" xfId="0" applyNumberFormat="1" applyFont="1" applyFill="1" applyBorder="1" applyAlignment="1" applyProtection="1">
      <alignment horizontal="left"/>
      <protection locked="0"/>
    </xf>
    <xf numFmtId="173" fontId="40" fillId="12" borderId="9" xfId="0" applyNumberFormat="1" applyFont="1" applyFill="1" applyBorder="1" applyAlignment="1" applyProtection="1">
      <alignment horizontal="left"/>
      <protection locked="0"/>
    </xf>
    <xf numFmtId="0" fontId="40" fillId="12" borderId="7" xfId="0" applyFont="1" applyFill="1" applyBorder="1" applyAlignment="1" applyProtection="1">
      <alignment horizontal="left"/>
      <protection locked="0"/>
    </xf>
    <xf numFmtId="0" fontId="40" fillId="12" borderId="8" xfId="0" applyFont="1" applyFill="1" applyBorder="1" applyAlignment="1" applyProtection="1">
      <alignment horizontal="left"/>
      <protection locked="0"/>
    </xf>
    <xf numFmtId="0" fontId="40" fillId="12" borderId="9" xfId="0" applyFont="1" applyFill="1" applyBorder="1" applyAlignment="1" applyProtection="1">
      <alignment horizontal="left"/>
      <protection locked="0"/>
    </xf>
    <xf numFmtId="0" fontId="4" fillId="12" borderId="7" xfId="5" applyFont="1" applyFill="1" applyBorder="1" applyAlignment="1" applyProtection="1">
      <alignment horizontal="left" vertical="top"/>
      <protection locked="0"/>
    </xf>
    <xf numFmtId="0" fontId="4" fillId="12" borderId="8" xfId="5" applyFont="1" applyFill="1" applyBorder="1" applyAlignment="1" applyProtection="1">
      <alignment horizontal="left" vertical="top"/>
      <protection locked="0"/>
    </xf>
    <xf numFmtId="0" fontId="4" fillId="12" borderId="9" xfId="5" applyFont="1" applyFill="1" applyBorder="1" applyAlignment="1" applyProtection="1">
      <alignment horizontal="left" vertical="top"/>
      <protection locked="0"/>
    </xf>
    <xf numFmtId="14" fontId="4" fillId="0" borderId="7" xfId="5" applyNumberFormat="1" applyFont="1" applyBorder="1" applyAlignment="1" applyProtection="1">
      <alignment horizontal="left"/>
      <protection locked="0"/>
    </xf>
    <xf numFmtId="14" fontId="4" fillId="0" borderId="8" xfId="5" applyNumberFormat="1" applyFont="1" applyBorder="1" applyAlignment="1" applyProtection="1">
      <alignment horizontal="left"/>
      <protection locked="0"/>
    </xf>
    <xf numFmtId="14" fontId="4" fillId="0" borderId="9" xfId="5" applyNumberFormat="1" applyFont="1" applyBorder="1" applyAlignment="1" applyProtection="1">
      <alignment horizontal="left"/>
      <protection locked="0"/>
    </xf>
    <xf numFmtId="168" fontId="3" fillId="0" borderId="22" xfId="0" applyNumberFormat="1" applyFont="1" applyBorder="1" applyAlignment="1" applyProtection="1">
      <alignment horizontal="left"/>
      <protection hidden="1"/>
    </xf>
    <xf numFmtId="168" fontId="3" fillId="0" borderId="24" xfId="0" applyNumberFormat="1" applyFont="1" applyBorder="1" applyAlignment="1" applyProtection="1">
      <alignment horizontal="left"/>
      <protection hidden="1"/>
    </xf>
    <xf numFmtId="49" fontId="39" fillId="0" borderId="7" xfId="0" applyNumberFormat="1" applyFont="1" applyBorder="1" applyAlignment="1" applyProtection="1">
      <alignment horizontal="left"/>
      <protection locked="0"/>
    </xf>
    <xf numFmtId="49" fontId="39" fillId="0" borderId="8" xfId="0" applyNumberFormat="1" applyFont="1" applyBorder="1" applyAlignment="1" applyProtection="1">
      <alignment horizontal="left"/>
      <protection locked="0"/>
    </xf>
    <xf numFmtId="49" fontId="39" fillId="0" borderId="9" xfId="0" applyNumberFormat="1" applyFont="1" applyBorder="1" applyAlignment="1" applyProtection="1">
      <alignment horizontal="left"/>
      <protection locked="0"/>
    </xf>
    <xf numFmtId="0" fontId="40" fillId="0" borderId="7" xfId="0" applyFont="1" applyBorder="1" applyAlignment="1" applyProtection="1">
      <alignment horizontal="left"/>
      <protection locked="0"/>
    </xf>
    <xf numFmtId="0" fontId="40" fillId="0" borderId="8" xfId="0" applyFont="1" applyBorder="1" applyAlignment="1" applyProtection="1">
      <alignment horizontal="left"/>
      <protection locked="0"/>
    </xf>
    <xf numFmtId="0" fontId="40" fillId="0" borderId="9" xfId="0" applyFont="1" applyBorder="1" applyAlignment="1" applyProtection="1">
      <alignment horizontal="left"/>
      <protection locked="0"/>
    </xf>
    <xf numFmtId="0" fontId="32" fillId="0" borderId="5" xfId="5" applyFont="1" applyBorder="1" applyAlignment="1">
      <alignment horizontal="left" vertical="top" wrapText="1"/>
    </xf>
    <xf numFmtId="0" fontId="32" fillId="0" borderId="0" xfId="5" applyFont="1" applyAlignment="1">
      <alignment horizontal="left" vertical="top" wrapText="1"/>
    </xf>
    <xf numFmtId="0" fontId="35" fillId="0" borderId="7" xfId="5" applyFont="1" applyBorder="1" applyAlignment="1">
      <alignment horizontal="left" vertical="top"/>
    </xf>
    <xf numFmtId="0" fontId="35" fillId="0" borderId="8" xfId="5" applyFont="1" applyBorder="1" applyAlignment="1">
      <alignment horizontal="left" vertical="top"/>
    </xf>
    <xf numFmtId="0" fontId="35" fillId="0" borderId="9" xfId="5" applyFont="1" applyBorder="1" applyAlignment="1">
      <alignment horizontal="left" vertical="top"/>
    </xf>
    <xf numFmtId="0" fontId="35" fillId="0" borderId="22" xfId="5" applyFont="1" applyBorder="1" applyAlignment="1">
      <alignment horizontal="left" vertical="center" wrapText="1"/>
    </xf>
    <xf numFmtId="0" fontId="35" fillId="0" borderId="23" xfId="5" applyFont="1" applyBorder="1" applyAlignment="1">
      <alignment horizontal="left" vertical="center" wrapText="1"/>
    </xf>
    <xf numFmtId="0" fontId="35" fillId="0" borderId="8" xfId="5" applyFont="1" applyBorder="1" applyAlignment="1">
      <alignment horizontal="left" vertical="center" wrapText="1"/>
    </xf>
    <xf numFmtId="0" fontId="35" fillId="0" borderId="24" xfId="5" applyFont="1" applyBorder="1" applyAlignment="1">
      <alignment horizontal="left" vertical="center" wrapText="1"/>
    </xf>
    <xf numFmtId="174" fontId="40" fillId="16" borderId="7" xfId="0" applyNumberFormat="1" applyFont="1" applyFill="1" applyBorder="1" applyAlignment="1" applyProtection="1">
      <alignment horizontal="left"/>
      <protection locked="0"/>
    </xf>
    <xf numFmtId="174" fontId="40" fillId="16" borderId="8" xfId="0" applyNumberFormat="1" applyFont="1" applyFill="1" applyBorder="1" applyAlignment="1" applyProtection="1">
      <alignment horizontal="left"/>
      <protection locked="0"/>
    </xf>
    <xf numFmtId="174" fontId="40" fillId="16" borderId="9" xfId="0" applyNumberFormat="1" applyFont="1" applyFill="1" applyBorder="1" applyAlignment="1" applyProtection="1">
      <alignment horizontal="left"/>
      <protection locked="0"/>
    </xf>
    <xf numFmtId="169" fontId="40" fillId="16" borderId="7" xfId="0" applyNumberFormat="1" applyFont="1" applyFill="1" applyBorder="1" applyAlignment="1" applyProtection="1">
      <alignment horizontal="left"/>
      <protection locked="0"/>
    </xf>
    <xf numFmtId="169" fontId="40" fillId="16" borderId="8" xfId="0" applyNumberFormat="1" applyFont="1" applyFill="1" applyBorder="1" applyAlignment="1" applyProtection="1">
      <alignment horizontal="left"/>
      <protection locked="0"/>
    </xf>
    <xf numFmtId="169" fontId="40" fillId="16" borderId="9" xfId="0" applyNumberFormat="1" applyFont="1" applyFill="1" applyBorder="1" applyAlignment="1" applyProtection="1">
      <alignment horizontal="left"/>
      <protection locked="0"/>
    </xf>
    <xf numFmtId="0" fontId="40" fillId="16" borderId="7" xfId="0" applyFont="1" applyFill="1" applyBorder="1" applyAlignment="1" applyProtection="1">
      <alignment horizontal="left"/>
      <protection locked="0"/>
    </xf>
    <xf numFmtId="0" fontId="40" fillId="16" borderId="9" xfId="0" applyFont="1" applyFill="1" applyBorder="1" applyAlignment="1" applyProtection="1">
      <alignment horizontal="left"/>
      <protection locked="0"/>
    </xf>
    <xf numFmtId="176" fontId="40" fillId="16" borderId="7" xfId="0" applyNumberFormat="1" applyFont="1" applyFill="1" applyBorder="1" applyAlignment="1" applyProtection="1">
      <alignment horizontal="left"/>
      <protection locked="0"/>
    </xf>
    <xf numFmtId="176" fontId="40" fillId="16" borderId="8" xfId="0" applyNumberFormat="1" applyFont="1" applyFill="1" applyBorder="1" applyAlignment="1" applyProtection="1">
      <alignment horizontal="left"/>
      <protection locked="0"/>
    </xf>
    <xf numFmtId="0" fontId="40" fillId="12" borderId="7" xfId="0" applyFont="1" applyFill="1" applyBorder="1" applyAlignment="1" applyProtection="1">
      <alignment horizontal="center"/>
      <protection hidden="1"/>
    </xf>
    <xf numFmtId="0" fontId="40" fillId="12" borderId="8" xfId="0" applyFont="1" applyFill="1" applyBorder="1" applyAlignment="1" applyProtection="1">
      <alignment horizontal="center"/>
      <protection hidden="1"/>
    </xf>
    <xf numFmtId="0" fontId="40" fillId="12" borderId="9" xfId="0" applyFont="1" applyFill="1" applyBorder="1" applyAlignment="1" applyProtection="1">
      <alignment horizontal="center"/>
      <protection hidden="1"/>
    </xf>
    <xf numFmtId="0" fontId="5" fillId="0" borderId="0" xfId="8" applyFont="1" applyAlignment="1">
      <alignment horizontal="left" vertical="top" wrapText="1"/>
    </xf>
    <xf numFmtId="0" fontId="17" fillId="0" borderId="0" xfId="8" applyFont="1" applyAlignment="1">
      <alignment horizontal="left" vertical="center"/>
    </xf>
    <xf numFmtId="0" fontId="5" fillId="0" borderId="0" xfId="8" applyFont="1" applyAlignment="1">
      <alignment horizontal="left" vertical="center" wrapText="1"/>
    </xf>
    <xf numFmtId="0" fontId="4" fillId="0" borderId="0" xfId="8" applyAlignment="1">
      <alignment horizontal="left" wrapText="1"/>
    </xf>
    <xf numFmtId="0" fontId="47" fillId="14" borderId="288" xfId="0" applyFont="1" applyFill="1" applyBorder="1" applyAlignment="1" applyProtection="1">
      <alignment horizontal="center" vertical="center"/>
      <protection hidden="1"/>
    </xf>
    <xf numFmtId="0" fontId="47" fillId="14" borderId="131" xfId="0" applyFont="1" applyFill="1" applyBorder="1" applyAlignment="1" applyProtection="1">
      <alignment horizontal="center" vertical="center"/>
      <protection hidden="1"/>
    </xf>
    <xf numFmtId="0" fontId="47" fillId="14" borderId="146" xfId="0" applyFont="1" applyFill="1" applyBorder="1" applyAlignment="1" applyProtection="1">
      <alignment horizontal="center" vertical="center"/>
      <protection hidden="1"/>
    </xf>
    <xf numFmtId="0" fontId="60" fillId="3" borderId="125" xfId="0" applyFont="1" applyFill="1" applyBorder="1" applyAlignment="1" applyProtection="1">
      <alignment horizontal="right" vertical="center"/>
      <protection hidden="1"/>
    </xf>
    <xf numFmtId="0" fontId="60" fillId="3" borderId="47" xfId="0" applyFont="1" applyFill="1" applyBorder="1" applyAlignment="1" applyProtection="1">
      <alignment horizontal="right" vertical="center"/>
      <protection hidden="1"/>
    </xf>
    <xf numFmtId="168" fontId="21" fillId="16" borderId="64" xfId="0" applyNumberFormat="1" applyFont="1" applyFill="1" applyBorder="1" applyAlignment="1" applyProtection="1">
      <alignment horizontal="left" vertical="center" indent="1"/>
      <protection locked="0"/>
    </xf>
    <xf numFmtId="168" fontId="21" fillId="16" borderId="65" xfId="0" applyNumberFormat="1" applyFont="1" applyFill="1" applyBorder="1" applyAlignment="1" applyProtection="1">
      <alignment horizontal="left" vertical="center" indent="1"/>
      <protection locked="0"/>
    </xf>
    <xf numFmtId="168" fontId="21" fillId="16" borderId="180" xfId="0" applyNumberFormat="1" applyFont="1" applyFill="1" applyBorder="1" applyAlignment="1" applyProtection="1">
      <alignment horizontal="left" vertical="center" indent="1"/>
      <protection locked="0"/>
    </xf>
    <xf numFmtId="0" fontId="60" fillId="3" borderId="126" xfId="0" applyFont="1" applyFill="1" applyBorder="1" applyAlignment="1" applyProtection="1">
      <alignment horizontal="right" vertical="center"/>
      <protection hidden="1"/>
    </xf>
    <xf numFmtId="0" fontId="60" fillId="3" borderId="127" xfId="0" applyFont="1" applyFill="1" applyBorder="1" applyAlignment="1" applyProtection="1">
      <alignment horizontal="right" vertical="center"/>
      <protection hidden="1"/>
    </xf>
    <xf numFmtId="168" fontId="21" fillId="16" borderId="119" xfId="0" applyNumberFormat="1" applyFont="1" applyFill="1" applyBorder="1" applyAlignment="1" applyProtection="1">
      <alignment horizontal="left" vertical="center" indent="1"/>
      <protection locked="0"/>
    </xf>
    <xf numFmtId="168" fontId="21" fillId="16" borderId="120" xfId="0" applyNumberFormat="1" applyFont="1" applyFill="1" applyBorder="1" applyAlignment="1" applyProtection="1">
      <alignment horizontal="left" vertical="center" indent="1"/>
      <protection locked="0"/>
    </xf>
    <xf numFmtId="168" fontId="21" fillId="16" borderId="123" xfId="0" applyNumberFormat="1" applyFont="1" applyFill="1" applyBorder="1" applyAlignment="1" applyProtection="1">
      <alignment horizontal="left" vertical="center" indent="1"/>
      <protection locked="0"/>
    </xf>
    <xf numFmtId="0" fontId="80" fillId="3" borderId="107" xfId="0" applyFont="1" applyFill="1" applyBorder="1" applyAlignment="1" applyProtection="1">
      <alignment horizontal="left" vertical="center" wrapText="1" indent="1"/>
      <protection hidden="1"/>
    </xf>
    <xf numFmtId="0" fontId="80" fillId="3" borderId="0" xfId="0" applyFont="1" applyFill="1" applyAlignment="1" applyProtection="1">
      <alignment horizontal="left" vertical="center" wrapText="1" indent="1"/>
      <protection hidden="1"/>
    </xf>
    <xf numFmtId="0" fontId="80" fillId="3" borderId="108" xfId="0" applyFont="1" applyFill="1" applyBorder="1" applyAlignment="1" applyProtection="1">
      <alignment horizontal="left" vertical="center" wrapText="1" indent="1"/>
      <protection hidden="1"/>
    </xf>
    <xf numFmtId="3" fontId="34" fillId="13" borderId="30" xfId="0" applyNumberFormat="1" applyFont="1" applyFill="1" applyBorder="1" applyAlignment="1" applyProtection="1">
      <alignment horizontal="center" vertical="center" wrapText="1"/>
      <protection hidden="1"/>
    </xf>
    <xf numFmtId="3" fontId="34" fillId="13" borderId="32" xfId="0" applyNumberFormat="1" applyFont="1" applyFill="1" applyBorder="1" applyAlignment="1" applyProtection="1">
      <alignment horizontal="center" vertical="center" wrapText="1"/>
      <protection hidden="1"/>
    </xf>
    <xf numFmtId="166" fontId="21" fillId="0" borderId="30" xfId="0" applyNumberFormat="1" applyFont="1" applyBorder="1" applyAlignment="1" applyProtection="1">
      <alignment horizontal="center" vertical="center"/>
      <protection hidden="1"/>
    </xf>
    <xf numFmtId="166" fontId="21" fillId="0" borderId="32" xfId="0" applyNumberFormat="1" applyFont="1" applyBorder="1" applyAlignment="1" applyProtection="1">
      <alignment horizontal="center" vertical="center"/>
      <protection hidden="1"/>
    </xf>
    <xf numFmtId="0" fontId="60" fillId="12" borderId="84" xfId="0" applyFont="1" applyFill="1" applyBorder="1" applyAlignment="1" applyProtection="1">
      <alignment horizontal="right" vertical="center"/>
      <protection hidden="1"/>
    </xf>
    <xf numFmtId="0" fontId="60" fillId="12" borderId="83" xfId="0" applyFont="1" applyFill="1" applyBorder="1" applyAlignment="1" applyProtection="1">
      <alignment horizontal="right" vertical="center"/>
      <protection hidden="1"/>
    </xf>
    <xf numFmtId="168" fontId="21" fillId="16" borderId="28" xfId="0" applyNumberFormat="1" applyFont="1" applyFill="1" applyBorder="1" applyAlignment="1" applyProtection="1">
      <alignment horizontal="left" vertical="center" indent="1"/>
      <protection locked="0"/>
    </xf>
    <xf numFmtId="0" fontId="60" fillId="12" borderId="173" xfId="0" applyFont="1" applyFill="1" applyBorder="1" applyAlignment="1" applyProtection="1">
      <alignment horizontal="right" vertical="center"/>
      <protection hidden="1"/>
    </xf>
    <xf numFmtId="0" fontId="60" fillId="12" borderId="175" xfId="0" applyFont="1" applyFill="1" applyBorder="1" applyAlignment="1" applyProtection="1">
      <alignment horizontal="right" vertical="center"/>
      <protection hidden="1"/>
    </xf>
    <xf numFmtId="168" fontId="21" fillId="16" borderId="164" xfId="0" applyNumberFormat="1" applyFont="1" applyFill="1" applyBorder="1" applyAlignment="1" applyProtection="1">
      <alignment horizontal="left" vertical="center" indent="1"/>
      <protection locked="0"/>
    </xf>
    <xf numFmtId="0" fontId="46" fillId="11" borderId="181" xfId="0" applyFont="1" applyFill="1" applyBorder="1" applyAlignment="1" applyProtection="1">
      <alignment horizontal="center" vertical="center"/>
      <protection hidden="1"/>
    </xf>
    <xf numFmtId="0" fontId="46" fillId="11" borderId="182" xfId="0" applyFont="1" applyFill="1" applyBorder="1" applyAlignment="1" applyProtection="1">
      <alignment horizontal="center" vertical="center"/>
      <protection hidden="1"/>
    </xf>
    <xf numFmtId="0" fontId="46" fillId="11" borderId="277" xfId="0" applyFont="1" applyFill="1" applyBorder="1" applyAlignment="1" applyProtection="1">
      <alignment horizontal="center" vertical="center"/>
      <protection hidden="1"/>
    </xf>
    <xf numFmtId="0" fontId="46" fillId="14" borderId="103" xfId="0" applyFont="1" applyFill="1" applyBorder="1" applyAlignment="1" applyProtection="1">
      <alignment horizontal="center" vertical="center"/>
      <protection hidden="1"/>
    </xf>
    <xf numFmtId="0" fontId="46" fillId="14" borderId="31" xfId="0" applyFont="1" applyFill="1" applyBorder="1" applyAlignment="1" applyProtection="1">
      <alignment horizontal="center" vertical="center"/>
      <protection hidden="1"/>
    </xf>
    <xf numFmtId="0" fontId="46" fillId="14" borderId="104" xfId="0" applyFont="1" applyFill="1" applyBorder="1" applyAlignment="1" applyProtection="1">
      <alignment horizontal="center" vertical="center"/>
      <protection hidden="1"/>
    </xf>
    <xf numFmtId="0" fontId="47" fillId="14" borderId="130" xfId="0" applyFont="1" applyFill="1" applyBorder="1" applyAlignment="1" applyProtection="1">
      <alignment horizontal="center" vertical="center"/>
      <protection hidden="1"/>
    </xf>
    <xf numFmtId="0" fontId="78" fillId="14" borderId="131" xfId="0" applyFont="1" applyFill="1" applyBorder="1" applyAlignment="1" applyProtection="1">
      <alignment horizontal="left" vertical="center" wrapText="1" indent="1"/>
      <protection hidden="1"/>
    </xf>
    <xf numFmtId="0" fontId="78" fillId="14" borderId="132" xfId="0" applyFont="1" applyFill="1" applyBorder="1" applyAlignment="1" applyProtection="1">
      <alignment horizontal="left" vertical="center" wrapText="1" indent="1"/>
      <protection hidden="1"/>
    </xf>
    <xf numFmtId="3" fontId="21" fillId="16" borderId="49" xfId="0" applyNumberFormat="1" applyFont="1" applyFill="1" applyBorder="1" applyAlignment="1" applyProtection="1">
      <alignment horizontal="center" vertical="center"/>
      <protection locked="0"/>
    </xf>
    <xf numFmtId="0" fontId="21" fillId="16" borderId="49" xfId="0" applyFont="1" applyFill="1" applyBorder="1" applyAlignment="1" applyProtection="1">
      <alignment horizontal="center" vertical="center" wrapText="1"/>
      <protection locked="0"/>
    </xf>
    <xf numFmtId="0" fontId="21" fillId="16" borderId="49" xfId="0" applyFont="1" applyFill="1" applyBorder="1" applyAlignment="1" applyProtection="1">
      <alignment horizontal="center" vertical="center"/>
      <protection locked="0"/>
    </xf>
    <xf numFmtId="3" fontId="21" fillId="16" borderId="187" xfId="0" applyNumberFormat="1" applyFont="1" applyFill="1" applyBorder="1" applyAlignment="1" applyProtection="1">
      <alignment horizontal="center" vertical="center"/>
      <protection locked="0"/>
    </xf>
    <xf numFmtId="0" fontId="21" fillId="16" borderId="187" xfId="0" applyFont="1" applyFill="1" applyBorder="1" applyAlignment="1" applyProtection="1">
      <alignment horizontal="center" vertical="center" wrapText="1"/>
      <protection locked="0"/>
    </xf>
    <xf numFmtId="0" fontId="21" fillId="16" borderId="187" xfId="0" applyFont="1" applyFill="1" applyBorder="1" applyAlignment="1" applyProtection="1">
      <alignment horizontal="center" vertical="center"/>
      <protection locked="0"/>
    </xf>
    <xf numFmtId="0" fontId="34" fillId="13" borderId="137" xfId="0" applyFont="1" applyFill="1" applyBorder="1" applyAlignment="1" applyProtection="1">
      <alignment horizontal="center" vertical="center" wrapText="1"/>
      <protection hidden="1"/>
    </xf>
    <xf numFmtId="3" fontId="21" fillId="16" borderId="47" xfId="0" applyNumberFormat="1" applyFont="1" applyFill="1" applyBorder="1" applyAlignment="1" applyProtection="1">
      <alignment horizontal="center" vertical="center"/>
      <protection locked="0"/>
    </xf>
    <xf numFmtId="0" fontId="21" fillId="16" borderId="47" xfId="0" applyFont="1" applyFill="1" applyBorder="1" applyAlignment="1" applyProtection="1">
      <alignment horizontal="center" vertical="center" wrapText="1"/>
      <protection locked="0"/>
    </xf>
    <xf numFmtId="0" fontId="21" fillId="16" borderId="47" xfId="0" applyFont="1" applyFill="1" applyBorder="1" applyAlignment="1" applyProtection="1">
      <alignment horizontal="center" vertical="center"/>
      <protection locked="0"/>
    </xf>
    <xf numFmtId="0" fontId="34" fillId="13" borderId="157" xfId="0" applyFont="1" applyFill="1" applyBorder="1" applyAlignment="1" applyProtection="1">
      <alignment horizontal="center" vertical="center" wrapText="1"/>
      <protection hidden="1"/>
    </xf>
    <xf numFmtId="0" fontId="69" fillId="14" borderId="130" xfId="0" applyFont="1" applyFill="1" applyBorder="1" applyAlignment="1" applyProtection="1">
      <alignment horizontal="center" vertical="center"/>
      <protection hidden="1"/>
    </xf>
    <xf numFmtId="0" fontId="69" fillId="14" borderId="131" xfId="0" applyFont="1" applyFill="1" applyBorder="1" applyAlignment="1" applyProtection="1">
      <alignment horizontal="center" vertical="center"/>
      <protection hidden="1"/>
    </xf>
    <xf numFmtId="0" fontId="34" fillId="13" borderId="179" xfId="0" applyFont="1" applyFill="1" applyBorder="1" applyAlignment="1" applyProtection="1">
      <alignment horizontal="center" vertical="center" wrapText="1"/>
      <protection hidden="1"/>
    </xf>
    <xf numFmtId="0" fontId="34" fillId="13" borderId="36" xfId="0" applyFont="1" applyFill="1" applyBorder="1" applyAlignment="1" applyProtection="1">
      <alignment horizontal="center" vertical="center" wrapText="1"/>
      <protection hidden="1"/>
    </xf>
    <xf numFmtId="0" fontId="34" fillId="13" borderId="101" xfId="0" applyFont="1" applyFill="1" applyBorder="1" applyAlignment="1" applyProtection="1">
      <alignment horizontal="center" vertical="center" wrapText="1"/>
      <protection hidden="1"/>
    </xf>
    <xf numFmtId="0" fontId="34" fillId="13" borderId="109" xfId="0" applyFont="1" applyFill="1" applyBorder="1" applyAlignment="1" applyProtection="1">
      <alignment horizontal="center" vertical="center" wrapText="1"/>
      <protection hidden="1"/>
    </xf>
    <xf numFmtId="3" fontId="21" fillId="16" borderId="125" xfId="0" applyNumberFormat="1" applyFont="1" applyFill="1" applyBorder="1" applyAlignment="1" applyProtection="1">
      <alignment horizontal="center" vertical="center" wrapText="1"/>
      <protection locked="0"/>
    </xf>
    <xf numFmtId="176" fontId="21" fillId="16" borderId="47" xfId="0" applyNumberFormat="1" applyFont="1" applyFill="1" applyBorder="1" applyAlignment="1" applyProtection="1">
      <alignment horizontal="center" vertical="center" wrapText="1"/>
      <protection locked="0"/>
    </xf>
    <xf numFmtId="176" fontId="21" fillId="16" borderId="140" xfId="0" applyNumberFormat="1" applyFont="1" applyFill="1" applyBorder="1" applyAlignment="1" applyProtection="1">
      <alignment horizontal="center" vertical="center" wrapText="1"/>
      <protection locked="0"/>
    </xf>
    <xf numFmtId="3" fontId="21" fillId="16" borderId="141" xfId="0" applyNumberFormat="1" applyFont="1" applyFill="1" applyBorder="1" applyAlignment="1" applyProtection="1">
      <alignment horizontal="center" vertical="center" wrapText="1"/>
      <protection locked="0"/>
    </xf>
    <xf numFmtId="176" fontId="21" fillId="16" borderId="49" xfId="0" applyNumberFormat="1" applyFont="1" applyFill="1" applyBorder="1" applyAlignment="1" applyProtection="1">
      <alignment horizontal="center" vertical="center" wrapText="1"/>
      <protection locked="0"/>
    </xf>
    <xf numFmtId="176" fontId="21" fillId="16" borderId="142" xfId="0" applyNumberFormat="1" applyFont="1" applyFill="1" applyBorder="1" applyAlignment="1" applyProtection="1">
      <alignment horizontal="center" vertical="center" wrapText="1"/>
      <protection locked="0"/>
    </xf>
    <xf numFmtId="3" fontId="21" fillId="16" borderId="116" xfId="0" applyNumberFormat="1" applyFont="1" applyFill="1" applyBorder="1" applyAlignment="1" applyProtection="1">
      <alignment horizontal="center" vertical="center" wrapText="1"/>
      <protection locked="0"/>
    </xf>
    <xf numFmtId="176" fontId="21" fillId="16" borderId="50" xfId="0" applyNumberFormat="1" applyFont="1" applyFill="1" applyBorder="1" applyAlignment="1" applyProtection="1">
      <alignment horizontal="center" vertical="center" wrapText="1"/>
      <protection locked="0"/>
    </xf>
    <xf numFmtId="176" fontId="21" fillId="16" borderId="139" xfId="0" applyNumberFormat="1" applyFont="1" applyFill="1" applyBorder="1" applyAlignment="1" applyProtection="1">
      <alignment horizontal="center" vertical="center" wrapText="1"/>
      <protection locked="0"/>
    </xf>
    <xf numFmtId="168" fontId="21" fillId="0" borderId="30" xfId="0" applyNumberFormat="1" applyFont="1" applyBorder="1" applyAlignment="1" applyProtection="1">
      <alignment horizontal="center" vertical="center"/>
      <protection hidden="1"/>
    </xf>
    <xf numFmtId="168" fontId="21" fillId="0" borderId="32" xfId="0" applyNumberFormat="1" applyFont="1" applyBorder="1" applyAlignment="1" applyProtection="1">
      <alignment horizontal="center" vertical="center"/>
      <protection hidden="1"/>
    </xf>
    <xf numFmtId="0" fontId="21" fillId="16" borderId="53" xfId="0" applyFont="1" applyFill="1" applyBorder="1" applyAlignment="1" applyProtection="1">
      <alignment horizontal="center" vertical="center"/>
      <protection locked="0"/>
    </xf>
    <xf numFmtId="0" fontId="21" fillId="16" borderId="54" xfId="0" applyFont="1" applyFill="1" applyBorder="1" applyAlignment="1" applyProtection="1">
      <alignment horizontal="center" vertical="center"/>
      <protection locked="0"/>
    </xf>
    <xf numFmtId="0" fontId="46" fillId="11" borderId="105" xfId="0" applyFont="1" applyFill="1" applyBorder="1" applyAlignment="1" applyProtection="1">
      <alignment horizontal="center" vertical="center"/>
      <protection hidden="1"/>
    </xf>
    <xf numFmtId="0" fontId="46" fillId="11" borderId="38" xfId="0" applyFont="1" applyFill="1" applyBorder="1" applyAlignment="1" applyProtection="1">
      <alignment horizontal="center" vertical="center"/>
      <protection hidden="1"/>
    </xf>
    <xf numFmtId="0" fontId="46" fillId="11" borderId="106" xfId="0" applyFont="1" applyFill="1" applyBorder="1" applyAlignment="1" applyProtection="1">
      <alignment horizontal="center" vertical="center"/>
      <protection hidden="1"/>
    </xf>
    <xf numFmtId="3" fontId="60" fillId="16" borderId="52" xfId="0" applyNumberFormat="1" applyFont="1" applyFill="1" applyBorder="1" applyAlignment="1" applyProtection="1">
      <alignment horizontal="center" vertical="center" wrapText="1"/>
      <protection locked="0"/>
    </xf>
    <xf numFmtId="3" fontId="60" fillId="16" borderId="59" xfId="0" applyNumberFormat="1" applyFont="1" applyFill="1" applyBorder="1" applyAlignment="1" applyProtection="1">
      <alignment horizontal="center" vertical="center" wrapText="1"/>
      <protection locked="0"/>
    </xf>
    <xf numFmtId="3" fontId="60" fillId="16" borderId="55" xfId="0" applyNumberFormat="1" applyFont="1" applyFill="1" applyBorder="1" applyAlignment="1" applyProtection="1">
      <alignment horizontal="center" vertical="center" wrapText="1"/>
      <protection locked="0"/>
    </xf>
    <xf numFmtId="3" fontId="60" fillId="16" borderId="56" xfId="0" applyNumberFormat="1" applyFont="1" applyFill="1" applyBorder="1" applyAlignment="1" applyProtection="1">
      <alignment horizontal="center" vertical="center" wrapText="1"/>
      <protection locked="0"/>
    </xf>
    <xf numFmtId="0" fontId="60" fillId="12" borderId="28" xfId="0" applyFont="1" applyFill="1" applyBorder="1" applyAlignment="1" applyProtection="1">
      <alignment horizontal="right" vertical="center"/>
      <protection hidden="1"/>
    </xf>
    <xf numFmtId="168" fontId="21" fillId="16" borderId="73" xfId="0" applyNumberFormat="1" applyFont="1" applyFill="1" applyBorder="1" applyAlignment="1" applyProtection="1">
      <alignment horizontal="left" vertical="center" indent="1"/>
      <protection locked="0"/>
    </xf>
    <xf numFmtId="168" fontId="21" fillId="16" borderId="198" xfId="0" applyNumberFormat="1" applyFont="1" applyFill="1" applyBorder="1" applyAlignment="1" applyProtection="1">
      <alignment horizontal="left" vertical="center" indent="1"/>
      <protection locked="0"/>
    </xf>
    <xf numFmtId="0" fontId="60" fillId="12" borderId="164" xfId="0" applyFont="1" applyFill="1" applyBorder="1" applyAlignment="1" applyProtection="1">
      <alignment horizontal="right" vertical="center"/>
      <protection hidden="1"/>
    </xf>
    <xf numFmtId="168" fontId="21" fillId="16" borderId="204" xfId="0" applyNumberFormat="1" applyFont="1" applyFill="1" applyBorder="1" applyAlignment="1" applyProtection="1">
      <alignment horizontal="left" vertical="center" indent="1"/>
      <protection locked="0"/>
    </xf>
    <xf numFmtId="168" fontId="21" fillId="16" borderId="205" xfId="0" applyNumberFormat="1" applyFont="1" applyFill="1" applyBorder="1" applyAlignment="1" applyProtection="1">
      <alignment horizontal="left" vertical="center" indent="1"/>
      <protection locked="0"/>
    </xf>
    <xf numFmtId="0" fontId="41" fillId="3" borderId="107" xfId="0" applyFont="1" applyFill="1" applyBorder="1" applyAlignment="1" applyProtection="1">
      <alignment horizontal="left" vertical="center" wrapText="1" indent="1"/>
      <protection hidden="1"/>
    </xf>
    <xf numFmtId="0" fontId="41" fillId="3" borderId="0" xfId="0" applyFont="1" applyFill="1" applyAlignment="1" applyProtection="1">
      <alignment horizontal="left" vertical="center" wrapText="1" indent="1"/>
      <protection hidden="1"/>
    </xf>
    <xf numFmtId="3" fontId="34" fillId="13" borderId="103" xfId="0" applyNumberFormat="1" applyFont="1" applyFill="1" applyBorder="1" applyAlignment="1" applyProtection="1">
      <alignment horizontal="center" vertical="center" wrapText="1"/>
      <protection hidden="1"/>
    </xf>
    <xf numFmtId="3" fontId="34" fillId="13" borderId="99" xfId="0" applyNumberFormat="1" applyFont="1" applyFill="1" applyBorder="1" applyAlignment="1" applyProtection="1">
      <alignment horizontal="center" vertical="center" wrapText="1"/>
      <protection hidden="1"/>
    </xf>
    <xf numFmtId="168" fontId="21" fillId="16" borderId="152" xfId="0" applyNumberFormat="1" applyFont="1" applyFill="1" applyBorder="1" applyAlignment="1" applyProtection="1">
      <alignment horizontal="left" vertical="center" indent="1"/>
      <protection locked="0"/>
    </xf>
    <xf numFmtId="168" fontId="21" fillId="16" borderId="153" xfId="0" applyNumberFormat="1" applyFont="1" applyFill="1" applyBorder="1" applyAlignment="1" applyProtection="1">
      <alignment horizontal="left" vertical="center" indent="1"/>
      <protection locked="0"/>
    </xf>
    <xf numFmtId="0" fontId="21" fillId="16" borderId="57" xfId="0" applyFont="1" applyFill="1" applyBorder="1" applyAlignment="1" applyProtection="1">
      <alignment horizontal="center" vertical="center" wrapText="1"/>
      <protection locked="0"/>
    </xf>
    <xf numFmtId="0" fontId="21" fillId="16" borderId="53" xfId="0" applyFont="1" applyFill="1" applyBorder="1" applyAlignment="1" applyProtection="1">
      <alignment horizontal="center" vertical="center" wrapText="1"/>
      <protection locked="0"/>
    </xf>
    <xf numFmtId="0" fontId="21" fillId="16" borderId="54" xfId="0" applyFont="1" applyFill="1" applyBorder="1" applyAlignment="1" applyProtection="1">
      <alignment horizontal="center" vertical="center" wrapText="1"/>
      <protection locked="0"/>
    </xf>
    <xf numFmtId="0" fontId="21" fillId="16" borderId="55" xfId="0" applyFont="1" applyFill="1" applyBorder="1" applyAlignment="1" applyProtection="1">
      <alignment horizontal="center" vertical="center" wrapText="1"/>
      <protection locked="0"/>
    </xf>
    <xf numFmtId="0" fontId="21" fillId="16" borderId="56" xfId="0" applyFont="1" applyFill="1" applyBorder="1" applyAlignment="1" applyProtection="1">
      <alignment horizontal="center" vertical="center" wrapText="1"/>
      <protection locked="0"/>
    </xf>
    <xf numFmtId="168" fontId="21" fillId="16" borderId="133" xfId="0" applyNumberFormat="1" applyFont="1" applyFill="1" applyBorder="1" applyAlignment="1" applyProtection="1">
      <alignment horizontal="left" vertical="center" indent="1"/>
      <protection locked="0"/>
    </xf>
    <xf numFmtId="168" fontId="21" fillId="16" borderId="135" xfId="0" applyNumberFormat="1" applyFont="1" applyFill="1" applyBorder="1" applyAlignment="1" applyProtection="1">
      <alignment horizontal="left" vertical="center" indent="1"/>
      <protection locked="0"/>
    </xf>
    <xf numFmtId="3" fontId="34" fillId="13" borderId="31" xfId="0" applyNumberFormat="1" applyFont="1" applyFill="1" applyBorder="1" applyAlignment="1" applyProtection="1">
      <alignment horizontal="center" vertical="center" wrapText="1"/>
      <protection hidden="1"/>
    </xf>
    <xf numFmtId="166" fontId="21" fillId="0" borderId="31" xfId="0" applyNumberFormat="1" applyFont="1" applyBorder="1" applyAlignment="1" applyProtection="1">
      <alignment horizontal="center" vertical="center"/>
      <protection hidden="1"/>
    </xf>
    <xf numFmtId="0" fontId="41" fillId="0" borderId="107" xfId="0" applyFont="1" applyBorder="1" applyAlignment="1" applyProtection="1">
      <alignment horizontal="left" vertical="center" wrapText="1" indent="1"/>
      <protection hidden="1"/>
    </xf>
    <xf numFmtId="0" fontId="41" fillId="0" borderId="0" xfId="0" applyFont="1" applyAlignment="1" applyProtection="1">
      <alignment horizontal="left" vertical="center" wrapText="1" indent="1"/>
      <protection hidden="1"/>
    </xf>
    <xf numFmtId="0" fontId="60" fillId="0" borderId="0" xfId="0" applyFont="1" applyAlignment="1" applyProtection="1">
      <alignment horizontal="left" vertical="center" wrapText="1" indent="1"/>
      <protection hidden="1"/>
    </xf>
    <xf numFmtId="0" fontId="34" fillId="13" borderId="129" xfId="0" applyFont="1" applyFill="1" applyBorder="1" applyAlignment="1" applyProtection="1">
      <alignment horizontal="center" vertical="center" wrapText="1"/>
      <protection hidden="1"/>
    </xf>
    <xf numFmtId="0" fontId="34" fillId="13" borderId="75" xfId="0" applyFont="1" applyFill="1" applyBorder="1" applyAlignment="1" applyProtection="1">
      <alignment horizontal="center" vertical="center" wrapText="1"/>
      <protection hidden="1"/>
    </xf>
    <xf numFmtId="0" fontId="60" fillId="3" borderId="115" xfId="0" applyFont="1" applyFill="1" applyBorder="1" applyAlignment="1" applyProtection="1">
      <alignment horizontal="center" vertical="center" wrapText="1"/>
      <protection hidden="1"/>
    </xf>
    <xf numFmtId="0" fontId="60" fillId="3" borderId="51" xfId="0" applyFont="1" applyFill="1" applyBorder="1" applyAlignment="1" applyProtection="1">
      <alignment horizontal="center" vertical="center" wrapText="1"/>
      <protection hidden="1"/>
    </xf>
    <xf numFmtId="4" fontId="21" fillId="16" borderId="51" xfId="0" applyNumberFormat="1" applyFont="1" applyFill="1" applyBorder="1" applyAlignment="1" applyProtection="1">
      <alignment horizontal="center" vertical="center"/>
      <protection locked="0"/>
    </xf>
    <xf numFmtId="4" fontId="21" fillId="16" borderId="52" xfId="0" applyNumberFormat="1" applyFont="1" applyFill="1" applyBorder="1" applyAlignment="1" applyProtection="1">
      <alignment horizontal="center" vertical="center"/>
      <protection locked="0"/>
    </xf>
    <xf numFmtId="0" fontId="21" fillId="16" borderId="69" xfId="0" applyFont="1" applyFill="1" applyBorder="1" applyAlignment="1" applyProtection="1">
      <alignment horizontal="center" vertical="center" wrapText="1"/>
      <protection locked="0"/>
    </xf>
    <xf numFmtId="0" fontId="21" fillId="16" borderId="197" xfId="0" applyFont="1" applyFill="1" applyBorder="1" applyAlignment="1" applyProtection="1">
      <alignment horizontal="center" vertical="center" wrapText="1"/>
      <protection locked="0"/>
    </xf>
    <xf numFmtId="0" fontId="21" fillId="16" borderId="101" xfId="0" applyFont="1" applyFill="1" applyBorder="1" applyAlignment="1" applyProtection="1">
      <alignment horizontal="center" vertical="center" wrapText="1"/>
      <protection locked="0"/>
    </xf>
    <xf numFmtId="0" fontId="21" fillId="16" borderId="185" xfId="0" applyFont="1" applyFill="1" applyBorder="1" applyAlignment="1" applyProtection="1">
      <alignment horizontal="center" vertical="center" wrapText="1"/>
      <protection locked="0"/>
    </xf>
    <xf numFmtId="0" fontId="41" fillId="0" borderId="134" xfId="0" applyFont="1" applyBorder="1" applyAlignment="1" applyProtection="1">
      <alignment horizontal="left" wrapText="1" indent="1"/>
      <protection hidden="1"/>
    </xf>
    <xf numFmtId="0" fontId="41" fillId="0" borderId="120" xfId="0" applyFont="1" applyBorder="1" applyAlignment="1" applyProtection="1">
      <alignment horizontal="left" wrapText="1" indent="1"/>
      <protection hidden="1"/>
    </xf>
    <xf numFmtId="0" fontId="41" fillId="0" borderId="123" xfId="0" applyFont="1" applyBorder="1" applyAlignment="1" applyProtection="1">
      <alignment horizontal="left" wrapText="1" indent="1"/>
      <protection hidden="1"/>
    </xf>
    <xf numFmtId="0" fontId="21" fillId="16" borderId="160" xfId="0" applyFont="1" applyFill="1" applyBorder="1" applyAlignment="1" applyProtection="1">
      <alignment horizontal="center" vertical="center" wrapText="1"/>
      <protection locked="0"/>
    </xf>
    <xf numFmtId="0" fontId="60" fillId="12" borderId="166" xfId="0" applyFont="1" applyFill="1" applyBorder="1" applyAlignment="1" applyProtection="1">
      <alignment horizontal="right" vertical="center"/>
      <protection hidden="1"/>
    </xf>
    <xf numFmtId="0" fontId="60" fillId="12" borderId="167" xfId="0" applyFont="1" applyFill="1" applyBorder="1" applyAlignment="1" applyProtection="1">
      <alignment horizontal="right" vertical="center"/>
      <protection hidden="1"/>
    </xf>
    <xf numFmtId="168" fontId="21" fillId="16" borderId="163" xfId="0" applyNumberFormat="1" applyFont="1" applyFill="1" applyBorder="1" applyAlignment="1" applyProtection="1">
      <alignment horizontal="left" vertical="center" indent="1"/>
      <protection locked="0"/>
    </xf>
    <xf numFmtId="168" fontId="21" fillId="16" borderId="168" xfId="0" applyNumberFormat="1" applyFont="1" applyFill="1" applyBorder="1" applyAlignment="1" applyProtection="1">
      <alignment horizontal="left" vertical="center" indent="1"/>
      <protection locked="0"/>
    </xf>
    <xf numFmtId="0" fontId="60" fillId="12" borderId="150" xfId="0" applyFont="1" applyFill="1" applyBorder="1" applyAlignment="1" applyProtection="1">
      <alignment horizontal="right" vertical="center"/>
      <protection hidden="1"/>
    </xf>
    <xf numFmtId="0" fontId="60" fillId="12" borderId="151" xfId="0" applyFont="1" applyFill="1" applyBorder="1" applyAlignment="1" applyProtection="1">
      <alignment horizontal="right" vertical="center"/>
      <protection hidden="1"/>
    </xf>
    <xf numFmtId="0" fontId="78" fillId="14" borderId="31" xfId="0" applyFont="1" applyFill="1" applyBorder="1" applyAlignment="1" applyProtection="1">
      <alignment horizontal="left" vertical="center" wrapText="1" indent="1"/>
      <protection hidden="1"/>
    </xf>
    <xf numFmtId="0" fontId="78" fillId="14" borderId="104" xfId="0" applyFont="1" applyFill="1" applyBorder="1" applyAlignment="1" applyProtection="1">
      <alignment horizontal="left" vertical="center" wrapText="1" indent="1"/>
      <protection hidden="1"/>
    </xf>
    <xf numFmtId="0" fontId="34" fillId="13" borderId="60" xfId="0" applyFont="1" applyFill="1" applyBorder="1" applyAlignment="1" applyProtection="1">
      <alignment horizontal="center" vertical="center" wrapText="1"/>
      <protection hidden="1"/>
    </xf>
    <xf numFmtId="0" fontId="34" fillId="13" borderId="61" xfId="0" applyFont="1" applyFill="1" applyBorder="1" applyAlignment="1" applyProtection="1">
      <alignment horizontal="center" vertical="center" wrapText="1"/>
      <protection hidden="1"/>
    </xf>
    <xf numFmtId="176" fontId="21" fillId="16" borderId="57" xfId="0" applyNumberFormat="1" applyFont="1" applyFill="1" applyBorder="1" applyAlignment="1" applyProtection="1">
      <alignment horizontal="center" vertical="center"/>
      <protection locked="0"/>
    </xf>
    <xf numFmtId="176" fontId="21" fillId="16" borderId="82" xfId="0" applyNumberFormat="1" applyFont="1" applyFill="1" applyBorder="1" applyAlignment="1" applyProtection="1">
      <alignment horizontal="center" vertical="center"/>
      <protection locked="0"/>
    </xf>
    <xf numFmtId="168" fontId="21" fillId="16" borderId="47" xfId="0" applyNumberFormat="1" applyFont="1" applyFill="1" applyBorder="1" applyAlignment="1" applyProtection="1">
      <alignment horizontal="left" vertical="center" indent="1"/>
      <protection locked="0"/>
    </xf>
    <xf numFmtId="168" fontId="21" fillId="16" borderId="48" xfId="0" applyNumberFormat="1" applyFont="1" applyFill="1" applyBorder="1" applyAlignment="1" applyProtection="1">
      <alignment horizontal="left" vertical="center" indent="1"/>
      <protection locked="0"/>
    </xf>
    <xf numFmtId="0" fontId="41" fillId="0" borderId="107" xfId="0" applyFont="1" applyBorder="1" applyAlignment="1" applyProtection="1">
      <alignment horizontal="left" wrapText="1" indent="1"/>
      <protection hidden="1"/>
    </xf>
    <xf numFmtId="0" fontId="41" fillId="0" borderId="0" xfId="0" applyFont="1" applyAlignment="1" applyProtection="1">
      <alignment horizontal="left" wrapText="1" indent="1"/>
      <protection hidden="1"/>
    </xf>
    <xf numFmtId="0" fontId="41" fillId="0" borderId="108" xfId="0" applyFont="1" applyBorder="1" applyAlignment="1" applyProtection="1">
      <alignment horizontal="left" wrapText="1" indent="1"/>
      <protection hidden="1"/>
    </xf>
    <xf numFmtId="168" fontId="21" fillId="16" borderId="127" xfId="0" applyNumberFormat="1" applyFont="1" applyFill="1" applyBorder="1" applyAlignment="1" applyProtection="1">
      <alignment horizontal="left" vertical="center" indent="1"/>
      <protection locked="0"/>
    </xf>
    <xf numFmtId="168" fontId="21" fillId="16" borderId="128" xfId="0" applyNumberFormat="1" applyFont="1" applyFill="1" applyBorder="1" applyAlignment="1" applyProtection="1">
      <alignment horizontal="left" vertical="center" indent="1"/>
      <protection locked="0"/>
    </xf>
    <xf numFmtId="0" fontId="80" fillId="3" borderId="33" xfId="0" applyFont="1" applyFill="1" applyBorder="1" applyAlignment="1" applyProtection="1">
      <alignment horizontal="left" vertical="top" wrapText="1" indent="1"/>
      <protection hidden="1"/>
    </xf>
    <xf numFmtId="0" fontId="80" fillId="3" borderId="0" xfId="0" applyFont="1" applyFill="1" applyAlignment="1" applyProtection="1">
      <alignment horizontal="left" vertical="top" wrapText="1" indent="1"/>
      <protection hidden="1"/>
    </xf>
    <xf numFmtId="0" fontId="80" fillId="3" borderId="34" xfId="0" applyFont="1" applyFill="1" applyBorder="1" applyAlignment="1" applyProtection="1">
      <alignment horizontal="left" vertical="top" wrapText="1" indent="1"/>
      <protection hidden="1"/>
    </xf>
    <xf numFmtId="168" fontId="76" fillId="3" borderId="0" xfId="0" applyNumberFormat="1" applyFont="1" applyFill="1" applyAlignment="1" applyProtection="1">
      <alignment horizontal="center" vertical="center"/>
      <protection hidden="1"/>
    </xf>
    <xf numFmtId="168" fontId="76" fillId="3" borderId="77" xfId="0" applyNumberFormat="1" applyFont="1" applyFill="1" applyBorder="1" applyAlignment="1" applyProtection="1">
      <alignment horizontal="center" vertical="center"/>
      <protection hidden="1"/>
    </xf>
    <xf numFmtId="168" fontId="76" fillId="3" borderId="154" xfId="0" applyNumberFormat="1" applyFont="1" applyFill="1" applyBorder="1" applyAlignment="1" applyProtection="1">
      <alignment horizontal="center" vertical="center"/>
      <protection hidden="1"/>
    </xf>
    <xf numFmtId="168" fontId="76" fillId="3" borderId="155" xfId="0" applyNumberFormat="1" applyFont="1" applyFill="1" applyBorder="1" applyAlignment="1" applyProtection="1">
      <alignment horizontal="center" vertical="center"/>
      <protection hidden="1"/>
    </xf>
    <xf numFmtId="0" fontId="41" fillId="0" borderId="147" xfId="0" applyFont="1" applyBorder="1" applyAlignment="1" applyProtection="1">
      <alignment horizontal="left" vertical="center" wrapText="1" indent="1"/>
      <protection hidden="1"/>
    </xf>
    <xf numFmtId="0" fontId="41" fillId="0" borderId="113" xfId="0" applyFont="1" applyBorder="1" applyAlignment="1" applyProtection="1">
      <alignment horizontal="left" vertical="center" wrapText="1" indent="1"/>
      <protection hidden="1"/>
    </xf>
    <xf numFmtId="0" fontId="41" fillId="0" borderId="76" xfId="0" applyFont="1" applyBorder="1" applyAlignment="1" applyProtection="1">
      <alignment horizontal="left" vertical="center" wrapText="1" indent="1"/>
      <protection hidden="1"/>
    </xf>
    <xf numFmtId="0" fontId="47" fillId="14" borderId="202" xfId="0" applyFont="1" applyFill="1" applyBorder="1" applyAlignment="1" applyProtection="1">
      <alignment horizontal="center" vertical="center"/>
      <protection hidden="1"/>
    </xf>
    <xf numFmtId="0" fontId="47" fillId="14" borderId="203" xfId="0" applyFont="1" applyFill="1" applyBorder="1" applyAlignment="1" applyProtection="1">
      <alignment horizontal="center" vertical="center"/>
      <protection hidden="1"/>
    </xf>
    <xf numFmtId="0" fontId="78" fillId="14" borderId="146" xfId="0" applyFont="1" applyFill="1" applyBorder="1" applyAlignment="1" applyProtection="1">
      <alignment horizontal="left" vertical="center" wrapText="1" indent="1"/>
      <protection hidden="1"/>
    </xf>
    <xf numFmtId="4" fontId="21" fillId="16" borderId="55" xfId="0" applyNumberFormat="1" applyFont="1" applyFill="1" applyBorder="1" applyAlignment="1" applyProtection="1">
      <alignment horizontal="center" vertical="center"/>
      <protection locked="0"/>
    </xf>
    <xf numFmtId="4" fontId="21" fillId="16" borderId="63" xfId="0" applyNumberFormat="1" applyFont="1" applyFill="1" applyBorder="1" applyAlignment="1" applyProtection="1">
      <alignment horizontal="center" vertical="center"/>
      <protection locked="0"/>
    </xf>
    <xf numFmtId="0" fontId="60" fillId="12" borderId="117" xfId="0" applyFont="1" applyFill="1" applyBorder="1" applyAlignment="1" applyProtection="1">
      <alignment horizontal="right" vertical="center"/>
      <protection hidden="1"/>
    </xf>
    <xf numFmtId="0" fontId="60" fillId="12" borderId="118" xfId="0" applyFont="1" applyFill="1" applyBorder="1" applyAlignment="1" applyProtection="1">
      <alignment horizontal="right" vertical="center"/>
      <protection hidden="1"/>
    </xf>
    <xf numFmtId="0" fontId="60" fillId="3" borderId="116" xfId="0" applyFont="1" applyFill="1" applyBorder="1" applyAlignment="1" applyProtection="1">
      <alignment horizontal="center" vertical="center" wrapText="1"/>
      <protection hidden="1"/>
    </xf>
    <xf numFmtId="0" fontId="60" fillId="3" borderId="50" xfId="0" applyFont="1" applyFill="1" applyBorder="1" applyAlignment="1" applyProtection="1">
      <alignment horizontal="center" vertical="center" wrapText="1"/>
      <protection hidden="1"/>
    </xf>
    <xf numFmtId="0" fontId="60" fillId="12" borderId="111" xfId="0" applyFont="1" applyFill="1" applyBorder="1" applyAlignment="1" applyProtection="1">
      <alignment horizontal="right" vertical="center"/>
      <protection hidden="1"/>
    </xf>
    <xf numFmtId="0" fontId="60" fillId="12" borderId="59" xfId="0" applyFont="1" applyFill="1" applyBorder="1" applyAlignment="1" applyProtection="1">
      <alignment horizontal="right" vertical="center"/>
      <protection hidden="1"/>
    </xf>
    <xf numFmtId="0" fontId="34" fillId="13" borderId="138" xfId="0" applyFont="1" applyFill="1" applyBorder="1" applyAlignment="1" applyProtection="1">
      <alignment horizontal="center" vertical="center" wrapText="1"/>
      <protection hidden="1"/>
    </xf>
    <xf numFmtId="0" fontId="34" fillId="13" borderId="183" xfId="0" applyFont="1" applyFill="1" applyBorder="1" applyAlignment="1" applyProtection="1">
      <alignment horizontal="center" vertical="center" wrapText="1"/>
      <protection hidden="1"/>
    </xf>
    <xf numFmtId="0" fontId="21" fillId="16" borderId="64" xfId="0" applyFont="1" applyFill="1" applyBorder="1" applyAlignment="1" applyProtection="1">
      <alignment horizontal="center" vertical="center" wrapText="1"/>
      <protection locked="0"/>
    </xf>
    <xf numFmtId="0" fontId="21" fillId="16" borderId="66" xfId="0" applyFont="1" applyFill="1" applyBorder="1" applyAlignment="1" applyProtection="1">
      <alignment horizontal="center" vertical="center" wrapText="1"/>
      <protection locked="0"/>
    </xf>
    <xf numFmtId="168" fontId="21" fillId="16" borderId="52" xfId="0" applyNumberFormat="1" applyFont="1" applyFill="1" applyBorder="1" applyAlignment="1" applyProtection="1">
      <alignment horizontal="left" vertical="center" indent="1"/>
      <protection locked="0"/>
    </xf>
    <xf numFmtId="168" fontId="21" fillId="16" borderId="98" xfId="0" applyNumberFormat="1" applyFont="1" applyFill="1" applyBorder="1" applyAlignment="1" applyProtection="1">
      <alignment horizontal="left" vertical="center" indent="1"/>
      <protection locked="0"/>
    </xf>
    <xf numFmtId="0" fontId="41" fillId="0" borderId="108" xfId="0" applyFont="1" applyBorder="1" applyAlignment="1" applyProtection="1">
      <alignment horizontal="left" vertical="center" wrapText="1" indent="1"/>
      <protection hidden="1"/>
    </xf>
    <xf numFmtId="0" fontId="34" fillId="13" borderId="162" xfId="0" applyFont="1" applyFill="1" applyBorder="1" applyAlignment="1" applyProtection="1">
      <alignment horizontal="center" vertical="center" wrapText="1"/>
      <protection hidden="1"/>
    </xf>
    <xf numFmtId="0" fontId="60" fillId="3" borderId="124" xfId="0" applyFont="1" applyFill="1" applyBorder="1" applyAlignment="1" applyProtection="1">
      <alignment horizontal="center" vertical="center" wrapText="1"/>
      <protection hidden="1"/>
    </xf>
    <xf numFmtId="0" fontId="60" fillId="3" borderId="57" xfId="0" applyFont="1" applyFill="1" applyBorder="1" applyAlignment="1" applyProtection="1">
      <alignment horizontal="center" vertical="center" wrapText="1"/>
      <protection hidden="1"/>
    </xf>
    <xf numFmtId="3" fontId="21" fillId="16" borderId="51" xfId="0" applyNumberFormat="1" applyFont="1" applyFill="1" applyBorder="1" applyAlignment="1" applyProtection="1">
      <alignment horizontal="center" vertical="center"/>
      <protection locked="0"/>
    </xf>
    <xf numFmtId="3" fontId="21" fillId="16" borderId="52" xfId="0" applyNumberFormat="1" applyFont="1" applyFill="1" applyBorder="1" applyAlignment="1" applyProtection="1">
      <alignment horizontal="center" vertical="center"/>
      <protection locked="0"/>
    </xf>
    <xf numFmtId="3" fontId="21" fillId="16" borderId="57" xfId="0" applyNumberFormat="1" applyFont="1" applyFill="1" applyBorder="1" applyAlignment="1" applyProtection="1">
      <alignment horizontal="center" vertical="center"/>
      <protection locked="0"/>
    </xf>
    <xf numFmtId="3" fontId="21" fillId="16" borderId="58" xfId="0" applyNumberFormat="1" applyFont="1" applyFill="1" applyBorder="1" applyAlignment="1" applyProtection="1">
      <alignment horizontal="center" vertical="center"/>
      <protection locked="0"/>
    </xf>
    <xf numFmtId="0" fontId="80" fillId="3" borderId="107" xfId="0" applyFont="1" applyFill="1" applyBorder="1" applyAlignment="1" applyProtection="1">
      <alignment horizontal="left" vertical="top" wrapText="1" indent="1"/>
      <protection hidden="1"/>
    </xf>
    <xf numFmtId="0" fontId="80" fillId="3" borderId="108" xfId="0" applyFont="1" applyFill="1" applyBorder="1" applyAlignment="1" applyProtection="1">
      <alignment horizontal="left" vertical="top" wrapText="1" indent="1"/>
      <protection hidden="1"/>
    </xf>
    <xf numFmtId="0" fontId="77" fillId="3" borderId="107" xfId="0" applyFont="1" applyFill="1" applyBorder="1" applyAlignment="1" applyProtection="1">
      <alignment horizontal="left" vertical="top" wrapText="1"/>
      <protection hidden="1"/>
    </xf>
    <xf numFmtId="0" fontId="77" fillId="3" borderId="0" xfId="0" applyFont="1" applyFill="1" applyAlignment="1" applyProtection="1">
      <alignment horizontal="left" vertical="top" wrapText="1"/>
      <protection hidden="1"/>
    </xf>
    <xf numFmtId="0" fontId="77" fillId="3" borderId="108" xfId="0" applyFont="1" applyFill="1" applyBorder="1" applyAlignment="1" applyProtection="1">
      <alignment horizontal="left" vertical="top" wrapText="1"/>
      <protection hidden="1"/>
    </xf>
    <xf numFmtId="0" fontId="71" fillId="3" borderId="107" xfId="0" applyFont="1" applyFill="1" applyBorder="1" applyAlignment="1" applyProtection="1">
      <alignment horizontal="left" vertical="top" wrapText="1"/>
      <protection hidden="1"/>
    </xf>
    <xf numFmtId="0" fontId="71" fillId="3" borderId="0" xfId="0" applyFont="1" applyFill="1" applyAlignment="1" applyProtection="1">
      <alignment horizontal="left" vertical="top" wrapText="1"/>
      <protection hidden="1"/>
    </xf>
    <xf numFmtId="0" fontId="71" fillId="3" borderId="108" xfId="0" applyFont="1" applyFill="1" applyBorder="1" applyAlignment="1" applyProtection="1">
      <alignment horizontal="left" vertical="top" wrapText="1"/>
      <protection hidden="1"/>
    </xf>
    <xf numFmtId="0" fontId="71" fillId="3" borderId="134" xfId="0" applyFont="1" applyFill="1" applyBorder="1" applyAlignment="1" applyProtection="1">
      <alignment horizontal="left" vertical="top" wrapText="1"/>
      <protection hidden="1"/>
    </xf>
    <xf numFmtId="0" fontId="71" fillId="3" borderId="120" xfId="0" applyFont="1" applyFill="1" applyBorder="1" applyAlignment="1" applyProtection="1">
      <alignment horizontal="left" vertical="top" wrapText="1"/>
      <protection hidden="1"/>
    </xf>
    <xf numFmtId="0" fontId="71" fillId="3" borderId="123" xfId="0" applyFont="1" applyFill="1" applyBorder="1" applyAlignment="1" applyProtection="1">
      <alignment horizontal="left" vertical="top" wrapText="1"/>
      <protection hidden="1"/>
    </xf>
    <xf numFmtId="176" fontId="21" fillId="16" borderId="51" xfId="0" applyNumberFormat="1" applyFont="1" applyFill="1" applyBorder="1" applyAlignment="1" applyProtection="1">
      <alignment horizontal="center" vertical="center"/>
      <protection locked="0"/>
    </xf>
    <xf numFmtId="176" fontId="21" fillId="16" borderId="100" xfId="0" applyNumberFormat="1" applyFont="1" applyFill="1" applyBorder="1" applyAlignment="1" applyProtection="1">
      <alignment horizontal="center" vertical="center"/>
      <protection locked="0"/>
    </xf>
    <xf numFmtId="0" fontId="47" fillId="14" borderId="103" xfId="0" applyFont="1" applyFill="1" applyBorder="1" applyAlignment="1" applyProtection="1">
      <alignment horizontal="center" vertical="center"/>
      <protection hidden="1"/>
    </xf>
    <xf numFmtId="0" fontId="47" fillId="14" borderId="31" xfId="0" applyFont="1" applyFill="1" applyBorder="1" applyAlignment="1" applyProtection="1">
      <alignment horizontal="center" vertical="center"/>
      <protection hidden="1"/>
    </xf>
    <xf numFmtId="4" fontId="21" fillId="16" borderId="50" xfId="0" applyNumberFormat="1" applyFont="1" applyFill="1" applyBorder="1" applyAlignment="1" applyProtection="1">
      <alignment horizontal="center" vertical="center" wrapText="1"/>
      <protection locked="0"/>
    </xf>
    <xf numFmtId="4" fontId="21" fillId="16" borderId="139" xfId="0" applyNumberFormat="1" applyFont="1" applyFill="1" applyBorder="1" applyAlignment="1" applyProtection="1">
      <alignment horizontal="center" vertical="center" wrapText="1"/>
      <protection locked="0"/>
    </xf>
    <xf numFmtId="4" fontId="21" fillId="16" borderId="47" xfId="0" applyNumberFormat="1" applyFont="1" applyFill="1" applyBorder="1" applyAlignment="1" applyProtection="1">
      <alignment horizontal="center" vertical="center" wrapText="1"/>
      <protection locked="0"/>
    </xf>
    <xf numFmtId="4" fontId="21" fillId="16" borderId="140" xfId="0" applyNumberFormat="1" applyFont="1" applyFill="1" applyBorder="1" applyAlignment="1" applyProtection="1">
      <alignment horizontal="center" vertical="center" wrapText="1"/>
      <protection locked="0"/>
    </xf>
    <xf numFmtId="4" fontId="21" fillId="16" borderId="49" xfId="0" applyNumberFormat="1" applyFont="1" applyFill="1" applyBorder="1" applyAlignment="1" applyProtection="1">
      <alignment horizontal="center" vertical="center" wrapText="1"/>
      <protection locked="0"/>
    </xf>
    <xf numFmtId="4" fontId="21" fillId="16" borderId="142" xfId="0" applyNumberFormat="1" applyFont="1" applyFill="1" applyBorder="1" applyAlignment="1" applyProtection="1">
      <alignment horizontal="center" vertical="center" wrapText="1"/>
      <protection locked="0"/>
    </xf>
    <xf numFmtId="3" fontId="21" fillId="16" borderId="64" xfId="0" applyNumberFormat="1" applyFont="1" applyFill="1" applyBorder="1" applyAlignment="1" applyProtection="1">
      <alignment horizontal="center" vertical="center"/>
      <protection locked="0"/>
    </xf>
    <xf numFmtId="3" fontId="21" fillId="16" borderId="66" xfId="0" applyNumberFormat="1" applyFont="1" applyFill="1" applyBorder="1" applyAlignment="1" applyProtection="1">
      <alignment horizontal="center" vertical="center"/>
      <protection locked="0"/>
    </xf>
    <xf numFmtId="3" fontId="21" fillId="16" borderId="53" xfId="0" applyNumberFormat="1" applyFont="1" applyFill="1" applyBorder="1" applyAlignment="1" applyProtection="1">
      <alignment horizontal="center" vertical="center"/>
      <protection locked="0"/>
    </xf>
    <xf numFmtId="3" fontId="21" fillId="16" borderId="54" xfId="0" applyNumberFormat="1" applyFont="1" applyFill="1" applyBorder="1" applyAlignment="1" applyProtection="1">
      <alignment horizontal="center" vertical="center"/>
      <protection locked="0"/>
    </xf>
    <xf numFmtId="0" fontId="34" fillId="13" borderId="181" xfId="0" applyFont="1" applyFill="1" applyBorder="1" applyAlignment="1" applyProtection="1">
      <alignment horizontal="center" vertical="center" wrapText="1"/>
      <protection hidden="1"/>
    </xf>
    <xf numFmtId="0" fontId="34" fillId="13" borderId="182" xfId="0" applyFont="1" applyFill="1" applyBorder="1" applyAlignment="1" applyProtection="1">
      <alignment horizontal="center" vertical="center" wrapText="1"/>
      <protection hidden="1"/>
    </xf>
    <xf numFmtId="176" fontId="21" fillId="16" borderId="161" xfId="0" applyNumberFormat="1" applyFont="1" applyFill="1" applyBorder="1" applyAlignment="1" applyProtection="1">
      <alignment horizontal="center" vertical="center" wrapText="1"/>
      <protection locked="0"/>
    </xf>
    <xf numFmtId="176" fontId="21" fillId="16" borderId="65" xfId="0" applyNumberFormat="1" applyFont="1" applyFill="1" applyBorder="1" applyAlignment="1" applyProtection="1">
      <alignment horizontal="center" vertical="center" wrapText="1"/>
      <protection locked="0"/>
    </xf>
    <xf numFmtId="176" fontId="21" fillId="16" borderId="180" xfId="0" applyNumberFormat="1" applyFont="1" applyFill="1" applyBorder="1" applyAlignment="1" applyProtection="1">
      <alignment horizontal="center" vertical="center" wrapText="1"/>
      <protection locked="0"/>
    </xf>
    <xf numFmtId="176" fontId="21" fillId="16" borderId="112" xfId="0" applyNumberFormat="1" applyFont="1" applyFill="1" applyBorder="1" applyAlignment="1" applyProtection="1">
      <alignment horizontal="center" vertical="center" wrapText="1"/>
      <protection locked="0"/>
    </xf>
    <xf numFmtId="176" fontId="21" fillId="16" borderId="62" xfId="0" applyNumberFormat="1" applyFont="1" applyFill="1" applyBorder="1" applyAlignment="1" applyProtection="1">
      <alignment horizontal="center" vertical="center" wrapText="1"/>
      <protection locked="0"/>
    </xf>
    <xf numFmtId="176" fontId="21" fillId="16" borderId="184" xfId="0" applyNumberFormat="1" applyFont="1" applyFill="1" applyBorder="1" applyAlignment="1" applyProtection="1">
      <alignment horizontal="center" vertical="center" wrapText="1"/>
      <protection locked="0"/>
    </xf>
    <xf numFmtId="0" fontId="21" fillId="16" borderId="52" xfId="0" applyFont="1" applyFill="1" applyBorder="1" applyAlignment="1" applyProtection="1">
      <alignment horizontal="center" vertical="center"/>
      <protection locked="0"/>
    </xf>
    <xf numFmtId="0" fontId="21" fillId="16" borderId="59" xfId="0" applyFont="1" applyFill="1" applyBorder="1" applyAlignment="1" applyProtection="1">
      <alignment horizontal="center" vertical="center"/>
      <protection locked="0"/>
    </xf>
    <xf numFmtId="3" fontId="21" fillId="16" borderId="189" xfId="0" applyNumberFormat="1" applyFont="1" applyFill="1" applyBorder="1" applyAlignment="1" applyProtection="1">
      <alignment horizontal="center" vertical="center"/>
      <protection locked="0"/>
    </xf>
    <xf numFmtId="3" fontId="21" fillId="16" borderId="190" xfId="0" applyNumberFormat="1" applyFont="1" applyFill="1" applyBorder="1" applyAlignment="1" applyProtection="1">
      <alignment horizontal="center" vertical="center"/>
      <protection locked="0"/>
    </xf>
    <xf numFmtId="0" fontId="21" fillId="16" borderId="189" xfId="0" applyFont="1" applyFill="1" applyBorder="1" applyAlignment="1" applyProtection="1">
      <alignment horizontal="center" vertical="center"/>
      <protection locked="0"/>
    </xf>
    <xf numFmtId="0" fontId="21" fillId="16" borderId="190" xfId="0" applyFont="1" applyFill="1" applyBorder="1" applyAlignment="1" applyProtection="1">
      <alignment horizontal="center" vertical="center"/>
      <protection locked="0"/>
    </xf>
    <xf numFmtId="0" fontId="41" fillId="3" borderId="107" xfId="0" applyFont="1" applyFill="1" applyBorder="1" applyAlignment="1" applyProtection="1">
      <alignment horizontal="left" wrapText="1" indent="1"/>
      <protection hidden="1"/>
    </xf>
    <xf numFmtId="0" fontId="41" fillId="3" borderId="0" xfId="0" applyFont="1" applyFill="1" applyAlignment="1" applyProtection="1">
      <alignment horizontal="left" wrapText="1" indent="1"/>
      <protection hidden="1"/>
    </xf>
    <xf numFmtId="176" fontId="21" fillId="16" borderId="187" xfId="0" applyNumberFormat="1" applyFont="1" applyFill="1" applyBorder="1" applyAlignment="1" applyProtection="1">
      <alignment horizontal="center" vertical="center" wrapText="1"/>
      <protection locked="0"/>
    </xf>
    <xf numFmtId="3" fontId="21" fillId="16" borderId="187" xfId="0" applyNumberFormat="1" applyFont="1" applyFill="1" applyBorder="1" applyAlignment="1" applyProtection="1">
      <alignment horizontal="center" vertical="center" wrapText="1"/>
      <protection locked="0"/>
    </xf>
    <xf numFmtId="4" fontId="21" fillId="16" borderId="47" xfId="0" applyNumberFormat="1" applyFont="1" applyFill="1" applyBorder="1" applyAlignment="1" applyProtection="1">
      <alignment horizontal="center" vertical="center"/>
      <protection locked="0"/>
    </xf>
    <xf numFmtId="4" fontId="21" fillId="16" borderId="140" xfId="0" applyNumberFormat="1" applyFont="1" applyFill="1" applyBorder="1" applyAlignment="1" applyProtection="1">
      <alignment horizontal="center" vertical="center"/>
      <protection locked="0"/>
    </xf>
    <xf numFmtId="4" fontId="21" fillId="16" borderId="49" xfId="0" applyNumberFormat="1" applyFont="1" applyFill="1" applyBorder="1" applyAlignment="1" applyProtection="1">
      <alignment horizontal="center" vertical="center"/>
      <protection locked="0"/>
    </xf>
    <xf numFmtId="4" fontId="21" fillId="16" borderId="49" xfId="0" applyNumberFormat="1" applyFont="1" applyFill="1" applyBorder="1" applyAlignment="1" applyProtection="1">
      <alignment horizontal="center"/>
      <protection locked="0"/>
    </xf>
    <xf numFmtId="4" fontId="21" fillId="16" borderId="142" xfId="0" applyNumberFormat="1" applyFont="1" applyFill="1" applyBorder="1" applyAlignment="1" applyProtection="1">
      <alignment horizontal="center" vertical="center"/>
      <protection locked="0"/>
    </xf>
    <xf numFmtId="4" fontId="21" fillId="16" borderId="187" xfId="0" applyNumberFormat="1" applyFont="1" applyFill="1" applyBorder="1" applyAlignment="1" applyProtection="1">
      <alignment horizontal="center" vertical="center"/>
      <protection locked="0"/>
    </xf>
    <xf numFmtId="4" fontId="21" fillId="16" borderId="187" xfId="0" applyNumberFormat="1" applyFont="1" applyFill="1" applyBorder="1" applyAlignment="1" applyProtection="1">
      <alignment horizontal="center"/>
      <protection locked="0"/>
    </xf>
    <xf numFmtId="4" fontId="21" fillId="16" borderId="188" xfId="0" applyNumberFormat="1" applyFont="1" applyFill="1" applyBorder="1" applyAlignment="1" applyProtection="1">
      <alignment horizontal="center" vertical="center"/>
      <protection locked="0"/>
    </xf>
    <xf numFmtId="4" fontId="21" fillId="16" borderId="47" xfId="0" applyNumberFormat="1" applyFont="1" applyFill="1" applyBorder="1" applyAlignment="1" applyProtection="1">
      <alignment horizontal="center"/>
      <protection locked="0"/>
    </xf>
    <xf numFmtId="168" fontId="15" fillId="0" borderId="37" xfId="0" applyNumberFormat="1" applyFont="1" applyBorder="1" applyAlignment="1" applyProtection="1">
      <alignment horizontal="center" vertical="center" wrapText="1"/>
      <protection hidden="1"/>
    </xf>
    <xf numFmtId="168" fontId="15" fillId="0" borderId="39" xfId="0" applyNumberFormat="1" applyFont="1" applyBorder="1" applyAlignment="1" applyProtection="1">
      <alignment horizontal="center" vertical="center" wrapText="1"/>
      <protection hidden="1"/>
    </xf>
    <xf numFmtId="168" fontId="15" fillId="0" borderId="35" xfId="0" applyNumberFormat="1" applyFont="1" applyBorder="1" applyAlignment="1" applyProtection="1">
      <alignment horizontal="center" vertical="center" wrapText="1"/>
      <protection hidden="1"/>
    </xf>
    <xf numFmtId="168" fontId="15" fillId="0" borderId="232" xfId="0" applyNumberFormat="1" applyFont="1" applyBorder="1" applyAlignment="1" applyProtection="1">
      <alignment horizontal="center" vertical="center" wrapText="1"/>
      <protection hidden="1"/>
    </xf>
    <xf numFmtId="168" fontId="15" fillId="0" borderId="275" xfId="0" applyNumberFormat="1" applyFont="1" applyBorder="1" applyAlignment="1" applyProtection="1">
      <alignment horizontal="center" vertical="center" wrapText="1"/>
      <protection hidden="1"/>
    </xf>
    <xf numFmtId="168" fontId="15" fillId="0" borderId="276" xfId="0" applyNumberFormat="1" applyFont="1" applyBorder="1" applyAlignment="1" applyProtection="1">
      <alignment horizontal="center" vertical="center" wrapText="1"/>
      <protection hidden="1"/>
    </xf>
    <xf numFmtId="0" fontId="0" fillId="4" borderId="0" xfId="0" applyFill="1" applyAlignment="1">
      <alignment horizontal="left" vertical="top" wrapText="1"/>
    </xf>
    <xf numFmtId="0" fontId="0" fillId="4" borderId="8" xfId="0" applyFill="1" applyBorder="1" applyAlignment="1">
      <alignment horizontal="left" vertical="top" wrapText="1"/>
    </xf>
    <xf numFmtId="0" fontId="15" fillId="16" borderId="51" xfId="0" applyFont="1" applyFill="1" applyBorder="1" applyAlignment="1" applyProtection="1">
      <alignment horizontal="left" vertical="center" wrapText="1" indent="1"/>
      <protection locked="0"/>
    </xf>
    <xf numFmtId="0" fontId="51" fillId="13" borderId="28" xfId="0" applyFont="1" applyFill="1" applyBorder="1" applyAlignment="1">
      <alignment vertical="center" wrapText="1"/>
    </xf>
    <xf numFmtId="0" fontId="51" fillId="13" borderId="198" xfId="0" applyFont="1" applyFill="1" applyBorder="1" applyAlignment="1">
      <alignment vertical="center" wrapText="1"/>
    </xf>
    <xf numFmtId="0" fontId="34" fillId="11" borderId="15" xfId="0" applyFont="1" applyFill="1" applyBorder="1" applyAlignment="1">
      <alignment horizontal="left"/>
    </xf>
    <xf numFmtId="0" fontId="34" fillId="11" borderId="16" xfId="0" applyFont="1" applyFill="1" applyBorder="1" applyAlignment="1">
      <alignment horizontal="left"/>
    </xf>
    <xf numFmtId="0" fontId="78" fillId="14" borderId="38" xfId="0" applyFont="1" applyFill="1" applyBorder="1" applyAlignment="1" applyProtection="1">
      <alignment horizontal="left" vertical="center" wrapText="1" indent="1"/>
      <protection hidden="1"/>
    </xf>
    <xf numFmtId="0" fontId="78" fillId="14" borderId="39" xfId="0" applyFont="1" applyFill="1" applyBorder="1" applyAlignment="1" applyProtection="1">
      <alignment horizontal="left" vertical="center" wrapText="1" indent="1"/>
      <protection hidden="1"/>
    </xf>
    <xf numFmtId="0" fontId="96" fillId="14" borderId="227" xfId="0" applyFont="1" applyFill="1" applyBorder="1" applyAlignment="1" applyProtection="1">
      <alignment horizontal="left" vertical="center" wrapText="1"/>
      <protection hidden="1"/>
    </xf>
    <xf numFmtId="0" fontId="96" fillId="14" borderId="16" xfId="0" applyFont="1" applyFill="1" applyBorder="1" applyAlignment="1" applyProtection="1">
      <alignment horizontal="left" vertical="center" wrapText="1"/>
      <protection hidden="1"/>
    </xf>
    <xf numFmtId="0" fontId="34" fillId="11" borderId="17" xfId="0" applyFont="1" applyFill="1" applyBorder="1" applyAlignment="1">
      <alignment horizontal="left" vertical="top"/>
    </xf>
    <xf numFmtId="0" fontId="34" fillId="11" borderId="0" xfId="0" applyFont="1" applyFill="1" applyAlignment="1">
      <alignment horizontal="left" vertical="top"/>
    </xf>
    <xf numFmtId="0" fontId="0" fillId="4" borderId="19" xfId="0" applyFill="1" applyBorder="1" applyAlignment="1">
      <alignment horizontal="left" vertical="top" wrapText="1"/>
    </xf>
    <xf numFmtId="0" fontId="34" fillId="13" borderId="230" xfId="0" applyFont="1" applyFill="1" applyBorder="1" applyAlignment="1">
      <alignment horizontal="left" vertical="center" wrapText="1"/>
    </xf>
    <xf numFmtId="0" fontId="34" fillId="13" borderId="195" xfId="0" applyFont="1" applyFill="1" applyBorder="1" applyAlignment="1">
      <alignment horizontal="left" vertical="center" wrapText="1"/>
    </xf>
    <xf numFmtId="0" fontId="34" fillId="13" borderId="231" xfId="0" applyFont="1" applyFill="1" applyBorder="1" applyAlignment="1">
      <alignment horizontal="left" vertical="center" wrapText="1"/>
    </xf>
    <xf numFmtId="0" fontId="21" fillId="16" borderId="33" xfId="0" applyFont="1" applyFill="1" applyBorder="1" applyAlignment="1" applyProtection="1">
      <alignment horizontal="left" vertical="top" wrapText="1"/>
      <protection locked="0"/>
    </xf>
    <xf numFmtId="0" fontId="21" fillId="16" borderId="0" xfId="0" applyFont="1" applyFill="1" applyAlignment="1" applyProtection="1">
      <alignment horizontal="left" vertical="top" wrapText="1"/>
      <protection locked="0"/>
    </xf>
    <xf numFmtId="0" fontId="21" fillId="16" borderId="34" xfId="0" applyFont="1" applyFill="1" applyBorder="1" applyAlignment="1" applyProtection="1">
      <alignment horizontal="left" vertical="top" wrapText="1"/>
      <protection locked="0"/>
    </xf>
    <xf numFmtId="0" fontId="21" fillId="16" borderId="228" xfId="0" applyFont="1" applyFill="1" applyBorder="1" applyAlignment="1" applyProtection="1">
      <alignment horizontal="left" vertical="top" wrapText="1"/>
      <protection locked="0"/>
    </xf>
    <xf numFmtId="0" fontId="21" fillId="16" borderId="98" xfId="0" applyFont="1" applyFill="1" applyBorder="1" applyAlignment="1" applyProtection="1">
      <alignment horizontal="left" vertical="top" wrapText="1"/>
      <protection locked="0"/>
    </xf>
    <xf numFmtId="0" fontId="21" fillId="16" borderId="229" xfId="0" applyFont="1" applyFill="1" applyBorder="1" applyAlignment="1" applyProtection="1">
      <alignment horizontal="left" vertical="top" wrapText="1"/>
      <protection locked="0"/>
    </xf>
    <xf numFmtId="0" fontId="21" fillId="16" borderId="35" xfId="0" applyFont="1" applyFill="1" applyBorder="1" applyAlignment="1" applyProtection="1">
      <alignment horizontal="left" vertical="top" wrapText="1"/>
      <protection locked="0"/>
    </xf>
    <xf numFmtId="0" fontId="21" fillId="16" borderId="36" xfId="0" applyFont="1" applyFill="1" applyBorder="1" applyAlignment="1" applyProtection="1">
      <alignment horizontal="left" vertical="top" wrapText="1"/>
      <protection locked="0"/>
    </xf>
    <xf numFmtId="0" fontId="21" fillId="16" borderId="232" xfId="0" applyFont="1" applyFill="1" applyBorder="1" applyAlignment="1" applyProtection="1">
      <alignment horizontal="left" vertical="top" wrapText="1"/>
      <protection locked="0"/>
    </xf>
    <xf numFmtId="0" fontId="34" fillId="13" borderId="30" xfId="0" applyFont="1" applyFill="1" applyBorder="1" applyAlignment="1" applyProtection="1">
      <alignment horizontal="left" vertical="center" wrapText="1"/>
      <protection hidden="1"/>
    </xf>
    <xf numFmtId="0" fontId="34" fillId="13" borderId="31" xfId="0" applyFont="1" applyFill="1" applyBorder="1" applyAlignment="1" applyProtection="1">
      <alignment horizontal="left" vertical="center" wrapText="1"/>
      <protection hidden="1"/>
    </xf>
    <xf numFmtId="0" fontId="34" fillId="13" borderId="32" xfId="0" applyFont="1" applyFill="1" applyBorder="1" applyAlignment="1" applyProtection="1">
      <alignment horizontal="left" vertical="center" wrapText="1"/>
      <protection hidden="1"/>
    </xf>
    <xf numFmtId="0" fontId="105" fillId="9" borderId="72" xfId="2" applyFont="1" applyFill="1" applyBorder="1" applyAlignment="1" applyProtection="1">
      <alignment horizontal="center" vertical="center"/>
      <protection hidden="1"/>
    </xf>
    <xf numFmtId="0" fontId="106" fillId="9" borderId="41" xfId="2" applyFont="1" applyFill="1" applyBorder="1" applyAlignment="1" applyProtection="1">
      <alignment horizontal="center" vertical="center"/>
      <protection hidden="1"/>
    </xf>
    <xf numFmtId="0" fontId="106" fillId="9" borderId="42" xfId="2" applyFont="1" applyFill="1" applyBorder="1" applyAlignment="1" applyProtection="1">
      <alignment horizontal="center" vertical="center"/>
      <protection hidden="1"/>
    </xf>
    <xf numFmtId="0" fontId="4" fillId="0" borderId="8" xfId="2" applyBorder="1" applyAlignment="1" applyProtection="1">
      <alignment horizontal="center"/>
      <protection hidden="1"/>
    </xf>
    <xf numFmtId="0" fontId="4" fillId="0" borderId="9" xfId="2" applyBorder="1" applyAlignment="1" applyProtection="1">
      <alignment horizontal="center"/>
      <protection hidden="1"/>
    </xf>
    <xf numFmtId="0" fontId="4" fillId="0" borderId="7" xfId="2" applyBorder="1" applyAlignment="1" applyProtection="1">
      <alignment horizontal="center"/>
      <protection hidden="1"/>
    </xf>
    <xf numFmtId="0" fontId="4" fillId="0" borderId="1" xfId="2" applyBorder="1" applyAlignment="1" applyProtection="1">
      <alignment horizontal="left" vertical="center"/>
      <protection locked="0"/>
    </xf>
    <xf numFmtId="0" fontId="19" fillId="19" borderId="22" xfId="0" applyFont="1" applyFill="1" applyBorder="1" applyAlignment="1" applyProtection="1">
      <alignment horizontal="center" wrapText="1"/>
      <protection hidden="1"/>
    </xf>
    <xf numFmtId="0" fontId="19" fillId="19" borderId="23" xfId="0" applyFont="1" applyFill="1" applyBorder="1" applyAlignment="1" applyProtection="1">
      <alignment horizontal="center" wrapText="1"/>
      <protection hidden="1"/>
    </xf>
    <xf numFmtId="0" fontId="19" fillId="19" borderId="22" xfId="0" applyFont="1" applyFill="1" applyBorder="1" applyAlignment="1" applyProtection="1">
      <alignment horizontal="center"/>
      <protection hidden="1"/>
    </xf>
    <xf numFmtId="0" fontId="19" fillId="19" borderId="23" xfId="0" applyFont="1" applyFill="1" applyBorder="1" applyAlignment="1" applyProtection="1">
      <alignment horizontal="center"/>
      <protection hidden="1"/>
    </xf>
    <xf numFmtId="0" fontId="0" fillId="23" borderId="22" xfId="0" applyFill="1" applyBorder="1" applyAlignment="1" applyProtection="1">
      <alignment horizontal="center" vertical="center" wrapText="1"/>
      <protection hidden="1"/>
    </xf>
    <xf numFmtId="0" fontId="0" fillId="23" borderId="24" xfId="0" applyFill="1" applyBorder="1" applyAlignment="1" applyProtection="1">
      <alignment horizontal="center" vertical="center" wrapText="1"/>
      <protection hidden="1"/>
    </xf>
    <xf numFmtId="0" fontId="0" fillId="23" borderId="22" xfId="0" applyFill="1" applyBorder="1" applyAlignment="1" applyProtection="1">
      <alignment horizontal="center" vertical="center"/>
      <protection hidden="1"/>
    </xf>
    <xf numFmtId="0" fontId="0" fillId="23" borderId="24" xfId="0" applyFill="1" applyBorder="1" applyAlignment="1" applyProtection="1">
      <alignment horizontal="center" vertical="center"/>
      <protection hidden="1"/>
    </xf>
    <xf numFmtId="3" fontId="0" fillId="18" borderId="22" xfId="0" applyNumberFormat="1" applyFill="1" applyBorder="1" applyAlignment="1" applyProtection="1">
      <alignment horizontal="center" vertical="center"/>
      <protection hidden="1"/>
    </xf>
    <xf numFmtId="0" fontId="0" fillId="18" borderId="24" xfId="0" applyFill="1" applyBorder="1" applyAlignment="1" applyProtection="1">
      <alignment horizontal="center" vertical="center"/>
      <protection hidden="1"/>
    </xf>
    <xf numFmtId="3" fontId="0" fillId="17" borderId="22" xfId="0" applyNumberFormat="1" applyFill="1" applyBorder="1" applyAlignment="1" applyProtection="1">
      <alignment horizontal="center" vertical="center"/>
      <protection hidden="1"/>
    </xf>
    <xf numFmtId="0" fontId="0" fillId="17" borderId="24" xfId="0" applyFill="1" applyBorder="1" applyAlignment="1" applyProtection="1">
      <alignment horizontal="center" vertical="center"/>
      <protection hidden="1"/>
    </xf>
    <xf numFmtId="3" fontId="0" fillId="5" borderId="22" xfId="0" applyNumberFormat="1" applyFill="1" applyBorder="1" applyAlignment="1" applyProtection="1">
      <alignment horizontal="center"/>
      <protection hidden="1"/>
    </xf>
    <xf numFmtId="3" fontId="0" fillId="5" borderId="23" xfId="0" applyNumberFormat="1" applyFill="1" applyBorder="1" applyAlignment="1" applyProtection="1">
      <alignment horizontal="center"/>
      <protection hidden="1"/>
    </xf>
    <xf numFmtId="3" fontId="0" fillId="5" borderId="24" xfId="0" applyNumberFormat="1" applyFill="1" applyBorder="1" applyAlignment="1" applyProtection="1">
      <alignment horizontal="center"/>
      <protection hidden="1"/>
    </xf>
    <xf numFmtId="0" fontId="0" fillId="19" borderId="22" xfId="0" applyFill="1" applyBorder="1" applyAlignment="1" applyProtection="1">
      <alignment horizontal="center" wrapText="1"/>
      <protection hidden="1"/>
    </xf>
    <xf numFmtId="0" fontId="0" fillId="19" borderId="24" xfId="0" applyFill="1" applyBorder="1" applyAlignment="1" applyProtection="1">
      <alignment horizontal="center" wrapText="1"/>
      <protection hidden="1"/>
    </xf>
    <xf numFmtId="0" fontId="19" fillId="15" borderId="22" xfId="0" applyFont="1" applyFill="1" applyBorder="1" applyAlignment="1" applyProtection="1">
      <alignment horizontal="center"/>
      <protection hidden="1"/>
    </xf>
    <xf numFmtId="0" fontId="19" fillId="15" borderId="23" xfId="0" applyFont="1" applyFill="1" applyBorder="1" applyAlignment="1" applyProtection="1">
      <alignment horizontal="center"/>
      <protection hidden="1"/>
    </xf>
    <xf numFmtId="0" fontId="19" fillId="15" borderId="24" xfId="0" applyFont="1" applyFill="1" applyBorder="1" applyAlignment="1" applyProtection="1">
      <alignment horizontal="center"/>
      <protection hidden="1"/>
    </xf>
    <xf numFmtId="0" fontId="0" fillId="3" borderId="22" xfId="0" applyFill="1" applyBorder="1" applyAlignment="1" applyProtection="1">
      <alignment horizontal="center"/>
      <protection locked="0"/>
    </xf>
    <xf numFmtId="0" fontId="0" fillId="3" borderId="24" xfId="0" applyFill="1" applyBorder="1" applyAlignment="1" applyProtection="1">
      <alignment horizontal="center"/>
      <protection locked="0"/>
    </xf>
    <xf numFmtId="0" fontId="0" fillId="5" borderId="22"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19" fillId="19" borderId="7" xfId="0" applyFont="1" applyFill="1" applyBorder="1" applyAlignment="1" applyProtection="1">
      <alignment horizontal="center"/>
      <protection hidden="1"/>
    </xf>
    <xf numFmtId="0" fontId="19" fillId="19" borderId="8" xfId="0" applyFont="1" applyFill="1" applyBorder="1" applyAlignment="1" applyProtection="1">
      <alignment horizontal="center"/>
      <protection hidden="1"/>
    </xf>
    <xf numFmtId="0" fontId="19" fillId="15" borderId="8" xfId="0" applyFont="1" applyFill="1" applyBorder="1" applyAlignment="1" applyProtection="1">
      <alignment horizontal="center"/>
      <protection hidden="1"/>
    </xf>
    <xf numFmtId="0" fontId="19" fillId="15" borderId="9" xfId="0" applyFont="1" applyFill="1" applyBorder="1" applyAlignment="1" applyProtection="1">
      <alignment horizontal="center"/>
      <protection hidden="1"/>
    </xf>
    <xf numFmtId="0" fontId="0" fillId="5" borderId="22"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0" fontId="0" fillId="3" borderId="22"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0" fontId="0" fillId="15" borderId="22" xfId="0" applyFill="1" applyBorder="1" applyAlignment="1" applyProtection="1">
      <alignment horizontal="center" wrapText="1"/>
      <protection hidden="1"/>
    </xf>
    <xf numFmtId="0" fontId="0" fillId="15" borderId="24" xfId="0" applyFill="1" applyBorder="1" applyAlignment="1" applyProtection="1">
      <alignment horizontal="center" wrapText="1"/>
      <protection hidden="1"/>
    </xf>
    <xf numFmtId="3" fontId="0" fillId="5" borderId="22" xfId="0" applyNumberFormat="1" applyFill="1" applyBorder="1" applyAlignment="1" applyProtection="1">
      <alignment horizontal="center"/>
      <protection locked="0"/>
    </xf>
    <xf numFmtId="3" fontId="0" fillId="5" borderId="24" xfId="0" applyNumberFormat="1" applyFill="1" applyBorder="1" applyAlignment="1" applyProtection="1">
      <alignment horizontal="center"/>
      <protection locked="0"/>
    </xf>
    <xf numFmtId="3" fontId="0" fillId="3" borderId="22" xfId="0" applyNumberFormat="1" applyFill="1" applyBorder="1" applyAlignment="1" applyProtection="1">
      <alignment horizontal="center"/>
      <protection locked="0"/>
    </xf>
    <xf numFmtId="3" fontId="0" fillId="3" borderId="24" xfId="0" applyNumberFormat="1" applyFill="1" applyBorder="1" applyAlignment="1" applyProtection="1">
      <alignment horizontal="center"/>
      <protection locked="0"/>
    </xf>
    <xf numFmtId="1" fontId="0" fillId="23" borderId="22" xfId="0" applyNumberFormat="1" applyFill="1" applyBorder="1" applyAlignment="1" applyProtection="1">
      <alignment horizontal="center"/>
      <protection hidden="1"/>
    </xf>
    <xf numFmtId="1" fontId="0" fillId="23" borderId="23" xfId="0" applyNumberFormat="1" applyFill="1" applyBorder="1" applyAlignment="1" applyProtection="1">
      <alignment horizontal="center"/>
      <protection hidden="1"/>
    </xf>
    <xf numFmtId="1" fontId="0" fillId="23" borderId="24" xfId="0" applyNumberFormat="1" applyFill="1" applyBorder="1" applyAlignment="1" applyProtection="1">
      <alignment horizontal="center"/>
      <protection hidden="1"/>
    </xf>
    <xf numFmtId="0" fontId="0" fillId="19" borderId="23" xfId="0" applyFill="1" applyBorder="1" applyAlignment="1" applyProtection="1">
      <alignment horizontal="center" wrapText="1"/>
      <protection hidden="1"/>
    </xf>
    <xf numFmtId="3" fontId="0" fillId="18" borderId="22" xfId="0" applyNumberFormat="1" applyFill="1" applyBorder="1" applyAlignment="1" applyProtection="1">
      <alignment horizontal="center" vertical="center" wrapText="1"/>
      <protection hidden="1"/>
    </xf>
    <xf numFmtId="3" fontId="0" fillId="18" borderId="23" xfId="0" applyNumberFormat="1" applyFill="1" applyBorder="1" applyAlignment="1" applyProtection="1">
      <alignment horizontal="center" vertical="center" wrapText="1"/>
      <protection hidden="1"/>
    </xf>
    <xf numFmtId="3" fontId="0" fillId="18" borderId="24" xfId="0" applyNumberFormat="1" applyFill="1" applyBorder="1" applyAlignment="1" applyProtection="1">
      <alignment horizontal="center" vertical="center" wrapText="1"/>
      <protection hidden="1"/>
    </xf>
    <xf numFmtId="3" fontId="0" fillId="5" borderId="22" xfId="0" applyNumberFormat="1" applyFill="1" applyBorder="1" applyAlignment="1" applyProtection="1">
      <alignment horizontal="center" vertical="center" wrapText="1"/>
      <protection locked="0"/>
    </xf>
    <xf numFmtId="3" fontId="0" fillId="5" borderId="24" xfId="0" applyNumberFormat="1" applyFill="1" applyBorder="1" applyAlignment="1" applyProtection="1">
      <alignment horizontal="center" vertical="center" wrapText="1"/>
      <protection locked="0"/>
    </xf>
    <xf numFmtId="0" fontId="0" fillId="15" borderId="23" xfId="0" applyFill="1" applyBorder="1" applyAlignment="1" applyProtection="1">
      <alignment horizontal="center" wrapText="1"/>
      <protection hidden="1"/>
    </xf>
    <xf numFmtId="3" fontId="0" fillId="5" borderId="23" xfId="0" applyNumberFormat="1" applyFill="1" applyBorder="1" applyAlignment="1" applyProtection="1">
      <alignment horizontal="center" vertical="center" wrapText="1"/>
      <protection locked="0"/>
    </xf>
    <xf numFmtId="3" fontId="0" fillId="3" borderId="22" xfId="0" applyNumberFormat="1" applyFill="1" applyBorder="1" applyAlignment="1" applyProtection="1">
      <alignment horizontal="center" vertical="center" wrapText="1"/>
      <protection locked="0"/>
    </xf>
    <xf numFmtId="3" fontId="0" fillId="3" borderId="23" xfId="0" applyNumberFormat="1" applyFill="1" applyBorder="1" applyAlignment="1" applyProtection="1">
      <alignment horizontal="center" vertical="center" wrapText="1"/>
      <protection locked="0"/>
    </xf>
    <xf numFmtId="3" fontId="0" fillId="3" borderId="24" xfId="0" applyNumberFormat="1" applyFill="1" applyBorder="1" applyAlignment="1" applyProtection="1">
      <alignment horizontal="center" vertical="center" wrapText="1"/>
      <protection locked="0"/>
    </xf>
    <xf numFmtId="3" fontId="0" fillId="17" borderId="22" xfId="0" applyNumberFormat="1" applyFill="1" applyBorder="1" applyAlignment="1" applyProtection="1">
      <alignment horizontal="center"/>
      <protection hidden="1"/>
    </xf>
    <xf numFmtId="3" fontId="0" fillId="17" borderId="24" xfId="0" applyNumberFormat="1" applyFill="1" applyBorder="1" applyAlignment="1" applyProtection="1">
      <alignment horizontal="center"/>
      <protection hidden="1"/>
    </xf>
    <xf numFmtId="3" fontId="0" fillId="17" borderId="23" xfId="0" applyNumberFormat="1" applyFill="1" applyBorder="1" applyAlignment="1" applyProtection="1">
      <alignment horizontal="center"/>
      <protection hidden="1"/>
    </xf>
    <xf numFmtId="3" fontId="0" fillId="18" borderId="22" xfId="0" applyNumberFormat="1" applyFill="1" applyBorder="1" applyAlignment="1" applyProtection="1">
      <alignment horizontal="center"/>
      <protection hidden="1"/>
    </xf>
    <xf numFmtId="3" fontId="0" fillId="18" borderId="24" xfId="0" applyNumberFormat="1" applyFill="1" applyBorder="1" applyAlignment="1" applyProtection="1">
      <alignment horizontal="center"/>
      <protection hidden="1"/>
    </xf>
    <xf numFmtId="3" fontId="0" fillId="18" borderId="23" xfId="0" applyNumberFormat="1" applyFill="1" applyBorder="1" applyAlignment="1" applyProtection="1">
      <alignment horizontal="center"/>
      <protection hidden="1"/>
    </xf>
    <xf numFmtId="0" fontId="0" fillId="5" borderId="22" xfId="0" applyFill="1" applyBorder="1" applyAlignment="1" applyProtection="1">
      <alignment horizontal="center"/>
      <protection hidden="1"/>
    </xf>
    <xf numFmtId="0" fontId="0" fillId="5" borderId="24" xfId="0" applyFill="1" applyBorder="1" applyAlignment="1" applyProtection="1">
      <alignment horizontal="center"/>
      <protection hidden="1"/>
    </xf>
    <xf numFmtId="0" fontId="0" fillId="18" borderId="14" xfId="0" applyFill="1" applyBorder="1" applyAlignment="1" applyProtection="1">
      <alignment horizontal="center" vertical="center"/>
      <protection hidden="1"/>
    </xf>
    <xf numFmtId="0" fontId="0" fillId="18" borderId="13" xfId="0" applyFill="1" applyBorder="1" applyAlignment="1" applyProtection="1">
      <alignment horizontal="center" vertical="center"/>
      <protection hidden="1"/>
    </xf>
    <xf numFmtId="3" fontId="0" fillId="5" borderId="23" xfId="0" applyNumberFormat="1" applyFill="1" applyBorder="1" applyAlignment="1" applyProtection="1">
      <alignment horizontal="center"/>
      <protection locked="0"/>
    </xf>
    <xf numFmtId="3" fontId="0" fillId="3" borderId="23" xfId="0" applyNumberFormat="1" applyFill="1" applyBorder="1" applyAlignment="1" applyProtection="1">
      <alignment horizontal="center"/>
      <protection locked="0"/>
    </xf>
    <xf numFmtId="0" fontId="0" fillId="15" borderId="1" xfId="0" applyFill="1" applyBorder="1" applyAlignment="1" applyProtection="1">
      <alignment horizontal="center" wrapText="1"/>
      <protection hidden="1"/>
    </xf>
    <xf numFmtId="3" fontId="0" fillId="5" borderId="1" xfId="0" applyNumberFormat="1" applyFill="1" applyBorder="1" applyAlignment="1" applyProtection="1">
      <alignment horizontal="center"/>
      <protection locked="0"/>
    </xf>
    <xf numFmtId="3" fontId="0" fillId="3" borderId="1" xfId="0" applyNumberFormat="1" applyFill="1" applyBorder="1" applyAlignment="1" applyProtection="1">
      <alignment horizontal="center"/>
      <protection locked="0"/>
    </xf>
    <xf numFmtId="3" fontId="0" fillId="5" borderId="22" xfId="0" applyNumberFormat="1" applyFill="1" applyBorder="1" applyAlignment="1" applyProtection="1">
      <alignment horizontal="left"/>
      <protection locked="0"/>
    </xf>
    <xf numFmtId="3" fontId="0" fillId="5" borderId="24" xfId="0" applyNumberFormat="1" applyFill="1" applyBorder="1" applyAlignment="1" applyProtection="1">
      <alignment horizontal="left"/>
      <protection locked="0"/>
    </xf>
    <xf numFmtId="3" fontId="0" fillId="3" borderId="22" xfId="0" applyNumberFormat="1" applyFill="1" applyBorder="1" applyAlignment="1" applyProtection="1">
      <alignment horizontal="left"/>
      <protection locked="0"/>
    </xf>
    <xf numFmtId="3" fontId="0" fillId="3" borderId="24" xfId="0" applyNumberFormat="1" applyFill="1" applyBorder="1" applyAlignment="1" applyProtection="1">
      <alignment horizontal="left"/>
      <protection locked="0"/>
    </xf>
    <xf numFmtId="0" fontId="0" fillId="7" borderId="23" xfId="0" applyFill="1" applyBorder="1" applyAlignment="1" applyProtection="1">
      <alignment horizontal="left"/>
      <protection locked="0"/>
    </xf>
    <xf numFmtId="0" fontId="0" fillId="7" borderId="79" xfId="0" applyFill="1" applyBorder="1" applyAlignment="1" applyProtection="1">
      <alignment horizontal="left"/>
      <protection locked="0"/>
    </xf>
    <xf numFmtId="0" fontId="0" fillId="20" borderId="1" xfId="0" applyFill="1" applyBorder="1" applyAlignment="1" applyProtection="1">
      <alignment horizontal="center"/>
      <protection hidden="1"/>
    </xf>
    <xf numFmtId="0" fontId="0" fillId="20" borderId="22" xfId="0" applyFill="1" applyBorder="1" applyAlignment="1" applyProtection="1">
      <alignment horizontal="center"/>
      <protection hidden="1"/>
    </xf>
    <xf numFmtId="0" fontId="0" fillId="20" borderId="24" xfId="0" applyFill="1" applyBorder="1" applyAlignment="1" applyProtection="1">
      <alignment horizontal="center"/>
      <protection hidden="1"/>
    </xf>
    <xf numFmtId="3" fontId="0" fillId="20" borderId="22" xfId="0" applyNumberFormat="1" applyFill="1" applyBorder="1" applyAlignment="1" applyProtection="1">
      <alignment horizontal="center"/>
      <protection hidden="1"/>
    </xf>
    <xf numFmtId="3" fontId="0" fillId="20" borderId="24" xfId="0" applyNumberFormat="1" applyFill="1" applyBorder="1" applyAlignment="1" applyProtection="1">
      <alignment horizontal="center"/>
      <protection hidden="1"/>
    </xf>
    <xf numFmtId="173" fontId="3" fillId="0" borderId="22" xfId="12" applyNumberFormat="1" applyFont="1" applyBorder="1" applyAlignment="1" applyProtection="1">
      <alignment horizontal="left" vertical="center"/>
      <protection hidden="1"/>
    </xf>
    <xf numFmtId="173" fontId="3" fillId="0" borderId="23" xfId="12" applyNumberFormat="1" applyFont="1" applyBorder="1" applyAlignment="1" applyProtection="1">
      <alignment horizontal="left" vertical="center"/>
      <protection hidden="1"/>
    </xf>
    <xf numFmtId="173" fontId="3" fillId="0" borderId="24" xfId="12" applyNumberFormat="1" applyFont="1" applyBorder="1" applyAlignment="1" applyProtection="1">
      <alignment horizontal="left" vertical="center"/>
      <protection hidden="1"/>
    </xf>
    <xf numFmtId="0" fontId="3" fillId="10" borderId="1" xfId="12" applyFont="1" applyFill="1" applyBorder="1" applyAlignment="1" applyProtection="1">
      <alignment horizontal="right" vertical="center"/>
      <protection hidden="1"/>
    </xf>
    <xf numFmtId="0" fontId="0" fillId="20" borderId="23" xfId="0" applyFill="1" applyBorder="1" applyAlignment="1" applyProtection="1">
      <alignment horizontal="left" vertical="top" wrapText="1"/>
      <protection hidden="1"/>
    </xf>
    <xf numFmtId="3" fontId="0" fillId="23" borderId="22" xfId="0" applyNumberFormat="1" applyFill="1" applyBorder="1" applyAlignment="1" applyProtection="1">
      <alignment horizontal="left"/>
      <protection hidden="1"/>
    </xf>
    <xf numFmtId="3" fontId="0" fillId="23" borderId="23" xfId="0" applyNumberFormat="1" applyFill="1" applyBorder="1" applyAlignment="1" applyProtection="1">
      <alignment horizontal="left"/>
      <protection hidden="1"/>
    </xf>
    <xf numFmtId="3" fontId="0" fillId="23" borderId="24" xfId="0" applyNumberFormat="1" applyFill="1" applyBorder="1" applyAlignment="1" applyProtection="1">
      <alignment horizontal="left"/>
      <protection hidden="1"/>
    </xf>
    <xf numFmtId="0" fontId="0" fillId="23" borderId="22" xfId="0" applyFill="1" applyBorder="1" applyAlignment="1" applyProtection="1">
      <alignment horizontal="left" vertical="top"/>
      <protection hidden="1"/>
    </xf>
    <xf numFmtId="0" fontId="0" fillId="23" borderId="23" xfId="0" applyFill="1" applyBorder="1" applyAlignment="1" applyProtection="1">
      <alignment horizontal="left" vertical="top"/>
      <protection hidden="1"/>
    </xf>
    <xf numFmtId="0" fontId="0" fillId="23" borderId="24" xfId="0" applyFill="1" applyBorder="1" applyAlignment="1" applyProtection="1">
      <alignment horizontal="left" vertical="top"/>
      <protection hidden="1"/>
    </xf>
    <xf numFmtId="0" fontId="0" fillId="20" borderId="23" xfId="0" applyFill="1" applyBorder="1" applyAlignment="1" applyProtection="1">
      <alignment horizontal="left" vertical="top"/>
      <protection hidden="1"/>
    </xf>
    <xf numFmtId="0" fontId="4" fillId="0" borderId="0" xfId="0" applyFont="1" applyAlignment="1" applyProtection="1">
      <alignment horizontal="left" vertical="top" wrapText="1"/>
      <protection hidden="1"/>
    </xf>
    <xf numFmtId="0" fontId="4" fillId="0" borderId="92" xfId="0" applyFont="1" applyBorder="1" applyAlignment="1" applyProtection="1">
      <alignment horizontal="left" vertical="top" wrapText="1"/>
      <protection hidden="1"/>
    </xf>
    <xf numFmtId="0" fontId="4" fillId="0" borderId="93" xfId="0" applyFont="1" applyBorder="1" applyAlignment="1" applyProtection="1">
      <alignment horizontal="left" vertical="top" wrapText="1"/>
      <protection hidden="1"/>
    </xf>
    <xf numFmtId="0" fontId="4" fillId="0" borderId="94" xfId="0" applyFont="1" applyBorder="1" applyAlignment="1" applyProtection="1">
      <alignment horizontal="left" vertical="top" wrapText="1"/>
      <protection hidden="1"/>
    </xf>
    <xf numFmtId="14" fontId="3" fillId="16" borderId="73" xfId="12" applyNumberFormat="1" applyFont="1" applyFill="1" applyBorder="1" applyAlignment="1" applyProtection="1">
      <alignment horizontal="center" vertical="center"/>
      <protection locked="0"/>
    </xf>
    <xf numFmtId="14" fontId="3" fillId="16" borderId="28" xfId="12" applyNumberFormat="1" applyFont="1" applyFill="1" applyBorder="1" applyAlignment="1" applyProtection="1">
      <alignment horizontal="center" vertical="center"/>
      <protection locked="0"/>
    </xf>
    <xf numFmtId="0" fontId="3" fillId="0" borderId="22" xfId="12" applyFont="1" applyBorder="1" applyAlignment="1" applyProtection="1">
      <alignment horizontal="left" vertical="center"/>
      <protection hidden="1"/>
    </xf>
    <xf numFmtId="0" fontId="3" fillId="0" borderId="23" xfId="12" applyFont="1" applyBorder="1" applyAlignment="1" applyProtection="1">
      <alignment horizontal="left" vertical="center"/>
      <protection hidden="1"/>
    </xf>
    <xf numFmtId="0" fontId="3" fillId="0" borderId="80" xfId="12" applyFont="1" applyBorder="1" applyAlignment="1" applyProtection="1">
      <alignment horizontal="center" vertical="center"/>
      <protection hidden="1"/>
    </xf>
    <xf numFmtId="0" fontId="3" fillId="0" borderId="19" xfId="12" applyFont="1" applyBorder="1" applyAlignment="1" applyProtection="1">
      <alignment horizontal="center" vertical="center"/>
      <protection hidden="1"/>
    </xf>
    <xf numFmtId="0" fontId="3" fillId="10" borderId="83" xfId="12" applyFont="1" applyFill="1" applyBorder="1" applyAlignment="1" applyProtection="1">
      <alignment horizontal="right" vertical="center"/>
      <protection hidden="1"/>
    </xf>
    <xf numFmtId="0" fontId="3" fillId="10" borderId="27" xfId="12" applyFont="1" applyFill="1" applyBorder="1" applyAlignment="1" applyProtection="1">
      <alignment horizontal="right" vertical="center"/>
      <protection hidden="1"/>
    </xf>
    <xf numFmtId="0" fontId="3" fillId="16" borderId="27" xfId="12" applyFont="1" applyFill="1" applyBorder="1" applyAlignment="1" applyProtection="1">
      <alignment horizontal="left" vertical="center"/>
      <protection locked="0"/>
    </xf>
    <xf numFmtId="0" fontId="3" fillId="10" borderId="24" xfId="12" applyFont="1" applyFill="1" applyBorder="1" applyAlignment="1" applyProtection="1">
      <alignment horizontal="right" vertical="center"/>
      <protection hidden="1"/>
    </xf>
    <xf numFmtId="0" fontId="3" fillId="0" borderId="24" xfId="12" applyFont="1" applyBorder="1" applyAlignment="1" applyProtection="1">
      <alignment horizontal="left" vertical="center"/>
      <protection hidden="1"/>
    </xf>
    <xf numFmtId="0" fontId="3" fillId="10" borderId="26" xfId="12" applyFont="1" applyFill="1" applyBorder="1" applyAlignment="1" applyProtection="1">
      <alignment horizontal="right" vertical="center"/>
      <protection hidden="1"/>
    </xf>
    <xf numFmtId="0" fontId="3" fillId="10" borderId="12" xfId="12" applyFont="1" applyFill="1" applyBorder="1" applyAlignment="1" applyProtection="1">
      <alignment horizontal="right" vertical="center"/>
      <protection hidden="1"/>
    </xf>
    <xf numFmtId="0" fontId="3" fillId="10" borderId="22" xfId="12" applyFont="1" applyFill="1" applyBorder="1" applyAlignment="1" applyProtection="1">
      <alignment horizontal="right" vertical="center"/>
      <protection hidden="1"/>
    </xf>
    <xf numFmtId="3" fontId="0" fillId="0" borderId="8" xfId="0" applyNumberFormat="1" applyBorder="1" applyAlignment="1" applyProtection="1">
      <alignment horizontal="center" vertical="center"/>
      <protection hidden="1"/>
    </xf>
    <xf numFmtId="0" fontId="4" fillId="0" borderId="87" xfId="0" applyFont="1" applyBorder="1" applyAlignment="1" applyProtection="1">
      <alignment horizontal="left" wrapText="1" indent="1"/>
      <protection hidden="1"/>
    </xf>
    <xf numFmtId="0" fontId="4" fillId="0" borderId="0" xfId="0" applyFont="1" applyAlignment="1" applyProtection="1">
      <alignment horizontal="left" wrapText="1" indent="1"/>
      <protection hidden="1"/>
    </xf>
    <xf numFmtId="3" fontId="0" fillId="7" borderId="22" xfId="0" applyNumberFormat="1" applyFill="1" applyBorder="1" applyAlignment="1" applyProtection="1">
      <alignment horizontal="center"/>
      <protection locked="0"/>
    </xf>
    <xf numFmtId="3" fontId="0" fillId="7" borderId="79" xfId="0" applyNumberFormat="1" applyFill="1" applyBorder="1" applyAlignment="1" applyProtection="1">
      <alignment horizontal="center"/>
      <protection locked="0"/>
    </xf>
    <xf numFmtId="0" fontId="4" fillId="0" borderId="89" xfId="0" applyFont="1" applyBorder="1" applyAlignment="1" applyProtection="1">
      <alignment horizontal="left" vertical="top" wrapText="1" indent="5"/>
      <protection hidden="1"/>
    </xf>
    <xf numFmtId="0" fontId="4" fillId="0" borderId="90" xfId="0" applyFont="1" applyBorder="1" applyAlignment="1" applyProtection="1">
      <alignment horizontal="left" vertical="top" wrapText="1" indent="5"/>
      <protection hidden="1"/>
    </xf>
    <xf numFmtId="0" fontId="4" fillId="0" borderId="90" xfId="0" applyFont="1" applyBorder="1" applyAlignment="1" applyProtection="1">
      <alignment horizontal="left" vertical="top" wrapText="1"/>
      <protection locked="0"/>
    </xf>
    <xf numFmtId="14" fontId="4" fillId="0" borderId="19" xfId="0" applyNumberFormat="1" applyFont="1" applyBorder="1" applyAlignment="1" applyProtection="1">
      <alignment horizontal="left" vertical="top" wrapText="1"/>
      <protection locked="0"/>
    </xf>
    <xf numFmtId="0" fontId="0" fillId="5" borderId="23" xfId="0" applyFill="1" applyBorder="1" applyAlignment="1" applyProtection="1">
      <alignment horizontal="center"/>
      <protection hidden="1"/>
    </xf>
    <xf numFmtId="0" fontId="0" fillId="19" borderId="1" xfId="0" applyFill="1" applyBorder="1" applyAlignment="1" applyProtection="1">
      <alignment horizontal="center"/>
      <protection hidden="1"/>
    </xf>
    <xf numFmtId="1" fontId="0" fillId="18" borderId="14" xfId="0" applyNumberFormat="1" applyFill="1" applyBorder="1" applyAlignment="1" applyProtection="1">
      <alignment horizontal="center"/>
      <protection hidden="1"/>
    </xf>
    <xf numFmtId="0" fontId="0" fillId="18" borderId="14" xfId="0" applyFill="1" applyBorder="1" applyAlignment="1" applyProtection="1">
      <alignment horizontal="center"/>
      <protection hidden="1"/>
    </xf>
    <xf numFmtId="0" fontId="0" fillId="5" borderId="14" xfId="0" applyFill="1" applyBorder="1" applyAlignment="1" applyProtection="1">
      <alignment horizontal="center"/>
      <protection locked="0"/>
    </xf>
    <xf numFmtId="0" fontId="0" fillId="5" borderId="2" xfId="0" applyFill="1" applyBorder="1" applyAlignment="1" applyProtection="1">
      <alignment horizontal="center"/>
      <protection locked="0"/>
    </xf>
    <xf numFmtId="0" fontId="0" fillId="5" borderId="4" xfId="0" applyFill="1" applyBorder="1" applyAlignment="1" applyProtection="1">
      <alignment horizontal="center"/>
      <protection locked="0"/>
    </xf>
    <xf numFmtId="1" fontId="0" fillId="17" borderId="29" xfId="0" applyNumberFormat="1" applyFill="1" applyBorder="1" applyAlignment="1" applyProtection="1">
      <alignment horizontal="center"/>
      <protection hidden="1"/>
    </xf>
    <xf numFmtId="0" fontId="0" fillId="17" borderId="29" xfId="0" applyFill="1" applyBorder="1" applyAlignment="1" applyProtection="1">
      <alignment horizontal="center"/>
      <protection hidden="1"/>
    </xf>
    <xf numFmtId="0" fontId="0" fillId="3" borderId="29"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6" xfId="0" applyFill="1" applyBorder="1" applyAlignment="1" applyProtection="1">
      <alignment horizontal="center"/>
      <protection locked="0"/>
    </xf>
    <xf numFmtId="1" fontId="0" fillId="18" borderId="29" xfId="0" applyNumberFormat="1" applyFill="1" applyBorder="1" applyAlignment="1" applyProtection="1">
      <alignment horizontal="center"/>
      <protection hidden="1"/>
    </xf>
    <xf numFmtId="0" fontId="0" fillId="18" borderId="29" xfId="0" applyFill="1" applyBorder="1" applyAlignment="1" applyProtection="1">
      <alignment horizontal="center"/>
      <protection hidden="1"/>
    </xf>
    <xf numFmtId="0" fontId="0" fillId="5" borderId="29"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5" borderId="6" xfId="0" applyFill="1" applyBorder="1" applyAlignment="1" applyProtection="1">
      <alignment horizontal="center"/>
      <protection locked="0"/>
    </xf>
    <xf numFmtId="1" fontId="0" fillId="18" borderId="13" xfId="0" applyNumberFormat="1" applyFill="1" applyBorder="1" applyAlignment="1" applyProtection="1">
      <alignment horizontal="center"/>
      <protection hidden="1"/>
    </xf>
    <xf numFmtId="0" fontId="0" fillId="18" borderId="13" xfId="0" applyFill="1" applyBorder="1" applyAlignment="1" applyProtection="1">
      <alignment horizontal="center"/>
      <protection hidden="1"/>
    </xf>
    <xf numFmtId="0" fontId="0" fillId="5" borderId="13" xfId="0" applyFill="1" applyBorder="1" applyAlignment="1" applyProtection="1">
      <alignment horizontal="center"/>
      <protection locked="0"/>
    </xf>
    <xf numFmtId="0" fontId="0" fillId="5" borderId="7" xfId="0" applyFill="1" applyBorder="1" applyAlignment="1" applyProtection="1">
      <alignment horizontal="center"/>
      <protection locked="0"/>
    </xf>
    <xf numFmtId="0" fontId="0" fillId="5" borderId="9" xfId="0" applyFill="1" applyBorder="1" applyAlignment="1" applyProtection="1">
      <alignment horizontal="center"/>
      <protection locked="0"/>
    </xf>
    <xf numFmtId="1" fontId="0" fillId="18" borderId="1" xfId="0" applyNumberFormat="1" applyFill="1" applyBorder="1" applyAlignment="1" applyProtection="1">
      <alignment horizontal="center" vertical="center"/>
      <protection hidden="1"/>
    </xf>
    <xf numFmtId="0" fontId="0" fillId="5" borderId="23"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19" fillId="19" borderId="22" xfId="0" applyFont="1" applyFill="1" applyBorder="1" applyAlignment="1" applyProtection="1">
      <alignment horizontal="left" wrapText="1"/>
      <protection hidden="1"/>
    </xf>
    <xf numFmtId="0" fontId="19" fillId="19" borderId="23" xfId="0" applyFont="1" applyFill="1" applyBorder="1" applyAlignment="1" applyProtection="1">
      <alignment horizontal="left" wrapText="1"/>
      <protection hidden="1"/>
    </xf>
    <xf numFmtId="0" fontId="19" fillId="19" borderId="24" xfId="0" applyFont="1" applyFill="1" applyBorder="1" applyAlignment="1" applyProtection="1">
      <alignment horizontal="left" wrapText="1"/>
      <protection hidden="1"/>
    </xf>
    <xf numFmtId="0" fontId="19" fillId="15" borderId="7" xfId="0" applyFont="1" applyFill="1" applyBorder="1" applyAlignment="1" applyProtection="1">
      <alignment horizontal="center"/>
      <protection hidden="1"/>
    </xf>
    <xf numFmtId="0" fontId="0" fillId="19" borderId="1" xfId="0" applyFill="1" applyBorder="1" applyAlignment="1" applyProtection="1">
      <alignment horizontal="center" wrapText="1"/>
      <protection hidden="1"/>
    </xf>
    <xf numFmtId="3" fontId="0" fillId="0" borderId="23" xfId="0" applyNumberFormat="1" applyBorder="1" applyAlignment="1" applyProtection="1">
      <alignment horizontal="center" vertical="center"/>
      <protection hidden="1"/>
    </xf>
    <xf numFmtId="1" fontId="0" fillId="18" borderId="22" xfId="0" applyNumberFormat="1" applyFill="1" applyBorder="1" applyAlignment="1" applyProtection="1">
      <alignment horizontal="center" vertical="center"/>
      <protection hidden="1"/>
    </xf>
    <xf numFmtId="1" fontId="0" fillId="18" borderId="24" xfId="0" applyNumberFormat="1" applyFill="1" applyBorder="1" applyAlignment="1" applyProtection="1">
      <alignment horizontal="center" vertical="center"/>
      <protection hidden="1"/>
    </xf>
    <xf numFmtId="1" fontId="0" fillId="17" borderId="22" xfId="0" applyNumberFormat="1" applyFill="1" applyBorder="1" applyAlignment="1" applyProtection="1">
      <alignment horizontal="center" vertical="center"/>
      <protection hidden="1"/>
    </xf>
    <xf numFmtId="1" fontId="0" fillId="17" borderId="24" xfId="0" applyNumberFormat="1" applyFill="1" applyBorder="1" applyAlignment="1" applyProtection="1">
      <alignment horizontal="center" vertical="center"/>
      <protection hidden="1"/>
    </xf>
    <xf numFmtId="3" fontId="4" fillId="0" borderId="0" xfId="2" applyNumberFormat="1" applyAlignment="1">
      <alignment horizontal="center"/>
    </xf>
    <xf numFmtId="4" fontId="4" fillId="0" borderId="0" xfId="2" applyNumberFormat="1" applyAlignment="1">
      <alignment horizontal="center"/>
    </xf>
    <xf numFmtId="0" fontId="4" fillId="0" borderId="0" xfId="2" applyAlignment="1">
      <alignment horizontal="center"/>
    </xf>
    <xf numFmtId="0" fontId="19" fillId="0" borderId="0" xfId="0" applyFont="1" applyAlignment="1">
      <alignment horizontal="center"/>
    </xf>
    <xf numFmtId="0" fontId="24" fillId="0" borderId="0" xfId="0" applyFont="1" applyAlignment="1">
      <alignment horizontal="center"/>
    </xf>
    <xf numFmtId="0" fontId="0" fillId="0" borderId="20" xfId="0" applyBorder="1" applyAlignment="1">
      <alignment horizontal="center" vertical="center" wrapText="1"/>
    </xf>
    <xf numFmtId="0" fontId="0" fillId="0" borderId="21" xfId="0" applyBorder="1" applyAlignment="1">
      <alignment horizontal="center" vertical="center" wrapText="1"/>
    </xf>
  </cellXfs>
  <cellStyles count="14">
    <cellStyle name="Comma" xfId="1" builtinId="3"/>
    <cellStyle name="Currency" xfId="13" builtinId="4"/>
    <cellStyle name="Hyperlink" xfId="6" builtinId="8"/>
    <cellStyle name="Normal" xfId="0" builtinId="0"/>
    <cellStyle name="Normal 11" xfId="11" xr:uid="{00000000-0005-0000-0000-000003000000}"/>
    <cellStyle name="Normal 18 2" xfId="8" xr:uid="{00000000-0005-0000-0000-000004000000}"/>
    <cellStyle name="Normal 2" xfId="4" xr:uid="{00000000-0005-0000-0000-000005000000}"/>
    <cellStyle name="Normal 2 2" xfId="12" xr:uid="{4491474E-6874-4C9E-93CB-D8549928B09E}"/>
    <cellStyle name="Normal 3" xfId="5" xr:uid="{00000000-0005-0000-0000-000006000000}"/>
    <cellStyle name="Normal 5" xfId="9" xr:uid="{00000000-0005-0000-0000-000007000000}"/>
    <cellStyle name="Normal 6" xfId="10" xr:uid="{00000000-0005-0000-0000-000008000000}"/>
    <cellStyle name="Normal_Refrigeration CEX Tools (Internal NG Use) - Locked" xfId="2" xr:uid="{00000000-0005-0000-0000-000009000000}"/>
    <cellStyle name="Normal_Sheet1" xfId="7" xr:uid="{00000000-0005-0000-0000-00000A000000}"/>
    <cellStyle name="Percent" xfId="3" builtinId="5"/>
  </cellStyles>
  <dxfs count="75">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rgb="FF0073CD"/>
        </patternFill>
      </fill>
      <border>
        <left style="thin">
          <color rgb="FF00148C"/>
        </left>
        <right style="thin">
          <color rgb="FF00148C"/>
        </right>
        <top style="thin">
          <color rgb="FF00148C"/>
        </top>
        <bottom style="thin">
          <color rgb="FF00148C"/>
        </bottom>
      </border>
    </dxf>
    <dxf>
      <fill>
        <patternFill>
          <bgColor theme="5"/>
        </patternFill>
      </fill>
      <border>
        <left style="thin">
          <color auto="1"/>
        </left>
        <right style="thin">
          <color auto="1"/>
        </right>
        <top style="thin">
          <color auto="1"/>
        </top>
        <bottom style="thin">
          <color auto="1"/>
        </bottom>
        <vertical/>
        <horizontal/>
      </border>
    </dxf>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patternType="darkUp">
          <fgColor rgb="FF55555A"/>
        </patternFill>
      </fill>
    </dxf>
    <dxf>
      <numFmt numFmtId="0" formatCode="General"/>
      <fill>
        <patternFill patternType="darkUp">
          <fgColor rgb="FF55555A"/>
          <bgColor auto="1"/>
        </patternFill>
      </fill>
    </dxf>
    <dxf>
      <fill>
        <patternFill>
          <bgColor theme="5"/>
        </patternFill>
      </fill>
      <border>
        <left style="thin">
          <color rgb="FFC00000"/>
        </left>
        <right style="thin">
          <color rgb="FFC00000"/>
        </right>
        <top style="thin">
          <color rgb="FFC00000"/>
        </top>
        <bottom style="thin">
          <color rgb="FFC00000"/>
        </bottom>
        <vertical/>
        <horizontal/>
      </border>
    </dxf>
    <dxf>
      <numFmt numFmtId="179" formatCode=";;;"/>
      <fill>
        <patternFill patternType="darkUp">
          <fgColor rgb="FF55555A"/>
          <bgColor auto="1"/>
        </patternFill>
      </fill>
    </dxf>
    <dxf>
      <numFmt numFmtId="179" formatCode=";;;"/>
      <fill>
        <patternFill patternType="darkUp">
          <fgColor rgb="FF55555A"/>
          <bgColor auto="1"/>
        </patternFill>
      </fill>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protection locked="1" hidden="1"/>
    </dxf>
    <dxf>
      <font>
        <b val="0"/>
        <i val="0"/>
        <strike val="0"/>
        <condense val="0"/>
        <extend val="0"/>
        <outline val="0"/>
        <shadow val="0"/>
        <u val="none"/>
        <vertAlign val="baseline"/>
        <sz val="10"/>
        <color auto="1"/>
        <name val="Arial"/>
        <family val="2"/>
        <scheme val="none"/>
      </font>
      <protection locked="1" hidden="1"/>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8" formatCode="#\ ??/??"/>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75" formatCode="00000"/>
      <alignment horizontal="left" vertical="bottom" textRotation="0" wrapText="0" indent="0" justifyLastLine="0" shrinkToFit="0" readingOrder="0"/>
    </dxf>
    <dxf>
      <numFmt numFmtId="175" formatCode="00000"/>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dxf>
  </dxfs>
  <tableStyles count="0" defaultTableStyle="TableStyleMedium9" defaultPivotStyle="PivotStyleLight16"/>
  <colors>
    <mruColors>
      <color rgb="FFFFFF99"/>
      <color rgb="FF0073CD"/>
      <color rgb="FFFFB45A"/>
      <color rgb="FF55555A"/>
      <color rgb="FF00BEB4"/>
      <color rgb="FF00148C"/>
      <color rgb="FF78A22F"/>
      <color rgb="FF78A228"/>
      <color rgb="FF71C8FD"/>
      <color rgb="FFA3C2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Low, R-22 (95)</a:t>
            </a:r>
          </a:p>
        </c:rich>
      </c:tx>
      <c:overlay val="0"/>
    </c:title>
    <c:autoTitleDeleted val="0"/>
    <c:plotArea>
      <c:layout/>
      <c:scatterChart>
        <c:scatterStyle val="lineMarker"/>
        <c:varyColors val="0"/>
        <c:ser>
          <c:idx val="0"/>
          <c:order val="0"/>
          <c:xVal>
            <c:numLit>
              <c:formatCode>General</c:formatCode>
              <c:ptCount val="11"/>
              <c:pt idx="0">
                <c:v>1.5</c:v>
              </c:pt>
              <c:pt idx="1">
                <c:v>1.6</c:v>
              </c:pt>
              <c:pt idx="2">
                <c:v>1.7000000000000002</c:v>
              </c:pt>
              <c:pt idx="3">
                <c:v>1.8000000000000003</c:v>
              </c:pt>
              <c:pt idx="4">
                <c:v>1.9000000000000004</c:v>
              </c:pt>
              <c:pt idx="5">
                <c:v>2.0000000000000004</c:v>
              </c:pt>
              <c:pt idx="6">
                <c:v>2.1000000000000005</c:v>
              </c:pt>
              <c:pt idx="7">
                <c:v>2.2000000000000006</c:v>
              </c:pt>
              <c:pt idx="8">
                <c:v>2.3000000000000007</c:v>
              </c:pt>
              <c:pt idx="9">
                <c:v>2.4000000000000008</c:v>
              </c:pt>
              <c:pt idx="10">
                <c:v>2.5000000000000009</c:v>
              </c:pt>
            </c:numLit>
          </c:xVal>
          <c:yVal>
            <c:numLit>
              <c:formatCode>General</c:formatCode>
              <c:ptCount val="11"/>
              <c:pt idx="1">
                <c:v>2</c:v>
              </c:pt>
              <c:pt idx="2">
                <c:v>11</c:v>
              </c:pt>
              <c:pt idx="3">
                <c:v>25</c:v>
              </c:pt>
              <c:pt idx="4">
                <c:v>16</c:v>
              </c:pt>
              <c:pt idx="5">
                <c:v>11</c:v>
              </c:pt>
              <c:pt idx="6">
                <c:v>14</c:v>
              </c:pt>
              <c:pt idx="7">
                <c:v>5</c:v>
              </c:pt>
              <c:pt idx="8">
                <c:v>7</c:v>
              </c:pt>
              <c:pt idx="9">
                <c:v>1</c:v>
              </c:pt>
              <c:pt idx="10">
                <c:v>0</c:v>
              </c:pt>
            </c:numLit>
          </c:yVal>
          <c:smooth val="0"/>
          <c:extLst>
            <c:ext xmlns:c16="http://schemas.microsoft.com/office/drawing/2014/chart" uri="{C3380CC4-5D6E-409C-BE32-E72D297353CC}">
              <c16:uniqueId val="{00000000-A274-4AF0-83F3-94B6CD1B165A}"/>
            </c:ext>
          </c:extLst>
        </c:ser>
        <c:dLbls>
          <c:showLegendKey val="0"/>
          <c:showVal val="0"/>
          <c:showCatName val="0"/>
          <c:showSerName val="0"/>
          <c:showPercent val="0"/>
          <c:showBubbleSize val="0"/>
        </c:dLbls>
        <c:axId val="240355584"/>
        <c:axId val="240357760"/>
      </c:scatterChart>
      <c:valAx>
        <c:axId val="240355584"/>
        <c:scaling>
          <c:orientation val="minMax"/>
          <c:max val="2.5"/>
          <c:min val="1.5"/>
        </c:scaling>
        <c:delete val="0"/>
        <c:axPos val="b"/>
        <c:title>
          <c:tx>
            <c:rich>
              <a:bodyPr/>
              <a:lstStyle/>
              <a:p>
                <a:pPr>
                  <a:defRPr/>
                </a:pPr>
                <a:r>
                  <a:rPr lang="en-US"/>
                  <a:t>Compressor kW per ton</a:t>
                </a:r>
              </a:p>
            </c:rich>
          </c:tx>
          <c:overlay val="0"/>
        </c:title>
        <c:numFmt formatCode="General" sourceLinked="1"/>
        <c:majorTickMark val="out"/>
        <c:minorTickMark val="none"/>
        <c:tickLblPos val="nextTo"/>
        <c:crossAx val="240357760"/>
        <c:crosses val="autoZero"/>
        <c:crossBetween val="midCat"/>
      </c:valAx>
      <c:valAx>
        <c:axId val="240357760"/>
        <c:scaling>
          <c:orientation val="minMax"/>
        </c:scaling>
        <c:delete val="0"/>
        <c:axPos val="l"/>
        <c:majorGridlines/>
        <c:title>
          <c:tx>
            <c:rich>
              <a:bodyPr rot="-5400000" vert="horz"/>
              <a:lstStyle/>
              <a:p>
                <a:pPr>
                  <a:defRPr/>
                </a:pPr>
                <a:r>
                  <a:rPr lang="en-US"/>
                  <a:t>No of Occurances</a:t>
                </a:r>
              </a:p>
            </c:rich>
          </c:tx>
          <c:overlay val="0"/>
        </c:title>
        <c:numFmt formatCode="General" sourceLinked="1"/>
        <c:majorTickMark val="out"/>
        <c:minorTickMark val="none"/>
        <c:tickLblPos val="nextTo"/>
        <c:crossAx val="240355584"/>
        <c:crosses val="autoZero"/>
        <c:crossBetween val="midCat"/>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Med, R-22 (107)</a:t>
            </a:r>
          </a:p>
        </c:rich>
      </c:tx>
      <c:overlay val="0"/>
    </c:title>
    <c:autoTitleDeleted val="0"/>
    <c:plotArea>
      <c:layout/>
      <c:scatterChart>
        <c:scatterStyle val="lineMarker"/>
        <c:varyColors val="0"/>
        <c:ser>
          <c:idx val="0"/>
          <c:order val="0"/>
          <c:xVal>
            <c:numLit>
              <c:formatCode>General</c:formatCode>
              <c:ptCount val="10"/>
              <c:pt idx="0">
                <c:v>0.6</c:v>
              </c:pt>
              <c:pt idx="1">
                <c:v>0.7</c:v>
              </c:pt>
              <c:pt idx="2">
                <c:v>0.79999999999999993</c:v>
              </c:pt>
              <c:pt idx="3">
                <c:v>0.89999999999999991</c:v>
              </c:pt>
              <c:pt idx="4">
                <c:v>0.99999999999999989</c:v>
              </c:pt>
              <c:pt idx="5">
                <c:v>1.0999999999999999</c:v>
              </c:pt>
              <c:pt idx="6">
                <c:v>1.2</c:v>
              </c:pt>
              <c:pt idx="7">
                <c:v>1.3</c:v>
              </c:pt>
              <c:pt idx="8">
                <c:v>1.4000000000000001</c:v>
              </c:pt>
              <c:pt idx="9">
                <c:v>1.5000000000000002</c:v>
              </c:pt>
            </c:numLit>
          </c:xVal>
          <c:yVal>
            <c:numLit>
              <c:formatCode>General</c:formatCode>
              <c:ptCount val="10"/>
              <c:pt idx="0">
                <c:v>1</c:v>
              </c:pt>
              <c:pt idx="1">
                <c:v>1</c:v>
              </c:pt>
              <c:pt idx="2">
                <c:v>1</c:v>
              </c:pt>
              <c:pt idx="3">
                <c:v>33</c:v>
              </c:pt>
              <c:pt idx="4">
                <c:v>20</c:v>
              </c:pt>
              <c:pt idx="5">
                <c:v>27</c:v>
              </c:pt>
              <c:pt idx="6">
                <c:v>14</c:v>
              </c:pt>
              <c:pt idx="7">
                <c:v>2</c:v>
              </c:pt>
              <c:pt idx="8">
                <c:v>1</c:v>
              </c:pt>
              <c:pt idx="9">
                <c:v>3</c:v>
              </c:pt>
            </c:numLit>
          </c:yVal>
          <c:smooth val="0"/>
          <c:extLst>
            <c:ext xmlns:c16="http://schemas.microsoft.com/office/drawing/2014/chart" uri="{C3380CC4-5D6E-409C-BE32-E72D297353CC}">
              <c16:uniqueId val="{00000000-D461-43E4-A64C-B8C0EBD2F283}"/>
            </c:ext>
          </c:extLst>
        </c:ser>
        <c:dLbls>
          <c:showLegendKey val="0"/>
          <c:showVal val="0"/>
          <c:showCatName val="0"/>
          <c:showSerName val="0"/>
          <c:showPercent val="0"/>
          <c:showBubbleSize val="0"/>
        </c:dLbls>
        <c:axId val="240390912"/>
        <c:axId val="240392832"/>
      </c:scatterChart>
      <c:valAx>
        <c:axId val="240390912"/>
        <c:scaling>
          <c:orientation val="minMax"/>
          <c:max val="1.6"/>
          <c:min val="0.5"/>
        </c:scaling>
        <c:delete val="0"/>
        <c:axPos val="b"/>
        <c:title>
          <c:tx>
            <c:rich>
              <a:bodyPr/>
              <a:lstStyle/>
              <a:p>
                <a:pPr>
                  <a:defRPr/>
                </a:pPr>
                <a:r>
                  <a:rPr lang="en-US"/>
                  <a:t>Compressor kW per ton</a:t>
                </a:r>
              </a:p>
            </c:rich>
          </c:tx>
          <c:overlay val="0"/>
        </c:title>
        <c:numFmt formatCode="General" sourceLinked="1"/>
        <c:majorTickMark val="out"/>
        <c:minorTickMark val="none"/>
        <c:tickLblPos val="nextTo"/>
        <c:crossAx val="240392832"/>
        <c:crosses val="autoZero"/>
        <c:crossBetween val="midCat"/>
      </c:valAx>
      <c:valAx>
        <c:axId val="240392832"/>
        <c:scaling>
          <c:orientation val="minMax"/>
        </c:scaling>
        <c:delete val="0"/>
        <c:axPos val="l"/>
        <c:majorGridlines/>
        <c:title>
          <c:tx>
            <c:rich>
              <a:bodyPr rot="-5400000" vert="horz"/>
              <a:lstStyle/>
              <a:p>
                <a:pPr>
                  <a:defRPr/>
                </a:pPr>
                <a:r>
                  <a:rPr lang="en-US"/>
                  <a:t>No of Occurances</a:t>
                </a:r>
              </a:p>
            </c:rich>
          </c:tx>
          <c:overlay val="0"/>
        </c:title>
        <c:numFmt formatCode="General" sourceLinked="1"/>
        <c:majorTickMark val="out"/>
        <c:minorTickMark val="none"/>
        <c:tickLblPos val="nextTo"/>
        <c:crossAx val="240390912"/>
        <c:crosses val="autoZero"/>
        <c:crossBetween val="midCat"/>
      </c:valAx>
    </c:plotArea>
    <c:plotVisOnly val="1"/>
    <c:dispBlanksAs val="gap"/>
    <c:showDLblsOverMax val="0"/>
  </c:chart>
  <c:printSettings>
    <c:headerFooter/>
    <c:pageMargins b="0.75000000000000033" l="0.70000000000000029" r="0.70000000000000029" t="0.75000000000000033" header="0.30000000000000016" footer="0.30000000000000016"/>
    <c:pageSetup/>
  </c:printSettings>
  <c:userShapes r:id="rId1"/>
</c:chartSpac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G$19" noThreeD="1"/>
</file>

<file path=xl/ctrlProps/ctrlProp5.xml><?xml version="1.0" encoding="utf-8"?>
<formControlPr xmlns="http://schemas.microsoft.com/office/spreadsheetml/2009/9/main" objectType="CheckBox" fmlaLink="$E$19"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documenttasks/documenttask1.xml><?xml version="1.0" encoding="utf-8"?>
<Tasks xmlns="http://schemas.microsoft.com/office/tasks/2019/documenttasks">
  <Task id="{63A49A08-41A2-4C5D-AFE4-BB2D1C4CF493}">
    <Anchor>
      <Comment id="{9B69781A-22D0-4EC0-9D80-EB27E918A69E}"/>
    </Anchor>
    <History>
      <Event time="2026-07-23T17:30:43.81" id="{AFAD3075-BA1C-4BC3-9EF4-FDA943D0A997}">
        <Attribution userId="S::Maged.Tawdrous@us.nationalgrid.com::777a1630-912b-4080-9fe0-40b5820c9873" userName="Maged Tawdrous" userProvider="AD"/>
        <Anchor>
          <Comment id="{9B69781A-22D0-4EC0-9D80-EB27E918A69E}"/>
        </Anchor>
        <Create/>
      </Event>
      <Event time="2026-07-23T17:30:43.81" id="{A813A07A-405A-45CE-97FE-45757A27CF6D}">
        <Attribution userId="S::Maged.Tawdrous@us.nationalgrid.com::777a1630-912b-4080-9fe0-40b5820c9873" userName="Maged Tawdrous" userProvider="AD"/>
        <Anchor>
          <Comment id="{9B69781A-22D0-4EC0-9D80-EB27E918A69E}"/>
        </Anchor>
        <Assign userId="S::Amy.Dickerson@us.nationalgrid.com::a15976d8-500f-4651-8350-364683908f84" userName="Amy Dickerson" userProvider="AD"/>
      </Event>
      <Event time="2026-07-23T17:30:43.81" id="{3531F976-9B3D-4EB7-B9A2-E0A0D3E967DF}">
        <Attribution userId="S::Maged.Tawdrous@us.nationalgrid.com::777a1630-912b-4080-9fe0-40b5820c9873" userName="Maged Tawdrous" userProvider="AD"/>
        <Anchor>
          <Comment id="{9B69781A-22D0-4EC0-9D80-EB27E918A69E}"/>
        </Anchor>
        <SetTitle title="@Amy Dickerson - is there a calculation for this measure in the workbook? Do we need this tab?"/>
      </Event>
      <Event time="2026-07-31T17:22:44.81" id="{EC5CFB9A-225B-45BC-B35F-E52F51014333}">
        <Attribution userId="S::Amy.Dickerson@us.nationalgrid.com::a15976d8-500f-4651-8350-364683908f84" userName="Amy Dickerson" userProvider="AD"/>
        <Progress percentComplete="100"/>
      </Event>
    </History>
  </Task>
</Tasks>
</file>

<file path=xl/documenttasks/documenttask2.xml><?xml version="1.0" encoding="utf-8"?>
<Tasks xmlns="http://schemas.microsoft.com/office/tasks/2019/documenttasks">
  <Task id="{5B29DB72-3325-4552-9D9E-5FF9CB1BFC6E}">
    <Anchor>
      <Comment id="{060D2875-C724-4C1E-95CA-7E14F503435F}"/>
    </Anchor>
    <History>
      <Event time="2026-07-20T20:52:07.59" id="{6EDEABD9-41EB-4098-AD4A-B65B9A1C3CB4}">
        <Attribution userId="S::Maged.Tawdrous@us.nationalgrid.com::777a1630-912b-4080-9fe0-40b5820c9873" userName="Maged Tawdrous" userProvider="AD"/>
        <Anchor>
          <Comment id="{060D2875-C724-4C1E-95CA-7E14F503435F}"/>
        </Anchor>
        <Create/>
      </Event>
      <Event time="2026-07-20T20:52:07.59" id="{614C3CF1-4541-4711-8254-2794777F0C4C}">
        <Attribution userId="S::Maged.Tawdrous@us.nationalgrid.com::777a1630-912b-4080-9fe0-40b5820c9873" userName="Maged Tawdrous" userProvider="AD"/>
        <Anchor>
          <Comment id="{060D2875-C724-4C1E-95CA-7E14F503435F}"/>
        </Anchor>
        <Assign userId="S::Amy.Dickerson@us.nationalgrid.com::a15976d8-500f-4651-8350-364683908f84" userName="Amy Dickerson" userProvider="AD"/>
      </Event>
      <Event time="2026-07-20T20:52:07.59" id="{EB042EFE-C2EE-4555-8ABD-10DCD8C170E5}">
        <Attribution userId="S::Maged.Tawdrous@us.nationalgrid.com::777a1630-912b-4080-9fe0-40b5820c9873" userName="Maged Tawdrous" userProvider="AD"/>
        <Anchor>
          <Comment id="{060D2875-C724-4C1E-95CA-7E14F503435F}"/>
        </Anchor>
        <SetTitle title="@Amy Dickerson - If we are not asking the user for comp + cond eff, then TRM defaults them to 2.87."/>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3" Type="http://schemas.openxmlformats.org/officeDocument/2006/relationships/image" Target="../media/image8.emf"/><Relationship Id="rId18" Type="http://schemas.openxmlformats.org/officeDocument/2006/relationships/hyperlink" Target="#'Supp Meas Worksheet'!A180"/><Relationship Id="rId26" Type="http://schemas.openxmlformats.org/officeDocument/2006/relationships/hyperlink" Target="#'Comp Air Measures'!A8"/><Relationship Id="rId21" Type="http://schemas.openxmlformats.org/officeDocument/2006/relationships/image" Target="../media/image12.emf"/><Relationship Id="rId34" Type="http://schemas.openxmlformats.org/officeDocument/2006/relationships/image" Target="../media/image20.emf"/><Relationship Id="rId7" Type="http://schemas.openxmlformats.org/officeDocument/2006/relationships/image" Target="../media/image5.emf"/><Relationship Id="rId12" Type="http://schemas.openxmlformats.org/officeDocument/2006/relationships/hyperlink" Target="#'Supp Meas Worksheet'!A51"/><Relationship Id="rId17" Type="http://schemas.openxmlformats.org/officeDocument/2006/relationships/image" Target="../media/image10.emf"/><Relationship Id="rId25" Type="http://schemas.openxmlformats.org/officeDocument/2006/relationships/image" Target="../media/image14.emf"/><Relationship Id="rId33" Type="http://schemas.openxmlformats.org/officeDocument/2006/relationships/hyperlink" Target="#'Supp Meas Worksheet'!A135"/><Relationship Id="rId38" Type="http://schemas.openxmlformats.org/officeDocument/2006/relationships/image" Target="../media/image22.emf"/><Relationship Id="rId2" Type="http://schemas.openxmlformats.org/officeDocument/2006/relationships/image" Target="../media/image3.emf"/><Relationship Id="rId16" Type="http://schemas.openxmlformats.org/officeDocument/2006/relationships/hyperlink" Target="#'Supp Meas Worksheet'!A191"/><Relationship Id="rId20" Type="http://schemas.openxmlformats.org/officeDocument/2006/relationships/hyperlink" Target="#'Supp Meas Worksheet'!A164"/><Relationship Id="rId29" Type="http://schemas.openxmlformats.org/officeDocument/2006/relationships/hyperlink" Target="#'Comp Air Measures'!A59"/><Relationship Id="rId1" Type="http://schemas.openxmlformats.org/officeDocument/2006/relationships/hyperlink" Target="#'Supp Meas Worksheet'!A38"/><Relationship Id="rId6" Type="http://schemas.openxmlformats.org/officeDocument/2006/relationships/hyperlink" Target="#'Supp Meas Worksheet'!A78"/><Relationship Id="rId11" Type="http://schemas.openxmlformats.org/officeDocument/2006/relationships/image" Target="../media/image7.emf"/><Relationship Id="rId24" Type="http://schemas.openxmlformats.org/officeDocument/2006/relationships/hyperlink" Target="#'Supp Meas Worksheet'!A117"/><Relationship Id="rId32" Type="http://schemas.openxmlformats.org/officeDocument/2006/relationships/image" Target="../media/image19.emf"/><Relationship Id="rId37" Type="http://schemas.openxmlformats.org/officeDocument/2006/relationships/hyperlink" Target="#'Supp Meas Worksheet'!A207"/><Relationship Id="rId5" Type="http://schemas.openxmlformats.org/officeDocument/2006/relationships/image" Target="../media/image4.emf"/><Relationship Id="rId15" Type="http://schemas.openxmlformats.org/officeDocument/2006/relationships/image" Target="../media/image9.emf"/><Relationship Id="rId23" Type="http://schemas.openxmlformats.org/officeDocument/2006/relationships/image" Target="../media/image13.emf"/><Relationship Id="rId28" Type="http://schemas.openxmlformats.org/officeDocument/2006/relationships/image" Target="../media/image16.emf"/><Relationship Id="rId36" Type="http://schemas.openxmlformats.org/officeDocument/2006/relationships/image" Target="../media/image21.emf"/><Relationship Id="rId10" Type="http://schemas.openxmlformats.org/officeDocument/2006/relationships/hyperlink" Target="#'Supp Meas Worksheet'!A107"/><Relationship Id="rId19" Type="http://schemas.openxmlformats.org/officeDocument/2006/relationships/image" Target="../media/image11.emf"/><Relationship Id="rId31" Type="http://schemas.openxmlformats.org/officeDocument/2006/relationships/image" Target="../media/image18.emf"/><Relationship Id="rId4" Type="http://schemas.openxmlformats.org/officeDocument/2006/relationships/hyperlink" Target="#'Supp Meas Worksheet'!A63"/><Relationship Id="rId9" Type="http://schemas.openxmlformats.org/officeDocument/2006/relationships/image" Target="../media/image6.emf"/><Relationship Id="rId14" Type="http://schemas.openxmlformats.org/officeDocument/2006/relationships/hyperlink" Target="#'Supp Meas Worksheet'!A30"/><Relationship Id="rId22" Type="http://schemas.openxmlformats.org/officeDocument/2006/relationships/hyperlink" Target="#'Supp Meas Worksheet'!A146"/><Relationship Id="rId27" Type="http://schemas.openxmlformats.org/officeDocument/2006/relationships/image" Target="../media/image15.emf"/><Relationship Id="rId30" Type="http://schemas.openxmlformats.org/officeDocument/2006/relationships/image" Target="../media/image17.emf"/><Relationship Id="rId35" Type="http://schemas.openxmlformats.org/officeDocument/2006/relationships/hyperlink" Target="#'Supp Meas Worksheet'!A126"/><Relationship Id="rId8" Type="http://schemas.openxmlformats.org/officeDocument/2006/relationships/hyperlink" Target="#'Supp Meas Worksheet'!A93"/><Relationship Id="rId3"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30.emf"/><Relationship Id="rId13" Type="http://schemas.openxmlformats.org/officeDocument/2006/relationships/image" Target="../media/image35.emf"/><Relationship Id="rId18" Type="http://schemas.openxmlformats.org/officeDocument/2006/relationships/image" Target="../media/image40.emf"/><Relationship Id="rId3" Type="http://schemas.openxmlformats.org/officeDocument/2006/relationships/image" Target="../media/image25.emf"/><Relationship Id="rId7" Type="http://schemas.openxmlformats.org/officeDocument/2006/relationships/image" Target="../media/image29.emf"/><Relationship Id="rId12" Type="http://schemas.openxmlformats.org/officeDocument/2006/relationships/image" Target="../media/image34.emf"/><Relationship Id="rId17" Type="http://schemas.openxmlformats.org/officeDocument/2006/relationships/image" Target="../media/image39.emf"/><Relationship Id="rId2" Type="http://schemas.openxmlformats.org/officeDocument/2006/relationships/image" Target="../media/image24.emf"/><Relationship Id="rId16" Type="http://schemas.openxmlformats.org/officeDocument/2006/relationships/image" Target="../media/image38.emf"/><Relationship Id="rId20" Type="http://schemas.openxmlformats.org/officeDocument/2006/relationships/image" Target="../media/image42.emf"/><Relationship Id="rId1" Type="http://schemas.openxmlformats.org/officeDocument/2006/relationships/image" Target="../media/image23.emf"/><Relationship Id="rId6" Type="http://schemas.openxmlformats.org/officeDocument/2006/relationships/image" Target="../media/image28.emf"/><Relationship Id="rId11" Type="http://schemas.openxmlformats.org/officeDocument/2006/relationships/image" Target="../media/image33.emf"/><Relationship Id="rId5" Type="http://schemas.openxmlformats.org/officeDocument/2006/relationships/image" Target="../media/image27.emf"/><Relationship Id="rId15" Type="http://schemas.openxmlformats.org/officeDocument/2006/relationships/image" Target="../media/image37.emf"/><Relationship Id="rId10" Type="http://schemas.openxmlformats.org/officeDocument/2006/relationships/image" Target="../media/image32.emf"/><Relationship Id="rId19" Type="http://schemas.openxmlformats.org/officeDocument/2006/relationships/image" Target="../media/image41.emf"/><Relationship Id="rId4" Type="http://schemas.openxmlformats.org/officeDocument/2006/relationships/image" Target="../media/image26.emf"/><Relationship Id="rId9" Type="http://schemas.openxmlformats.org/officeDocument/2006/relationships/image" Target="../media/image31.emf"/><Relationship Id="rId14" Type="http://schemas.openxmlformats.org/officeDocument/2006/relationships/image" Target="../media/image36.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8</xdr:col>
      <xdr:colOff>175038</xdr:colOff>
      <xdr:row>0</xdr:row>
      <xdr:rowOff>0</xdr:rowOff>
    </xdr:from>
    <xdr:to>
      <xdr:col>10</xdr:col>
      <xdr:colOff>780496</xdr:colOff>
      <xdr:row>1</xdr:row>
      <xdr:rowOff>115266</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1838" y="0"/>
          <a:ext cx="1900858" cy="4200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254000</xdr:colOff>
          <xdr:row>17</xdr:row>
          <xdr:rowOff>101600</xdr:rowOff>
        </xdr:from>
        <xdr:to>
          <xdr:col>2</xdr:col>
          <xdr:colOff>196850</xdr:colOff>
          <xdr:row>19</xdr:row>
          <xdr:rowOff>0</xdr:rowOff>
        </xdr:to>
        <xdr:sp macro="" textlink="">
          <xdr:nvSpPr>
            <xdr:cNvPr id="21505" name="Check Box 1" descr="Exempt&#10;" hidden="1">
              <a:extLst>
                <a:ext uri="{63B3BB69-23CF-44E3-9099-C40C66FF867C}">
                  <a14:compatExt spid="_x0000_s21505"/>
                </a:ext>
                <a:ext uri="{FF2B5EF4-FFF2-40B4-BE49-F238E27FC236}">
                  <a16:creationId xmlns:a16="http://schemas.microsoft.com/office/drawing/2014/main" id="{00000000-0008-0000-01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17</xdr:row>
          <xdr:rowOff>101600</xdr:rowOff>
        </xdr:from>
        <xdr:to>
          <xdr:col>1</xdr:col>
          <xdr:colOff>196850</xdr:colOff>
          <xdr:row>19</xdr:row>
          <xdr:rowOff>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1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17</xdr:row>
          <xdr:rowOff>76200</xdr:rowOff>
        </xdr:from>
        <xdr:to>
          <xdr:col>3</xdr:col>
          <xdr:colOff>577850</xdr:colOff>
          <xdr:row>19</xdr:row>
          <xdr:rowOff>0</xdr:rowOff>
        </xdr:to>
        <xdr:sp macro="" textlink="">
          <xdr:nvSpPr>
            <xdr:cNvPr id="21507" name="Check Box 3" descr="Exempt&#10;" hidden="1">
              <a:extLst>
                <a:ext uri="{63B3BB69-23CF-44E3-9099-C40C66FF867C}">
                  <a14:compatExt spid="_x0000_s21507"/>
                </a:ext>
                <a:ext uri="{FF2B5EF4-FFF2-40B4-BE49-F238E27FC236}">
                  <a16:creationId xmlns:a16="http://schemas.microsoft.com/office/drawing/2014/main" id="{00000000-0008-0000-01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146050</xdr:colOff>
          <xdr:row>18</xdr:row>
          <xdr:rowOff>6350</xdr:rowOff>
        </xdr:from>
        <xdr:to>
          <xdr:col>6</xdr:col>
          <xdr:colOff>577850</xdr:colOff>
          <xdr:row>18</xdr:row>
          <xdr:rowOff>222250</xdr:rowOff>
        </xdr:to>
        <xdr:grpSp>
          <xdr:nvGrpSpPr>
            <xdr:cNvPr id="3" name="Group 2">
              <a:extLst>
                <a:ext uri="{FF2B5EF4-FFF2-40B4-BE49-F238E27FC236}">
                  <a16:creationId xmlns:a16="http://schemas.microsoft.com/office/drawing/2014/main" id="{FFE62362-A583-F167-00EE-A2B08BCC803D}"/>
                </a:ext>
              </a:extLst>
            </xdr:cNvPr>
            <xdr:cNvGrpSpPr/>
          </xdr:nvGrpSpPr>
          <xdr:grpSpPr>
            <a:xfrm>
              <a:off x="3041650" y="3511550"/>
              <a:ext cx="1898650" cy="215900"/>
              <a:chOff x="3041651" y="3511551"/>
              <a:chExt cx="1898648" cy="215900"/>
            </a:xfrm>
          </xdr:grpSpPr>
          <xdr:sp macro="" textlink="">
            <xdr:nvSpPr>
              <xdr:cNvPr id="21508" name="Check Box 4" descr="&#10;" hidden="1">
                <a:extLst>
                  <a:ext uri="{63B3BB69-23CF-44E3-9099-C40C66FF867C}">
                    <a14:compatExt spid="_x0000_s21508"/>
                  </a:ext>
                  <a:ext uri="{FF2B5EF4-FFF2-40B4-BE49-F238E27FC236}">
                    <a16:creationId xmlns:a16="http://schemas.microsoft.com/office/drawing/2014/main" id="{00000000-0008-0000-0100-000004540000}"/>
                  </a:ext>
                </a:extLst>
              </xdr:cNvPr>
              <xdr:cNvSpPr/>
            </xdr:nvSpPr>
            <xdr:spPr bwMode="auto">
              <a:xfrm>
                <a:off x="4298949" y="3511551"/>
                <a:ext cx="641350" cy="21590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100-000005540000}"/>
                  </a:ext>
                </a:extLst>
              </xdr:cNvPr>
              <xdr:cNvSpPr/>
            </xdr:nvSpPr>
            <xdr:spPr bwMode="auto">
              <a:xfrm>
                <a:off x="3041651" y="3530600"/>
                <a:ext cx="603250" cy="19050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grp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32</xdr:row>
          <xdr:rowOff>25400</xdr:rowOff>
        </xdr:from>
        <xdr:to>
          <xdr:col>5</xdr:col>
          <xdr:colOff>190500</xdr:colOff>
          <xdr:row>33</xdr:row>
          <xdr:rowOff>184150</xdr:rowOff>
        </xdr:to>
        <xdr:sp macro="" textlink="">
          <xdr:nvSpPr>
            <xdr:cNvPr id="21512" name="Check Box 8" descr="Exempt&#10;" hidden="1">
              <a:extLst>
                <a:ext uri="{63B3BB69-23CF-44E3-9099-C40C66FF867C}">
                  <a14:compatExt spid="_x0000_s21512"/>
                </a:ext>
                <a:ext uri="{FF2B5EF4-FFF2-40B4-BE49-F238E27FC236}">
                  <a16:creationId xmlns:a16="http://schemas.microsoft.com/office/drawing/2014/main" id="{00000000-0008-0000-0100-000008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Installation Contractor/Project Expediter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32</xdr:row>
          <xdr:rowOff>44450</xdr:rowOff>
        </xdr:from>
        <xdr:to>
          <xdr:col>2</xdr:col>
          <xdr:colOff>177800</xdr:colOff>
          <xdr:row>33</xdr:row>
          <xdr:rowOff>177800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100-000009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Customer Address Above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44450</xdr:colOff>
          <xdr:row>32</xdr:row>
          <xdr:rowOff>38100</xdr:rowOff>
        </xdr:from>
        <xdr:to>
          <xdr:col>9</xdr:col>
          <xdr:colOff>139700</xdr:colOff>
          <xdr:row>33</xdr:row>
          <xdr:rowOff>184150</xdr:rowOff>
        </xdr:to>
        <xdr:sp macro="" textlink="">
          <xdr:nvSpPr>
            <xdr:cNvPr id="21514" name="Check Box 10" descr="&#10;" hidden="1">
              <a:extLst>
                <a:ext uri="{63B3BB69-23CF-44E3-9099-C40C66FF867C}">
                  <a14:compatExt spid="_x0000_s21514"/>
                </a:ext>
                <a:ext uri="{FF2B5EF4-FFF2-40B4-BE49-F238E27FC236}">
                  <a16:creationId xmlns:a16="http://schemas.microsoft.com/office/drawing/2014/main" id="{00000000-0008-0000-0100-00000A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(Fill out Below)</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41</xdr:row>
          <xdr:rowOff>25400</xdr:rowOff>
        </xdr:from>
        <xdr:to>
          <xdr:col>2</xdr:col>
          <xdr:colOff>196850</xdr:colOff>
          <xdr:row>42</xdr:row>
          <xdr:rowOff>25400</xdr:rowOff>
        </xdr:to>
        <xdr:sp macro="" textlink="">
          <xdr:nvSpPr>
            <xdr:cNvPr id="21515" name="Check Box 11" descr="Exempt&#10;" hidden="1">
              <a:extLst>
                <a:ext uri="{63B3BB69-23CF-44E3-9099-C40C66FF867C}">
                  <a14:compatExt spid="_x0000_s21515"/>
                </a:ext>
                <a:ext uri="{FF2B5EF4-FFF2-40B4-BE49-F238E27FC236}">
                  <a16:creationId xmlns:a16="http://schemas.microsoft.com/office/drawing/2014/main" id="{00000000-0008-0000-01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41</xdr:row>
          <xdr:rowOff>25400</xdr:rowOff>
        </xdr:from>
        <xdr:to>
          <xdr:col>1</xdr:col>
          <xdr:colOff>196850</xdr:colOff>
          <xdr:row>42</xdr:row>
          <xdr:rowOff>25400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1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41</xdr:row>
          <xdr:rowOff>0</xdr:rowOff>
        </xdr:from>
        <xdr:to>
          <xdr:col>3</xdr:col>
          <xdr:colOff>577850</xdr:colOff>
          <xdr:row>42</xdr:row>
          <xdr:rowOff>25400</xdr:rowOff>
        </xdr:to>
        <xdr:sp macro="" textlink="">
          <xdr:nvSpPr>
            <xdr:cNvPr id="21517" name="Check Box 13" descr="Exempt&#10;" hidden="1">
              <a:extLst>
                <a:ext uri="{63B3BB69-23CF-44E3-9099-C40C66FF867C}">
                  <a14:compatExt spid="_x0000_s21517"/>
                </a:ext>
                <a:ext uri="{FF2B5EF4-FFF2-40B4-BE49-F238E27FC236}">
                  <a16:creationId xmlns:a16="http://schemas.microsoft.com/office/drawing/2014/main" id="{00000000-0008-0000-01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51</xdr:row>
          <xdr:rowOff>0</xdr:rowOff>
        </xdr:from>
        <xdr:to>
          <xdr:col>2</xdr:col>
          <xdr:colOff>196850</xdr:colOff>
          <xdr:row>52</xdr:row>
          <xdr:rowOff>6350</xdr:rowOff>
        </xdr:to>
        <xdr:sp macro="" textlink="">
          <xdr:nvSpPr>
            <xdr:cNvPr id="21518" name="Check Box 14" descr="Exempt&#10;" hidden="1">
              <a:extLst>
                <a:ext uri="{63B3BB69-23CF-44E3-9099-C40C66FF867C}">
                  <a14:compatExt spid="_x0000_s21518"/>
                </a:ext>
                <a:ext uri="{FF2B5EF4-FFF2-40B4-BE49-F238E27FC236}">
                  <a16:creationId xmlns:a16="http://schemas.microsoft.com/office/drawing/2014/main" id="{00000000-0008-0000-01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51</xdr:row>
          <xdr:rowOff>0</xdr:rowOff>
        </xdr:from>
        <xdr:to>
          <xdr:col>1</xdr:col>
          <xdr:colOff>196850</xdr:colOff>
          <xdr:row>52</xdr:row>
          <xdr:rowOff>6350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1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50</xdr:row>
          <xdr:rowOff>31750</xdr:rowOff>
        </xdr:from>
        <xdr:to>
          <xdr:col>3</xdr:col>
          <xdr:colOff>577850</xdr:colOff>
          <xdr:row>51</xdr:row>
          <xdr:rowOff>177800</xdr:rowOff>
        </xdr:to>
        <xdr:sp macro="" textlink="">
          <xdr:nvSpPr>
            <xdr:cNvPr id="21520" name="Check Box 16" descr="Exempt&#10;" hidden="1">
              <a:extLst>
                <a:ext uri="{63B3BB69-23CF-44E3-9099-C40C66FF867C}">
                  <a14:compatExt spid="_x0000_s21520"/>
                </a:ext>
                <a:ext uri="{FF2B5EF4-FFF2-40B4-BE49-F238E27FC236}">
                  <a16:creationId xmlns:a16="http://schemas.microsoft.com/office/drawing/2014/main" id="{00000000-0008-0000-01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61</xdr:row>
          <xdr:rowOff>25400</xdr:rowOff>
        </xdr:from>
        <xdr:to>
          <xdr:col>2</xdr:col>
          <xdr:colOff>196850</xdr:colOff>
          <xdr:row>62</xdr:row>
          <xdr:rowOff>25400</xdr:rowOff>
        </xdr:to>
        <xdr:sp macro="" textlink="">
          <xdr:nvSpPr>
            <xdr:cNvPr id="21521" name="Check Box 17" descr="Exempt&#10;" hidden="1">
              <a:extLst>
                <a:ext uri="{63B3BB69-23CF-44E3-9099-C40C66FF867C}">
                  <a14:compatExt spid="_x0000_s21521"/>
                </a:ext>
                <a:ext uri="{FF2B5EF4-FFF2-40B4-BE49-F238E27FC236}">
                  <a16:creationId xmlns:a16="http://schemas.microsoft.com/office/drawing/2014/main" id="{00000000-0008-0000-01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61</xdr:row>
          <xdr:rowOff>25400</xdr:rowOff>
        </xdr:from>
        <xdr:to>
          <xdr:col>1</xdr:col>
          <xdr:colOff>196850</xdr:colOff>
          <xdr:row>62</xdr:row>
          <xdr:rowOff>25400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1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61</xdr:row>
          <xdr:rowOff>0</xdr:rowOff>
        </xdr:from>
        <xdr:to>
          <xdr:col>3</xdr:col>
          <xdr:colOff>577850</xdr:colOff>
          <xdr:row>62</xdr:row>
          <xdr:rowOff>25400</xdr:rowOff>
        </xdr:to>
        <xdr:sp macro="" textlink="">
          <xdr:nvSpPr>
            <xdr:cNvPr id="21523" name="Check Box 19" descr="Exempt&#10;" hidden="1">
              <a:extLst>
                <a:ext uri="{63B3BB69-23CF-44E3-9099-C40C66FF867C}">
                  <a14:compatExt spid="_x0000_s21523"/>
                </a:ext>
                <a:ext uri="{FF2B5EF4-FFF2-40B4-BE49-F238E27FC236}">
                  <a16:creationId xmlns:a16="http://schemas.microsoft.com/office/drawing/2014/main" id="{00000000-0008-0000-01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70</xdr:row>
          <xdr:rowOff>25400</xdr:rowOff>
        </xdr:from>
        <xdr:to>
          <xdr:col>8</xdr:col>
          <xdr:colOff>603250</xdr:colOff>
          <xdr:row>72</xdr:row>
          <xdr:rowOff>234950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1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 CERTIFY THAT ALL STATEMENTS MADE IN THIS APPLICATION ARE CORRECT TO THE BEST OF MY KNOWLEDGE AND THAT I HAVE READ AND AGREE TO THE TERMS AND CONDITIONS OF NATIONAL GRID'S RETROFIT PROGRAM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260350</xdr:colOff>
          <xdr:row>32</xdr:row>
          <xdr:rowOff>25400</xdr:rowOff>
        </xdr:from>
        <xdr:to>
          <xdr:col>6</xdr:col>
          <xdr:colOff>609600</xdr:colOff>
          <xdr:row>33</xdr:row>
          <xdr:rowOff>190500</xdr:rowOff>
        </xdr:to>
        <xdr:sp macro="" textlink="">
          <xdr:nvSpPr>
            <xdr:cNvPr id="21525" name="Check Box 21" descr="Exempt&#10;" hidden="1">
              <a:extLst>
                <a:ext uri="{63B3BB69-23CF-44E3-9099-C40C66FF867C}">
                  <a14:compatExt spid="_x0000_s21525"/>
                </a:ext>
                <a:ext uri="{FF2B5EF4-FFF2-40B4-BE49-F238E27FC236}">
                  <a16:creationId xmlns:a16="http://schemas.microsoft.com/office/drawing/2014/main" id="{00000000-0008-0000-0100-000015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Equipment Vendor Address Below</a:t>
              </a:r>
            </a:p>
          </xdr:txBody>
        </xdr:sp>
        <xdr:clientData fLocksWithSheet="0"/>
      </xdr:twoCellAnchor>
    </mc:Choice>
    <mc:Fallback/>
  </mc:AlternateContent>
  <xdr:twoCellAnchor editAs="oneCell">
    <xdr:from>
      <xdr:col>7</xdr:col>
      <xdr:colOff>248063</xdr:colOff>
      <xdr:row>0</xdr:row>
      <xdr:rowOff>56875</xdr:rowOff>
    </xdr:from>
    <xdr:to>
      <xdr:col>9</xdr:col>
      <xdr:colOff>1199596</xdr:colOff>
      <xdr:row>1</xdr:row>
      <xdr:rowOff>170871</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3763" y="56875"/>
          <a:ext cx="2367583" cy="4264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505238</xdr:colOff>
      <xdr:row>0</xdr:row>
      <xdr:rowOff>107675</xdr:rowOff>
    </xdr:from>
    <xdr:to>
      <xdr:col>10</xdr:col>
      <xdr:colOff>501096</xdr:colOff>
      <xdr:row>1</xdr:row>
      <xdr:rowOff>222941</xdr:rowOff>
    </xdr:to>
    <xdr:pic>
      <xdr:nvPicPr>
        <xdr:cNvPr id="2" name="Picture 1" descr="National Grid Logo">
          <a:extLst>
            <a:ext uri="{FF2B5EF4-FFF2-40B4-BE49-F238E27FC236}">
              <a16:creationId xmlns:a16="http://schemas.microsoft.com/office/drawing/2014/main" id="{128A9353-0976-4427-ACEA-87CA0ABE4B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72438" y="107675"/>
          <a:ext cx="1824658" cy="4200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438150</xdr:colOff>
      <xdr:row>0</xdr:row>
      <xdr:rowOff>44450</xdr:rowOff>
    </xdr:from>
    <xdr:to>
      <xdr:col>9</xdr:col>
      <xdr:colOff>497508</xdr:colOff>
      <xdr:row>1</xdr:row>
      <xdr:rowOff>274016</xdr:rowOff>
    </xdr:to>
    <xdr:pic>
      <xdr:nvPicPr>
        <xdr:cNvPr id="5" name="Picture 4">
          <a:extLst>
            <a:ext uri="{FF2B5EF4-FFF2-40B4-BE49-F238E27FC236}">
              <a16:creationId xmlns:a16="http://schemas.microsoft.com/office/drawing/2014/main" id="{C7E1ADEE-506E-4954-A0EE-752D21A2CD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50" y="44450"/>
          <a:ext cx="1888158" cy="4200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738188</xdr:colOff>
          <xdr:row>9</xdr:row>
          <xdr:rowOff>111125</xdr:rowOff>
        </xdr:from>
        <xdr:to>
          <xdr:col>4</xdr:col>
          <xdr:colOff>93663</xdr:colOff>
          <xdr:row>11</xdr:row>
          <xdr:rowOff>73025</xdr:rowOff>
        </xdr:to>
        <xdr:pic>
          <xdr:nvPicPr>
            <xdr:cNvPr id="13" name="Picture 12">
              <a:hlinkClick xmlns:r="http://schemas.openxmlformats.org/officeDocument/2006/relationships" r:id="rId1"/>
              <a:extLst>
                <a:ext uri="{FF2B5EF4-FFF2-40B4-BE49-F238E27FC236}">
                  <a16:creationId xmlns:a16="http://schemas.microsoft.com/office/drawing/2014/main" id="{AD2B81DB-2D05-AD7E-553F-DFACCE5EE144}"/>
                </a:ext>
              </a:extLst>
            </xdr:cNvPr>
            <xdr:cNvPicPr>
              <a:picLocks noChangeArrowheads="1"/>
              <a:extLst>
                <a:ext uri="{84589F7E-364E-4C9E-8A38-B11213B215E9}">
                  <a14:cameraTool cellRange="Reference!$AG$50" spid="_x0000_s178418"/>
                </a:ext>
              </a:extLst>
            </xdr:cNvPicPr>
          </xdr:nvPicPr>
          <xdr:blipFill>
            <a:blip xmlns:r="http://schemas.openxmlformats.org/officeDocument/2006/relationships" r:embed="rId2">
              <a:lum/>
            </a:blip>
            <a:srcRect/>
            <a:stretch>
              <a:fillRect/>
            </a:stretch>
          </xdr:blipFill>
          <xdr:spPr bwMode="auto">
            <a:xfrm>
              <a:off x="1992313"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xdr:twoCellAnchor editAs="oneCell">
    <xdr:from>
      <xdr:col>11</xdr:col>
      <xdr:colOff>733838</xdr:colOff>
      <xdr:row>0</xdr:row>
      <xdr:rowOff>47163</xdr:rowOff>
    </xdr:from>
    <xdr:to>
      <xdr:col>13</xdr:col>
      <xdr:colOff>1101917</xdr:colOff>
      <xdr:row>2</xdr:row>
      <xdr:rowOff>17724</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735213" y="47163"/>
          <a:ext cx="2384204" cy="57349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341312</xdr:colOff>
          <xdr:row>9</xdr:row>
          <xdr:rowOff>111125</xdr:rowOff>
        </xdr:from>
        <xdr:to>
          <xdr:col>5</xdr:col>
          <xdr:colOff>696912</xdr:colOff>
          <xdr:row>11</xdr:row>
          <xdr:rowOff>73025</xdr:rowOff>
        </xdr:to>
        <xdr:pic>
          <xdr:nvPicPr>
            <xdr:cNvPr id="17" name="Picture 16">
              <a:hlinkClick xmlns:r="http://schemas.openxmlformats.org/officeDocument/2006/relationships" r:id="rId4"/>
              <a:extLst>
                <a:ext uri="{FF2B5EF4-FFF2-40B4-BE49-F238E27FC236}">
                  <a16:creationId xmlns:a16="http://schemas.microsoft.com/office/drawing/2014/main" id="{42ED3477-AC13-7E53-B0E6-10A1EE372120}"/>
                </a:ext>
              </a:extLst>
            </xdr:cNvPr>
            <xdr:cNvPicPr>
              <a:picLocks noChangeArrowheads="1"/>
              <a:extLst>
                <a:ext uri="{84589F7E-364E-4C9E-8A38-B11213B215E9}">
                  <a14:cameraTool cellRange="Reference!$AI$50" spid="_x0000_s178419"/>
                </a:ext>
              </a:extLst>
            </xdr:cNvPicPr>
          </xdr:nvPicPr>
          <xdr:blipFill>
            <a:blip xmlns:r="http://schemas.openxmlformats.org/officeDocument/2006/relationships" r:embed="rId5"/>
            <a:srcRect/>
            <a:stretch>
              <a:fillRect/>
            </a:stretch>
          </xdr:blipFill>
          <xdr:spPr bwMode="auto">
            <a:xfrm>
              <a:off x="3611562"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944561</xdr:colOff>
          <xdr:row>9</xdr:row>
          <xdr:rowOff>111125</xdr:rowOff>
        </xdr:from>
        <xdr:to>
          <xdr:col>6</xdr:col>
          <xdr:colOff>1157286</xdr:colOff>
          <xdr:row>11</xdr:row>
          <xdr:rowOff>73025</xdr:rowOff>
        </xdr:to>
        <xdr:pic>
          <xdr:nvPicPr>
            <xdr:cNvPr id="18" name="Picture 17">
              <a:hlinkClick xmlns:r="http://schemas.openxmlformats.org/officeDocument/2006/relationships" r:id="rId6"/>
              <a:extLst>
                <a:ext uri="{FF2B5EF4-FFF2-40B4-BE49-F238E27FC236}">
                  <a16:creationId xmlns:a16="http://schemas.microsoft.com/office/drawing/2014/main" id="{F9217675-118C-4860-7062-351CC8852F61}"/>
                </a:ext>
              </a:extLst>
            </xdr:cNvPr>
            <xdr:cNvPicPr>
              <a:picLocks noChangeArrowheads="1"/>
              <a:extLst>
                <a:ext uri="{84589F7E-364E-4C9E-8A38-B11213B215E9}">
                  <a14:cameraTool cellRange="Reference!$AK$50" spid="_x0000_s178420"/>
                </a:ext>
              </a:extLst>
            </xdr:cNvPicPr>
          </xdr:nvPicPr>
          <xdr:blipFill>
            <a:blip xmlns:r="http://schemas.openxmlformats.org/officeDocument/2006/relationships" r:embed="rId7"/>
            <a:srcRect/>
            <a:stretch>
              <a:fillRect/>
            </a:stretch>
          </xdr:blipFill>
          <xdr:spPr bwMode="auto">
            <a:xfrm>
              <a:off x="5230811"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238123</xdr:colOff>
          <xdr:row>9</xdr:row>
          <xdr:rowOff>111125</xdr:rowOff>
        </xdr:from>
        <xdr:to>
          <xdr:col>8</xdr:col>
          <xdr:colOff>450848</xdr:colOff>
          <xdr:row>11</xdr:row>
          <xdr:rowOff>73025</xdr:rowOff>
        </xdr:to>
        <xdr:pic>
          <xdr:nvPicPr>
            <xdr:cNvPr id="19" name="Picture 18">
              <a:hlinkClick xmlns:r="http://schemas.openxmlformats.org/officeDocument/2006/relationships" r:id="rId8"/>
              <a:extLst>
                <a:ext uri="{FF2B5EF4-FFF2-40B4-BE49-F238E27FC236}">
                  <a16:creationId xmlns:a16="http://schemas.microsoft.com/office/drawing/2014/main" id="{F2CEE8CF-46BC-31E8-D2FF-046E2C010989}"/>
                </a:ext>
              </a:extLst>
            </xdr:cNvPr>
            <xdr:cNvPicPr>
              <a:picLocks noChangeArrowheads="1"/>
              <a:extLst>
                <a:ext uri="{84589F7E-364E-4C9E-8A38-B11213B215E9}">
                  <a14:cameraTool cellRange="Reference!$AM$50" spid="_x0000_s178421"/>
                </a:ext>
              </a:extLst>
            </xdr:cNvPicPr>
          </xdr:nvPicPr>
          <xdr:blipFill>
            <a:blip xmlns:r="http://schemas.openxmlformats.org/officeDocument/2006/relationships" r:embed="rId9"/>
            <a:srcRect/>
            <a:stretch>
              <a:fillRect/>
            </a:stretch>
          </xdr:blipFill>
          <xdr:spPr bwMode="auto">
            <a:xfrm>
              <a:off x="6842123"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714373</xdr:colOff>
          <xdr:row>9</xdr:row>
          <xdr:rowOff>111125</xdr:rowOff>
        </xdr:from>
        <xdr:to>
          <xdr:col>9</xdr:col>
          <xdr:colOff>927098</xdr:colOff>
          <xdr:row>11</xdr:row>
          <xdr:rowOff>73025</xdr:rowOff>
        </xdr:to>
        <xdr:pic>
          <xdr:nvPicPr>
            <xdr:cNvPr id="25" name="Picture 24">
              <a:hlinkClick xmlns:r="http://schemas.openxmlformats.org/officeDocument/2006/relationships" r:id="rId10"/>
              <a:extLst>
                <a:ext uri="{FF2B5EF4-FFF2-40B4-BE49-F238E27FC236}">
                  <a16:creationId xmlns:a16="http://schemas.microsoft.com/office/drawing/2014/main" id="{D6974065-B0A6-BCFA-21F6-17CA912CFED0}"/>
                </a:ext>
              </a:extLst>
            </xdr:cNvPr>
            <xdr:cNvPicPr>
              <a:picLocks noChangeArrowheads="1"/>
              <a:extLst>
                <a:ext uri="{84589F7E-364E-4C9E-8A38-B11213B215E9}">
                  <a14:cameraTool cellRange="Reference!$AO$50" spid="_x0000_s178422"/>
                </a:ext>
              </a:extLst>
            </xdr:cNvPicPr>
          </xdr:nvPicPr>
          <xdr:blipFill>
            <a:blip xmlns:r="http://schemas.openxmlformats.org/officeDocument/2006/relationships" r:embed="rId11"/>
            <a:srcRect/>
            <a:stretch>
              <a:fillRect/>
            </a:stretch>
          </xdr:blipFill>
          <xdr:spPr bwMode="auto">
            <a:xfrm>
              <a:off x="8477248"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428626</xdr:colOff>
          <xdr:row>9</xdr:row>
          <xdr:rowOff>111126</xdr:rowOff>
        </xdr:from>
        <xdr:to>
          <xdr:col>12</xdr:col>
          <xdr:colOff>728663</xdr:colOff>
          <xdr:row>11</xdr:row>
          <xdr:rowOff>73026</xdr:rowOff>
        </xdr:to>
        <xdr:pic>
          <xdr:nvPicPr>
            <xdr:cNvPr id="26" name="Picture 25">
              <a:hlinkClick xmlns:r="http://schemas.openxmlformats.org/officeDocument/2006/relationships" r:id="rId12"/>
              <a:extLst>
                <a:ext uri="{FF2B5EF4-FFF2-40B4-BE49-F238E27FC236}">
                  <a16:creationId xmlns:a16="http://schemas.microsoft.com/office/drawing/2014/main" id="{0EB07B1C-61D2-BCBA-0308-212AC4354294}"/>
                </a:ext>
              </a:extLst>
            </xdr:cNvPr>
            <xdr:cNvPicPr>
              <a:picLocks noChangeArrowheads="1"/>
              <a:extLst>
                <a:ext uri="{84589F7E-364E-4C9E-8A38-B11213B215E9}">
                  <a14:cameraTool cellRange="Reference!$AR$50" spid="_x0000_s178423"/>
                </a:ext>
              </a:extLst>
            </xdr:cNvPicPr>
          </xdr:nvPicPr>
          <xdr:blipFill>
            <a:blip xmlns:r="http://schemas.openxmlformats.org/officeDocument/2006/relationships" r:embed="rId13"/>
            <a:srcRect/>
            <a:stretch>
              <a:fillRect/>
            </a:stretch>
          </xdr:blipFill>
          <xdr:spPr bwMode="auto">
            <a:xfrm>
              <a:off x="11811001" y="2119314"/>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301627</xdr:colOff>
          <xdr:row>9</xdr:row>
          <xdr:rowOff>103188</xdr:rowOff>
        </xdr:from>
        <xdr:to>
          <xdr:col>2</xdr:col>
          <xdr:colOff>514352</xdr:colOff>
          <xdr:row>11</xdr:row>
          <xdr:rowOff>65088</xdr:rowOff>
        </xdr:to>
        <xdr:pic>
          <xdr:nvPicPr>
            <xdr:cNvPr id="12" name="Picture 11">
              <a:hlinkClick xmlns:r="http://schemas.openxmlformats.org/officeDocument/2006/relationships" r:id="rId14"/>
              <a:extLst>
                <a:ext uri="{FF2B5EF4-FFF2-40B4-BE49-F238E27FC236}">
                  <a16:creationId xmlns:a16="http://schemas.microsoft.com/office/drawing/2014/main" id="{3030CD96-A7DF-8FE2-2469-E72BDB7B3DA6}"/>
                </a:ext>
              </a:extLst>
            </xdr:cNvPr>
            <xdr:cNvPicPr>
              <a:picLocks noChangeArrowheads="1"/>
              <a:extLst>
                <a:ext uri="{84589F7E-364E-4C9E-8A38-B11213B215E9}">
                  <a14:cameraTool cellRange="Reference!$AE$50" spid="_x0000_s178424"/>
                </a:ext>
              </a:extLst>
            </xdr:cNvPicPr>
          </xdr:nvPicPr>
          <xdr:blipFill>
            <a:blip xmlns:r="http://schemas.openxmlformats.org/officeDocument/2006/relationships" r:embed="rId15">
              <a:lum contrast="-6000"/>
              <a:alphaModFix/>
            </a:blip>
            <a:srcRect/>
            <a:stretch>
              <a:fillRect/>
            </a:stretch>
          </xdr:blipFill>
          <xdr:spPr bwMode="auto">
            <a:xfrm>
              <a:off x="396877" y="2111376"/>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1047750</xdr:colOff>
      <xdr:row>9</xdr:row>
      <xdr:rowOff>95250</xdr:rowOff>
    </xdr:from>
    <xdr:to>
      <xdr:col>7</xdr:col>
      <xdr:colOff>31750</xdr:colOff>
      <xdr:row>11</xdr:row>
      <xdr:rowOff>133350</xdr:rowOff>
    </xdr:to>
    <xdr:sp macro="" textlink="">
      <xdr:nvSpPr>
        <xdr:cNvPr id="87973" name="AutoShape 19365">
          <a:extLst>
            <a:ext uri="{FF2B5EF4-FFF2-40B4-BE49-F238E27FC236}">
              <a16:creationId xmlns:a16="http://schemas.microsoft.com/office/drawing/2014/main" id="{62EBAE71-8D1D-3070-1C65-68B7A8BF7905}"/>
            </a:ext>
          </a:extLst>
        </xdr:cNvPr>
        <xdr:cNvSpPr>
          <a:spLocks noChangeAspect="1" noChangeArrowheads="1"/>
        </xdr:cNvSpPr>
      </xdr:nvSpPr>
      <xdr:spPr bwMode="auto">
        <a:xfrm>
          <a:off x="5340350" y="2101850"/>
          <a:ext cx="1308100" cy="990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12</xdr:col>
          <xdr:colOff>238124</xdr:colOff>
          <xdr:row>14</xdr:row>
          <xdr:rowOff>111126</xdr:rowOff>
        </xdr:from>
        <xdr:to>
          <xdr:col>13</xdr:col>
          <xdr:colOff>665162</xdr:colOff>
          <xdr:row>16</xdr:row>
          <xdr:rowOff>73026</xdr:rowOff>
        </xdr:to>
        <xdr:pic>
          <xdr:nvPicPr>
            <xdr:cNvPr id="6" name="Picture 5">
              <a:hlinkClick xmlns:r="http://schemas.openxmlformats.org/officeDocument/2006/relationships" r:id="rId16"/>
              <a:extLst>
                <a:ext uri="{FF2B5EF4-FFF2-40B4-BE49-F238E27FC236}">
                  <a16:creationId xmlns:a16="http://schemas.microsoft.com/office/drawing/2014/main" id="{95A09C59-8E59-4B74-A7C2-D74EAF603083}"/>
                </a:ext>
              </a:extLst>
            </xdr:cNvPr>
            <xdr:cNvPicPr>
              <a:picLocks noChangeArrowheads="1"/>
              <a:extLst>
                <a:ext uri="{84589F7E-364E-4C9E-8A38-B11213B215E9}">
                  <a14:cameraTool cellRange="Reference!$AQ$53" spid="_x0000_s178425"/>
                </a:ext>
              </a:extLst>
            </xdr:cNvPicPr>
          </xdr:nvPicPr>
          <xdr:blipFill>
            <a:blip xmlns:r="http://schemas.openxmlformats.org/officeDocument/2006/relationships" r:embed="rId17"/>
            <a:srcRect/>
            <a:stretch>
              <a:fillRect/>
            </a:stretch>
          </xdr:blipFill>
          <xdr:spPr bwMode="auto">
            <a:xfrm>
              <a:off x="12692062" y="3778251"/>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690562</xdr:colOff>
          <xdr:row>14</xdr:row>
          <xdr:rowOff>119062</xdr:rowOff>
        </xdr:from>
        <xdr:to>
          <xdr:col>11</xdr:col>
          <xdr:colOff>760412</xdr:colOff>
          <xdr:row>16</xdr:row>
          <xdr:rowOff>80962</xdr:rowOff>
        </xdr:to>
        <xdr:pic>
          <xdr:nvPicPr>
            <xdr:cNvPr id="9" name="Picture 8">
              <a:hlinkClick xmlns:r="http://schemas.openxmlformats.org/officeDocument/2006/relationships" r:id="rId18"/>
              <a:extLst>
                <a:ext uri="{FF2B5EF4-FFF2-40B4-BE49-F238E27FC236}">
                  <a16:creationId xmlns:a16="http://schemas.microsoft.com/office/drawing/2014/main" id="{56979769-4068-446C-B0D5-68E5442D3847}"/>
                </a:ext>
              </a:extLst>
            </xdr:cNvPr>
            <xdr:cNvPicPr>
              <a:picLocks noChangeArrowheads="1"/>
              <a:extLst>
                <a:ext uri="{84589F7E-364E-4C9E-8A38-B11213B215E9}">
                  <a14:cameraTool cellRange="Reference!$AO$53" spid="_x0000_s178426"/>
                </a:ext>
              </a:extLst>
            </xdr:cNvPicPr>
          </xdr:nvPicPr>
          <xdr:blipFill>
            <a:blip xmlns:r="http://schemas.openxmlformats.org/officeDocument/2006/relationships" r:embed="rId19"/>
            <a:srcRect/>
            <a:stretch>
              <a:fillRect/>
            </a:stretch>
          </xdr:blipFill>
          <xdr:spPr bwMode="auto">
            <a:xfrm>
              <a:off x="10771187" y="3786187"/>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904875</xdr:colOff>
          <xdr:row>14</xdr:row>
          <xdr:rowOff>119063</xdr:rowOff>
        </xdr:from>
        <xdr:to>
          <xdr:col>9</xdr:col>
          <xdr:colOff>1117600</xdr:colOff>
          <xdr:row>16</xdr:row>
          <xdr:rowOff>80963</xdr:rowOff>
        </xdr:to>
        <xdr:pic>
          <xdr:nvPicPr>
            <xdr:cNvPr id="10" name="Picture 9">
              <a:hlinkClick xmlns:r="http://schemas.openxmlformats.org/officeDocument/2006/relationships" r:id="rId20"/>
              <a:extLst>
                <a:ext uri="{FF2B5EF4-FFF2-40B4-BE49-F238E27FC236}">
                  <a16:creationId xmlns:a16="http://schemas.microsoft.com/office/drawing/2014/main" id="{892AC2D8-3F0A-4D85-9F95-0AB239F6FF4B}"/>
                </a:ext>
              </a:extLst>
            </xdr:cNvPr>
            <xdr:cNvPicPr>
              <a:picLocks noChangeArrowheads="1"/>
              <a:extLst>
                <a:ext uri="{84589F7E-364E-4C9E-8A38-B11213B215E9}">
                  <a14:cameraTool cellRange="Reference!$AM$53" spid="_x0000_s178427"/>
                </a:ext>
              </a:extLst>
            </xdr:cNvPicPr>
          </xdr:nvPicPr>
          <xdr:blipFill>
            <a:blip xmlns:r="http://schemas.openxmlformats.org/officeDocument/2006/relationships" r:embed="rId21"/>
            <a:srcRect/>
            <a:stretch>
              <a:fillRect/>
            </a:stretch>
          </xdr:blipFill>
          <xdr:spPr bwMode="auto">
            <a:xfrm>
              <a:off x="8667750" y="3786188"/>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1111250</xdr:colOff>
          <xdr:row>14</xdr:row>
          <xdr:rowOff>111124</xdr:rowOff>
        </xdr:from>
        <xdr:to>
          <xdr:col>8</xdr:col>
          <xdr:colOff>165100</xdr:colOff>
          <xdr:row>16</xdr:row>
          <xdr:rowOff>73024</xdr:rowOff>
        </xdr:to>
        <xdr:pic>
          <xdr:nvPicPr>
            <xdr:cNvPr id="14" name="Picture 13">
              <a:hlinkClick xmlns:r="http://schemas.openxmlformats.org/officeDocument/2006/relationships" r:id="rId22"/>
              <a:extLst>
                <a:ext uri="{FF2B5EF4-FFF2-40B4-BE49-F238E27FC236}">
                  <a16:creationId xmlns:a16="http://schemas.microsoft.com/office/drawing/2014/main" id="{EACF9BE7-AC12-4696-A2A6-362460055082}"/>
                </a:ext>
              </a:extLst>
            </xdr:cNvPr>
            <xdr:cNvPicPr>
              <a:picLocks noChangeArrowheads="1"/>
              <a:extLst>
                <a:ext uri="{84589F7E-364E-4C9E-8A38-B11213B215E9}">
                  <a14:cameraTool cellRange="Reference!$AK$53" spid="_x0000_s178428"/>
                </a:ext>
              </a:extLst>
            </xdr:cNvPicPr>
          </xdr:nvPicPr>
          <xdr:blipFill>
            <a:blip xmlns:r="http://schemas.openxmlformats.org/officeDocument/2006/relationships" r:embed="rId23"/>
            <a:srcRect/>
            <a:stretch>
              <a:fillRect/>
            </a:stretch>
          </xdr:blipFill>
          <xdr:spPr bwMode="auto">
            <a:xfrm>
              <a:off x="6556375" y="3778249"/>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523874</xdr:colOff>
          <xdr:row>14</xdr:row>
          <xdr:rowOff>119062</xdr:rowOff>
        </xdr:from>
        <xdr:to>
          <xdr:col>2</xdr:col>
          <xdr:colOff>736599</xdr:colOff>
          <xdr:row>16</xdr:row>
          <xdr:rowOff>80962</xdr:rowOff>
        </xdr:to>
        <xdr:pic>
          <xdr:nvPicPr>
            <xdr:cNvPr id="15" name="Picture 14">
              <a:hlinkClick xmlns:r="http://schemas.openxmlformats.org/officeDocument/2006/relationships" r:id="rId24"/>
              <a:extLst>
                <a:ext uri="{FF2B5EF4-FFF2-40B4-BE49-F238E27FC236}">
                  <a16:creationId xmlns:a16="http://schemas.microsoft.com/office/drawing/2014/main" id="{BCCC604A-61F7-4F9D-8845-D8199A625DC9}"/>
                </a:ext>
              </a:extLst>
            </xdr:cNvPr>
            <xdr:cNvPicPr>
              <a:picLocks noChangeArrowheads="1"/>
              <a:extLst>
                <a:ext uri="{84589F7E-364E-4C9E-8A38-B11213B215E9}">
                  <a14:cameraTool cellRange="Reference!$AE$53" spid="_x0000_s178429"/>
                </a:ext>
              </a:extLst>
            </xdr:cNvPicPr>
          </xdr:nvPicPr>
          <xdr:blipFill>
            <a:blip xmlns:r="http://schemas.openxmlformats.org/officeDocument/2006/relationships" r:embed="rId25"/>
            <a:srcRect/>
            <a:stretch>
              <a:fillRect/>
            </a:stretch>
          </xdr:blipFill>
          <xdr:spPr bwMode="auto">
            <a:xfrm>
              <a:off x="619124" y="3786187"/>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492125</xdr:colOff>
          <xdr:row>19</xdr:row>
          <xdr:rowOff>127001</xdr:rowOff>
        </xdr:from>
        <xdr:to>
          <xdr:col>2</xdr:col>
          <xdr:colOff>704850</xdr:colOff>
          <xdr:row>21</xdr:row>
          <xdr:rowOff>88901</xdr:rowOff>
        </xdr:to>
        <xdr:pic>
          <xdr:nvPicPr>
            <xdr:cNvPr id="16" name="Picture 15">
              <a:hlinkClick xmlns:r="http://schemas.openxmlformats.org/officeDocument/2006/relationships" r:id="rId26"/>
              <a:extLst>
                <a:ext uri="{FF2B5EF4-FFF2-40B4-BE49-F238E27FC236}">
                  <a16:creationId xmlns:a16="http://schemas.microsoft.com/office/drawing/2014/main" id="{381B2F75-62EB-4494-9860-B62398AF44FE}"/>
                </a:ext>
              </a:extLst>
            </xdr:cNvPr>
            <xdr:cNvPicPr>
              <a:picLocks noChangeArrowheads="1"/>
              <a:extLst>
                <a:ext uri="{84589F7E-364E-4C9E-8A38-B11213B215E9}">
                  <a14:cameraTool cellRange="Reference!$AE$56" spid="_x0000_s178430"/>
                </a:ext>
              </a:extLst>
            </xdr:cNvPicPr>
          </xdr:nvPicPr>
          <xdr:blipFill>
            <a:blip xmlns:r="http://schemas.openxmlformats.org/officeDocument/2006/relationships" r:embed="rId27"/>
            <a:srcRect/>
            <a:stretch>
              <a:fillRect/>
            </a:stretch>
          </xdr:blipFill>
          <xdr:spPr bwMode="auto">
            <a:xfrm>
              <a:off x="587375" y="5453064"/>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182563</xdr:colOff>
          <xdr:row>19</xdr:row>
          <xdr:rowOff>119062</xdr:rowOff>
        </xdr:from>
        <xdr:to>
          <xdr:col>4</xdr:col>
          <xdr:colOff>538163</xdr:colOff>
          <xdr:row>21</xdr:row>
          <xdr:rowOff>80962</xdr:rowOff>
        </xdr:to>
        <xdr:pic>
          <xdr:nvPicPr>
            <xdr:cNvPr id="24" name="Picture 23">
              <a:hlinkClick xmlns:r="http://schemas.openxmlformats.org/officeDocument/2006/relationships" r:id="rId26"/>
              <a:extLst>
                <a:ext uri="{FF2B5EF4-FFF2-40B4-BE49-F238E27FC236}">
                  <a16:creationId xmlns:a16="http://schemas.microsoft.com/office/drawing/2014/main" id="{3186DF81-8BAC-41B1-8CD6-E643EF3B6CDD}"/>
                </a:ext>
              </a:extLst>
            </xdr:cNvPr>
            <xdr:cNvPicPr>
              <a:picLocks noChangeArrowheads="1"/>
              <a:extLst>
                <a:ext uri="{84589F7E-364E-4C9E-8A38-B11213B215E9}">
                  <a14:cameraTool cellRange="Reference!$AG$56" spid="_x0000_s178431"/>
                </a:ext>
              </a:extLst>
            </xdr:cNvPicPr>
          </xdr:nvPicPr>
          <xdr:blipFill>
            <a:blip xmlns:r="http://schemas.openxmlformats.org/officeDocument/2006/relationships" r:embed="rId28"/>
            <a:srcRect/>
            <a:stretch>
              <a:fillRect/>
            </a:stretch>
          </xdr:blipFill>
          <xdr:spPr bwMode="auto">
            <a:xfrm>
              <a:off x="2436813" y="5445125"/>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39688</xdr:colOff>
          <xdr:row>19</xdr:row>
          <xdr:rowOff>119062</xdr:rowOff>
        </xdr:from>
        <xdr:to>
          <xdr:col>6</xdr:col>
          <xdr:colOff>252413</xdr:colOff>
          <xdr:row>21</xdr:row>
          <xdr:rowOff>80962</xdr:rowOff>
        </xdr:to>
        <xdr:pic>
          <xdr:nvPicPr>
            <xdr:cNvPr id="27" name="Picture 26">
              <a:hlinkClick xmlns:r="http://schemas.openxmlformats.org/officeDocument/2006/relationships" r:id="rId29"/>
              <a:extLst>
                <a:ext uri="{FF2B5EF4-FFF2-40B4-BE49-F238E27FC236}">
                  <a16:creationId xmlns:a16="http://schemas.microsoft.com/office/drawing/2014/main" id="{90FE2A73-004A-4611-AE50-B81A29A9555E}"/>
                </a:ext>
              </a:extLst>
            </xdr:cNvPr>
            <xdr:cNvPicPr>
              <a:picLocks noChangeArrowheads="1"/>
              <a:extLst>
                <a:ext uri="{84589F7E-364E-4C9E-8A38-B11213B215E9}">
                  <a14:cameraTool cellRange="Reference!$AI$56" spid="_x0000_s178432"/>
                </a:ext>
              </a:extLst>
            </xdr:cNvPicPr>
          </xdr:nvPicPr>
          <xdr:blipFill>
            <a:blip xmlns:r="http://schemas.openxmlformats.org/officeDocument/2006/relationships" r:embed="rId30"/>
            <a:srcRect/>
            <a:stretch>
              <a:fillRect/>
            </a:stretch>
          </xdr:blipFill>
          <xdr:spPr bwMode="auto">
            <a:xfrm>
              <a:off x="4325938" y="5445125"/>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817562</xdr:colOff>
          <xdr:row>19</xdr:row>
          <xdr:rowOff>119063</xdr:rowOff>
        </xdr:from>
        <xdr:to>
          <xdr:col>7</xdr:col>
          <xdr:colOff>1030287</xdr:colOff>
          <xdr:row>21</xdr:row>
          <xdr:rowOff>80963</xdr:rowOff>
        </xdr:to>
        <xdr:pic>
          <xdr:nvPicPr>
            <xdr:cNvPr id="29" name="Picture 28">
              <a:hlinkClick xmlns:r="http://schemas.openxmlformats.org/officeDocument/2006/relationships" r:id="rId26"/>
              <a:extLst>
                <a:ext uri="{FF2B5EF4-FFF2-40B4-BE49-F238E27FC236}">
                  <a16:creationId xmlns:a16="http://schemas.microsoft.com/office/drawing/2014/main" id="{AE5B302D-1E1E-4B7B-91A6-61EEBC64366E}"/>
                </a:ext>
              </a:extLst>
            </xdr:cNvPr>
            <xdr:cNvPicPr>
              <a:picLocks noChangeArrowheads="1"/>
              <a:extLst>
                <a:ext uri="{84589F7E-364E-4C9E-8A38-B11213B215E9}">
                  <a14:cameraTool cellRange="Reference!$AK$56" spid="_x0000_s178433"/>
                </a:ext>
              </a:extLst>
            </xdr:cNvPicPr>
          </xdr:nvPicPr>
          <xdr:blipFill>
            <a:blip xmlns:r="http://schemas.openxmlformats.org/officeDocument/2006/relationships" r:embed="rId31"/>
            <a:srcRect/>
            <a:stretch>
              <a:fillRect/>
            </a:stretch>
          </xdr:blipFill>
          <xdr:spPr bwMode="auto">
            <a:xfrm>
              <a:off x="6262687" y="5445126"/>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404812</xdr:colOff>
          <xdr:row>19</xdr:row>
          <xdr:rowOff>119063</xdr:rowOff>
        </xdr:from>
        <xdr:to>
          <xdr:col>9</xdr:col>
          <xdr:colOff>617537</xdr:colOff>
          <xdr:row>21</xdr:row>
          <xdr:rowOff>80963</xdr:rowOff>
        </xdr:to>
        <xdr:pic>
          <xdr:nvPicPr>
            <xdr:cNvPr id="30" name="Picture 29">
              <a:hlinkClick xmlns:r="http://schemas.openxmlformats.org/officeDocument/2006/relationships" r:id="rId26"/>
              <a:extLst>
                <a:ext uri="{FF2B5EF4-FFF2-40B4-BE49-F238E27FC236}">
                  <a16:creationId xmlns:a16="http://schemas.microsoft.com/office/drawing/2014/main" id="{F9A633FC-9A6A-460A-A052-E1FDAC1AD1B4}"/>
                </a:ext>
              </a:extLst>
            </xdr:cNvPr>
            <xdr:cNvPicPr>
              <a:picLocks noChangeArrowheads="1"/>
              <a:extLst>
                <a:ext uri="{84589F7E-364E-4C9E-8A38-B11213B215E9}">
                  <a14:cameraTool cellRange="Reference!$AM$56" spid="_x0000_s178434"/>
                </a:ext>
              </a:extLst>
            </xdr:cNvPicPr>
          </xdr:nvPicPr>
          <xdr:blipFill>
            <a:blip xmlns:r="http://schemas.openxmlformats.org/officeDocument/2006/relationships" r:embed="rId32"/>
            <a:srcRect/>
            <a:stretch>
              <a:fillRect/>
            </a:stretch>
          </xdr:blipFill>
          <xdr:spPr bwMode="auto">
            <a:xfrm>
              <a:off x="8167687" y="5445126"/>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296863</xdr:colOff>
          <xdr:row>14</xdr:row>
          <xdr:rowOff>120650</xdr:rowOff>
        </xdr:from>
        <xdr:to>
          <xdr:col>6</xdr:col>
          <xdr:colOff>506413</xdr:colOff>
          <xdr:row>16</xdr:row>
          <xdr:rowOff>82550</xdr:rowOff>
        </xdr:to>
        <xdr:pic>
          <xdr:nvPicPr>
            <xdr:cNvPr id="97210" name="Picture 10">
              <a:hlinkClick xmlns:r="http://schemas.openxmlformats.org/officeDocument/2006/relationships" r:id="rId33"/>
              <a:extLst>
                <a:ext uri="{FF2B5EF4-FFF2-40B4-BE49-F238E27FC236}">
                  <a16:creationId xmlns:a16="http://schemas.microsoft.com/office/drawing/2014/main" id="{359FE9BB-2BAA-9540-2CB2-6C645985BB46}"/>
                </a:ext>
              </a:extLst>
            </xdr:cNvPr>
            <xdr:cNvPicPr>
              <a:picLocks noChangeArrowheads="1"/>
              <a:extLst>
                <a:ext uri="{84589F7E-364E-4C9E-8A38-B11213B215E9}">
                  <a14:cameraTool cellRange="Reference!$AI$53" spid="_x0000_s178435"/>
                </a:ext>
              </a:extLst>
            </xdr:cNvPicPr>
          </xdr:nvPicPr>
          <xdr:blipFill>
            <a:blip xmlns:r="http://schemas.openxmlformats.org/officeDocument/2006/relationships" r:embed="rId34"/>
            <a:srcRect/>
            <a:stretch>
              <a:fillRect/>
            </a:stretch>
          </xdr:blipFill>
          <xdr:spPr bwMode="auto">
            <a:xfrm>
              <a:off x="4583113" y="3787775"/>
              <a:ext cx="1368425"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331788</xdr:colOff>
          <xdr:row>14</xdr:row>
          <xdr:rowOff>120650</xdr:rowOff>
        </xdr:from>
        <xdr:to>
          <xdr:col>4</xdr:col>
          <xdr:colOff>687388</xdr:colOff>
          <xdr:row>16</xdr:row>
          <xdr:rowOff>82550</xdr:rowOff>
        </xdr:to>
        <xdr:pic>
          <xdr:nvPicPr>
            <xdr:cNvPr id="117489" name="Picture 13">
              <a:hlinkClick xmlns:r="http://schemas.openxmlformats.org/officeDocument/2006/relationships" r:id="rId35"/>
              <a:extLst>
                <a:ext uri="{FF2B5EF4-FFF2-40B4-BE49-F238E27FC236}">
                  <a16:creationId xmlns:a16="http://schemas.microsoft.com/office/drawing/2014/main" id="{990EB317-28F9-6877-3DD0-EAEA43B89B04}"/>
                </a:ext>
              </a:extLst>
            </xdr:cNvPr>
            <xdr:cNvPicPr>
              <a:picLocks noChangeArrowheads="1"/>
              <a:extLst>
                <a:ext uri="{84589F7E-364E-4C9E-8A38-B11213B215E9}">
                  <a14:cameraTool cellRange="Reference!$AG$53" spid="_x0000_s178436"/>
                </a:ext>
              </a:extLst>
            </xdr:cNvPicPr>
          </xdr:nvPicPr>
          <xdr:blipFill>
            <a:blip xmlns:r="http://schemas.openxmlformats.org/officeDocument/2006/relationships" r:embed="rId36"/>
            <a:srcRect/>
            <a:stretch>
              <a:fillRect/>
            </a:stretch>
          </xdr:blipFill>
          <xdr:spPr bwMode="auto">
            <a:xfrm>
              <a:off x="2586038" y="3787775"/>
              <a:ext cx="1371600"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404812</xdr:colOff>
          <xdr:row>19</xdr:row>
          <xdr:rowOff>111125</xdr:rowOff>
        </xdr:from>
        <xdr:to>
          <xdr:col>12</xdr:col>
          <xdr:colOff>704849</xdr:colOff>
          <xdr:row>21</xdr:row>
          <xdr:rowOff>73025</xdr:rowOff>
        </xdr:to>
        <xdr:pic>
          <xdr:nvPicPr>
            <xdr:cNvPr id="2" name="Picture 1">
              <a:hlinkClick xmlns:r="http://schemas.openxmlformats.org/officeDocument/2006/relationships" r:id="rId37"/>
              <a:extLst>
                <a:ext uri="{FF2B5EF4-FFF2-40B4-BE49-F238E27FC236}">
                  <a16:creationId xmlns:a16="http://schemas.microsoft.com/office/drawing/2014/main" id="{8D88A05D-D511-413E-8E4F-8CAA34771A5F}"/>
                </a:ext>
              </a:extLst>
            </xdr:cNvPr>
            <xdr:cNvPicPr>
              <a:picLocks noChangeArrowheads="1"/>
              <a:extLst>
                <a:ext uri="{84589F7E-364E-4C9E-8A38-B11213B215E9}">
                  <a14:cameraTool cellRange="Reference!$AQ$56" spid="_x0000_s178437"/>
                </a:ext>
              </a:extLst>
            </xdr:cNvPicPr>
          </xdr:nvPicPr>
          <xdr:blipFill>
            <a:blip xmlns:r="http://schemas.openxmlformats.org/officeDocument/2006/relationships" r:embed="rId38"/>
            <a:srcRect/>
            <a:stretch>
              <a:fillRect/>
            </a:stretch>
          </xdr:blipFill>
          <xdr:spPr bwMode="auto">
            <a:xfrm>
              <a:off x="11787187" y="5437188"/>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819150</xdr:colOff>
          <xdr:row>19</xdr:row>
          <xdr:rowOff>120650</xdr:rowOff>
        </xdr:from>
        <xdr:to>
          <xdr:col>7</xdr:col>
          <xdr:colOff>1028700</xdr:colOff>
          <xdr:row>21</xdr:row>
          <xdr:rowOff>82550</xdr:rowOff>
        </xdr:to>
        <xdr:pic>
          <xdr:nvPicPr>
            <xdr:cNvPr id="140672" name="Picture 25984">
              <a:hlinkClick xmlns:r="http://schemas.openxmlformats.org/officeDocument/2006/relationships" r:id="rId26"/>
              <a:extLst>
                <a:ext uri="{FF2B5EF4-FFF2-40B4-BE49-F238E27FC236}">
                  <a16:creationId xmlns:a16="http://schemas.microsoft.com/office/drawing/2014/main" id="{9B3A45E4-E30F-CBF4-3CBC-4CDDD0E34C3E}"/>
                </a:ext>
              </a:extLst>
            </xdr:cNvPr>
            <xdr:cNvPicPr>
              <a:picLocks noChangeArrowheads="1"/>
              <a:extLst>
                <a:ext uri="{84589F7E-364E-4C9E-8A38-B11213B215E9}">
                  <a14:cameraTool cellRange="Reference!$AK$56" spid="_x0000_s178438"/>
                </a:ext>
              </a:extLst>
            </xdr:cNvPicPr>
          </xdr:nvPicPr>
          <xdr:blipFill>
            <a:blip xmlns:r="http://schemas.openxmlformats.org/officeDocument/2006/relationships" r:embed="rId31"/>
            <a:srcRect/>
            <a:stretch>
              <a:fillRect/>
            </a:stretch>
          </xdr:blipFill>
          <xdr:spPr bwMode="auto">
            <a:xfrm>
              <a:off x="6273800" y="5441950"/>
              <a:ext cx="1371600"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6</xdr:col>
      <xdr:colOff>1992312</xdr:colOff>
      <xdr:row>0</xdr:row>
      <xdr:rowOff>93388</xdr:rowOff>
    </xdr:from>
    <xdr:to>
      <xdr:col>7</xdr:col>
      <xdr:colOff>2164470</xdr:colOff>
      <xdr:row>2</xdr:row>
      <xdr:rowOff>64191</xdr:rowOff>
    </xdr:to>
    <xdr:pic>
      <xdr:nvPicPr>
        <xdr:cNvPr id="2" name="Picture 1" descr="National Grid Logo">
          <a:extLst>
            <a:ext uri="{FF2B5EF4-FFF2-40B4-BE49-F238E27FC236}">
              <a16:creationId xmlns:a16="http://schemas.microsoft.com/office/drawing/2014/main" id="{AF10BDE9-9B46-4B7A-BE51-E72A7D19A7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88762" y="93388"/>
          <a:ext cx="2381958" cy="56929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6</xdr:col>
      <xdr:colOff>601884</xdr:colOff>
      <xdr:row>0</xdr:row>
      <xdr:rowOff>94117</xdr:rowOff>
    </xdr:from>
    <xdr:ext cx="2699361" cy="582083"/>
    <xdr:pic>
      <xdr:nvPicPr>
        <xdr:cNvPr id="2" name="Picture 1">
          <a:extLst>
            <a:ext uri="{FF2B5EF4-FFF2-40B4-BE49-F238E27FC236}">
              <a16:creationId xmlns:a16="http://schemas.microsoft.com/office/drawing/2014/main" id="{E16D6071-83A5-4385-AF5F-86A763036C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2813" y="94117"/>
          <a:ext cx="2699361" cy="58208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10</xdr:col>
      <xdr:colOff>914400</xdr:colOff>
      <xdr:row>0</xdr:row>
      <xdr:rowOff>44450</xdr:rowOff>
    </xdr:from>
    <xdr:ext cx="1586946" cy="619134"/>
    <xdr:pic>
      <xdr:nvPicPr>
        <xdr:cNvPr id="2" name="Picture 1" descr="National Grid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2950" y="44450"/>
          <a:ext cx="1586946" cy="619134"/>
        </a:xfrm>
        <a:prstGeom prst="rect">
          <a:avLst/>
        </a:prstGeom>
      </xdr:spPr>
    </xdr:pic>
    <xdr:clientData/>
  </xdr:oneCellAnchor>
  <xdr:twoCellAnchor>
    <xdr:from>
      <xdr:col>3</xdr:col>
      <xdr:colOff>6350</xdr:colOff>
      <xdr:row>192</xdr:row>
      <xdr:rowOff>215900</xdr:rowOff>
    </xdr:from>
    <xdr:to>
      <xdr:col>11</xdr:col>
      <xdr:colOff>863600</xdr:colOff>
      <xdr:row>192</xdr:row>
      <xdr:rowOff>228600</xdr:rowOff>
    </xdr:to>
    <xdr:cxnSp macro="">
      <xdr:nvCxnSpPr>
        <xdr:cNvPr id="5" name="Straight Connector 4">
          <a:extLst>
            <a:ext uri="{FF2B5EF4-FFF2-40B4-BE49-F238E27FC236}">
              <a16:creationId xmlns:a16="http://schemas.microsoft.com/office/drawing/2014/main" id="{00000000-0008-0000-0600-000005000000}"/>
            </a:ext>
          </a:extLst>
        </xdr:cNvPr>
        <xdr:cNvCxnSpPr/>
      </xdr:nvCxnSpPr>
      <xdr:spPr>
        <a:xfrm flipV="1">
          <a:off x="1790700" y="23907750"/>
          <a:ext cx="7054850" cy="12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30</xdr:col>
      <xdr:colOff>161925</xdr:colOff>
      <xdr:row>6</xdr:row>
      <xdr:rowOff>0</xdr:rowOff>
    </xdr:from>
    <xdr:to>
      <xdr:col>37</xdr:col>
      <xdr:colOff>466725</xdr:colOff>
      <xdr:row>20</xdr:row>
      <xdr:rowOff>76200</xdr:rowOff>
    </xdr:to>
    <xdr:graphicFrame macro="">
      <xdr:nvGraphicFramePr>
        <xdr:cNvPr id="2" name="Chart 1">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30</xdr:col>
      <xdr:colOff>0</xdr:colOff>
      <xdr:row>24</xdr:row>
      <xdr:rowOff>0</xdr:rowOff>
    </xdr:from>
    <xdr:to>
      <xdr:col>37</xdr:col>
      <xdr:colOff>304800</xdr:colOff>
      <xdr:row>38</xdr:row>
      <xdr:rowOff>76200</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33</xdr:col>
      <xdr:colOff>285750</xdr:colOff>
      <xdr:row>14</xdr:row>
      <xdr:rowOff>57150</xdr:rowOff>
    </xdr:from>
    <xdr:to>
      <xdr:col>34</xdr:col>
      <xdr:colOff>123825</xdr:colOff>
      <xdr:row>15</xdr:row>
      <xdr:rowOff>133350</xdr:rowOff>
    </xdr:to>
    <xdr:sp macro="" textlink="">
      <xdr:nvSpPr>
        <xdr:cNvPr id="4" name="TextBox 3">
          <a:extLst>
            <a:ext uri="{FF2B5EF4-FFF2-40B4-BE49-F238E27FC236}">
              <a16:creationId xmlns:a16="http://schemas.microsoft.com/office/drawing/2014/main" id="{00000000-0008-0000-1700-000004000000}"/>
            </a:ext>
          </a:extLst>
        </xdr:cNvPr>
        <xdr:cNvSpPr txBox="1"/>
      </xdr:nvSpPr>
      <xdr:spPr>
        <a:xfrm>
          <a:off x="15087600" y="3124200"/>
          <a:ext cx="447675"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a:t>AVG</a:t>
          </a:r>
        </a:p>
      </xdr:txBody>
    </xdr:sp>
    <xdr:clientData/>
  </xdr:twoCellAnchor>
</xdr:wsDr>
</file>

<file path=xl/drawings/drawing10.xml><?xml version="1.0" encoding="utf-8"?>
<c:userShapes xmlns:c="http://schemas.openxmlformats.org/drawingml/2006/chart">
  <cdr:relSizeAnchor xmlns:cdr="http://schemas.openxmlformats.org/drawingml/2006/chartDrawing">
    <cdr:from>
      <cdr:x>0.4625</cdr:x>
      <cdr:y>0.62153</cdr:y>
    </cdr:from>
    <cdr:to>
      <cdr:x>0.56042</cdr:x>
      <cdr:y>0.71875</cdr:y>
    </cdr:to>
    <cdr:sp macro="" textlink="">
      <cdr:nvSpPr>
        <cdr:cNvPr id="2" name="TextBox 5"/>
        <cdr:cNvSpPr txBox="1"/>
      </cdr:nvSpPr>
      <cdr:spPr>
        <a:xfrm xmlns:a="http://schemas.openxmlformats.org/drawingml/2006/main">
          <a:off x="2114550" y="1704975"/>
          <a:ext cx="447675" cy="266700"/>
        </a:xfrm>
        <a:prstGeom xmlns:a="http://schemas.openxmlformats.org/drawingml/2006/main" prst="rect">
          <a:avLst/>
        </a:prstGeom>
        <a:solidFill xmlns:a="http://schemas.openxmlformats.org/drawingml/2006/main">
          <a:sysClr val="window" lastClr="FFFFFF"/>
        </a:solidFill>
        <a:ln xmlns:a="http://schemas.openxmlformats.org/drawingml/2006/main" w="9525" cmpd="sng">
          <a:solidFill>
            <a:sysClr val="window" lastClr="FFFFFF">
              <a:shade val="50000"/>
            </a:sysClr>
          </a:solidFill>
        </a:ln>
        <a:effectLst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ysClr val="windowText" lastClr="000000"/>
              </a:solidFill>
              <a:latin typeface="Calibri"/>
            </a:defRPr>
          </a:lvl1pPr>
          <a:lvl2pPr marL="457200" indent="0">
            <a:defRPr sz="1100">
              <a:solidFill>
                <a:sysClr val="windowText" lastClr="000000"/>
              </a:solidFill>
              <a:latin typeface="Calibri"/>
            </a:defRPr>
          </a:lvl2pPr>
          <a:lvl3pPr marL="914400" indent="0">
            <a:defRPr sz="1100">
              <a:solidFill>
                <a:sysClr val="windowText" lastClr="000000"/>
              </a:solidFill>
              <a:latin typeface="Calibri"/>
            </a:defRPr>
          </a:lvl3pPr>
          <a:lvl4pPr marL="1371600" indent="0">
            <a:defRPr sz="1100">
              <a:solidFill>
                <a:sysClr val="windowText" lastClr="000000"/>
              </a:solidFill>
              <a:latin typeface="Calibri"/>
            </a:defRPr>
          </a:lvl4pPr>
          <a:lvl5pPr marL="1828800" indent="0">
            <a:defRPr sz="1100">
              <a:solidFill>
                <a:sysClr val="windowText" lastClr="000000"/>
              </a:solidFill>
              <a:latin typeface="Calibri"/>
            </a:defRPr>
          </a:lvl5pPr>
          <a:lvl6pPr marL="2286000" indent="0">
            <a:defRPr sz="1100">
              <a:solidFill>
                <a:sysClr val="windowText" lastClr="000000"/>
              </a:solidFill>
              <a:latin typeface="Calibri"/>
            </a:defRPr>
          </a:lvl6pPr>
          <a:lvl7pPr marL="2743200" indent="0">
            <a:defRPr sz="1100">
              <a:solidFill>
                <a:sysClr val="windowText" lastClr="000000"/>
              </a:solidFill>
              <a:latin typeface="Calibri"/>
            </a:defRPr>
          </a:lvl7pPr>
          <a:lvl8pPr marL="3200400" indent="0">
            <a:defRPr sz="1100">
              <a:solidFill>
                <a:sysClr val="windowText" lastClr="000000"/>
              </a:solidFill>
              <a:latin typeface="Calibri"/>
            </a:defRPr>
          </a:lvl8pPr>
          <a:lvl9pPr marL="3657600" indent="0">
            <a:defRPr sz="1100">
              <a:solidFill>
                <a:sysClr val="windowText" lastClr="000000"/>
              </a:solidFill>
              <a:latin typeface="Calibri"/>
            </a:defRPr>
          </a:lvl9pPr>
        </a:lstStyle>
        <a:p xmlns:a="http://schemas.openxmlformats.org/drawingml/2006/main">
          <a:r>
            <a:rPr lang="en-US" sz="1100" b="1"/>
            <a:t>AVG</a:t>
          </a:r>
        </a:p>
      </cdr:txBody>
    </cdr:sp>
  </cdr:relSizeAnchor>
</c:userShape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Amy Dickerson" id="{B9879D95-9998-43DE-831A-D64F02A64BF0}" userId="Amy.Dickerson@us.nationalgrid.com" providerId="PeoplePicker"/>
  <person displayName="Amy Dickerson" id="{34C6F1DF-439F-463F-8FB8-F378127C04F8}" userId="S::Amy.Dickerson@us.nationalgrid.com::a15976d8-500f-4651-8350-364683908f84" providerId="AD"/>
  <person displayName="Maged Tawdrous" id="{C3809868-C75F-4A4F-A4A1-AC8E54F9A92C}" userId="S::Maged.Tawdrous@us.nationalgrid.com::777a1630-912b-4080-9fe0-40b5820c987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C27" totalsRowShown="0">
  <autoFilter ref="A1:C27" xr:uid="{00000000-0009-0000-0100-000001000000}"/>
  <sortState xmlns:xlrd2="http://schemas.microsoft.com/office/spreadsheetml/2017/richdata2" ref="A2:C27">
    <sortCondition ref="A1:A27"/>
  </sortState>
  <tableColumns count="3">
    <tableColumn id="1" xr3:uid="{00000000-0010-0000-0000-000001000000}" name="Building Types" dataDxfId="74"/>
    <tableColumn id="2" xr3:uid="{00000000-0010-0000-0000-000002000000}" name="Reference"/>
    <tableColumn id="3" xr3:uid="{BA5DE0FF-62A9-4EB3-AE99-8D997D74E10C}" name="Appendix G Ref"/>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39" displayName="Table39" ref="A30:A80" totalsRowShown="0" headerRowDxfId="73" dataDxfId="72">
  <autoFilter ref="A30:A80" xr:uid="{00000000-0009-0000-0100-000009000000}"/>
  <tableColumns count="1">
    <tableColumn id="1" xr3:uid="{00000000-0010-0000-0600-000001000000}" name="States" dataDxfId="7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14A41BD-8CBE-4B22-BC48-BCA84D196519}" name="Table3" displayName="Table3" ref="A83:B91" totalsRowShown="0" headerRowDxfId="70">
  <autoFilter ref="A83:B91" xr:uid="{714A41BD-8CBE-4B22-BC48-BCA84D196519}"/>
  <tableColumns count="2">
    <tableColumn id="1" xr3:uid="{410E3488-962F-4CFE-B6A4-9032E7B1FE0D}" name="HVACList"/>
    <tableColumn id="2" xr3:uid="{8B0613E2-4963-4D28-8EA5-1B154A09CC99}" name="HeatingSource"/>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00FB97E-4906-464D-A368-089AF001471F}" name="Table5" displayName="Table5" ref="A94:A97" totalsRowShown="0">
  <autoFilter ref="A94:A97" xr:uid="{B00FB97E-4906-464D-A368-089AF001471F}"/>
  <tableColumns count="1">
    <tableColumn id="1" xr3:uid="{B19D1277-FDCC-44ED-9069-0C44B70E8832}" name="Refrigeration Temperatures"/>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25FE987-B1ED-47B1-8CC9-A58975F97138}" name="Table5413" displayName="Table5413" ref="K1:P64" totalsRowShown="0">
  <autoFilter ref="K1:P64" xr:uid="{225FE987-B1ED-47B1-8CC9-A58975F97138}"/>
  <tableColumns count="6">
    <tableColumn id="1" xr3:uid="{04157BE1-833C-43BA-90F6-FAACE1EC5890}" name="City &amp; HVAC"/>
    <tableColumn id="2" xr3:uid="{E4EB864E-7B44-49EE-802F-B3FA3EFE878A}" name="City "/>
    <tableColumn id="3" xr3:uid="{7B16DC94-6EB0-4884-8843-07CC7AD2EC29}" name="HVAC System"/>
    <tableColumn id="4" xr3:uid="{7AFFAF0F-C96B-4DB1-9832-175ED53FC19E}" name="HVACc"/>
    <tableColumn id="5" xr3:uid="{ED2EADE6-5786-463D-926E-0CC922E9FBA7}" name="HVACd"/>
    <tableColumn id="6" xr3:uid="{3A2B9EAD-0C00-408B-A2C6-EE7E9E62AF12}" name="HVACff"/>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03815AF-AB44-4C34-830C-7119A6106826}" name="Table504" displayName="Table504" ref="E1:I2210" totalsRowShown="0">
  <autoFilter ref="E1:I2210" xr:uid="{A03815AF-AB44-4C34-830C-7119A6106826}"/>
  <sortState xmlns:xlrd2="http://schemas.microsoft.com/office/spreadsheetml/2017/richdata2" ref="E2:H1085">
    <sortCondition ref="E1:E1085"/>
  </sortState>
  <tableColumns count="5">
    <tableColumn id="1" xr3:uid="{3149220D-327F-4A8B-9152-A78AA68A228A}" name="Zip Code" dataDxfId="69" dataCellStyle="Normal 6"/>
    <tableColumn id="3" xr3:uid="{87B3A463-4741-4D8C-BE03-4BA2A83E1ED2}" name="City" dataDxfId="68" dataCellStyle="Normal 6"/>
    <tableColumn id="4" xr3:uid="{BAA36A15-1896-4C6D-A55E-0A0EED391505}" name="TRM City" dataDxfId="67" dataCellStyle="Normal 6"/>
    <tableColumn id="8" xr3:uid="{207D8443-C17C-4490-A631-3321317C9DC3}" name="County" dataDxfId="66" dataCellStyle="Normal 6"/>
    <tableColumn id="2" xr3:uid="{36577A62-2383-46A4-ABFA-03BEAF7A7338}" name="Climate Zone" dataDxfId="65"/>
  </tableColumns>
  <tableStyleInfo name="TableStyleMedium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4C39A75-6DD3-4DB4-B9E8-BD6B8CE72C9B}" name="Table6" displayName="Table6" ref="A99:A101" totalsRowShown="0" dataCellStyle="Normal_Refrigeration CEX Tools (Internal NG Use) - Locked">
  <autoFilter ref="A99:A101" xr:uid="{14C39A75-6DD3-4DB4-B9E8-BD6B8CE72C9B}"/>
  <tableColumns count="1">
    <tableColumn id="1" xr3:uid="{CD0846D3-2847-46CD-B78C-CFFAC40092C5}" name="Door Types" dataCellStyle="Normal_Refrigeration CEX Tools (Internal NG Use) - Locked"/>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CB0EB5-06A2-4EB8-A1B0-97E9D3979E0E}" name="Table2" displayName="Table2" ref="A103:A108" totalsRowShown="0">
  <autoFilter ref="A103:A108" xr:uid="{DDCB0EB5-06A2-4EB8-A1B0-97E9D3979E0E}"/>
  <tableColumns count="1">
    <tableColumn id="1" xr3:uid="{BB85568C-9339-406D-B8ED-16C623F4F34E}" name="Air Handling"/>
  </tableColumns>
  <tableStyleInfo name="TableStyleMedium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0857249-E6B6-499D-A286-C14072479BDD}" name="Table7" displayName="Table7" ref="A110:A113" totalsRowShown="0" dataDxfId="64">
  <autoFilter ref="A110:A113" xr:uid="{60857249-E6B6-499D-A286-C14072479BDD}"/>
  <tableColumns count="1">
    <tableColumn id="1" xr3:uid="{692F6BD2-7D71-40DF-B303-A510D8D3B9DC}" name="Evaporator Motor HP" dataDxfId="63"/>
  </tableColumns>
  <tableStyleInfo name="TableStyleMedium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3F3B0DF-02F5-4925-B0F5-B3D5B71790C7}" name="Table79" displayName="Table79" ref="A115:B119" totalsRowShown="0" headerRowDxfId="62" dataDxfId="61">
  <autoFilter ref="A115:B119" xr:uid="{13F3B0DF-02F5-4925-B0F5-B3D5B71790C7}"/>
  <tableColumns count="2">
    <tableColumn id="1" xr3:uid="{194BB860-9576-4176-8E34-744F76C5B14E}" name="Shifts" dataDxfId="60"/>
    <tableColumn id="2" xr3:uid="{7E32A8CC-05E7-4767-B4E3-34318B498604}" name="Hours" dataDxfId="59"/>
  </tableColumns>
  <tableStyleInfo name="TableStyleMedium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48A946-E7D8-4A55-9087-63A7814FF8C0}" name="Table611" displayName="Table611" ref="A121:A126" totalsRowShown="0" dataDxfId="58" dataCellStyle="Normal 18 2">
  <autoFilter ref="A121:A126" xr:uid="{1148A946-E7D8-4A55-9087-63A7814FF8C0}"/>
  <sortState xmlns:xlrd2="http://schemas.microsoft.com/office/spreadsheetml/2017/richdata2" ref="A122:A127">
    <sortCondition ref="A12:A17"/>
  </sortState>
  <tableColumns count="1">
    <tableColumn id="1" xr3:uid="{B95D25B1-9220-4E55-82C9-317A93E95F54}" name="HeatingSource_FuelList" dataDxfId="57" dataCellStyle="Normal 18 2"/>
  </tableColumns>
  <tableStyleInfo name="TableStyleMedium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9F0927B-1021-40C2-A345-309E85BCF90E}" name="Table815" displayName="Table815" ref="A129:A136" totalsRowShown="0">
  <autoFilter ref="A129:A136" xr:uid="{59F0927B-1021-40C2-A345-309E85BCF90E}"/>
  <tableColumns count="1">
    <tableColumn id="1" xr3:uid="{69739A92-3FE2-48BC-8941-699ADC49F9F6}" name="Control Type"/>
  </tableColumns>
  <tableStyleInfo name="TableStyleMedium6"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9602355-2395-4686-96D4-3C33AFD70969}" name="Table811" displayName="Table811" ref="A138:A144" totalsRowShown="0">
  <autoFilter ref="A138:A144" xr:uid="{29602355-2395-4686-96D4-3C33AFD70969}"/>
  <tableColumns count="1">
    <tableColumn id="1" xr3:uid="{DB85A79F-FF05-4898-9DEA-D350C1A55B6D}" name="Compressor Type"/>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3E2B5F6-E464-4E9A-BBC3-623E187EF994}" name="Table16" displayName="Table16" ref="A146:B150" totalsRowShown="0">
  <autoFilter ref="A146:B150" xr:uid="{E3E2B5F6-E464-4E9A-BBC3-623E187EF994}"/>
  <tableColumns count="2">
    <tableColumn id="1" xr3:uid="{85EFE45A-703D-43B0-BDE2-AE5014AA3894}" name="Project Type"/>
    <tableColumn id="2" xr3:uid="{13CB1CB7-6882-409B-B14E-93DB724C49CC}" name="CE20 Category"/>
  </tableColumns>
  <tableStyleInfo name="TableStyleMedium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315F394-117F-4663-A57F-825681D94A60}" name="Table17" displayName="Table17" ref="A152:C156" totalsRowShown="0">
  <autoFilter ref="A152:C156" xr:uid="{9315F394-117F-4663-A57F-825681D94A60}"/>
  <tableColumns count="3">
    <tableColumn id="1" xr3:uid="{E329AF7A-FE87-44FF-B90F-A0533E848731}" name="OPCO"/>
    <tableColumn id="2" xr3:uid="{5E5FB19F-D83D-4878-9505-DAFC25D6E30B}" name="MR Incentive Cap"/>
    <tableColumn id="3" xr3:uid="{54BE1D24-AE55-482F-8415-D7CED8D60E88}" name="DAC Incentive Cap"/>
  </tableColumns>
  <tableStyleInfo name="TableStyleMedium4"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283AF17-6663-4BA3-88CC-895D4AD34DDB}" name="Table11" displayName="Table11" ref="C121:C122" totalsRowShown="0">
  <autoFilter ref="C121:C122" xr:uid="{7283AF17-6663-4BA3-88CC-895D4AD34DDB}"/>
  <tableColumns count="1">
    <tableColumn id="1" xr3:uid="{72812D78-6319-47B8-B532-22BAF6B4155B}" name="HeatingSource_ElecList"/>
  </tableColumns>
  <tableStyleInfo name="TableStyleMedium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DF561EF-7E81-4927-B815-9D7E8068573D}" name="Table13" displayName="Table13" ref="C124:C125" totalsRowShown="0">
  <autoFilter ref="C124:C125" xr:uid="{DDF561EF-7E81-4927-B815-9D7E8068573D}"/>
  <tableColumns count="1">
    <tableColumn id="1" xr3:uid="{39B6752F-ED45-4F81-9E8B-0BB4149E904F}" name="HEatingSource_NAList"/>
  </tableColumns>
  <tableStyleInfo name="TableStyleMedium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A4692090-2AB0-49AF-A897-3F1500C875CA}" name="Table18" displayName="Table18" ref="R1:Z22" totalsRowShown="0" headerRowDxfId="56" dataDxfId="55">
  <autoFilter ref="R1:Z22" xr:uid="{A4692090-2AB0-49AF-A897-3F1500C875CA}"/>
  <tableColumns count="9">
    <tableColumn id="1" xr3:uid="{D2D56169-B2C4-4D70-BA5D-E6E1ECC4FACE}" name="Product" dataDxfId="54">
      <calculatedColumnFormula>'Savings Summary'!C13</calculatedColumnFormula>
    </tableColumn>
    <tableColumn id="2" xr3:uid="{5FA1E4C3-95EB-4869-9A2A-482334CE6769}" name="SHIFTNIMO" dataDxfId="53"/>
    <tableColumn id="5" xr3:uid="{885DEE58-D6F9-42AF-84D4-4C195396B8B6}" name="SHIFTNIMODAC" dataDxfId="52"/>
    <tableColumn id="7" xr3:uid="{82E1EAAD-079B-4D37-B3DF-AC26E201D69F}" name="SHIFTKEDLI/ KEDNY" dataDxfId="51"/>
    <tableColumn id="6" xr3:uid="{1DF86385-C332-4B4B-9E23-C26F3B2BC134}" name="SHIFTKEDLI/ KEDNYDAC" dataDxfId="50"/>
    <tableColumn id="9" xr3:uid="{8FBFAE65-309C-4483-AC8F-4CA49EAE8256}" name="SMBNIMO" dataDxfId="49"/>
    <tableColumn id="8" xr3:uid="{57AB4829-953D-46E0-9AA4-9A6D728C6510}" name="SMBNIMODAC" dataDxfId="48"/>
    <tableColumn id="3" xr3:uid="{A87D55F6-95CA-4F2B-B9D3-99EA69F7F5E1}" name="SMBKEDLI/ KEDNY" dataDxfId="47"/>
    <tableColumn id="4" xr3:uid="{4873C497-A592-4274-AE3C-20A29B286E5C}" name="SMBKEDLI/ KEDNYDAC" dataDxfId="46"/>
  </tableColumns>
  <tableStyleInfo name="TableStyleMedium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AE96676-9D5F-4006-852F-A5355759BF45}" name="Table1720" displayName="Table1720" ref="A158:C162" totalsRowShown="0">
  <autoFilter ref="A158:C162" xr:uid="{BAE96676-9D5F-4006-852F-A5355759BF45}"/>
  <tableColumns count="3">
    <tableColumn id="1" xr3:uid="{BFFEF0A9-A61A-4E4E-8782-9BECD2AC50A6}" name="OPCO"/>
    <tableColumn id="2" xr3:uid="{5697E4C9-D8D3-426F-8F63-4ADF5D3EEF0F}" name="PrescriptiveCap"/>
    <tableColumn id="3" xr3:uid="{433EAFA6-964B-4CB9-A134-107846AE7268}" name="CustomCap"/>
  </tableColumns>
  <tableStyleInfo name="TableStyleMedium6"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F0AAF0B-3571-45F5-8543-E2CC5AA16409}" name="Table20" displayName="Table20" ref="AB1:AN2" totalsRowShown="0">
  <autoFilter ref="AB1:AN2" xr:uid="{5F0AAF0B-3571-45F5-8543-E2CC5AA16409}"/>
  <tableColumns count="13">
    <tableColumn id="1" xr3:uid="{B54CA804-4A9D-4938-A2FA-5AABC81C721D}" name="Product"/>
    <tableColumn id="2" xr3:uid="{184337B4-4B40-40A8-81B8-2789DB5F909E}" name="SHIFTNIMOE"/>
    <tableColumn id="3" xr3:uid="{1542F512-EF6F-4527-95C8-D9189993E28B}" name="SHIFTNIMOE &amp; G"/>
    <tableColumn id="4" xr3:uid="{01C5C755-298C-4A9A-8C08-B137597746F1}" name="SHIFTNIMOG"/>
    <tableColumn id="5" xr3:uid="{C9C52F4A-CF39-455C-A547-0E563F8D5445}" name="SHIFTKEDLI/ KEDNYG"/>
    <tableColumn id="8" xr3:uid="{605B316B-2A55-475B-AD64-816EAF2A7B2E}" name="SMBNIMOE"/>
    <tableColumn id="9" xr3:uid="{C7A98275-0634-4440-9DBF-342E6119851A}" name="SMBDACNIMOE"/>
    <tableColumn id="10" xr3:uid="{BD7C2A2F-576A-422E-B8B6-AB89FF28790B}" name="SMBNIMOE &amp; G"/>
    <tableColumn id="11" xr3:uid="{F003C8B5-167F-48E6-95A4-FC685D9E6BF0}" name="SMBDACNIMOE &amp; G"/>
    <tableColumn id="12" xr3:uid="{D7AE4B28-C0C7-42C7-BD92-A8819C7CF783}" name="SMBNIMOG"/>
    <tableColumn id="13" xr3:uid="{8C550380-ECC2-453C-B7BB-E0E735B2F7CB}" name="SMBDACNIMOG"/>
    <tableColumn id="14" xr3:uid="{5908CF67-6218-4FEB-9FA0-F98A067E12CC}" name="SMBKEDLI/ KEDNYG"/>
    <tableColumn id="15" xr3:uid="{5890499F-5280-4874-8BAB-32B0BCE75410}" name="SMBDACKEDLI/ KEDNYG"/>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 dT="2026-07-23T17:30:43.82" personId="{C3809868-C75F-4A4F-A4A1-AC8E54F9A92C}" id="{9B69781A-22D0-4EC0-9D80-EB27E918A69E}" done="1">
    <text>@Amy Dickerson - is there a calculation for this measure in the workbook? Do we need this tab?</text>
    <mentions>
      <mention mentionpersonId="{B9879D95-9998-43DE-831A-D64F02A64BF0}" mentionId="{F940FB0C-E13E-4499-9E07-AB86AB98ABD0}" startIndex="0" length="14"/>
    </mentions>
  </threadedComment>
  <threadedComment ref="A3" dT="2026-07-31T17:22:42.27" personId="{34C6F1DF-439F-463F-8FB8-F378127C04F8}" id="{F7D7FFBC-400E-4BAD-8C52-6D01990F0612}" parentId="{9B69781A-22D0-4EC0-9D80-EB27E918A69E}">
    <text>This tab is used to quantify the Wattage of the Anti Condensate Heater based on whether the cust./vendor collects Wattage or power details from case nameplate or square footage of the door and door quantity per case and number of cases following the TRM guidelines.</text>
  </threadedComment>
  <threadedComment ref="H4" dT="2026-07-31T16:21:41.94" personId="{C3809868-C75F-4A4F-A4A1-AC8E54F9A92C}" id="{E4F28E7A-BA77-4C36-B809-BC4A353CC062}" done="1">
    <text>Is this total ft2 per door?</text>
  </threadedComment>
  <threadedComment ref="H4" dT="2026-07-31T17:11:16.56" personId="{34C6F1DF-439F-463F-8FB8-F378127C04F8}" id="{DDF3EE6D-F03F-422E-ADD7-BFBD2E17D2BB}" parentId="{E4F28E7A-BA77-4C36-B809-BC4A353CC062}">
    <text>Added clarity</text>
  </threadedComment>
  <threadedComment ref="H5" dT="2026-07-31T16:05:53.32" personId="{C3809868-C75F-4A4F-A4A1-AC8E54F9A92C}" id="{7D45C8AB-5118-49F7-B6B7-1ABA54A7B603}" done="1">
    <text xml:space="preserve">This formula doesn’t appear to correctly calculate the total sqft. In majority of cases it generates zeros or just multiplies number of door per cases by # of cases. Perhaps we can simplify the formula to work correctly“=IFERROR(F5*G5,0)” </text>
  </threadedComment>
  <threadedComment ref="H5" dT="2026-07-31T17:14:02.80" personId="{34C6F1DF-439F-463F-8FB8-F378127C04F8}" id="{CFF4E0E2-1C0C-4087-A802-A3B5CDFEB492}" parentId="{7D45C8AB-5118-49F7-B6B7-1ABA54A7B603}">
    <text>Added clarity on column title, will only quantify ft2 if wattage &amp;/or volts, amps, and phase are not provided.</text>
  </threadedComment>
  <threadedComment ref="J5" dT="2026-07-31T16:17:12.81" personId="{C3809868-C75F-4A4F-A4A1-AC8E54F9A92C}" id="{9CDF1D20-BE4E-4A26-A918-C621149F0ABB}" done="1">
    <text xml:space="preserve">Should this prioritize G87 input of watts per case on Supp Meas workbook and if blank, uses the calculated watt/ft2. </text>
  </threadedComment>
  <threadedComment ref="J5" dT="2026-07-31T17:17:51.65" personId="{34C6F1DF-439F-463F-8FB8-F378127C04F8}" id="{3AC97B08-EDCA-45D9-8148-C6AAC092BB26}" parentId="{9CDF1D20-BE4E-4A26-A918-C621149F0ABB}">
    <text>Calculation does based on whether door sq. ft. values are used or not (from column I)</text>
  </threadedComment>
</ThreadedComments>
</file>

<file path=xl/threadedComments/threadedComment2.xml><?xml version="1.0" encoding="utf-8"?>
<ThreadedComments xmlns="http://schemas.microsoft.com/office/spreadsheetml/2018/threadedcomments" xmlns:x="http://schemas.openxmlformats.org/spreadsheetml/2006/main">
  <threadedComment ref="J3" dT="2026-07-20T20:52:07.60" personId="{C3809868-C75F-4A4F-A4A1-AC8E54F9A92C}" id="{060D2875-C724-4C1E-95CA-7E14F503435F}">
    <text>@Amy Dickerson - If we are not asking the user for comp + cond eff, then TRM defaults them to 2.87.</text>
    <mentions>
      <mention mentionpersonId="{B9879D95-9998-43DE-831A-D64F02A64BF0}" mentionId="{E63023B1-48BA-486F-9C35-7824849CDD3C}" startIndex="0" length="14"/>
    </mentions>
  </threadedComment>
  <threadedComment ref="J3" dT="2026-07-20T21:00:26.81" personId="{34C6F1DF-439F-463F-8FB8-F378127C04F8}" id="{4DB1E78E-71B9-41EE-8C21-41542F21D43A}" parentId="{060D2875-C724-4C1E-95CA-7E14F503435F}">
    <text>The table on the indirect refrigeration tab is tied to the inputs on the cust info tab row 25 where it asks for the actual system efficiencies.  If unknow and left blank the calculator will default to the TRM values.</text>
  </threadedComment>
  <threadedComment ref="J3" dT="2026-07-20T21:04:21.05" personId="{C3809868-C75F-4A4F-A4A1-AC8E54F9A92C}" id="{A74EA715-EEAC-451C-BD27-919A2C8824DA}" parentId="{060D2875-C724-4C1E-95CA-7E14F503435F}">
    <text xml:space="preserve">Oh thanks for clarifying. Just noticed that after.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2.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nyserda.ny.gov/ny/Disadvantaged-Communities"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www.hvi.org/hvi-certified-products-directory/section-iii-hrv-erv-directory-listing/" TargetMode="External"/><Relationship Id="rId7" Type="http://schemas.openxmlformats.org/officeDocument/2006/relationships/printerSettings" Target="../printerSettings/printerSettings5.bin"/><Relationship Id="rId2" Type="http://schemas.openxmlformats.org/officeDocument/2006/relationships/hyperlink" Target="https://ahridirectory.org/search/39?searchMode=program" TargetMode="External"/><Relationship Id="rId1" Type="http://schemas.openxmlformats.org/officeDocument/2006/relationships/hyperlink" Target="https://ahridirectory.org/search/38?searchMode=program" TargetMode="External"/><Relationship Id="rId6" Type="http://schemas.openxmlformats.org/officeDocument/2006/relationships/hyperlink" Target="https://www.hvi.org/hvi-certified-products-directory/section-iii-hrv-erv-directory-listing/" TargetMode="External"/><Relationship Id="rId5" Type="http://schemas.openxmlformats.org/officeDocument/2006/relationships/hyperlink" Target="https://ahridirectory.org/search/39?searchMode=program" TargetMode="External"/><Relationship Id="rId4" Type="http://schemas.openxmlformats.org/officeDocument/2006/relationships/hyperlink" Target="https://ahridirectory.org/search/38?searchMode=program" TargetMode="External"/><Relationship Id="rId9"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10.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12.bin"/><Relationship Id="rId6" Type="http://schemas.microsoft.com/office/2019/04/relationships/documenttask" Target="../documenttasks/documenttask2.xm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73CD"/>
  </sheetPr>
  <dimension ref="A1:K53"/>
  <sheetViews>
    <sheetView showGridLines="0" workbookViewId="0">
      <selection activeCell="F4" sqref="F4"/>
    </sheetView>
  </sheetViews>
  <sheetFormatPr defaultRowHeight="14.5" x14ac:dyDescent="0.35"/>
  <cols>
    <col min="10" max="10" width="9.6328125" customWidth="1"/>
    <col min="11" max="11" width="12.6328125" customWidth="1"/>
  </cols>
  <sheetData>
    <row r="1" spans="1:11" ht="24" customHeight="1" x14ac:dyDescent="0.35">
      <c r="A1" s="27"/>
      <c r="B1" s="27"/>
      <c r="C1" s="27"/>
      <c r="D1" s="27"/>
      <c r="E1" s="27"/>
      <c r="F1" s="27"/>
      <c r="G1" s="27"/>
      <c r="H1" s="27"/>
      <c r="I1" s="27"/>
      <c r="J1" s="27"/>
      <c r="K1" s="27"/>
    </row>
    <row r="2" spans="1:11" ht="23" x14ac:dyDescent="0.5">
      <c r="A2" s="159" t="s">
        <v>2522</v>
      </c>
      <c r="B2" s="28"/>
      <c r="C2" s="28"/>
      <c r="D2" s="28"/>
      <c r="E2" s="28"/>
      <c r="F2" s="28"/>
      <c r="G2" s="28"/>
      <c r="H2" s="28"/>
      <c r="I2" s="27"/>
      <c r="J2" s="27"/>
      <c r="K2" s="27"/>
    </row>
    <row r="3" spans="1:11" ht="18" x14ac:dyDescent="0.35">
      <c r="A3" s="160" t="s">
        <v>2983</v>
      </c>
      <c r="B3" s="28"/>
      <c r="C3" s="28"/>
      <c r="D3" s="28"/>
      <c r="E3" s="28"/>
      <c r="F3" s="920" t="str">
        <f>IF('App Cust Info'!H29="Yes","SMB",IF('App Cust Info'!H29="No","SHIFT",IF(AND('Savings Summary'!D36=TRUE,'Savings Summary'!E36&lt;&gt;""),'Savings Summary'!E36,"")))</f>
        <v/>
      </c>
      <c r="G3" s="28"/>
      <c r="H3" s="28"/>
      <c r="I3" s="27"/>
      <c r="J3" s="27"/>
      <c r="K3" s="27"/>
    </row>
    <row r="4" spans="1:11" ht="18" customHeight="1" x14ac:dyDescent="0.35">
      <c r="A4" s="27"/>
      <c r="B4" s="27"/>
      <c r="C4" s="27"/>
      <c r="D4" s="27"/>
      <c r="E4" s="27"/>
      <c r="F4" s="27"/>
      <c r="G4" s="27"/>
      <c r="H4" s="27"/>
      <c r="I4" s="27"/>
      <c r="J4" s="27"/>
      <c r="K4" s="27"/>
    </row>
    <row r="5" spans="1:11" ht="8.25" customHeight="1" x14ac:dyDescent="0.35"/>
    <row r="6" spans="1:11" ht="55" customHeight="1" x14ac:dyDescent="0.35">
      <c r="A6" s="1180" t="s">
        <v>3077</v>
      </c>
      <c r="B6" s="1180"/>
      <c r="C6" s="1180"/>
      <c r="D6" s="1180"/>
      <c r="E6" s="1180"/>
      <c r="F6" s="1180"/>
      <c r="G6" s="1180"/>
      <c r="H6" s="1180"/>
      <c r="I6" s="1180"/>
      <c r="J6" s="1180"/>
      <c r="K6" s="1180"/>
    </row>
    <row r="7" spans="1:11" ht="6.75" customHeight="1" x14ac:dyDescent="0.35">
      <c r="A7" s="8"/>
    </row>
    <row r="8" spans="1:11" ht="15.5" x14ac:dyDescent="0.35">
      <c r="A8" s="37" t="s">
        <v>1558</v>
      </c>
    </row>
    <row r="9" spans="1:11" ht="26.75" customHeight="1" x14ac:dyDescent="0.35">
      <c r="A9" s="1182" t="s">
        <v>1774</v>
      </c>
      <c r="B9" s="1182"/>
      <c r="C9" s="1182"/>
      <c r="D9" s="1182"/>
      <c r="E9" s="1182"/>
      <c r="F9" s="1182"/>
      <c r="G9" s="1182"/>
      <c r="H9" s="1182"/>
      <c r="I9" s="1182"/>
      <c r="J9" s="1182"/>
      <c r="K9" s="1182"/>
    </row>
    <row r="10" spans="1:11" ht="6.75" customHeight="1" x14ac:dyDescent="0.35">
      <c r="A10" s="8"/>
    </row>
    <row r="11" spans="1:11" x14ac:dyDescent="0.35">
      <c r="A11" s="9" t="s">
        <v>34</v>
      </c>
    </row>
    <row r="12" spans="1:11" ht="14.75" customHeight="1" x14ac:dyDescent="0.35">
      <c r="A12" s="18" t="s">
        <v>2972</v>
      </c>
    </row>
    <row r="13" spans="1:11" x14ac:dyDescent="0.35">
      <c r="A13" s="1181" t="s">
        <v>1551</v>
      </c>
      <c r="B13" s="1181"/>
      <c r="C13" s="1181"/>
      <c r="D13" s="1181"/>
      <c r="E13" s="1181"/>
      <c r="F13" s="1181"/>
      <c r="G13" s="1181"/>
      <c r="H13" s="1181"/>
      <c r="I13" s="1181"/>
      <c r="J13" s="1181"/>
      <c r="K13" s="1181"/>
    </row>
    <row r="14" spans="1:11" ht="26.25" customHeight="1" x14ac:dyDescent="0.35">
      <c r="A14" s="1181" t="s">
        <v>2969</v>
      </c>
      <c r="B14" s="1181"/>
      <c r="C14" s="1181"/>
      <c r="D14" s="1181"/>
      <c r="E14" s="1181"/>
      <c r="F14" s="1181"/>
      <c r="G14" s="1181"/>
      <c r="H14" s="1181"/>
      <c r="I14" s="1181"/>
      <c r="J14" s="1181"/>
      <c r="K14" s="1181"/>
    </row>
    <row r="15" spans="1:11" ht="14.5" customHeight="1" x14ac:dyDescent="0.35">
      <c r="A15" s="715" t="s">
        <v>2970</v>
      </c>
      <c r="B15" s="714"/>
      <c r="C15" s="714"/>
      <c r="D15" s="714"/>
      <c r="E15" s="714"/>
      <c r="F15" s="714"/>
      <c r="G15" s="714"/>
      <c r="H15" s="716" t="s">
        <v>2971</v>
      </c>
      <c r="I15" s="714"/>
      <c r="J15" s="714"/>
      <c r="K15" s="714"/>
    </row>
    <row r="16" spans="1:11" ht="35.5" customHeight="1" x14ac:dyDescent="0.35">
      <c r="A16" s="1181" t="s">
        <v>3047</v>
      </c>
      <c r="B16" s="1181"/>
      <c r="C16" s="1181"/>
      <c r="D16" s="1181"/>
      <c r="E16" s="1181"/>
      <c r="F16" s="1181"/>
      <c r="G16" s="1181"/>
      <c r="H16" s="1181"/>
      <c r="I16" s="1181"/>
      <c r="J16" s="1181"/>
      <c r="K16" s="1181"/>
    </row>
    <row r="17" spans="1:11" ht="44.5" customHeight="1" x14ac:dyDescent="0.35">
      <c r="A17" s="1181" t="s">
        <v>3061</v>
      </c>
      <c r="B17" s="1181"/>
      <c r="C17" s="1181"/>
      <c r="D17" s="1181"/>
      <c r="E17" s="1181"/>
      <c r="F17" s="1181"/>
      <c r="G17" s="1181"/>
      <c r="H17" s="1181"/>
      <c r="I17" s="1181"/>
      <c r="J17" s="1181"/>
      <c r="K17" s="1181"/>
    </row>
    <row r="18" spans="1:11" ht="44.5" customHeight="1" x14ac:dyDescent="0.35">
      <c r="A18" s="1181" t="s">
        <v>3062</v>
      </c>
      <c r="B18" s="1181"/>
      <c r="C18" s="1181"/>
      <c r="D18" s="1181"/>
      <c r="E18" s="1181"/>
      <c r="F18" s="1181"/>
      <c r="G18" s="1181"/>
      <c r="H18" s="1181"/>
      <c r="I18" s="1181"/>
      <c r="J18" s="1181"/>
      <c r="K18" s="1181"/>
    </row>
    <row r="19" spans="1:11" ht="26" customHeight="1" x14ac:dyDescent="0.35">
      <c r="A19" s="1181" t="s">
        <v>3048</v>
      </c>
      <c r="B19" s="1181"/>
      <c r="C19" s="1181"/>
      <c r="D19" s="1181"/>
      <c r="E19" s="1181"/>
      <c r="F19" s="1181"/>
      <c r="G19" s="1181"/>
      <c r="H19" s="1181"/>
      <c r="I19" s="1181"/>
      <c r="J19" s="1181"/>
      <c r="K19" s="1181"/>
    </row>
    <row r="20" spans="1:11" ht="14.75" customHeight="1" x14ac:dyDescent="0.35">
      <c r="A20" s="1181" t="s">
        <v>2624</v>
      </c>
      <c r="B20" s="1181"/>
      <c r="C20" s="1181"/>
      <c r="D20" s="1181"/>
      <c r="E20" s="1181"/>
      <c r="F20" s="1181"/>
      <c r="G20" s="1181"/>
      <c r="H20" s="1181"/>
      <c r="I20" s="1181"/>
      <c r="J20" s="1181"/>
      <c r="K20" s="1181"/>
    </row>
    <row r="21" spans="1:11" ht="6.75" customHeight="1" x14ac:dyDescent="0.35"/>
    <row r="22" spans="1:11" x14ac:dyDescent="0.35">
      <c r="A22" s="9" t="s">
        <v>35</v>
      </c>
    </row>
    <row r="23" spans="1:11" ht="14.75" customHeight="1" x14ac:dyDescent="0.35">
      <c r="A23" s="18" t="s">
        <v>36</v>
      </c>
    </row>
    <row r="24" spans="1:11" ht="14.75" customHeight="1" x14ac:dyDescent="0.35">
      <c r="A24" s="18" t="s">
        <v>37</v>
      </c>
    </row>
    <row r="25" spans="1:11" ht="14.75" customHeight="1" x14ac:dyDescent="0.35">
      <c r="A25" s="18" t="s">
        <v>38</v>
      </c>
    </row>
    <row r="26" spans="1:11" ht="14.75" customHeight="1" x14ac:dyDescent="0.35">
      <c r="A26" s="18" t="s">
        <v>39</v>
      </c>
    </row>
    <row r="27" spans="1:11" ht="14.75" customHeight="1" x14ac:dyDescent="0.35">
      <c r="A27" s="18" t="s">
        <v>40</v>
      </c>
    </row>
    <row r="28" spans="1:11" ht="6.75" customHeight="1" x14ac:dyDescent="0.35"/>
    <row r="29" spans="1:11" x14ac:dyDescent="0.35">
      <c r="A29" s="9" t="s">
        <v>41</v>
      </c>
    </row>
    <row r="30" spans="1:11" ht="26.25" customHeight="1" x14ac:dyDescent="0.35">
      <c r="A30" s="1181" t="s">
        <v>1775</v>
      </c>
      <c r="B30" s="1181"/>
      <c r="C30" s="1181"/>
      <c r="D30" s="1181"/>
      <c r="E30" s="1181"/>
      <c r="F30" s="1181"/>
      <c r="G30" s="1181"/>
      <c r="H30" s="1181"/>
      <c r="I30" s="1181"/>
      <c r="J30" s="1181"/>
      <c r="K30" s="1181"/>
    </row>
    <row r="31" spans="1:11" ht="26.25" customHeight="1" x14ac:dyDescent="0.35">
      <c r="A31" s="1181" t="s">
        <v>42</v>
      </c>
      <c r="B31" s="1181"/>
      <c r="C31" s="1181"/>
      <c r="D31" s="1181"/>
      <c r="E31" s="1181"/>
      <c r="F31" s="1181"/>
      <c r="G31" s="1181"/>
      <c r="H31" s="1181"/>
      <c r="I31" s="1181"/>
      <c r="J31" s="1181"/>
    </row>
    <row r="32" spans="1:11" ht="14.75" customHeight="1" x14ac:dyDescent="0.35">
      <c r="A32" s="18" t="s">
        <v>43</v>
      </c>
    </row>
    <row r="33" spans="1:11" ht="14.75" customHeight="1" x14ac:dyDescent="0.35">
      <c r="A33" s="1181" t="s">
        <v>2974</v>
      </c>
      <c r="B33" s="1181"/>
      <c r="C33" s="1181"/>
      <c r="D33" s="1181"/>
      <c r="E33" s="1181"/>
      <c r="F33" s="1181"/>
      <c r="G33" s="1181"/>
      <c r="H33" s="1181"/>
      <c r="I33" s="1181"/>
      <c r="J33" s="1181"/>
      <c r="K33" s="1181"/>
    </row>
    <row r="34" spans="1:11" ht="6.75" customHeight="1" x14ac:dyDescent="0.35"/>
    <row r="35" spans="1:11" ht="14.75" customHeight="1" x14ac:dyDescent="0.35">
      <c r="A35" s="9" t="s">
        <v>44</v>
      </c>
    </row>
    <row r="36" spans="1:11" ht="26.25" customHeight="1" x14ac:dyDescent="0.35">
      <c r="A36" s="1181" t="s">
        <v>45</v>
      </c>
      <c r="B36" s="1181"/>
      <c r="C36" s="1181"/>
      <c r="D36" s="1181"/>
      <c r="E36" s="1181"/>
      <c r="F36" s="1181"/>
      <c r="G36" s="1181"/>
      <c r="H36" s="1181"/>
      <c r="I36" s="1181"/>
      <c r="J36" s="1181"/>
      <c r="K36" s="1181"/>
    </row>
    <row r="37" spans="1:11" ht="14.75" customHeight="1" x14ac:dyDescent="0.35">
      <c r="A37" s="11" t="s">
        <v>46</v>
      </c>
    </row>
    <row r="38" spans="1:11" ht="14.75" customHeight="1" x14ac:dyDescent="0.35">
      <c r="A38" s="11" t="s">
        <v>47</v>
      </c>
    </row>
    <row r="39" spans="1:11" ht="14.75" customHeight="1" x14ac:dyDescent="0.35">
      <c r="A39" s="18" t="s">
        <v>48</v>
      </c>
    </row>
    <row r="40" spans="1:11" ht="14.75" customHeight="1" x14ac:dyDescent="0.35">
      <c r="A40" s="1181" t="s">
        <v>49</v>
      </c>
      <c r="B40" s="1181"/>
      <c r="C40" s="1181"/>
      <c r="D40" s="1181"/>
      <c r="E40" s="1181"/>
      <c r="F40" s="1181"/>
      <c r="G40" s="1181"/>
      <c r="H40" s="1181"/>
      <c r="I40" s="1181"/>
      <c r="J40" s="1181"/>
      <c r="K40" s="1181"/>
    </row>
    <row r="41" spans="1:11" ht="14.75" customHeight="1" x14ac:dyDescent="0.35">
      <c r="A41" s="18" t="s">
        <v>50</v>
      </c>
    </row>
    <row r="42" spans="1:11" ht="6.75" customHeight="1" x14ac:dyDescent="0.35"/>
    <row r="43" spans="1:11" x14ac:dyDescent="0.35">
      <c r="A43" s="9" t="s">
        <v>51</v>
      </c>
    </row>
    <row r="44" spans="1:11" ht="35.75" customHeight="1" x14ac:dyDescent="0.35">
      <c r="A44" s="1181" t="s">
        <v>3051</v>
      </c>
      <c r="B44" s="1181"/>
      <c r="C44" s="1181"/>
      <c r="D44" s="1181"/>
      <c r="E44" s="1181"/>
      <c r="F44" s="1181"/>
      <c r="G44" s="1181"/>
      <c r="H44" s="1181"/>
      <c r="I44" s="1181"/>
      <c r="J44" s="1181"/>
      <c r="K44" s="1181"/>
    </row>
    <row r="45" spans="1:11" x14ac:dyDescent="0.35">
      <c r="A45" s="10"/>
    </row>
    <row r="46" spans="1:11" x14ac:dyDescent="0.35">
      <c r="A46" s="10"/>
    </row>
    <row r="50" spans="1:11" ht="4.5" customHeight="1" x14ac:dyDescent="0.35">
      <c r="A50" s="30"/>
      <c r="B50" s="27"/>
      <c r="C50" s="27"/>
      <c r="D50" s="27"/>
      <c r="E50" s="27"/>
      <c r="F50" s="27"/>
      <c r="G50" s="27"/>
      <c r="H50" s="27"/>
      <c r="I50" s="27"/>
      <c r="J50" s="27"/>
      <c r="K50" s="27"/>
    </row>
    <row r="51" spans="1:11" ht="15" customHeight="1" x14ac:dyDescent="0.35">
      <c r="A51" s="31" t="s">
        <v>1609</v>
      </c>
      <c r="B51" s="32"/>
      <c r="C51" s="27"/>
      <c r="D51" s="33"/>
      <c r="E51" s="32"/>
      <c r="F51" s="34"/>
      <c r="G51" s="35"/>
      <c r="H51" s="35"/>
      <c r="I51" s="35"/>
      <c r="J51" s="36"/>
      <c r="K51" s="36" t="s">
        <v>2835</v>
      </c>
    </row>
    <row r="52" spans="1:11" ht="4.5" customHeight="1" x14ac:dyDescent="0.35">
      <c r="A52" s="27"/>
      <c r="B52" s="27"/>
      <c r="C52" s="27"/>
      <c r="D52" s="27"/>
      <c r="E52" s="27"/>
      <c r="F52" s="27"/>
      <c r="G52" s="27"/>
      <c r="H52" s="27"/>
      <c r="I52" s="27"/>
      <c r="J52" s="27"/>
      <c r="K52" s="27"/>
    </row>
    <row r="53" spans="1:11" x14ac:dyDescent="0.35">
      <c r="A53" t="s">
        <v>2836</v>
      </c>
      <c r="B53" s="1179" t="s">
        <v>3050</v>
      </c>
      <c r="C53" s="1179"/>
      <c r="D53" s="1179"/>
      <c r="E53" s="1179"/>
      <c r="F53" s="1179"/>
      <c r="G53" s="1179"/>
      <c r="H53" s="1179"/>
      <c r="I53" s="1179"/>
      <c r="J53" s="1179"/>
      <c r="K53" s="1179"/>
    </row>
  </sheetData>
  <sheetProtection algorithmName="SHA-512" hashValue="mBgugVWMwohm8rBP0tNEvxT4fJObjnUDBcz2I9W7BN2DiQE93RAlR3mw7JtepaEEatkWKM7wKsR4PCNnutjN5w==" saltValue="HYSqNLXscEB7Pk/S2DVyjg==" spinCount="100000" sheet="1" objects="1" scenarios="1"/>
  <mergeCells count="16">
    <mergeCell ref="B53:K53"/>
    <mergeCell ref="A6:K6"/>
    <mergeCell ref="A13:K13"/>
    <mergeCell ref="A14:K14"/>
    <mergeCell ref="A30:K30"/>
    <mergeCell ref="A31:J31"/>
    <mergeCell ref="A16:K16"/>
    <mergeCell ref="A20:K20"/>
    <mergeCell ref="A17:K17"/>
    <mergeCell ref="A19:K19"/>
    <mergeCell ref="A33:K33"/>
    <mergeCell ref="A9:K9"/>
    <mergeCell ref="A36:K36"/>
    <mergeCell ref="A40:K40"/>
    <mergeCell ref="A44:K44"/>
    <mergeCell ref="A18:K18"/>
  </mergeCells>
  <hyperlinks>
    <hyperlink ref="H15" location="Custom!A1" display="Please refer to the Custom Worksheet for more details." xr:uid="{B6879DF2-FCE4-4C69-8EB3-C73F880CD3A3}"/>
  </hyperlinks>
  <pageMargins left="0.25" right="0.25" top="0.25" bottom="0.25" header="0" footer="0"/>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FFFF99"/>
    <pageSetUpPr fitToPage="1"/>
  </sheetPr>
  <dimension ref="A1:K101"/>
  <sheetViews>
    <sheetView showGridLines="0" tabSelected="1" zoomScaleNormal="100" workbookViewId="0">
      <selection activeCell="H29" sqref="H29:J29"/>
    </sheetView>
  </sheetViews>
  <sheetFormatPr defaultRowHeight="14.5" x14ac:dyDescent="0.35"/>
  <cols>
    <col min="1" max="5" width="10.36328125" customWidth="1"/>
    <col min="6" max="6" width="10.6328125" customWidth="1"/>
    <col min="7" max="9" width="10.36328125" customWidth="1"/>
    <col min="10" max="10" width="20.6328125" customWidth="1"/>
    <col min="11" max="11" width="9.36328125" style="43" customWidth="1"/>
  </cols>
  <sheetData>
    <row r="1" spans="1:11" ht="24" customHeight="1" x14ac:dyDescent="0.35">
      <c r="A1" s="573"/>
      <c r="B1" s="574"/>
      <c r="C1" s="574"/>
      <c r="D1" s="574"/>
      <c r="E1" s="574"/>
      <c r="F1" s="574"/>
      <c r="G1" s="574"/>
      <c r="H1" s="574"/>
      <c r="I1" s="574"/>
      <c r="J1" s="575"/>
    </row>
    <row r="2" spans="1:11" ht="23" x14ac:dyDescent="0.5">
      <c r="A2" s="576" t="str">
        <f>'App Instruct'!A2</f>
        <v>Program Application</v>
      </c>
      <c r="B2" s="28"/>
      <c r="C2" s="28"/>
      <c r="D2" s="28"/>
      <c r="E2" s="28"/>
      <c r="F2" s="28"/>
      <c r="G2" s="28"/>
      <c r="H2" s="28"/>
      <c r="I2" s="27"/>
      <c r="J2" s="577"/>
    </row>
    <row r="3" spans="1:11" ht="18" x14ac:dyDescent="0.35">
      <c r="A3" s="578" t="str">
        <f>'App Instruct'!A3</f>
        <v>Supplemental Measures Program</v>
      </c>
      <c r="B3" s="28"/>
      <c r="C3" s="28"/>
      <c r="D3" s="28"/>
      <c r="E3" s="919" t="str">
        <f>'App Instruct'!F3</f>
        <v/>
      </c>
      <c r="F3" s="28"/>
      <c r="G3" s="28"/>
      <c r="H3" s="28"/>
      <c r="I3" s="27"/>
      <c r="J3" s="577"/>
    </row>
    <row r="4" spans="1:11" ht="18" customHeight="1" x14ac:dyDescent="0.35">
      <c r="A4" s="579"/>
      <c r="B4" s="27"/>
      <c r="C4" s="27"/>
      <c r="D4" s="27"/>
      <c r="E4" s="27"/>
      <c r="F4" s="27"/>
      <c r="G4" s="27"/>
      <c r="H4" s="27"/>
      <c r="I4" s="27"/>
      <c r="J4" s="577"/>
    </row>
    <row r="5" spans="1:11" x14ac:dyDescent="0.35">
      <c r="A5" s="580" t="s">
        <v>2523</v>
      </c>
      <c r="B5" s="581"/>
      <c r="C5" s="581"/>
      <c r="D5" s="581"/>
      <c r="E5" s="581"/>
      <c r="F5" s="581"/>
      <c r="G5" s="581"/>
      <c r="H5" s="581"/>
      <c r="I5" s="581"/>
      <c r="J5" s="582"/>
    </row>
    <row r="6" spans="1:11" ht="31.25" customHeight="1" x14ac:dyDescent="0.35">
      <c r="A6" s="1183" t="s">
        <v>2524</v>
      </c>
      <c r="B6" s="1184"/>
      <c r="C6" s="1184"/>
      <c r="D6" s="1184"/>
      <c r="E6" s="1184"/>
      <c r="F6" s="1184"/>
      <c r="G6" s="1184"/>
      <c r="H6" s="1184"/>
      <c r="I6" s="1184"/>
      <c r="J6" s="1185"/>
    </row>
    <row r="7" spans="1:11" ht="16.5" customHeight="1" x14ac:dyDescent="0.35">
      <c r="A7" s="1189" t="s">
        <v>52</v>
      </c>
      <c r="B7" s="1190"/>
      <c r="C7" s="1190"/>
      <c r="D7" s="1190"/>
      <c r="E7" s="1190"/>
      <c r="F7" s="1190"/>
      <c r="G7" s="1190"/>
      <c r="H7" s="1190"/>
      <c r="I7" s="1190"/>
      <c r="J7" s="1191"/>
    </row>
    <row r="8" spans="1:11" ht="7.5" customHeight="1" x14ac:dyDescent="0.35">
      <c r="A8" s="583" t="s">
        <v>1682</v>
      </c>
      <c r="E8" s="584" t="s">
        <v>53</v>
      </c>
      <c r="I8" s="584" t="s">
        <v>54</v>
      </c>
      <c r="J8" s="585"/>
    </row>
    <row r="9" spans="1:11" ht="16.5" customHeight="1" x14ac:dyDescent="0.35">
      <c r="A9" s="1192"/>
      <c r="B9" s="1193"/>
      <c r="C9" s="1193"/>
      <c r="D9" s="1194"/>
      <c r="E9" s="1195"/>
      <c r="F9" s="1196"/>
      <c r="G9" s="1196"/>
      <c r="H9" s="1196"/>
      <c r="I9" s="1197"/>
      <c r="J9" s="1198"/>
    </row>
    <row r="10" spans="1:11" ht="7.5" customHeight="1" x14ac:dyDescent="0.35">
      <c r="A10" s="583" t="s">
        <v>55</v>
      </c>
      <c r="E10" s="584" t="s">
        <v>57</v>
      </c>
      <c r="H10" s="584"/>
      <c r="J10" s="585"/>
    </row>
    <row r="11" spans="1:11" ht="16.5" customHeight="1" x14ac:dyDescent="0.35">
      <c r="A11" s="1199"/>
      <c r="B11" s="1200"/>
      <c r="C11" s="1200"/>
      <c r="D11" s="1201"/>
      <c r="E11" s="1195"/>
      <c r="F11" s="1196"/>
      <c r="G11" s="1196"/>
      <c r="H11" s="1196"/>
      <c r="I11" s="1196"/>
      <c r="J11" s="1202"/>
    </row>
    <row r="12" spans="1:11" ht="7.5" customHeight="1" x14ac:dyDescent="0.35">
      <c r="A12" s="583" t="s">
        <v>1683</v>
      </c>
      <c r="E12" s="584" t="s">
        <v>56</v>
      </c>
      <c r="H12" s="584" t="s">
        <v>58</v>
      </c>
      <c r="J12" s="585"/>
    </row>
    <row r="13" spans="1:11" ht="16.5" customHeight="1" x14ac:dyDescent="0.35">
      <c r="A13" s="1192"/>
      <c r="B13" s="1193"/>
      <c r="C13" s="1193"/>
      <c r="D13" s="1194"/>
      <c r="E13" s="1206"/>
      <c r="F13" s="1196"/>
      <c r="G13" s="1202"/>
      <c r="H13" s="1207"/>
      <c r="I13" s="1207"/>
      <c r="J13" s="1208"/>
    </row>
    <row r="14" spans="1:11" ht="7.5" customHeight="1" x14ac:dyDescent="0.35">
      <c r="A14" s="583" t="s">
        <v>59</v>
      </c>
      <c r="E14" s="584" t="s">
        <v>60</v>
      </c>
      <c r="H14" s="584" t="s">
        <v>61</v>
      </c>
      <c r="J14" s="586" t="s">
        <v>62</v>
      </c>
    </row>
    <row r="15" spans="1:11" ht="16.5" customHeight="1" x14ac:dyDescent="0.35">
      <c r="A15" s="1192"/>
      <c r="B15" s="1193"/>
      <c r="C15" s="1193"/>
      <c r="D15" s="1194"/>
      <c r="E15" s="1212" t="str">
        <f>IFERROR(VLOOKUP(J15,Reference!$E$2:$I$2210,2,FALSE),"")</f>
        <v/>
      </c>
      <c r="F15" s="1213"/>
      <c r="G15" s="1214"/>
      <c r="H15" s="1215" t="s">
        <v>110</v>
      </c>
      <c r="I15" s="1216"/>
      <c r="J15" s="587"/>
      <c r="K15" s="19"/>
    </row>
    <row r="16" spans="1:11" ht="7.5" customHeight="1" x14ac:dyDescent="0.35">
      <c r="A16" s="583" t="s">
        <v>63</v>
      </c>
      <c r="B16" s="588"/>
      <c r="C16" s="588"/>
      <c r="D16" s="588"/>
      <c r="E16" s="589" t="s">
        <v>60</v>
      </c>
      <c r="F16" s="13"/>
      <c r="G16" s="13"/>
      <c r="H16" s="589" t="s">
        <v>61</v>
      </c>
      <c r="I16" s="13"/>
      <c r="J16" s="590" t="s">
        <v>62</v>
      </c>
      <c r="K16" s="19"/>
    </row>
    <row r="17" spans="1:11" ht="16.5" customHeight="1" x14ac:dyDescent="0.35">
      <c r="A17" s="1192"/>
      <c r="B17" s="1193"/>
      <c r="C17" s="1193"/>
      <c r="D17" s="1194"/>
      <c r="E17" s="1195"/>
      <c r="F17" s="1196"/>
      <c r="G17" s="1202"/>
      <c r="H17" s="1195"/>
      <c r="I17" s="1202"/>
      <c r="J17" s="591"/>
      <c r="K17" s="19"/>
    </row>
    <row r="18" spans="1:11" ht="11" customHeight="1" x14ac:dyDescent="0.35">
      <c r="A18" s="583" t="s">
        <v>64</v>
      </c>
      <c r="B18" s="588"/>
      <c r="C18" s="588"/>
      <c r="D18" s="588"/>
      <c r="E18" s="588" t="s">
        <v>2830</v>
      </c>
      <c r="G18" s="13"/>
      <c r="H18" s="13"/>
      <c r="I18" s="175"/>
      <c r="J18" s="592"/>
      <c r="K18" s="19"/>
    </row>
    <row r="19" spans="1:11" ht="20.25" customHeight="1" x14ac:dyDescent="0.35">
      <c r="A19" s="593"/>
      <c r="B19" s="14"/>
      <c r="C19" s="14"/>
      <c r="D19" s="14"/>
      <c r="E19" s="1048" t="b">
        <v>0</v>
      </c>
      <c r="F19" s="15"/>
      <c r="G19" s="1049" t="b">
        <v>0</v>
      </c>
      <c r="H19" s="174" t="s">
        <v>2532</v>
      </c>
      <c r="I19" s="15"/>
      <c r="J19" s="594" t="s">
        <v>2533</v>
      </c>
      <c r="K19" s="19"/>
    </row>
    <row r="20" spans="1:11" s="51" customFormat="1" ht="10.5" customHeight="1" x14ac:dyDescent="0.35">
      <c r="A20" s="595" t="s">
        <v>66</v>
      </c>
      <c r="D20" s="526"/>
      <c r="E20" s="596" t="s">
        <v>1545</v>
      </c>
      <c r="H20" s="526"/>
      <c r="I20" s="596" t="s">
        <v>2649</v>
      </c>
      <c r="J20" s="597"/>
    </row>
    <row r="21" spans="1:11" ht="20.25" customHeight="1" x14ac:dyDescent="0.35">
      <c r="A21" s="1228"/>
      <c r="B21" s="1229"/>
      <c r="C21" s="1229"/>
      <c r="D21" s="689"/>
      <c r="E21" s="1232"/>
      <c r="F21" s="1233"/>
      <c r="G21" s="1234"/>
      <c r="H21" s="1"/>
      <c r="I21" s="1232"/>
      <c r="J21" s="1234"/>
      <c r="K21" s="572"/>
    </row>
    <row r="22" spans="1:11" s="51" customFormat="1" ht="10.5" customHeight="1" x14ac:dyDescent="0.35">
      <c r="A22" s="595" t="s">
        <v>2898</v>
      </c>
      <c r="D22" s="526"/>
      <c r="E22" s="672" t="s">
        <v>2630</v>
      </c>
      <c r="F22" s="596"/>
      <c r="H22" s="526"/>
      <c r="I22" s="596" t="s">
        <v>2631</v>
      </c>
      <c r="J22" s="597"/>
      <c r="K22" s="571"/>
    </row>
    <row r="23" spans="1:11" ht="20.25" customHeight="1" x14ac:dyDescent="0.35">
      <c r="A23" s="1228"/>
      <c r="B23" s="1229"/>
      <c r="C23" s="1235"/>
      <c r="D23" s="54"/>
      <c r="E23" s="1228"/>
      <c r="F23" s="1229"/>
      <c r="G23" s="1235"/>
      <c r="H23" s="690"/>
      <c r="I23" s="1232"/>
      <c r="J23" s="1234"/>
      <c r="K23" s="19"/>
    </row>
    <row r="24" spans="1:11" s="51" customFormat="1" ht="17" customHeight="1" x14ac:dyDescent="0.35">
      <c r="A24" s="1267" t="s">
        <v>2833</v>
      </c>
      <c r="B24" s="1268"/>
      <c r="C24" s="1268"/>
      <c r="D24" s="1269"/>
      <c r="E24" s="1269"/>
      <c r="F24" s="598"/>
      <c r="G24" s="1269" t="s">
        <v>2834</v>
      </c>
      <c r="H24" s="1269"/>
      <c r="I24" s="1268"/>
      <c r="J24" s="1270"/>
    </row>
    <row r="25" spans="1:11" ht="20.25" customHeight="1" x14ac:dyDescent="0.35">
      <c r="A25" s="1217"/>
      <c r="B25" s="1218"/>
      <c r="C25" s="1218"/>
      <c r="D25" s="1218"/>
      <c r="E25" s="1219"/>
      <c r="F25" s="54"/>
      <c r="G25" s="1220"/>
      <c r="H25" s="1221"/>
      <c r="I25" s="1221"/>
      <c r="J25" s="1222"/>
      <c r="K25"/>
    </row>
    <row r="26" spans="1:11" s="51" customFormat="1" ht="10.5" customHeight="1" x14ac:dyDescent="0.35">
      <c r="A26" s="595" t="s">
        <v>1649</v>
      </c>
      <c r="B26" s="596"/>
      <c r="C26" s="596"/>
      <c r="D26" s="596"/>
      <c r="E26" s="596" t="s">
        <v>65</v>
      </c>
      <c r="G26" s="599"/>
      <c r="H26" s="596" t="s">
        <v>1650</v>
      </c>
      <c r="I26" s="599"/>
      <c r="J26" s="600" t="s">
        <v>1651</v>
      </c>
      <c r="K26" s="571"/>
    </row>
    <row r="27" spans="1:11" ht="20.25" customHeight="1" x14ac:dyDescent="0.35">
      <c r="A27" s="1225"/>
      <c r="B27" s="1226"/>
      <c r="C27" s="1226"/>
      <c r="D27" s="1227"/>
      <c r="E27" s="1209"/>
      <c r="F27" s="1210"/>
      <c r="G27" s="1211"/>
      <c r="H27" s="1230"/>
      <c r="I27" s="1231"/>
      <c r="J27" s="601"/>
      <c r="K27" s="19"/>
    </row>
    <row r="28" spans="1:11" s="51" customFormat="1" ht="10.5" customHeight="1" x14ac:dyDescent="0.35">
      <c r="A28" s="595" t="s">
        <v>1654</v>
      </c>
      <c r="D28" s="1007" t="str">
        <f>IF(AND(A29="SC2D",E29&lt;=250),"Small","")</f>
        <v/>
      </c>
      <c r="E28" s="596" t="s">
        <v>1655</v>
      </c>
      <c r="H28" s="596" t="s">
        <v>2984</v>
      </c>
      <c r="J28" s="597"/>
    </row>
    <row r="29" spans="1:11" ht="20.25" customHeight="1" x14ac:dyDescent="0.35">
      <c r="A29" s="1223"/>
      <c r="B29" s="1224"/>
      <c r="C29" s="1224"/>
      <c r="D29" s="1224"/>
      <c r="E29" s="1279"/>
      <c r="F29" s="1280"/>
      <c r="G29" s="1280"/>
      <c r="H29" s="1281" t="str">
        <f>IF(AND(A9="",J15="",D28=""),"",IF(OR(AND($A$29="SC3",D28&lt;&gt;"Small"),AND(A29="SC2D",D28&lt;&gt;"Small"),E31&gt;50000),"No","Yes"))</f>
        <v/>
      </c>
      <c r="I29" s="1282"/>
      <c r="J29" s="1283"/>
      <c r="K29"/>
    </row>
    <row r="30" spans="1:11" s="51" customFormat="1" ht="10.5" customHeight="1" x14ac:dyDescent="0.35">
      <c r="A30" s="595" t="s">
        <v>1652</v>
      </c>
      <c r="B30" s="596"/>
      <c r="C30" s="596"/>
      <c r="D30" s="596"/>
      <c r="E30" s="596" t="s">
        <v>1653</v>
      </c>
      <c r="G30" s="599"/>
      <c r="H30" s="596" t="s">
        <v>1686</v>
      </c>
      <c r="I30" s="599"/>
      <c r="J30" s="600"/>
      <c r="K30" s="571"/>
    </row>
    <row r="31" spans="1:11" ht="20" customHeight="1" x14ac:dyDescent="0.35">
      <c r="A31" s="1225"/>
      <c r="B31" s="1226"/>
      <c r="C31" s="1226"/>
      <c r="D31" s="1227"/>
      <c r="E31" s="1209"/>
      <c r="F31" s="1210"/>
      <c r="G31" s="1211"/>
      <c r="H31" s="1274"/>
      <c r="I31" s="1275"/>
      <c r="J31" s="1276"/>
      <c r="K31" s="19"/>
    </row>
    <row r="32" spans="1:11" x14ac:dyDescent="0.35">
      <c r="A32" s="1189" t="s">
        <v>67</v>
      </c>
      <c r="B32" s="1190"/>
      <c r="C32" s="1190"/>
      <c r="D32" s="1190"/>
      <c r="E32" s="1190"/>
      <c r="F32" s="1190"/>
      <c r="G32" s="1190"/>
      <c r="H32" s="1190"/>
      <c r="I32" s="1190"/>
      <c r="J32" s="1191"/>
      <c r="K32" s="19"/>
    </row>
    <row r="33" spans="1:11" ht="7.5" customHeight="1" x14ac:dyDescent="0.35">
      <c r="A33" s="602"/>
      <c r="J33" s="585"/>
      <c r="K33" s="19"/>
    </row>
    <row r="34" spans="1:11" ht="16.5" customHeight="1" x14ac:dyDescent="0.35">
      <c r="A34" s="603"/>
      <c r="B34" s="16"/>
      <c r="C34" s="16"/>
      <c r="D34" s="16"/>
      <c r="E34" s="16"/>
      <c r="F34" s="16"/>
      <c r="G34" s="16"/>
      <c r="H34" s="16"/>
      <c r="I34" s="16"/>
      <c r="J34" s="17"/>
      <c r="K34" s="19"/>
    </row>
    <row r="35" spans="1:11" ht="7.5" customHeight="1" x14ac:dyDescent="0.35">
      <c r="A35" s="583" t="s">
        <v>68</v>
      </c>
      <c r="E35" s="584" t="s">
        <v>69</v>
      </c>
      <c r="J35" s="585"/>
      <c r="K35" s="19"/>
    </row>
    <row r="36" spans="1:11" ht="16.5" customHeight="1" x14ac:dyDescent="0.35">
      <c r="A36" s="1203"/>
      <c r="B36" s="1204"/>
      <c r="C36" s="1204"/>
      <c r="D36" s="1205"/>
      <c r="E36" s="1203"/>
      <c r="F36" s="1204"/>
      <c r="G36" s="1204"/>
      <c r="H36" s="1204"/>
      <c r="I36" s="1204"/>
      <c r="J36" s="1205"/>
      <c r="K36" s="19"/>
    </row>
    <row r="37" spans="1:11" ht="7.5" customHeight="1" x14ac:dyDescent="0.35">
      <c r="A37" s="583" t="s">
        <v>70</v>
      </c>
      <c r="E37" s="584" t="s">
        <v>60</v>
      </c>
      <c r="H37" s="584" t="s">
        <v>71</v>
      </c>
      <c r="J37" s="586" t="s">
        <v>62</v>
      </c>
      <c r="K37" s="19"/>
    </row>
    <row r="38" spans="1:11" ht="16.5" customHeight="1" x14ac:dyDescent="0.35">
      <c r="A38" s="1203"/>
      <c r="B38" s="1204"/>
      <c r="C38" s="1204"/>
      <c r="D38" s="1205"/>
      <c r="E38" s="1203"/>
      <c r="F38" s="1204"/>
      <c r="G38" s="1205"/>
      <c r="H38" s="1277"/>
      <c r="I38" s="1278"/>
      <c r="J38" s="604"/>
    </row>
    <row r="39" spans="1:11" ht="7.5" customHeight="1" x14ac:dyDescent="0.35">
      <c r="A39" s="583" t="s">
        <v>72</v>
      </c>
      <c r="E39" s="584" t="s">
        <v>57</v>
      </c>
      <c r="J39" s="585"/>
    </row>
    <row r="40" spans="1:11" ht="16.5" customHeight="1" x14ac:dyDescent="0.35">
      <c r="A40" s="1186"/>
      <c r="B40" s="1187"/>
      <c r="C40" s="1187"/>
      <c r="D40" s="1188"/>
      <c r="E40" s="1203"/>
      <c r="F40" s="1204"/>
      <c r="G40" s="1204"/>
      <c r="H40" s="1204"/>
      <c r="I40" s="1204"/>
      <c r="J40" s="1205"/>
    </row>
    <row r="41" spans="1:11" x14ac:dyDescent="0.35">
      <c r="A41" s="583" t="s">
        <v>73</v>
      </c>
      <c r="E41" s="584" t="s">
        <v>74</v>
      </c>
      <c r="J41" s="585"/>
    </row>
    <row r="42" spans="1:11" x14ac:dyDescent="0.35">
      <c r="A42" s="1264"/>
      <c r="B42" s="1265"/>
      <c r="C42" s="1265"/>
      <c r="D42" s="1266"/>
      <c r="E42" s="1271"/>
      <c r="F42" s="1272"/>
      <c r="G42" s="1272"/>
      <c r="H42" s="1272"/>
      <c r="I42" s="1272"/>
      <c r="J42" s="1273"/>
    </row>
    <row r="43" spans="1:11" ht="7.5" customHeight="1" x14ac:dyDescent="0.35">
      <c r="A43" s="583"/>
      <c r="J43" s="585"/>
    </row>
    <row r="44" spans="1:11" ht="16.5" customHeight="1" x14ac:dyDescent="0.35">
      <c r="A44" s="1189" t="s">
        <v>75</v>
      </c>
      <c r="B44" s="1190"/>
      <c r="C44" s="1190"/>
      <c r="D44" s="1190"/>
      <c r="E44" s="1190"/>
      <c r="F44" s="1190"/>
      <c r="G44" s="1190"/>
      <c r="H44" s="1190"/>
      <c r="I44" s="1190"/>
      <c r="J44" s="1191"/>
    </row>
    <row r="45" spans="1:11" ht="7.5" customHeight="1" x14ac:dyDescent="0.35">
      <c r="A45" s="583" t="s">
        <v>76</v>
      </c>
      <c r="E45" s="584" t="s">
        <v>1684</v>
      </c>
      <c r="J45" s="585"/>
    </row>
    <row r="46" spans="1:11" ht="16.5" customHeight="1" x14ac:dyDescent="0.35">
      <c r="A46" s="1192"/>
      <c r="B46" s="1193"/>
      <c r="C46" s="1193"/>
      <c r="D46" s="1194"/>
      <c r="E46" s="1195"/>
      <c r="F46" s="1196"/>
      <c r="G46" s="1196"/>
      <c r="H46" s="1196"/>
      <c r="I46" s="1196"/>
      <c r="J46" s="1202"/>
    </row>
    <row r="47" spans="1:11" ht="7.5" customHeight="1" x14ac:dyDescent="0.35">
      <c r="A47" s="583" t="s">
        <v>77</v>
      </c>
      <c r="E47" s="584" t="s">
        <v>78</v>
      </c>
      <c r="H47" s="584" t="s">
        <v>61</v>
      </c>
      <c r="J47" s="586" t="s">
        <v>62</v>
      </c>
    </row>
    <row r="48" spans="1:11" ht="16.5" customHeight="1" x14ac:dyDescent="0.35">
      <c r="A48" s="1192"/>
      <c r="B48" s="1193"/>
      <c r="C48" s="1193"/>
      <c r="D48" s="1194"/>
      <c r="E48" s="1195"/>
      <c r="F48" s="1196"/>
      <c r="G48" s="1202"/>
      <c r="H48" s="1195"/>
      <c r="I48" s="1202"/>
      <c r="J48" s="591"/>
    </row>
    <row r="49" spans="1:10" ht="7.5" customHeight="1" x14ac:dyDescent="0.35">
      <c r="A49" s="583" t="s">
        <v>72</v>
      </c>
      <c r="E49" s="584" t="s">
        <v>57</v>
      </c>
      <c r="J49" s="585"/>
    </row>
    <row r="50" spans="1:10" ht="16.5" customHeight="1" x14ac:dyDescent="0.35">
      <c r="A50" s="1199"/>
      <c r="B50" s="1200"/>
      <c r="C50" s="1200"/>
      <c r="D50" s="1201"/>
      <c r="E50" s="1195"/>
      <c r="F50" s="1196"/>
      <c r="G50" s="1196"/>
      <c r="H50" s="1196"/>
      <c r="I50" s="1196"/>
      <c r="J50" s="1202"/>
    </row>
    <row r="51" spans="1:10" ht="12.75" customHeight="1" x14ac:dyDescent="0.35">
      <c r="A51" s="583" t="s">
        <v>73</v>
      </c>
      <c r="E51" s="584" t="s">
        <v>74</v>
      </c>
      <c r="J51" s="585"/>
    </row>
    <row r="52" spans="1:10" x14ac:dyDescent="0.35">
      <c r="A52" s="593"/>
      <c r="B52" s="16"/>
      <c r="C52" s="16"/>
      <c r="D52" s="17"/>
      <c r="E52" s="1239"/>
      <c r="F52" s="1240"/>
      <c r="G52" s="1240"/>
      <c r="H52" s="1240"/>
      <c r="I52" s="1240"/>
      <c r="J52" s="1241"/>
    </row>
    <row r="53" spans="1:10" ht="7.5" customHeight="1" x14ac:dyDescent="0.35">
      <c r="A53" s="583"/>
      <c r="E53" s="13"/>
      <c r="F53" s="13"/>
      <c r="G53" s="13"/>
      <c r="H53" s="13"/>
      <c r="I53" s="13"/>
      <c r="J53" s="605"/>
    </row>
    <row r="54" spans="1:10" ht="16.5" customHeight="1" x14ac:dyDescent="0.35">
      <c r="A54" s="1189" t="s">
        <v>79</v>
      </c>
      <c r="B54" s="1190"/>
      <c r="C54" s="1190"/>
      <c r="D54" s="1190"/>
      <c r="E54" s="1190"/>
      <c r="F54" s="1190"/>
      <c r="G54" s="1190"/>
      <c r="H54" s="1190"/>
      <c r="I54" s="1190"/>
      <c r="J54" s="1191"/>
    </row>
    <row r="55" spans="1:10" ht="7.5" customHeight="1" x14ac:dyDescent="0.35">
      <c r="A55" s="583" t="s">
        <v>80</v>
      </c>
      <c r="E55" s="584" t="s">
        <v>1685</v>
      </c>
      <c r="J55" s="585"/>
    </row>
    <row r="56" spans="1:10" ht="16.5" customHeight="1" x14ac:dyDescent="0.35">
      <c r="A56" s="1192"/>
      <c r="B56" s="1193"/>
      <c r="C56" s="1193"/>
      <c r="D56" s="1194"/>
      <c r="E56" s="1195"/>
      <c r="F56" s="1196"/>
      <c r="G56" s="1196"/>
      <c r="H56" s="1196"/>
      <c r="I56" s="1196"/>
      <c r="J56" s="1202"/>
    </row>
    <row r="57" spans="1:10" ht="7.5" customHeight="1" x14ac:dyDescent="0.35">
      <c r="A57" s="583" t="s">
        <v>59</v>
      </c>
      <c r="E57" s="584" t="s">
        <v>60</v>
      </c>
      <c r="H57" s="584" t="s">
        <v>61</v>
      </c>
      <c r="J57" s="586" t="s">
        <v>62</v>
      </c>
    </row>
    <row r="58" spans="1:10" ht="16.5" customHeight="1" x14ac:dyDescent="0.35">
      <c r="A58" s="1248"/>
      <c r="B58" s="1249"/>
      <c r="C58" s="1249"/>
      <c r="D58" s="1250"/>
      <c r="E58" s="1245"/>
      <c r="F58" s="1246"/>
      <c r="G58" s="1247"/>
      <c r="H58" s="1245"/>
      <c r="I58" s="1247"/>
      <c r="J58" s="606"/>
    </row>
    <row r="59" spans="1:10" ht="7.5" customHeight="1" x14ac:dyDescent="0.35">
      <c r="A59" s="583" t="s">
        <v>72</v>
      </c>
      <c r="E59" s="584" t="s">
        <v>57</v>
      </c>
      <c r="J59" s="585"/>
    </row>
    <row r="60" spans="1:10" ht="16.5" customHeight="1" x14ac:dyDescent="0.35">
      <c r="A60" s="1242"/>
      <c r="B60" s="1243"/>
      <c r="C60" s="1243"/>
      <c r="D60" s="1244"/>
      <c r="E60" s="1245"/>
      <c r="F60" s="1246"/>
      <c r="G60" s="1246"/>
      <c r="H60" s="1246"/>
      <c r="I60" s="1246"/>
      <c r="J60" s="1247"/>
    </row>
    <row r="61" spans="1:10" ht="12.75" customHeight="1" x14ac:dyDescent="0.35">
      <c r="A61" s="583" t="s">
        <v>73</v>
      </c>
      <c r="E61" s="584" t="s">
        <v>74</v>
      </c>
      <c r="J61" s="585"/>
    </row>
    <row r="62" spans="1:10" x14ac:dyDescent="0.35">
      <c r="A62" s="607"/>
      <c r="B62" s="16"/>
      <c r="C62" s="16"/>
      <c r="D62" s="17"/>
      <c r="E62" s="1239"/>
      <c r="F62" s="1240"/>
      <c r="G62" s="1240"/>
      <c r="H62" s="1240"/>
      <c r="I62" s="1240"/>
      <c r="J62" s="1241"/>
    </row>
    <row r="63" spans="1:10" ht="7.5" customHeight="1" x14ac:dyDescent="0.35">
      <c r="A63" s="602"/>
      <c r="E63" s="13"/>
      <c r="F63" s="13"/>
      <c r="G63" s="13"/>
      <c r="H63" s="13"/>
      <c r="I63" s="13"/>
      <c r="J63" s="605"/>
    </row>
    <row r="64" spans="1:10" ht="16.5" customHeight="1" x14ac:dyDescent="0.35">
      <c r="A64" s="1189" t="s">
        <v>81</v>
      </c>
      <c r="B64" s="1190"/>
      <c r="C64" s="1190"/>
      <c r="D64" s="1190"/>
      <c r="E64" s="1190"/>
      <c r="F64" s="1190"/>
      <c r="G64" s="1190"/>
      <c r="H64" s="1190"/>
      <c r="I64" s="1190"/>
      <c r="J64" s="1191"/>
    </row>
    <row r="65" spans="1:10" x14ac:dyDescent="0.35">
      <c r="A65" s="583" t="s">
        <v>82</v>
      </c>
      <c r="J65" s="585"/>
    </row>
    <row r="66" spans="1:10" ht="16.5" customHeight="1" x14ac:dyDescent="0.35">
      <c r="A66" s="1236"/>
      <c r="B66" s="1237"/>
      <c r="C66" s="1237"/>
      <c r="D66" s="1238"/>
      <c r="E66" s="38"/>
      <c r="F66" s="38"/>
      <c r="G66" s="38"/>
      <c r="H66" s="38"/>
      <c r="I66" s="38"/>
      <c r="J66" s="608"/>
    </row>
    <row r="67" spans="1:10" ht="12.75" customHeight="1" x14ac:dyDescent="0.35">
      <c r="A67" s="609" t="s">
        <v>2534</v>
      </c>
      <c r="J67" s="585"/>
    </row>
    <row r="68" spans="1:10" x14ac:dyDescent="0.35">
      <c r="A68" s="1262" t="s">
        <v>83</v>
      </c>
      <c r="B68" s="1263"/>
      <c r="C68" s="1263"/>
      <c r="D68" s="1263"/>
      <c r="E68" s="1263"/>
      <c r="F68" s="610"/>
      <c r="G68" s="610"/>
      <c r="H68" s="24" t="s">
        <v>1771</v>
      </c>
      <c r="I68" s="1254">
        <f>'Savings Summary'!K28+'Savings Summary'!K30</f>
        <v>0</v>
      </c>
      <c r="J68" s="1255"/>
    </row>
    <row r="69" spans="1:10" x14ac:dyDescent="0.35">
      <c r="A69" s="611"/>
      <c r="B69" s="610"/>
      <c r="C69" s="610"/>
      <c r="D69" s="610"/>
      <c r="E69" s="610"/>
      <c r="F69" s="610"/>
      <c r="G69" s="610"/>
      <c r="H69" s="612"/>
      <c r="I69" s="613"/>
      <c r="J69" s="614"/>
    </row>
    <row r="70" spans="1:10" x14ac:dyDescent="0.35">
      <c r="A70" s="1189" t="s">
        <v>84</v>
      </c>
      <c r="B70" s="1190"/>
      <c r="C70" s="1190"/>
      <c r="D70" s="1190"/>
      <c r="E70" s="1190"/>
      <c r="F70" s="1190"/>
      <c r="G70" s="1190"/>
      <c r="H70" s="1190"/>
      <c r="I70" s="1190"/>
      <c r="J70" s="1191"/>
    </row>
    <row r="71" spans="1:10" ht="7.5" customHeight="1" x14ac:dyDescent="0.35">
      <c r="A71" s="615"/>
      <c r="J71" s="585"/>
    </row>
    <row r="72" spans="1:10" ht="7.5" customHeight="1" x14ac:dyDescent="0.35">
      <c r="A72" s="616"/>
      <c r="J72" s="585"/>
    </row>
    <row r="73" spans="1:10" ht="122.25" customHeight="1" x14ac:dyDescent="0.35">
      <c r="A73" s="602"/>
      <c r="J73" s="585"/>
    </row>
    <row r="74" spans="1:10" ht="7.5" customHeight="1" x14ac:dyDescent="0.35">
      <c r="A74" s="583" t="s">
        <v>85</v>
      </c>
      <c r="J74" s="585"/>
    </row>
    <row r="75" spans="1:10" ht="20.25" customHeight="1" x14ac:dyDescent="0.45">
      <c r="A75" s="1256"/>
      <c r="B75" s="1257"/>
      <c r="C75" s="1257"/>
      <c r="D75" s="1257"/>
      <c r="E75" s="1257"/>
      <c r="F75" s="1257"/>
      <c r="G75" s="1257"/>
      <c r="H75" s="1257"/>
      <c r="I75" s="1257"/>
      <c r="J75" s="1258"/>
    </row>
    <row r="76" spans="1:10" ht="7.5" customHeight="1" x14ac:dyDescent="0.35">
      <c r="A76" s="583" t="s">
        <v>86</v>
      </c>
      <c r="J76" s="585"/>
    </row>
    <row r="77" spans="1:10" ht="20.25" customHeight="1" x14ac:dyDescent="0.35">
      <c r="A77" s="1259"/>
      <c r="B77" s="1260"/>
      <c r="C77" s="1260"/>
      <c r="D77" s="1260"/>
      <c r="E77" s="1260"/>
      <c r="F77" s="1260"/>
      <c r="G77" s="1260"/>
      <c r="H77" s="1260"/>
      <c r="I77" s="1260"/>
      <c r="J77" s="1261"/>
    </row>
    <row r="78" spans="1:10" ht="7.5" customHeight="1" x14ac:dyDescent="0.35">
      <c r="A78" s="583" t="s">
        <v>87</v>
      </c>
      <c r="J78" s="585"/>
    </row>
    <row r="79" spans="1:10" ht="20.25" customHeight="1" x14ac:dyDescent="0.35">
      <c r="A79" s="1259"/>
      <c r="B79" s="1260"/>
      <c r="C79" s="1260"/>
      <c r="D79" s="1260"/>
      <c r="E79" s="1260"/>
      <c r="F79" s="1260"/>
      <c r="G79" s="1260"/>
      <c r="H79" s="1260"/>
      <c r="I79" s="1260"/>
      <c r="J79" s="1261"/>
    </row>
    <row r="80" spans="1:10" ht="7.5" customHeight="1" x14ac:dyDescent="0.35">
      <c r="A80" s="583" t="s">
        <v>88</v>
      </c>
      <c r="J80" s="585"/>
    </row>
    <row r="81" spans="1:10" ht="20.25" customHeight="1" x14ac:dyDescent="0.35">
      <c r="A81" s="1259"/>
      <c r="B81" s="1260"/>
      <c r="C81" s="1260"/>
      <c r="D81" s="1260"/>
      <c r="E81" s="1260"/>
      <c r="F81" s="1260"/>
      <c r="G81" s="1260"/>
      <c r="H81" s="1260"/>
      <c r="I81" s="1260"/>
      <c r="J81" s="1261"/>
    </row>
    <row r="82" spans="1:10" x14ac:dyDescent="0.35">
      <c r="A82" s="583" t="s">
        <v>89</v>
      </c>
      <c r="J82" s="585"/>
    </row>
    <row r="83" spans="1:10" x14ac:dyDescent="0.35">
      <c r="A83" s="1251"/>
      <c r="B83" s="1252"/>
      <c r="C83" s="1252"/>
      <c r="D83" s="1252"/>
      <c r="E83" s="1252"/>
      <c r="F83" s="1252"/>
      <c r="G83" s="1252"/>
      <c r="H83" s="1252"/>
      <c r="I83" s="1252"/>
      <c r="J83" s="1253"/>
    </row>
    <row r="84" spans="1:10" x14ac:dyDescent="0.35">
      <c r="A84" s="583"/>
      <c r="J84" s="585"/>
    </row>
    <row r="85" spans="1:10" x14ac:dyDescent="0.35">
      <c r="A85" s="583"/>
      <c r="J85" s="585"/>
    </row>
    <row r="86" spans="1:10" x14ac:dyDescent="0.35">
      <c r="A86" s="602"/>
      <c r="J86" s="585"/>
    </row>
    <row r="87" spans="1:10" x14ac:dyDescent="0.35">
      <c r="A87" s="602"/>
      <c r="J87" s="585"/>
    </row>
    <row r="88" spans="1:10" x14ac:dyDescent="0.35">
      <c r="A88" s="602"/>
      <c r="J88" s="585"/>
    </row>
    <row r="89" spans="1:10" x14ac:dyDescent="0.35">
      <c r="A89" s="602"/>
      <c r="J89" s="585"/>
    </row>
    <row r="90" spans="1:10" x14ac:dyDescent="0.35">
      <c r="A90" s="602"/>
      <c r="J90" s="585"/>
    </row>
    <row r="91" spans="1:10" x14ac:dyDescent="0.35">
      <c r="A91" s="602"/>
      <c r="J91" s="585"/>
    </row>
    <row r="92" spans="1:10" x14ac:dyDescent="0.35">
      <c r="A92" s="602"/>
      <c r="J92" s="585"/>
    </row>
    <row r="93" spans="1:10" x14ac:dyDescent="0.35">
      <c r="A93" s="602"/>
      <c r="J93" s="585"/>
    </row>
    <row r="94" spans="1:10" x14ac:dyDescent="0.35">
      <c r="A94" s="602"/>
      <c r="J94" s="585"/>
    </row>
    <row r="95" spans="1:10" x14ac:dyDescent="0.35">
      <c r="A95" s="602"/>
      <c r="J95" s="585"/>
    </row>
    <row r="96" spans="1:10" x14ac:dyDescent="0.35">
      <c r="A96" s="602"/>
      <c r="J96" s="585"/>
    </row>
    <row r="97" spans="1:10" ht="4.5" customHeight="1" x14ac:dyDescent="0.35">
      <c r="A97" s="602"/>
      <c r="J97" s="585"/>
    </row>
    <row r="98" spans="1:10" ht="15" customHeight="1" x14ac:dyDescent="0.35">
      <c r="A98" s="602"/>
      <c r="J98" s="585"/>
    </row>
    <row r="99" spans="1:10" ht="4.5" customHeight="1" x14ac:dyDescent="0.35">
      <c r="A99" s="617"/>
      <c r="B99" s="27"/>
      <c r="C99" s="27"/>
      <c r="D99" s="27"/>
      <c r="E99" s="27"/>
      <c r="F99" s="27"/>
      <c r="G99" s="27"/>
      <c r="H99" s="27"/>
      <c r="I99" s="27"/>
      <c r="J99" s="577"/>
    </row>
    <row r="100" spans="1:10" x14ac:dyDescent="0.35">
      <c r="A100" s="618" t="s">
        <v>1557</v>
      </c>
      <c r="B100" s="32"/>
      <c r="C100" s="27"/>
      <c r="D100" s="33"/>
      <c r="E100" s="32"/>
      <c r="F100" s="34"/>
      <c r="G100" s="35"/>
      <c r="H100" s="35"/>
      <c r="I100" s="35"/>
      <c r="J100" s="619" t="str">
        <f>'App Instruct'!K51</f>
        <v>Rev 1 (9/26)</v>
      </c>
    </row>
    <row r="101" spans="1:10" ht="4.5" customHeight="1" x14ac:dyDescent="0.35">
      <c r="A101" s="620"/>
      <c r="B101" s="621"/>
      <c r="C101" s="621"/>
      <c r="D101" s="621"/>
      <c r="E101" s="621"/>
      <c r="F101" s="621"/>
      <c r="G101" s="621"/>
      <c r="H101" s="621"/>
      <c r="I101" s="621"/>
      <c r="J101" s="622"/>
    </row>
  </sheetData>
  <sheetProtection algorithmName="SHA-512" hashValue="sv9f8yA8PX+1RRDXF8Z4C8iYWvIo3Jyyv++mCTWr7VmPWOl7ZDrx4PaajGIanrscWNznzxy1xqGfEoUrr4BBPQ==" saltValue="vXe/matxs/kUIYM2yrmn5Q==" spinCount="100000" sheet="1" formatCells="0"/>
  <mergeCells count="73">
    <mergeCell ref="A50:D50"/>
    <mergeCell ref="A44:J44"/>
    <mergeCell ref="E50:J50"/>
    <mergeCell ref="A46:D46"/>
    <mergeCell ref="A48:D48"/>
    <mergeCell ref="E48:G48"/>
    <mergeCell ref="H48:I48"/>
    <mergeCell ref="E46:J46"/>
    <mergeCell ref="A42:D42"/>
    <mergeCell ref="I21:J21"/>
    <mergeCell ref="I23:J23"/>
    <mergeCell ref="E23:G23"/>
    <mergeCell ref="E36:J36"/>
    <mergeCell ref="A24:E24"/>
    <mergeCell ref="G24:J24"/>
    <mergeCell ref="A31:D31"/>
    <mergeCell ref="E42:J42"/>
    <mergeCell ref="E40:J40"/>
    <mergeCell ref="H31:J31"/>
    <mergeCell ref="A36:D36"/>
    <mergeCell ref="H38:I38"/>
    <mergeCell ref="E29:G29"/>
    <mergeCell ref="H29:J29"/>
    <mergeCell ref="E38:G38"/>
    <mergeCell ref="A83:J83"/>
    <mergeCell ref="I68:J68"/>
    <mergeCell ref="A70:J70"/>
    <mergeCell ref="A75:J75"/>
    <mergeCell ref="A77:J77"/>
    <mergeCell ref="A79:J79"/>
    <mergeCell ref="A81:J81"/>
    <mergeCell ref="A68:E68"/>
    <mergeCell ref="A66:D66"/>
    <mergeCell ref="E52:J52"/>
    <mergeCell ref="A54:J54"/>
    <mergeCell ref="A56:D56"/>
    <mergeCell ref="E56:J56"/>
    <mergeCell ref="A60:D60"/>
    <mergeCell ref="E60:J60"/>
    <mergeCell ref="A64:J64"/>
    <mergeCell ref="A58:D58"/>
    <mergeCell ref="E62:J62"/>
    <mergeCell ref="H58:I58"/>
    <mergeCell ref="E58:G58"/>
    <mergeCell ref="E31:G31"/>
    <mergeCell ref="A15:D15"/>
    <mergeCell ref="E15:G15"/>
    <mergeCell ref="H15:I15"/>
    <mergeCell ref="A25:E25"/>
    <mergeCell ref="G25:J25"/>
    <mergeCell ref="A29:D29"/>
    <mergeCell ref="A27:D27"/>
    <mergeCell ref="E27:G27"/>
    <mergeCell ref="A21:C21"/>
    <mergeCell ref="H27:I27"/>
    <mergeCell ref="E21:G21"/>
    <mergeCell ref="A23:C23"/>
    <mergeCell ref="A6:J6"/>
    <mergeCell ref="A40:D40"/>
    <mergeCell ref="A7:J7"/>
    <mergeCell ref="A9:D9"/>
    <mergeCell ref="E9:H9"/>
    <mergeCell ref="I9:J9"/>
    <mergeCell ref="A11:D11"/>
    <mergeCell ref="E11:J11"/>
    <mergeCell ref="A17:D17"/>
    <mergeCell ref="E17:G17"/>
    <mergeCell ref="H17:I17"/>
    <mergeCell ref="A32:J32"/>
    <mergeCell ref="A38:D38"/>
    <mergeCell ref="A13:D13"/>
    <mergeCell ref="E13:G13"/>
    <mergeCell ref="H13:J13"/>
  </mergeCells>
  <conditionalFormatting sqref="A31:H31">
    <cfRule type="expression" dxfId="45" priority="55">
      <formula>OR($E$21="Heat Pump",$E$21="AC with Elec Resistance Heat",$E$21="Chilled Water with Elec Resistance Heat",$E$21="Elec Resistance Heat Only",$E$21="N/A",$E$21="")</formula>
    </cfRule>
  </conditionalFormatting>
  <conditionalFormatting sqref="E29">
    <cfRule type="expression" dxfId="44" priority="2">
      <formula>OR($A$29="SC1",$A$29="SC2")</formula>
    </cfRule>
  </conditionalFormatting>
  <conditionalFormatting sqref="H29">
    <cfRule type="cellIs" dxfId="43" priority="1" operator="equal">
      <formula>"No"</formula>
    </cfRule>
  </conditionalFormatting>
  <dataValidations count="10">
    <dataValidation allowBlank="1" showInputMessage="1" showErrorMessage="1" promptTitle="Date" prompt="Hit Cntrl &amp; ; keys to enter todays date" sqref="A83:J83" xr:uid="{00000000-0002-0000-0100-000001000000}"/>
    <dataValidation allowBlank="1" showInputMessage="1" showErrorMessage="1" promptTitle="Date" prompt="hit Cntrl &amp; ; keys to enter todays date" sqref="I9:J9" xr:uid="{00000000-0002-0000-0100-000002000000}"/>
    <dataValidation type="list" allowBlank="1" showInputMessage="1" showErrorMessage="1" sqref="H58:I58 H17:I17 H38:I38 H48:I48" xr:uid="{00000000-0002-0000-0100-000003000000}">
      <formula1>States</formula1>
    </dataValidation>
    <dataValidation type="list" allowBlank="1" showInputMessage="1" showErrorMessage="1" sqref="A21" xr:uid="{00000000-0002-0000-0100-000004000000}">
      <formula1>BuildingType</formula1>
    </dataValidation>
    <dataValidation allowBlank="1" showInputMessage="1" showErrorMessage="1" promptTitle="HVAC System" prompt="Select the type of building HVAC system from list" sqref="G25:J25 H23" xr:uid="{FA59CC2C-5323-4F3D-8E59-EF7605BB3785}"/>
    <dataValidation allowBlank="1" showErrorMessage="1" sqref="G26:I27 J26:J28 G30:H31 I30:J30 K21" xr:uid="{A1201743-E683-4648-A60D-5A77184970B5}"/>
    <dataValidation type="list" allowBlank="1" showInputMessage="1" showErrorMessage="1" sqref="A29:D29" xr:uid="{DD9FE9FC-CD42-4C69-8DE1-ED6E30DC8239}">
      <formula1>"SC1,SC2,SC2D,SC3"</formula1>
    </dataValidation>
    <dataValidation type="list" allowBlank="1" showInputMessage="1" showErrorMessage="1" sqref="J15" xr:uid="{DFEF3141-EC7A-4414-85DD-E01510AD97BE}">
      <formula1>Zip</formula1>
    </dataValidation>
    <dataValidation type="list" allowBlank="1" showErrorMessage="1" promptTitle="HVAC System" prompt="Select the type of building HVAC system from list" sqref="I23:J23" xr:uid="{1F7CB3F4-C9A3-4E76-852D-0FA48D41DFD4}">
      <formula1>"Electric, Natural Gas, None"</formula1>
    </dataValidation>
    <dataValidation type="list" allowBlank="1" showInputMessage="1" showErrorMessage="1" sqref="E23:G23" xr:uid="{F36144C7-0DE4-4DA1-BEA6-652A70D5DBB0}">
      <formula1>INDIRECT(VLOOKUP(E21,HeatingSource,2,0)&amp;"List")</formula1>
    </dataValidation>
  </dataValidations>
  <hyperlinks>
    <hyperlink ref="J19" r:id="rId1" xr:uid="{3A61C869-0B33-46B7-9F6E-6F5560094A95}"/>
  </hyperlinks>
  <pageMargins left="0.25" right="0.25" top="0.75" bottom="0.75" header="0.3" footer="0.3"/>
  <pageSetup scale="89" fitToHeight="0" orientation="portrait" horizontalDpi="90" verticalDpi="90" r:id="rId2"/>
  <rowBreaks count="1" manualBreakCount="1">
    <brk id="5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1505" r:id="rId5" name="Check Box 1">
              <controlPr locked="0" defaultSize="0" autoFill="0" autoLine="0" autoPict="0" altText="Exempt_x000a_">
                <anchor moveWithCells="1">
                  <from>
                    <xdr:col>1</xdr:col>
                    <xdr:colOff>254000</xdr:colOff>
                    <xdr:row>17</xdr:row>
                    <xdr:rowOff>101600</xdr:rowOff>
                  </from>
                  <to>
                    <xdr:col>2</xdr:col>
                    <xdr:colOff>196850</xdr:colOff>
                    <xdr:row>19</xdr:row>
                    <xdr:rowOff>0</xdr:rowOff>
                  </to>
                </anchor>
              </controlPr>
            </control>
          </mc:Choice>
        </mc:AlternateContent>
        <mc:AlternateContent xmlns:mc="http://schemas.openxmlformats.org/markup-compatibility/2006">
          <mc:Choice Requires="x14">
            <control shapeId="21506" r:id="rId6" name="Check Box 2">
              <controlPr locked="0" defaultSize="0" autoFill="0" autoLine="0" autoPict="0">
                <anchor moveWithCells="1">
                  <from>
                    <xdr:col>0</xdr:col>
                    <xdr:colOff>25400</xdr:colOff>
                    <xdr:row>17</xdr:row>
                    <xdr:rowOff>101600</xdr:rowOff>
                  </from>
                  <to>
                    <xdr:col>1</xdr:col>
                    <xdr:colOff>196850</xdr:colOff>
                    <xdr:row>19</xdr:row>
                    <xdr:rowOff>0</xdr:rowOff>
                  </to>
                </anchor>
              </controlPr>
            </control>
          </mc:Choice>
        </mc:AlternateContent>
        <mc:AlternateContent xmlns:mc="http://schemas.openxmlformats.org/markup-compatibility/2006">
          <mc:Choice Requires="x14">
            <control shapeId="21507" r:id="rId7" name="Check Box 3">
              <controlPr locked="0" defaultSize="0" autoFill="0" autoLine="0" autoPict="0" altText="Exempt_x000a_">
                <anchor moveWithCells="1">
                  <from>
                    <xdr:col>2</xdr:col>
                    <xdr:colOff>254000</xdr:colOff>
                    <xdr:row>17</xdr:row>
                    <xdr:rowOff>76200</xdr:rowOff>
                  </from>
                  <to>
                    <xdr:col>3</xdr:col>
                    <xdr:colOff>577850</xdr:colOff>
                    <xdr:row>19</xdr:row>
                    <xdr:rowOff>0</xdr:rowOff>
                  </to>
                </anchor>
              </controlPr>
            </control>
          </mc:Choice>
        </mc:AlternateContent>
        <mc:AlternateContent xmlns:mc="http://schemas.openxmlformats.org/markup-compatibility/2006">
          <mc:Choice Requires="x14">
            <control shapeId="21508" r:id="rId8" name="Check Box 4">
              <controlPr locked="0" defaultSize="0" autoFill="0" autoLine="0" autoPict="0" altText="_x000a_">
                <anchor moveWithCells="1">
                  <from>
                    <xdr:col>5</xdr:col>
                    <xdr:colOff>679450</xdr:colOff>
                    <xdr:row>18</xdr:row>
                    <xdr:rowOff>6350</xdr:rowOff>
                  </from>
                  <to>
                    <xdr:col>6</xdr:col>
                    <xdr:colOff>577850</xdr:colOff>
                    <xdr:row>18</xdr:row>
                    <xdr:rowOff>222250</xdr:rowOff>
                  </to>
                </anchor>
              </controlPr>
            </control>
          </mc:Choice>
        </mc:AlternateContent>
        <mc:AlternateContent xmlns:mc="http://schemas.openxmlformats.org/markup-compatibility/2006">
          <mc:Choice Requires="x14">
            <control shapeId="21509" r:id="rId9" name="Check Box 5">
              <controlPr locked="0" defaultSize="0" autoFill="0" autoLine="0" autoPict="0" altText="">
                <anchor moveWithCells="1">
                  <from>
                    <xdr:col>4</xdr:col>
                    <xdr:colOff>146050</xdr:colOff>
                    <xdr:row>18</xdr:row>
                    <xdr:rowOff>25400</xdr:rowOff>
                  </from>
                  <to>
                    <xdr:col>5</xdr:col>
                    <xdr:colOff>25400</xdr:colOff>
                    <xdr:row>18</xdr:row>
                    <xdr:rowOff>215900</xdr:rowOff>
                  </to>
                </anchor>
              </controlPr>
            </control>
          </mc:Choice>
        </mc:AlternateContent>
        <mc:AlternateContent xmlns:mc="http://schemas.openxmlformats.org/markup-compatibility/2006">
          <mc:Choice Requires="x14">
            <control shapeId="21512" r:id="rId10" name="Check Box 8">
              <controlPr locked="0" defaultSize="0" autoFill="0" autoLine="0" autoPict="0" altText="Exempt_x000a_">
                <anchor moveWithCells="1">
                  <from>
                    <xdr:col>2</xdr:col>
                    <xdr:colOff>254000</xdr:colOff>
                    <xdr:row>32</xdr:row>
                    <xdr:rowOff>25400</xdr:rowOff>
                  </from>
                  <to>
                    <xdr:col>5</xdr:col>
                    <xdr:colOff>190500</xdr:colOff>
                    <xdr:row>33</xdr:row>
                    <xdr:rowOff>184150</xdr:rowOff>
                  </to>
                </anchor>
              </controlPr>
            </control>
          </mc:Choice>
        </mc:AlternateContent>
        <mc:AlternateContent xmlns:mc="http://schemas.openxmlformats.org/markup-compatibility/2006">
          <mc:Choice Requires="x14">
            <control shapeId="21513" r:id="rId11" name="Check Box 9">
              <controlPr locked="0" defaultSize="0" autoFill="0" autoLine="0" autoPict="0">
                <anchor moveWithCells="1">
                  <from>
                    <xdr:col>0</xdr:col>
                    <xdr:colOff>63500</xdr:colOff>
                    <xdr:row>32</xdr:row>
                    <xdr:rowOff>44450</xdr:rowOff>
                  </from>
                  <to>
                    <xdr:col>2</xdr:col>
                    <xdr:colOff>177800</xdr:colOff>
                    <xdr:row>33</xdr:row>
                    <xdr:rowOff>177800</xdr:rowOff>
                  </to>
                </anchor>
              </controlPr>
            </control>
          </mc:Choice>
        </mc:AlternateContent>
        <mc:AlternateContent xmlns:mc="http://schemas.openxmlformats.org/markup-compatibility/2006">
          <mc:Choice Requires="x14">
            <control shapeId="21514" r:id="rId12" name="Check Box 10">
              <controlPr locked="0" defaultSize="0" autoFill="0" autoLine="0" autoPict="0" altText="_x000a_">
                <anchor moveWithCells="1">
                  <from>
                    <xdr:col>7</xdr:col>
                    <xdr:colOff>44450</xdr:colOff>
                    <xdr:row>32</xdr:row>
                    <xdr:rowOff>38100</xdr:rowOff>
                  </from>
                  <to>
                    <xdr:col>9</xdr:col>
                    <xdr:colOff>139700</xdr:colOff>
                    <xdr:row>33</xdr:row>
                    <xdr:rowOff>184150</xdr:rowOff>
                  </to>
                </anchor>
              </controlPr>
            </control>
          </mc:Choice>
        </mc:AlternateContent>
        <mc:AlternateContent xmlns:mc="http://schemas.openxmlformats.org/markup-compatibility/2006">
          <mc:Choice Requires="x14">
            <control shapeId="21515" r:id="rId13" name="Check Box 11">
              <controlPr locked="0" defaultSize="0" autoFill="0" autoLine="0" autoPict="0" altText="Exempt_x000a_">
                <anchor moveWithCells="1">
                  <from>
                    <xdr:col>1</xdr:col>
                    <xdr:colOff>254000</xdr:colOff>
                    <xdr:row>41</xdr:row>
                    <xdr:rowOff>25400</xdr:rowOff>
                  </from>
                  <to>
                    <xdr:col>2</xdr:col>
                    <xdr:colOff>196850</xdr:colOff>
                    <xdr:row>42</xdr:row>
                    <xdr:rowOff>25400</xdr:rowOff>
                  </to>
                </anchor>
              </controlPr>
            </control>
          </mc:Choice>
        </mc:AlternateContent>
        <mc:AlternateContent xmlns:mc="http://schemas.openxmlformats.org/markup-compatibility/2006">
          <mc:Choice Requires="x14">
            <control shapeId="21516" r:id="rId14" name="Check Box 12">
              <controlPr locked="0" defaultSize="0" autoFill="0" autoLine="0" autoPict="0">
                <anchor moveWithCells="1">
                  <from>
                    <xdr:col>0</xdr:col>
                    <xdr:colOff>25400</xdr:colOff>
                    <xdr:row>41</xdr:row>
                    <xdr:rowOff>25400</xdr:rowOff>
                  </from>
                  <to>
                    <xdr:col>1</xdr:col>
                    <xdr:colOff>196850</xdr:colOff>
                    <xdr:row>42</xdr:row>
                    <xdr:rowOff>25400</xdr:rowOff>
                  </to>
                </anchor>
              </controlPr>
            </control>
          </mc:Choice>
        </mc:AlternateContent>
        <mc:AlternateContent xmlns:mc="http://schemas.openxmlformats.org/markup-compatibility/2006">
          <mc:Choice Requires="x14">
            <control shapeId="21517" r:id="rId15" name="Check Box 13">
              <controlPr locked="0" defaultSize="0" autoFill="0" autoLine="0" autoPict="0" altText="Exempt_x000a_">
                <anchor moveWithCells="1">
                  <from>
                    <xdr:col>2</xdr:col>
                    <xdr:colOff>254000</xdr:colOff>
                    <xdr:row>41</xdr:row>
                    <xdr:rowOff>0</xdr:rowOff>
                  </from>
                  <to>
                    <xdr:col>3</xdr:col>
                    <xdr:colOff>577850</xdr:colOff>
                    <xdr:row>42</xdr:row>
                    <xdr:rowOff>25400</xdr:rowOff>
                  </to>
                </anchor>
              </controlPr>
            </control>
          </mc:Choice>
        </mc:AlternateContent>
        <mc:AlternateContent xmlns:mc="http://schemas.openxmlformats.org/markup-compatibility/2006">
          <mc:Choice Requires="x14">
            <control shapeId="21518" r:id="rId16" name="Check Box 14">
              <controlPr locked="0" defaultSize="0" autoFill="0" autoLine="0" autoPict="0" altText="Exempt_x000a_">
                <anchor moveWithCells="1">
                  <from>
                    <xdr:col>1</xdr:col>
                    <xdr:colOff>254000</xdr:colOff>
                    <xdr:row>51</xdr:row>
                    <xdr:rowOff>0</xdr:rowOff>
                  </from>
                  <to>
                    <xdr:col>2</xdr:col>
                    <xdr:colOff>196850</xdr:colOff>
                    <xdr:row>52</xdr:row>
                    <xdr:rowOff>6350</xdr:rowOff>
                  </to>
                </anchor>
              </controlPr>
            </control>
          </mc:Choice>
        </mc:AlternateContent>
        <mc:AlternateContent xmlns:mc="http://schemas.openxmlformats.org/markup-compatibility/2006">
          <mc:Choice Requires="x14">
            <control shapeId="21519" r:id="rId17" name="Check Box 15">
              <controlPr locked="0" defaultSize="0" autoFill="0" autoLine="0" autoPict="0">
                <anchor moveWithCells="1">
                  <from>
                    <xdr:col>0</xdr:col>
                    <xdr:colOff>25400</xdr:colOff>
                    <xdr:row>51</xdr:row>
                    <xdr:rowOff>0</xdr:rowOff>
                  </from>
                  <to>
                    <xdr:col>1</xdr:col>
                    <xdr:colOff>196850</xdr:colOff>
                    <xdr:row>52</xdr:row>
                    <xdr:rowOff>6350</xdr:rowOff>
                  </to>
                </anchor>
              </controlPr>
            </control>
          </mc:Choice>
        </mc:AlternateContent>
        <mc:AlternateContent xmlns:mc="http://schemas.openxmlformats.org/markup-compatibility/2006">
          <mc:Choice Requires="x14">
            <control shapeId="21520" r:id="rId18" name="Check Box 16">
              <controlPr locked="0" defaultSize="0" autoFill="0" autoLine="0" autoPict="0" altText="Exempt_x000a_">
                <anchor moveWithCells="1">
                  <from>
                    <xdr:col>2</xdr:col>
                    <xdr:colOff>254000</xdr:colOff>
                    <xdr:row>50</xdr:row>
                    <xdr:rowOff>31750</xdr:rowOff>
                  </from>
                  <to>
                    <xdr:col>3</xdr:col>
                    <xdr:colOff>577850</xdr:colOff>
                    <xdr:row>51</xdr:row>
                    <xdr:rowOff>177800</xdr:rowOff>
                  </to>
                </anchor>
              </controlPr>
            </control>
          </mc:Choice>
        </mc:AlternateContent>
        <mc:AlternateContent xmlns:mc="http://schemas.openxmlformats.org/markup-compatibility/2006">
          <mc:Choice Requires="x14">
            <control shapeId="21521" r:id="rId19" name="Check Box 17">
              <controlPr locked="0" defaultSize="0" autoFill="0" autoLine="0" autoPict="0" altText="Exempt_x000a_">
                <anchor moveWithCells="1">
                  <from>
                    <xdr:col>1</xdr:col>
                    <xdr:colOff>254000</xdr:colOff>
                    <xdr:row>61</xdr:row>
                    <xdr:rowOff>25400</xdr:rowOff>
                  </from>
                  <to>
                    <xdr:col>2</xdr:col>
                    <xdr:colOff>196850</xdr:colOff>
                    <xdr:row>62</xdr:row>
                    <xdr:rowOff>25400</xdr:rowOff>
                  </to>
                </anchor>
              </controlPr>
            </control>
          </mc:Choice>
        </mc:AlternateContent>
        <mc:AlternateContent xmlns:mc="http://schemas.openxmlformats.org/markup-compatibility/2006">
          <mc:Choice Requires="x14">
            <control shapeId="21522" r:id="rId20" name="Check Box 18">
              <controlPr locked="0" defaultSize="0" autoFill="0" autoLine="0" autoPict="0">
                <anchor moveWithCells="1">
                  <from>
                    <xdr:col>0</xdr:col>
                    <xdr:colOff>25400</xdr:colOff>
                    <xdr:row>61</xdr:row>
                    <xdr:rowOff>25400</xdr:rowOff>
                  </from>
                  <to>
                    <xdr:col>1</xdr:col>
                    <xdr:colOff>196850</xdr:colOff>
                    <xdr:row>62</xdr:row>
                    <xdr:rowOff>25400</xdr:rowOff>
                  </to>
                </anchor>
              </controlPr>
            </control>
          </mc:Choice>
        </mc:AlternateContent>
        <mc:AlternateContent xmlns:mc="http://schemas.openxmlformats.org/markup-compatibility/2006">
          <mc:Choice Requires="x14">
            <control shapeId="21523" r:id="rId21" name="Check Box 19">
              <controlPr locked="0" defaultSize="0" autoFill="0" autoLine="0" autoPict="0" altText="Exempt_x000a_">
                <anchor moveWithCells="1">
                  <from>
                    <xdr:col>2</xdr:col>
                    <xdr:colOff>254000</xdr:colOff>
                    <xdr:row>61</xdr:row>
                    <xdr:rowOff>0</xdr:rowOff>
                  </from>
                  <to>
                    <xdr:col>3</xdr:col>
                    <xdr:colOff>577850</xdr:colOff>
                    <xdr:row>62</xdr:row>
                    <xdr:rowOff>25400</xdr:rowOff>
                  </to>
                </anchor>
              </controlPr>
            </control>
          </mc:Choice>
        </mc:AlternateContent>
        <mc:AlternateContent xmlns:mc="http://schemas.openxmlformats.org/markup-compatibility/2006">
          <mc:Choice Requires="x14">
            <control shapeId="21524" r:id="rId22" name="Check Box 20">
              <controlPr locked="0" defaultSize="0" autoFill="0" autoLine="0" autoPict="0">
                <anchor moveWithCells="1">
                  <from>
                    <xdr:col>0</xdr:col>
                    <xdr:colOff>25400</xdr:colOff>
                    <xdr:row>70</xdr:row>
                    <xdr:rowOff>25400</xdr:rowOff>
                  </from>
                  <to>
                    <xdr:col>8</xdr:col>
                    <xdr:colOff>603250</xdr:colOff>
                    <xdr:row>72</xdr:row>
                    <xdr:rowOff>234950</xdr:rowOff>
                  </to>
                </anchor>
              </controlPr>
            </control>
          </mc:Choice>
        </mc:AlternateContent>
        <mc:AlternateContent xmlns:mc="http://schemas.openxmlformats.org/markup-compatibility/2006">
          <mc:Choice Requires="x14">
            <control shapeId="21525" r:id="rId23" name="Check Box 21">
              <controlPr locked="0" defaultSize="0" autoFill="0" autoLine="0" autoPict="0" altText="Exempt_x000a_">
                <anchor moveWithCells="1">
                  <from>
                    <xdr:col>5</xdr:col>
                    <xdr:colOff>260350</xdr:colOff>
                    <xdr:row>32</xdr:row>
                    <xdr:rowOff>25400</xdr:rowOff>
                  </from>
                  <to>
                    <xdr:col>6</xdr:col>
                    <xdr:colOff>609600</xdr:colOff>
                    <xdr:row>33</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ErrorMessage="1" xr:uid="{0F650360-83FE-4424-B45F-2A4962CE6261}">
          <x14:formula1>
            <xm:f>Reference!$A$104:$A$108</xm:f>
          </x14:formula1>
          <xm:sqref>I21:J21</xm:sqref>
        </x14:dataValidation>
        <x14:dataValidation type="list" allowBlank="1" showInputMessage="1" showErrorMessage="1" promptTitle="HVAC System" prompt="Select the type of building HVAC system from list" xr:uid="{00000000-0002-0000-0100-000006000000}">
          <x14:formula1>
            <xm:f>Reference!$A$84:$A$91</xm:f>
          </x14:formula1>
          <xm:sqref>E21</xm:sqref>
        </x14:dataValidation>
        <x14:dataValidation type="list" allowBlank="1" showInputMessage="1" showErrorMessage="1" xr:uid="{3EC45729-D327-4EF1-A78A-F0E3CFD0D60A}">
          <x14:formula1>
            <xm:f>Reference!$A$116:$A$119</xm:f>
          </x14:formula1>
          <xm:sqref>A23:C23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D377-239F-4855-88E5-F310757DAE2D}">
  <sheetPr>
    <tabColor rgb="FFFFB45A"/>
  </sheetPr>
  <dimension ref="A1:K78"/>
  <sheetViews>
    <sheetView showGridLines="0" zoomScaleNormal="100" workbookViewId="0">
      <selection activeCell="F3" sqref="F3"/>
    </sheetView>
  </sheetViews>
  <sheetFormatPr defaultColWidth="8.6328125" defaultRowHeight="12.5" x14ac:dyDescent="0.25"/>
  <cols>
    <col min="1" max="16384" width="8.6328125" style="152"/>
  </cols>
  <sheetData>
    <row r="1" spans="1:11" ht="24" customHeight="1" x14ac:dyDescent="0.25">
      <c r="A1" s="472"/>
      <c r="B1" s="472"/>
      <c r="C1" s="472"/>
      <c r="D1" s="472"/>
      <c r="E1" s="472"/>
      <c r="F1" s="472"/>
      <c r="G1" s="472"/>
      <c r="H1" s="472"/>
      <c r="I1" s="472"/>
      <c r="J1" s="472"/>
      <c r="K1" s="472"/>
    </row>
    <row r="2" spans="1:11" ht="23" x14ac:dyDescent="0.3">
      <c r="A2" s="29" t="str">
        <f>'App Instruct'!A2</f>
        <v>Program Application</v>
      </c>
      <c r="B2" s="473"/>
      <c r="C2" s="473"/>
      <c r="D2" s="473"/>
      <c r="E2" s="473"/>
      <c r="F2" s="473"/>
      <c r="G2" s="473"/>
      <c r="H2" s="473"/>
      <c r="I2" s="472"/>
      <c r="J2" s="472"/>
      <c r="K2" s="472"/>
    </row>
    <row r="3" spans="1:11" ht="20" customHeight="1" x14ac:dyDescent="0.25">
      <c r="A3" s="474" t="str">
        <f>'App Instruct'!A3</f>
        <v>Supplemental Measures Program</v>
      </c>
      <c r="B3" s="474"/>
      <c r="C3" s="474"/>
      <c r="D3" s="474"/>
      <c r="E3" s="474"/>
      <c r="F3" s="474" t="str">
        <f>'App Instruct'!F3</f>
        <v/>
      </c>
      <c r="G3" s="474"/>
      <c r="H3" s="474"/>
      <c r="I3" s="474"/>
      <c r="J3" s="474"/>
      <c r="K3" s="474"/>
    </row>
    <row r="4" spans="1:11" ht="25.25" customHeight="1" x14ac:dyDescent="0.25">
      <c r="A4" s="474"/>
      <c r="B4" s="474"/>
      <c r="C4" s="474"/>
      <c r="D4" s="474"/>
      <c r="E4" s="474"/>
      <c r="F4" s="474"/>
      <c r="G4" s="474"/>
      <c r="H4" s="474"/>
      <c r="I4" s="474"/>
      <c r="J4" s="474"/>
      <c r="K4" s="474"/>
    </row>
    <row r="5" spans="1:11" ht="50" customHeight="1" x14ac:dyDescent="0.25">
      <c r="A5" s="1287" t="s">
        <v>2702</v>
      </c>
      <c r="B5" s="1287"/>
      <c r="C5" s="1287"/>
      <c r="D5" s="1287"/>
      <c r="E5" s="1287"/>
      <c r="F5" s="1287"/>
      <c r="G5" s="1287"/>
      <c r="H5" s="1287"/>
      <c r="I5" s="1287"/>
      <c r="J5" s="1287"/>
      <c r="K5" s="1287"/>
    </row>
    <row r="6" spans="1:11" x14ac:dyDescent="0.25">
      <c r="A6" s="475" t="s">
        <v>2703</v>
      </c>
    </row>
    <row r="7" spans="1:11" ht="22.5" customHeight="1" x14ac:dyDescent="0.25">
      <c r="A7" s="1286" t="s">
        <v>2704</v>
      </c>
      <c r="B7" s="1286"/>
      <c r="C7" s="1286"/>
      <c r="D7" s="1286"/>
      <c r="E7" s="1286"/>
      <c r="F7" s="1286"/>
      <c r="G7" s="1286"/>
      <c r="H7" s="1286"/>
      <c r="I7" s="1286"/>
      <c r="J7" s="1286"/>
      <c r="K7" s="1286"/>
    </row>
    <row r="8" spans="1:11" x14ac:dyDescent="0.25">
      <c r="A8" s="475" t="s">
        <v>2705</v>
      </c>
    </row>
    <row r="9" spans="1:11" ht="22.5" customHeight="1" x14ac:dyDescent="0.25">
      <c r="A9" s="1284" t="s">
        <v>2706</v>
      </c>
      <c r="B9" s="1284"/>
      <c r="C9" s="1284"/>
      <c r="D9" s="1284"/>
      <c r="E9" s="1284"/>
      <c r="F9" s="1284"/>
      <c r="G9" s="1284"/>
      <c r="H9" s="1284"/>
      <c r="I9" s="1284"/>
      <c r="J9" s="1284"/>
      <c r="K9" s="1284"/>
    </row>
    <row r="10" spans="1:11" ht="21.65" customHeight="1" x14ac:dyDescent="0.25">
      <c r="A10" s="1284" t="s">
        <v>2707</v>
      </c>
      <c r="B10" s="1284"/>
      <c r="C10" s="1284"/>
      <c r="D10" s="1284"/>
      <c r="E10" s="1284"/>
      <c r="F10" s="1284"/>
      <c r="G10" s="1284"/>
      <c r="H10" s="1284"/>
      <c r="I10" s="1284"/>
      <c r="J10" s="1284"/>
      <c r="K10" s="1284"/>
    </row>
    <row r="11" spans="1:11" x14ac:dyDescent="0.25">
      <c r="A11" s="476" t="s">
        <v>2708</v>
      </c>
    </row>
    <row r="12" spans="1:11" ht="22.5" customHeight="1" x14ac:dyDescent="0.25">
      <c r="A12" s="1284" t="s">
        <v>2709</v>
      </c>
      <c r="B12" s="1284"/>
      <c r="C12" s="1284"/>
      <c r="D12" s="1284"/>
      <c r="E12" s="1284"/>
      <c r="F12" s="1284"/>
      <c r="G12" s="1284"/>
      <c r="H12" s="1284"/>
      <c r="I12" s="1284"/>
      <c r="J12" s="1284"/>
      <c r="K12" s="1284"/>
    </row>
    <row r="13" spans="1:11" ht="22.25" customHeight="1" x14ac:dyDescent="0.25">
      <c r="A13" s="1284" t="s">
        <v>2710</v>
      </c>
      <c r="B13" s="1284"/>
      <c r="C13" s="1284"/>
      <c r="D13" s="1284"/>
      <c r="E13" s="1284"/>
      <c r="F13" s="1284"/>
      <c r="G13" s="1284"/>
      <c r="H13" s="1284"/>
      <c r="I13" s="1284"/>
      <c r="J13" s="1284"/>
      <c r="K13" s="1284"/>
    </row>
    <row r="14" spans="1:11" ht="13.5" customHeight="1" x14ac:dyDescent="0.25">
      <c r="A14" s="476" t="s">
        <v>2711</v>
      </c>
    </row>
    <row r="15" spans="1:11" ht="31.5" customHeight="1" x14ac:dyDescent="0.25">
      <c r="A15" s="1284" t="s">
        <v>2712</v>
      </c>
      <c r="B15" s="1284"/>
      <c r="C15" s="1284"/>
      <c r="D15" s="1284"/>
      <c r="E15" s="1284"/>
      <c r="F15" s="1284"/>
      <c r="G15" s="1284"/>
      <c r="H15" s="1284"/>
      <c r="I15" s="1284"/>
      <c r="J15" s="1284"/>
      <c r="K15" s="1284"/>
    </row>
    <row r="16" spans="1:11" x14ac:dyDescent="0.25">
      <c r="A16" s="475" t="s">
        <v>2713</v>
      </c>
    </row>
    <row r="17" spans="1:11" ht="62.15" customHeight="1" x14ac:dyDescent="0.25">
      <c r="A17" s="1284" t="s">
        <v>2714</v>
      </c>
      <c r="B17" s="1284"/>
      <c r="C17" s="1284"/>
      <c r="D17" s="1284"/>
      <c r="E17" s="1284"/>
      <c r="F17" s="1284"/>
      <c r="G17" s="1284"/>
      <c r="H17" s="1284"/>
      <c r="I17" s="1284"/>
      <c r="J17" s="1284"/>
      <c r="K17" s="1284"/>
    </row>
    <row r="18" spans="1:11" ht="32.75" customHeight="1" x14ac:dyDescent="0.25">
      <c r="A18" s="1284" t="s">
        <v>2715</v>
      </c>
      <c r="B18" s="1284"/>
      <c r="C18" s="1284"/>
      <c r="D18" s="1284"/>
      <c r="E18" s="1284"/>
      <c r="F18" s="1284"/>
      <c r="G18" s="1284"/>
      <c r="H18" s="1284"/>
      <c r="I18" s="1284"/>
      <c r="J18" s="1284"/>
      <c r="K18" s="1284"/>
    </row>
    <row r="19" spans="1:11" ht="52.25" customHeight="1" x14ac:dyDescent="0.25">
      <c r="A19" s="1284" t="s">
        <v>2716</v>
      </c>
      <c r="B19" s="1284"/>
      <c r="C19" s="1284"/>
      <c r="D19" s="1284"/>
      <c r="E19" s="1284"/>
      <c r="F19" s="1284"/>
      <c r="G19" s="1284"/>
      <c r="H19" s="1284"/>
      <c r="I19" s="1284"/>
      <c r="J19" s="1284"/>
      <c r="K19" s="1284"/>
    </row>
    <row r="20" spans="1:11" ht="42" customHeight="1" x14ac:dyDescent="0.25">
      <c r="A20" s="1284" t="s">
        <v>2717</v>
      </c>
      <c r="B20" s="1284"/>
      <c r="C20" s="1284"/>
      <c r="D20" s="1284"/>
      <c r="E20" s="1284"/>
      <c r="F20" s="1284"/>
      <c r="G20" s="1284"/>
      <c r="H20" s="1284"/>
      <c r="I20" s="1284"/>
      <c r="J20" s="1284"/>
      <c r="K20" s="1284"/>
    </row>
    <row r="21" spans="1:11" x14ac:dyDescent="0.25">
      <c r="A21" s="476" t="s">
        <v>2718</v>
      </c>
    </row>
    <row r="22" spans="1:11" x14ac:dyDescent="0.25">
      <c r="A22" s="475" t="s">
        <v>2719</v>
      </c>
    </row>
    <row r="23" spans="1:11" ht="42" customHeight="1" x14ac:dyDescent="0.25">
      <c r="A23" s="1284" t="s">
        <v>2720</v>
      </c>
      <c r="B23" s="1284"/>
      <c r="C23" s="1284"/>
      <c r="D23" s="1284"/>
      <c r="E23" s="1284"/>
      <c r="F23" s="1284"/>
      <c r="G23" s="1284"/>
      <c r="H23" s="1284"/>
      <c r="I23" s="1284"/>
      <c r="J23" s="1284"/>
      <c r="K23" s="1284"/>
    </row>
    <row r="24" spans="1:11" x14ac:dyDescent="0.25">
      <c r="A24" s="1285" t="s">
        <v>2721</v>
      </c>
      <c r="B24" s="1285"/>
      <c r="C24" s="1285"/>
      <c r="D24" s="1285"/>
      <c r="E24" s="1285"/>
      <c r="F24" s="1285"/>
      <c r="G24" s="1285"/>
      <c r="H24" s="1285"/>
      <c r="I24" s="1285"/>
      <c r="J24" s="1285"/>
    </row>
    <row r="25" spans="1:11" ht="69.650000000000006" customHeight="1" x14ac:dyDescent="0.25">
      <c r="A25" s="1286" t="s">
        <v>2722</v>
      </c>
      <c r="B25" s="1286"/>
      <c r="C25" s="1286"/>
      <c r="D25" s="1286"/>
      <c r="E25" s="1286"/>
      <c r="F25" s="1286"/>
      <c r="G25" s="1286"/>
      <c r="H25" s="1286"/>
      <c r="I25" s="1286"/>
      <c r="J25" s="1286"/>
      <c r="K25" s="1286"/>
    </row>
    <row r="26" spans="1:11" x14ac:dyDescent="0.25">
      <c r="A26" s="475" t="s">
        <v>2723</v>
      </c>
    </row>
    <row r="27" spans="1:11" ht="52.25" customHeight="1" x14ac:dyDescent="0.25">
      <c r="A27" s="1284" t="s">
        <v>2724</v>
      </c>
      <c r="B27" s="1284"/>
      <c r="C27" s="1284"/>
      <c r="D27" s="1284"/>
      <c r="E27" s="1284"/>
      <c r="F27" s="1284"/>
      <c r="G27" s="1284"/>
      <c r="H27" s="1284"/>
      <c r="I27" s="1284"/>
      <c r="J27" s="1284"/>
      <c r="K27" s="1284"/>
    </row>
    <row r="28" spans="1:11" x14ac:dyDescent="0.25">
      <c r="A28" s="475" t="s">
        <v>2725</v>
      </c>
    </row>
    <row r="29" spans="1:11" ht="22.25" customHeight="1" x14ac:dyDescent="0.25">
      <c r="A29" s="1284" t="s">
        <v>2726</v>
      </c>
      <c r="B29" s="1284"/>
      <c r="C29" s="1284"/>
      <c r="D29" s="1284"/>
      <c r="E29" s="1284"/>
      <c r="F29" s="1284"/>
      <c r="G29" s="1284"/>
      <c r="H29" s="1284"/>
      <c r="I29" s="1284"/>
      <c r="J29" s="1284"/>
      <c r="K29" s="1284"/>
    </row>
    <row r="30" spans="1:11" x14ac:dyDescent="0.25">
      <c r="A30" s="475" t="s">
        <v>2727</v>
      </c>
    </row>
    <row r="31" spans="1:11" ht="22.5" customHeight="1" x14ac:dyDescent="0.25">
      <c r="A31" s="1284" t="s">
        <v>2728</v>
      </c>
      <c r="B31" s="1284"/>
      <c r="C31" s="1284"/>
      <c r="D31" s="1284"/>
      <c r="E31" s="1284"/>
      <c r="F31" s="1284"/>
      <c r="G31" s="1284"/>
      <c r="H31" s="1284"/>
      <c r="I31" s="1284"/>
      <c r="J31" s="1284"/>
      <c r="K31" s="1284"/>
    </row>
    <row r="32" spans="1:11" ht="52.25" customHeight="1" x14ac:dyDescent="0.25">
      <c r="A32" s="1284" t="s">
        <v>2729</v>
      </c>
      <c r="B32" s="1284"/>
      <c r="C32" s="1284"/>
      <c r="D32" s="1284"/>
      <c r="E32" s="1284"/>
      <c r="F32" s="1284"/>
      <c r="G32" s="1284"/>
      <c r="H32" s="1284"/>
      <c r="I32" s="1284"/>
      <c r="J32" s="1284"/>
      <c r="K32" s="1284"/>
    </row>
    <row r="33" spans="1:11" x14ac:dyDescent="0.25">
      <c r="A33" s="475" t="s">
        <v>2730</v>
      </c>
    </row>
    <row r="34" spans="1:11" ht="81.650000000000006" customHeight="1" x14ac:dyDescent="0.25">
      <c r="A34" s="1284" t="s">
        <v>2731</v>
      </c>
      <c r="B34" s="1284"/>
      <c r="C34" s="1284"/>
      <c r="D34" s="1284"/>
      <c r="E34" s="1284"/>
      <c r="F34" s="1284"/>
      <c r="G34" s="1284"/>
      <c r="H34" s="1284"/>
      <c r="I34" s="1284"/>
      <c r="J34" s="1284"/>
      <c r="K34" s="1284"/>
    </row>
    <row r="35" spans="1:11" x14ac:dyDescent="0.25">
      <c r="A35" s="475" t="s">
        <v>2732</v>
      </c>
    </row>
    <row r="36" spans="1:11" ht="41.15" customHeight="1" x14ac:dyDescent="0.25">
      <c r="A36" s="1284" t="s">
        <v>2733</v>
      </c>
      <c r="B36" s="1284"/>
      <c r="C36" s="1284"/>
      <c r="D36" s="1284"/>
      <c r="E36" s="1284"/>
      <c r="F36" s="1284"/>
      <c r="G36" s="1284"/>
      <c r="H36" s="1284"/>
      <c r="I36" s="1284"/>
      <c r="J36" s="1284"/>
      <c r="K36" s="1284"/>
    </row>
    <row r="37" spans="1:11" x14ac:dyDescent="0.25">
      <c r="A37" s="475" t="s">
        <v>2734</v>
      </c>
    </row>
    <row r="38" spans="1:11" ht="81" customHeight="1" x14ac:dyDescent="0.25">
      <c r="A38" s="1284" t="s">
        <v>2735</v>
      </c>
      <c r="B38" s="1284"/>
      <c r="C38" s="1284"/>
      <c r="D38" s="1284"/>
      <c r="E38" s="1284"/>
      <c r="F38" s="1284"/>
      <c r="G38" s="1284"/>
      <c r="H38" s="1284"/>
      <c r="I38" s="1284"/>
      <c r="J38" s="1284"/>
      <c r="K38" s="1284"/>
    </row>
    <row r="39" spans="1:11" x14ac:dyDescent="0.25">
      <c r="A39" s="475" t="s">
        <v>2736</v>
      </c>
    </row>
    <row r="40" spans="1:11" ht="31.5" customHeight="1" x14ac:dyDescent="0.25">
      <c r="A40" s="1284" t="s">
        <v>2737</v>
      </c>
      <c r="B40" s="1284"/>
      <c r="C40" s="1284"/>
      <c r="D40" s="1284"/>
      <c r="E40" s="1284"/>
      <c r="F40" s="1284"/>
      <c r="G40" s="1284"/>
      <c r="H40" s="1284"/>
      <c r="I40" s="1284"/>
      <c r="J40" s="1284"/>
      <c r="K40" s="1284"/>
    </row>
    <row r="41" spans="1:11" x14ac:dyDescent="0.25">
      <c r="A41" s="475" t="s">
        <v>2738</v>
      </c>
    </row>
    <row r="42" spans="1:11" ht="52.5" customHeight="1" x14ac:dyDescent="0.25">
      <c r="A42" s="1284" t="s">
        <v>2739</v>
      </c>
      <c r="B42" s="1284"/>
      <c r="C42" s="1284"/>
      <c r="D42" s="1284"/>
      <c r="E42" s="1284"/>
      <c r="F42" s="1284"/>
      <c r="G42" s="1284"/>
      <c r="H42" s="1284"/>
      <c r="I42" s="1284"/>
      <c r="J42" s="1284"/>
      <c r="K42" s="1284"/>
    </row>
    <row r="43" spans="1:11" x14ac:dyDescent="0.25">
      <c r="A43" s="475" t="s">
        <v>2740</v>
      </c>
    </row>
    <row r="44" spans="1:11" ht="41.75" customHeight="1" x14ac:dyDescent="0.25">
      <c r="A44" s="1284" t="s">
        <v>2741</v>
      </c>
      <c r="B44" s="1284"/>
      <c r="C44" s="1284"/>
      <c r="D44" s="1284"/>
      <c r="E44" s="1284"/>
      <c r="F44" s="1284"/>
      <c r="G44" s="1284"/>
      <c r="H44" s="1284"/>
      <c r="I44" s="1284"/>
      <c r="J44" s="1284"/>
      <c r="K44" s="1284"/>
    </row>
    <row r="45" spans="1:11" x14ac:dyDescent="0.25">
      <c r="A45" s="475" t="s">
        <v>2742</v>
      </c>
    </row>
    <row r="46" spans="1:11" ht="112.25" customHeight="1" x14ac:dyDescent="0.25">
      <c r="A46" s="1284" t="s">
        <v>2743</v>
      </c>
      <c r="B46" s="1284"/>
      <c r="C46" s="1284"/>
      <c r="D46" s="1284"/>
      <c r="E46" s="1284"/>
      <c r="F46" s="1284"/>
      <c r="G46" s="1284"/>
      <c r="H46" s="1284"/>
      <c r="I46" s="1284"/>
      <c r="J46" s="1284"/>
      <c r="K46" s="1284"/>
    </row>
    <row r="47" spans="1:11" x14ac:dyDescent="0.25">
      <c r="A47" s="475" t="s">
        <v>2744</v>
      </c>
    </row>
    <row r="48" spans="1:11" ht="121.25" customHeight="1" x14ac:dyDescent="0.25">
      <c r="A48" s="1284" t="s">
        <v>2745</v>
      </c>
      <c r="B48" s="1284"/>
      <c r="C48" s="1284"/>
      <c r="D48" s="1284"/>
      <c r="E48" s="1284"/>
      <c r="F48" s="1284"/>
      <c r="G48" s="1284"/>
      <c r="H48" s="1284"/>
      <c r="I48" s="1284"/>
      <c r="J48" s="1284"/>
      <c r="K48" s="1284"/>
    </row>
    <row r="49" spans="1:11" ht="42" customHeight="1" x14ac:dyDescent="0.25">
      <c r="A49" s="1284" t="s">
        <v>2746</v>
      </c>
      <c r="B49" s="1284"/>
      <c r="C49" s="1284"/>
      <c r="D49" s="1284"/>
      <c r="E49" s="1284"/>
      <c r="F49" s="1284"/>
      <c r="G49" s="1284"/>
      <c r="H49" s="1284"/>
      <c r="I49" s="1284"/>
      <c r="J49" s="1284"/>
      <c r="K49" s="1284"/>
    </row>
    <row r="50" spans="1:11" ht="51.65" customHeight="1" x14ac:dyDescent="0.25">
      <c r="A50" s="1284" t="s">
        <v>2747</v>
      </c>
      <c r="B50" s="1284"/>
      <c r="C50" s="1284"/>
      <c r="D50" s="1284"/>
      <c r="E50" s="1284"/>
      <c r="F50" s="1284"/>
      <c r="G50" s="1284"/>
      <c r="H50" s="1284"/>
      <c r="I50" s="1284"/>
      <c r="J50" s="1284"/>
      <c r="K50" s="1284"/>
    </row>
    <row r="51" spans="1:11" ht="22.5" customHeight="1" x14ac:dyDescent="0.25">
      <c r="A51" s="1284" t="s">
        <v>2748</v>
      </c>
      <c r="B51" s="1284"/>
      <c r="C51" s="1284"/>
      <c r="D51" s="1284"/>
      <c r="E51" s="1284"/>
      <c r="F51" s="1284"/>
      <c r="G51" s="1284"/>
      <c r="H51" s="1284"/>
      <c r="I51" s="1284"/>
      <c r="J51" s="1284"/>
      <c r="K51" s="1284"/>
    </row>
    <row r="52" spans="1:11" ht="11.25" customHeight="1" x14ac:dyDescent="0.25">
      <c r="A52" s="1284" t="s">
        <v>2749</v>
      </c>
      <c r="B52" s="1284"/>
      <c r="C52" s="1284"/>
      <c r="D52" s="1284"/>
      <c r="E52" s="1284"/>
      <c r="F52" s="1284"/>
      <c r="G52" s="1284"/>
      <c r="H52" s="1284"/>
      <c r="I52" s="1284"/>
      <c r="J52" s="1284"/>
      <c r="K52" s="1284"/>
    </row>
    <row r="53" spans="1:11" x14ac:dyDescent="0.25">
      <c r="A53" s="475" t="s">
        <v>2750</v>
      </c>
    </row>
    <row r="54" spans="1:11" ht="82.25" customHeight="1" x14ac:dyDescent="0.25">
      <c r="A54" s="1284" t="s">
        <v>2751</v>
      </c>
      <c r="B54" s="1284"/>
      <c r="C54" s="1284"/>
      <c r="D54" s="1284"/>
      <c r="E54" s="1284"/>
      <c r="F54" s="1284"/>
      <c r="G54" s="1284"/>
      <c r="H54" s="1284"/>
      <c r="I54" s="1284"/>
      <c r="J54" s="1284"/>
      <c r="K54" s="1284"/>
    </row>
    <row r="55" spans="1:11" x14ac:dyDescent="0.25">
      <c r="A55" s="475" t="s">
        <v>2752</v>
      </c>
    </row>
    <row r="56" spans="1:11" ht="32.15" customHeight="1" x14ac:dyDescent="0.25">
      <c r="A56" s="1284" t="s">
        <v>2753</v>
      </c>
      <c r="B56" s="1284"/>
      <c r="C56" s="1284"/>
      <c r="D56" s="1284"/>
      <c r="E56" s="1284"/>
      <c r="F56" s="1284"/>
      <c r="G56" s="1284"/>
      <c r="H56" s="1284"/>
      <c r="I56" s="1284"/>
      <c r="J56" s="1284"/>
      <c r="K56" s="1284"/>
    </row>
    <row r="57" spans="1:11" x14ac:dyDescent="0.25">
      <c r="A57" s="475" t="s">
        <v>2754</v>
      </c>
    </row>
    <row r="58" spans="1:11" ht="51" customHeight="1" x14ac:dyDescent="0.25">
      <c r="A58" s="1284" t="s">
        <v>2755</v>
      </c>
      <c r="B58" s="1284"/>
      <c r="C58" s="1284"/>
      <c r="D58" s="1284"/>
      <c r="E58" s="1284"/>
      <c r="F58" s="1284"/>
      <c r="G58" s="1284"/>
      <c r="H58" s="1284"/>
      <c r="I58" s="1284"/>
      <c r="J58" s="1284"/>
      <c r="K58" s="1284"/>
    </row>
    <row r="59" spans="1:11" x14ac:dyDescent="0.25">
      <c r="A59" s="475" t="s">
        <v>2756</v>
      </c>
    </row>
    <row r="60" spans="1:11" ht="62.75" customHeight="1" x14ac:dyDescent="0.25">
      <c r="A60" s="1284" t="s">
        <v>2757</v>
      </c>
      <c r="B60" s="1284"/>
      <c r="C60" s="1284"/>
      <c r="D60" s="1284"/>
      <c r="E60" s="1284"/>
      <c r="F60" s="1284"/>
      <c r="G60" s="1284"/>
      <c r="H60" s="1284"/>
      <c r="I60" s="1284"/>
      <c r="J60" s="1284"/>
      <c r="K60" s="1284"/>
    </row>
    <row r="61" spans="1:11" x14ac:dyDescent="0.25">
      <c r="A61" s="475" t="s">
        <v>2758</v>
      </c>
    </row>
    <row r="62" spans="1:11" ht="22.25" customHeight="1" x14ac:dyDescent="0.25">
      <c r="A62" s="1284" t="s">
        <v>2759</v>
      </c>
      <c r="B62" s="1284"/>
      <c r="C62" s="1284"/>
      <c r="D62" s="1284"/>
      <c r="E62" s="1284"/>
      <c r="F62" s="1284"/>
      <c r="G62" s="1284"/>
      <c r="H62" s="1284"/>
      <c r="I62" s="1284"/>
      <c r="J62" s="1284"/>
      <c r="K62" s="1284"/>
    </row>
    <row r="63" spans="1:11" x14ac:dyDescent="0.25">
      <c r="A63" s="476" t="s">
        <v>2760</v>
      </c>
    </row>
    <row r="64" spans="1:11" ht="21.65" customHeight="1" x14ac:dyDescent="0.25">
      <c r="A64" s="1284" t="s">
        <v>2761</v>
      </c>
      <c r="B64" s="1284"/>
      <c r="C64" s="1284"/>
      <c r="D64" s="1284"/>
      <c r="E64" s="1284"/>
      <c r="F64" s="1284"/>
      <c r="G64" s="1284"/>
      <c r="H64" s="1284"/>
      <c r="I64" s="1284"/>
      <c r="J64" s="1284"/>
      <c r="K64" s="1284"/>
    </row>
    <row r="65" spans="1:11" ht="21.65" customHeight="1" x14ac:dyDescent="0.25">
      <c r="A65" s="1284" t="s">
        <v>2762</v>
      </c>
      <c r="B65" s="1284"/>
      <c r="C65" s="1284"/>
      <c r="D65" s="1284"/>
      <c r="E65" s="1284"/>
      <c r="F65" s="1284"/>
      <c r="G65" s="1284"/>
      <c r="H65" s="1284"/>
      <c r="I65" s="1284"/>
      <c r="J65" s="1284"/>
      <c r="K65" s="1284"/>
    </row>
    <row r="66" spans="1:11" x14ac:dyDescent="0.25">
      <c r="A66" s="476" t="s">
        <v>2763</v>
      </c>
    </row>
    <row r="76" spans="1:11" ht="4.5" customHeight="1" x14ac:dyDescent="0.25">
      <c r="A76" s="30"/>
      <c r="B76" s="472"/>
      <c r="C76" s="472"/>
      <c r="D76" s="472"/>
      <c r="E76" s="472"/>
      <c r="F76" s="472"/>
      <c r="G76" s="472"/>
      <c r="H76" s="472"/>
      <c r="I76" s="472"/>
      <c r="J76" s="472"/>
      <c r="K76" s="472"/>
    </row>
    <row r="77" spans="1:11" ht="15" customHeight="1" x14ac:dyDescent="0.25">
      <c r="A77" s="31" t="s">
        <v>2828</v>
      </c>
      <c r="B77" s="477"/>
      <c r="C77" s="478"/>
      <c r="D77" s="479"/>
      <c r="E77" s="477"/>
      <c r="F77" s="480"/>
      <c r="G77" s="481"/>
      <c r="H77" s="481"/>
      <c r="I77" s="481"/>
      <c r="J77" s="482"/>
      <c r="K77" s="482" t="s">
        <v>2829</v>
      </c>
    </row>
    <row r="78" spans="1:11" ht="4.5" customHeight="1" x14ac:dyDescent="0.25">
      <c r="A78" s="472"/>
      <c r="B78" s="472"/>
      <c r="C78" s="472"/>
      <c r="D78" s="472"/>
      <c r="E78" s="472"/>
      <c r="F78" s="472"/>
      <c r="G78" s="472"/>
      <c r="H78" s="472"/>
      <c r="I78" s="472"/>
      <c r="J78" s="472"/>
      <c r="K78" s="472"/>
    </row>
  </sheetData>
  <sheetProtection algorithmName="SHA-512" hashValue="kVXqLyi7V20GmA/vMFdOr7AUB5ccIo7sNxjL5LD/pM3ImZXzQXw1LYQ1J+36+T+P6hRXcGMjgTwY08f5imIU1Q==" saltValue="KVVGWTtehu9VvsBlOL25pQ==" spinCount="100000" sheet="1" selectLockedCells="1" selectUnlockedCells="1"/>
  <mergeCells count="37">
    <mergeCell ref="A13:K13"/>
    <mergeCell ref="A5:K5"/>
    <mergeCell ref="A7:K7"/>
    <mergeCell ref="A9:K9"/>
    <mergeCell ref="A10:K10"/>
    <mergeCell ref="A12:K12"/>
    <mergeCell ref="A32:K32"/>
    <mergeCell ref="A15:K15"/>
    <mergeCell ref="A17:K17"/>
    <mergeCell ref="A18:K18"/>
    <mergeCell ref="A19:K19"/>
    <mergeCell ref="A20:K20"/>
    <mergeCell ref="A23:K23"/>
    <mergeCell ref="A24:J24"/>
    <mergeCell ref="A25:K25"/>
    <mergeCell ref="A27:K27"/>
    <mergeCell ref="A29:K29"/>
    <mergeCell ref="A31:K31"/>
    <mergeCell ref="A52:K52"/>
    <mergeCell ref="A34:K34"/>
    <mergeCell ref="A36:K36"/>
    <mergeCell ref="A38:K38"/>
    <mergeCell ref="A40:K40"/>
    <mergeCell ref="A42:K42"/>
    <mergeCell ref="A44:K44"/>
    <mergeCell ref="A46:K46"/>
    <mergeCell ref="A48:K48"/>
    <mergeCell ref="A49:K49"/>
    <mergeCell ref="A50:K50"/>
    <mergeCell ref="A51:K51"/>
    <mergeCell ref="A65:K65"/>
    <mergeCell ref="A54:K54"/>
    <mergeCell ref="A56:K56"/>
    <mergeCell ref="A58:K58"/>
    <mergeCell ref="A60:K60"/>
    <mergeCell ref="A62:K62"/>
    <mergeCell ref="A64:K64"/>
  </mergeCells>
  <printOptions horizontalCentered="1"/>
  <pageMargins left="0.25" right="0.25" top="0.25" bottom="0.25" header="0" footer="0"/>
  <pageSetup orientation="portrait" useFirstPageNumber="1" horizontalDpi="90" verticalDpi="90" r:id="rId1"/>
  <rowBreaks count="2" manualBreakCount="2">
    <brk id="27" max="16383" man="1"/>
    <brk id="4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26859-38EC-4978-B957-B694E0ABA04F}">
  <sheetPr>
    <tabColor rgb="FF00BEB4"/>
  </sheetPr>
  <dimension ref="A1:J47"/>
  <sheetViews>
    <sheetView showGridLines="0" zoomScaleNormal="100" workbookViewId="0">
      <selection activeCell="B8" sqref="B8"/>
    </sheetView>
  </sheetViews>
  <sheetFormatPr defaultRowHeight="14.5" x14ac:dyDescent="0.35"/>
  <sheetData>
    <row r="1" spans="1:10" ht="15" thickTop="1" x14ac:dyDescent="0.35">
      <c r="A1" s="808"/>
      <c r="B1" s="809"/>
      <c r="C1" s="809"/>
      <c r="D1" s="809"/>
      <c r="E1" s="809"/>
      <c r="F1" s="809"/>
      <c r="G1" s="809"/>
      <c r="H1" s="809"/>
      <c r="I1" s="809"/>
      <c r="J1" s="810"/>
    </row>
    <row r="2" spans="1:10" ht="23" x14ac:dyDescent="0.5">
      <c r="A2" s="884" t="str">
        <f>'App Instruct'!$A$2</f>
        <v>Program Application</v>
      </c>
      <c r="B2" s="375"/>
      <c r="C2" s="375"/>
      <c r="D2" s="375"/>
      <c r="E2" s="375"/>
      <c r="F2" s="375"/>
      <c r="G2" s="375"/>
      <c r="H2" s="375"/>
      <c r="I2" s="375"/>
      <c r="J2" s="376"/>
    </row>
    <row r="3" spans="1:10" ht="18" x14ac:dyDescent="0.4">
      <c r="A3" s="885" t="str">
        <f>'App Instruct'!A3</f>
        <v>Supplemental Measures Program</v>
      </c>
      <c r="B3" s="375"/>
      <c r="C3" s="375"/>
      <c r="D3" s="375"/>
      <c r="E3" s="375"/>
      <c r="F3" s="1035" t="str">
        <f>'App Instruct'!F3</f>
        <v/>
      </c>
      <c r="G3" s="375"/>
      <c r="H3" s="375"/>
      <c r="I3" s="375"/>
      <c r="J3" s="376"/>
    </row>
    <row r="4" spans="1:10" ht="15" thickBot="1" x14ac:dyDescent="0.4">
      <c r="A4" s="373"/>
      <c r="B4" s="375"/>
      <c r="C4" s="375"/>
      <c r="D4" s="375"/>
      <c r="E4" s="375"/>
      <c r="F4" s="375"/>
      <c r="G4" s="375"/>
      <c r="H4" s="375"/>
      <c r="I4" s="375"/>
      <c r="J4" s="376"/>
    </row>
    <row r="5" spans="1:10" ht="16.5" thickTop="1" thickBot="1" x14ac:dyDescent="0.4">
      <c r="A5" s="1288" t="s">
        <v>3049</v>
      </c>
      <c r="B5" s="1289"/>
      <c r="C5" s="1289"/>
      <c r="D5" s="1289"/>
      <c r="E5" s="1289"/>
      <c r="F5" s="1289"/>
      <c r="G5" s="1289"/>
      <c r="H5" s="1289"/>
      <c r="I5" s="1289"/>
      <c r="J5" s="1290"/>
    </row>
    <row r="6" spans="1:10" ht="15" thickTop="1" x14ac:dyDescent="0.35">
      <c r="A6" s="1032"/>
      <c r="B6" s="1036"/>
      <c r="C6" s="1036"/>
      <c r="D6" s="1036"/>
      <c r="E6" s="1036"/>
      <c r="F6" s="1036"/>
      <c r="G6" s="1036"/>
      <c r="H6" s="1036"/>
      <c r="I6" s="1036"/>
      <c r="J6" s="1033"/>
    </row>
    <row r="7" spans="1:10" x14ac:dyDescent="0.35">
      <c r="A7" s="1032"/>
      <c r="B7" s="1036"/>
      <c r="C7" s="1036"/>
      <c r="D7" s="1036"/>
      <c r="E7" s="1036"/>
      <c r="F7" s="1036"/>
      <c r="G7" s="1036"/>
      <c r="H7" s="1036"/>
      <c r="I7" s="1036"/>
      <c r="J7" s="1033"/>
    </row>
    <row r="8" spans="1:10" x14ac:dyDescent="0.35">
      <c r="A8" s="1032"/>
      <c r="B8" s="1036"/>
      <c r="C8" s="1036"/>
      <c r="D8" s="1036"/>
      <c r="E8" s="1036"/>
      <c r="F8" s="1036"/>
      <c r="G8" s="1036"/>
      <c r="H8" s="1036"/>
      <c r="I8" s="1036"/>
      <c r="J8" s="1033"/>
    </row>
    <row r="9" spans="1:10" x14ac:dyDescent="0.35">
      <c r="A9" s="1032"/>
      <c r="B9" s="1036"/>
      <c r="C9" s="1036"/>
      <c r="D9" s="1036"/>
      <c r="E9" s="1036"/>
      <c r="F9" s="1036"/>
      <c r="G9" s="1036"/>
      <c r="H9" s="1036"/>
      <c r="I9" s="1036"/>
      <c r="J9" s="1033"/>
    </row>
    <row r="10" spans="1:10" x14ac:dyDescent="0.35">
      <c r="A10" s="1032"/>
      <c r="B10" s="1036"/>
      <c r="C10" s="1036"/>
      <c r="D10" s="1036"/>
      <c r="E10" s="1036"/>
      <c r="F10" s="1036"/>
      <c r="G10" s="1036"/>
      <c r="H10" s="1036"/>
      <c r="I10" s="1036"/>
      <c r="J10" s="1033"/>
    </row>
    <row r="11" spans="1:10" x14ac:dyDescent="0.35">
      <c r="A11" s="1032"/>
      <c r="B11" s="1036"/>
      <c r="C11" s="1036"/>
      <c r="D11" s="1036"/>
      <c r="E11" s="1036"/>
      <c r="F11" s="1036"/>
      <c r="G11" s="1036"/>
      <c r="H11" s="1036"/>
      <c r="I11" s="1036"/>
      <c r="J11" s="1033"/>
    </row>
    <row r="12" spans="1:10" x14ac:dyDescent="0.35">
      <c r="A12" s="1032"/>
      <c r="B12" s="1036"/>
      <c r="C12" s="1036"/>
      <c r="D12" s="1036"/>
      <c r="E12" s="1036"/>
      <c r="F12" s="1036"/>
      <c r="G12" s="1036"/>
      <c r="H12" s="1036"/>
      <c r="I12" s="1036"/>
      <c r="J12" s="1033"/>
    </row>
    <row r="13" spans="1:10" x14ac:dyDescent="0.35">
      <c r="A13" s="1032"/>
      <c r="B13" s="1036"/>
      <c r="C13" s="1036"/>
      <c r="D13" s="1036"/>
      <c r="E13" s="1036"/>
      <c r="F13" s="1036"/>
      <c r="G13" s="1036"/>
      <c r="H13" s="1036"/>
      <c r="I13" s="1036"/>
      <c r="J13" s="1033"/>
    </row>
    <row r="14" spans="1:10" x14ac:dyDescent="0.35">
      <c r="A14" s="1032"/>
      <c r="B14" s="1036"/>
      <c r="C14" s="1036"/>
      <c r="D14" s="1036"/>
      <c r="E14" s="1036"/>
      <c r="F14" s="1036"/>
      <c r="G14" s="1036"/>
      <c r="H14" s="1036"/>
      <c r="I14" s="1036"/>
      <c r="J14" s="1033"/>
    </row>
    <row r="15" spans="1:10" x14ac:dyDescent="0.35">
      <c r="A15" s="1032"/>
      <c r="B15" s="1036"/>
      <c r="C15" s="1036"/>
      <c r="D15" s="1036"/>
      <c r="E15" s="1036"/>
      <c r="F15" s="1036"/>
      <c r="G15" s="1036"/>
      <c r="H15" s="1036"/>
      <c r="I15" s="1036"/>
      <c r="J15" s="1033"/>
    </row>
    <row r="16" spans="1:10" x14ac:dyDescent="0.35">
      <c r="A16" s="1032"/>
      <c r="B16" s="1036"/>
      <c r="C16" s="1036"/>
      <c r="D16" s="1036"/>
      <c r="E16" s="1036"/>
      <c r="F16" s="1036"/>
      <c r="G16" s="1036"/>
      <c r="H16" s="1036"/>
      <c r="I16" s="1036"/>
      <c r="J16" s="1033"/>
    </row>
    <row r="17" spans="1:10" x14ac:dyDescent="0.35">
      <c r="A17" s="1032"/>
      <c r="B17" s="1036"/>
      <c r="C17" s="1036"/>
      <c r="D17" s="1036"/>
      <c r="E17" s="1036"/>
      <c r="F17" s="1036"/>
      <c r="G17" s="1036"/>
      <c r="H17" s="1036"/>
      <c r="I17" s="1036"/>
      <c r="J17" s="1033"/>
    </row>
    <row r="18" spans="1:10" x14ac:dyDescent="0.35">
      <c r="A18" s="1032"/>
      <c r="B18" s="1036"/>
      <c r="C18" s="1036"/>
      <c r="D18" s="1036"/>
      <c r="E18" s="1036"/>
      <c r="F18" s="1036"/>
      <c r="G18" s="1036"/>
      <c r="H18" s="1036"/>
      <c r="I18" s="1036"/>
      <c r="J18" s="1033"/>
    </row>
    <row r="19" spans="1:10" x14ac:dyDescent="0.35">
      <c r="A19" s="1032"/>
      <c r="B19" s="1036"/>
      <c r="C19" s="1036"/>
      <c r="D19" s="1036"/>
      <c r="E19" s="1036"/>
      <c r="F19" s="1036"/>
      <c r="G19" s="1036"/>
      <c r="H19" s="1036"/>
      <c r="I19" s="1036"/>
      <c r="J19" s="1033"/>
    </row>
    <row r="20" spans="1:10" x14ac:dyDescent="0.35">
      <c r="A20" s="1032"/>
      <c r="B20" s="1036"/>
      <c r="C20" s="1036"/>
      <c r="D20" s="1036"/>
      <c r="E20" s="1036"/>
      <c r="F20" s="1036"/>
      <c r="G20" s="1036"/>
      <c r="H20" s="1036"/>
      <c r="I20" s="1036"/>
      <c r="J20" s="1033"/>
    </row>
    <row r="21" spans="1:10" x14ac:dyDescent="0.35">
      <c r="A21" s="1032"/>
      <c r="B21" s="1036"/>
      <c r="C21" s="1036"/>
      <c r="D21" s="1036"/>
      <c r="E21" s="1036"/>
      <c r="F21" s="1036"/>
      <c r="G21" s="1036"/>
      <c r="H21" s="1036"/>
      <c r="I21" s="1036"/>
      <c r="J21" s="1033"/>
    </row>
    <row r="22" spans="1:10" x14ac:dyDescent="0.35">
      <c r="A22" s="1032"/>
      <c r="B22" s="1036"/>
      <c r="C22" s="1036"/>
      <c r="D22" s="1036"/>
      <c r="E22" s="1036"/>
      <c r="F22" s="1036"/>
      <c r="G22" s="1036"/>
      <c r="H22" s="1036"/>
      <c r="I22" s="1036"/>
      <c r="J22" s="1033"/>
    </row>
    <row r="23" spans="1:10" x14ac:dyDescent="0.35">
      <c r="A23" s="1032"/>
      <c r="B23" s="1036"/>
      <c r="C23" s="1036"/>
      <c r="D23" s="1036"/>
      <c r="E23" s="1036"/>
      <c r="F23" s="1036"/>
      <c r="G23" s="1036"/>
      <c r="H23" s="1036"/>
      <c r="I23" s="1036"/>
      <c r="J23" s="1033"/>
    </row>
    <row r="24" spans="1:10" x14ac:dyDescent="0.35">
      <c r="A24" s="1032"/>
      <c r="B24" s="1036"/>
      <c r="C24" s="1036"/>
      <c r="D24" s="1036"/>
      <c r="E24" s="1036"/>
      <c r="F24" s="1036"/>
      <c r="G24" s="1036"/>
      <c r="H24" s="1036"/>
      <c r="I24" s="1036"/>
      <c r="J24" s="1033"/>
    </row>
    <row r="25" spans="1:10" x14ac:dyDescent="0.35">
      <c r="A25" s="1032"/>
      <c r="B25" s="1036"/>
      <c r="C25" s="1036"/>
      <c r="D25" s="1036"/>
      <c r="E25" s="1036"/>
      <c r="F25" s="1036"/>
      <c r="G25" s="1036"/>
      <c r="H25" s="1036"/>
      <c r="I25" s="1036"/>
      <c r="J25" s="1033"/>
    </row>
    <row r="26" spans="1:10" x14ac:dyDescent="0.35">
      <c r="A26" s="1032"/>
      <c r="B26" s="1036"/>
      <c r="C26" s="1036"/>
      <c r="D26" s="1036"/>
      <c r="E26" s="1036"/>
      <c r="F26" s="1036"/>
      <c r="G26" s="1036"/>
      <c r="H26" s="1036"/>
      <c r="I26" s="1036"/>
      <c r="J26" s="1033"/>
    </row>
    <row r="27" spans="1:10" x14ac:dyDescent="0.35">
      <c r="A27" s="1032"/>
      <c r="B27" s="1036"/>
      <c r="C27" s="1036"/>
      <c r="D27" s="1036"/>
      <c r="E27" s="1036"/>
      <c r="F27" s="1036"/>
      <c r="G27" s="1036"/>
      <c r="H27" s="1036"/>
      <c r="I27" s="1036"/>
      <c r="J27" s="1033"/>
    </row>
    <row r="28" spans="1:10" x14ac:dyDescent="0.35">
      <c r="A28" s="1032"/>
      <c r="B28" s="1036"/>
      <c r="C28" s="1036"/>
      <c r="D28" s="1036"/>
      <c r="E28" s="1036"/>
      <c r="F28" s="1036"/>
      <c r="G28" s="1036"/>
      <c r="H28" s="1036"/>
      <c r="I28" s="1036"/>
      <c r="J28" s="1033"/>
    </row>
    <row r="29" spans="1:10" x14ac:dyDescent="0.35">
      <c r="A29" s="1032"/>
      <c r="B29" s="1036"/>
      <c r="C29" s="1036"/>
      <c r="D29" s="1036"/>
      <c r="E29" s="1036"/>
      <c r="F29" s="1036"/>
      <c r="G29" s="1036"/>
      <c r="H29" s="1036"/>
      <c r="I29" s="1036"/>
      <c r="J29" s="1033"/>
    </row>
    <row r="30" spans="1:10" x14ac:dyDescent="0.35">
      <c r="A30" s="1032"/>
      <c r="B30" s="1036"/>
      <c r="C30" s="1036"/>
      <c r="D30" s="1036"/>
      <c r="E30" s="1036"/>
      <c r="F30" s="1036"/>
      <c r="G30" s="1036"/>
      <c r="H30" s="1036"/>
      <c r="I30" s="1036"/>
      <c r="J30" s="1033"/>
    </row>
    <row r="31" spans="1:10" x14ac:dyDescent="0.35">
      <c r="A31" s="1032"/>
      <c r="B31" s="1036"/>
      <c r="C31" s="1036"/>
      <c r="D31" s="1036"/>
      <c r="E31" s="1036"/>
      <c r="F31" s="1036"/>
      <c r="G31" s="1036"/>
      <c r="H31" s="1036"/>
      <c r="I31" s="1036"/>
      <c r="J31" s="1033"/>
    </row>
    <row r="32" spans="1:10" x14ac:dyDescent="0.35">
      <c r="A32" s="1032"/>
      <c r="B32" s="1036"/>
      <c r="C32" s="1036"/>
      <c r="D32" s="1036"/>
      <c r="E32" s="1036"/>
      <c r="F32" s="1036"/>
      <c r="G32" s="1036"/>
      <c r="H32" s="1036"/>
      <c r="I32" s="1036"/>
      <c r="J32" s="1033"/>
    </row>
    <row r="33" spans="1:10" x14ac:dyDescent="0.35">
      <c r="A33" s="1032"/>
      <c r="B33" s="1036"/>
      <c r="C33" s="1036"/>
      <c r="D33" s="1036"/>
      <c r="E33" s="1036"/>
      <c r="F33" s="1036"/>
      <c r="G33" s="1036"/>
      <c r="H33" s="1036"/>
      <c r="I33" s="1036"/>
      <c r="J33" s="1033"/>
    </row>
    <row r="34" spans="1:10" x14ac:dyDescent="0.35">
      <c r="A34" s="1032"/>
      <c r="B34" s="1036"/>
      <c r="C34" s="1036"/>
      <c r="D34" s="1036"/>
      <c r="E34" s="1036"/>
      <c r="F34" s="1036"/>
      <c r="G34" s="1036"/>
      <c r="H34" s="1036"/>
      <c r="I34" s="1036"/>
      <c r="J34" s="1033"/>
    </row>
    <row r="35" spans="1:10" x14ac:dyDescent="0.35">
      <c r="A35" s="1032"/>
      <c r="B35" s="1036"/>
      <c r="C35" s="1036"/>
      <c r="D35" s="1036"/>
      <c r="E35" s="1036"/>
      <c r="F35" s="1036"/>
      <c r="G35" s="1036"/>
      <c r="H35" s="1036"/>
      <c r="I35" s="1036"/>
      <c r="J35" s="1033"/>
    </row>
    <row r="36" spans="1:10" x14ac:dyDescent="0.35">
      <c r="A36" s="1032"/>
      <c r="B36" s="1036"/>
      <c r="C36" s="1036"/>
      <c r="D36" s="1036"/>
      <c r="E36" s="1036"/>
      <c r="F36" s="1036"/>
      <c r="G36" s="1036"/>
      <c r="H36" s="1036"/>
      <c r="I36" s="1036"/>
      <c r="J36" s="1033"/>
    </row>
    <row r="37" spans="1:10" x14ac:dyDescent="0.35">
      <c r="A37" s="1032"/>
      <c r="B37" s="1036"/>
      <c r="C37" s="1036"/>
      <c r="D37" s="1036"/>
      <c r="E37" s="1036"/>
      <c r="F37" s="1036"/>
      <c r="G37" s="1036"/>
      <c r="H37" s="1036"/>
      <c r="I37" s="1036"/>
      <c r="J37" s="1033"/>
    </row>
    <row r="38" spans="1:10" x14ac:dyDescent="0.35">
      <c r="A38" s="1032"/>
      <c r="B38" s="1036"/>
      <c r="C38" s="1036"/>
      <c r="D38" s="1036"/>
      <c r="E38" s="1036"/>
      <c r="F38" s="1036"/>
      <c r="G38" s="1036"/>
      <c r="H38" s="1036"/>
      <c r="I38" s="1036"/>
      <c r="J38" s="1033"/>
    </row>
    <row r="39" spans="1:10" x14ac:dyDescent="0.35">
      <c r="A39" s="1032"/>
      <c r="B39" s="1036"/>
      <c r="C39" s="1036"/>
      <c r="D39" s="1036"/>
      <c r="E39" s="1036"/>
      <c r="F39" s="1036"/>
      <c r="G39" s="1036"/>
      <c r="H39" s="1036"/>
      <c r="I39" s="1036"/>
      <c r="J39" s="1033"/>
    </row>
    <row r="40" spans="1:10" x14ac:dyDescent="0.35">
      <c r="A40" s="1032"/>
      <c r="B40" s="1036"/>
      <c r="C40" s="1036"/>
      <c r="D40" s="1036"/>
      <c r="E40" s="1036"/>
      <c r="F40" s="1036"/>
      <c r="G40" s="1036"/>
      <c r="H40" s="1036"/>
      <c r="I40" s="1036"/>
      <c r="J40" s="1033"/>
    </row>
    <row r="41" spans="1:10" x14ac:dyDescent="0.35">
      <c r="A41" s="1032"/>
      <c r="B41" s="1036"/>
      <c r="C41" s="1036"/>
      <c r="D41" s="1036"/>
      <c r="E41" s="1036"/>
      <c r="F41" s="1036"/>
      <c r="G41" s="1036"/>
      <c r="H41" s="1036"/>
      <c r="I41" s="1036"/>
      <c r="J41" s="1033"/>
    </row>
    <row r="42" spans="1:10" x14ac:dyDescent="0.35">
      <c r="A42" s="1032"/>
      <c r="B42" s="1036"/>
      <c r="C42" s="1036"/>
      <c r="D42" s="1036"/>
      <c r="E42" s="1036"/>
      <c r="F42" s="1036"/>
      <c r="G42" s="1036"/>
      <c r="H42" s="1036"/>
      <c r="I42" s="1036"/>
      <c r="J42" s="1033"/>
    </row>
    <row r="43" spans="1:10" x14ac:dyDescent="0.35">
      <c r="A43" s="1032"/>
      <c r="B43" s="1036"/>
      <c r="C43" s="1036"/>
      <c r="D43" s="1036"/>
      <c r="E43" s="1036"/>
      <c r="F43" s="1036"/>
      <c r="G43" s="1036"/>
      <c r="H43" s="1036"/>
      <c r="I43" s="1036"/>
      <c r="J43" s="1033"/>
    </row>
    <row r="44" spans="1:10" ht="4.5" customHeight="1" x14ac:dyDescent="0.35">
      <c r="A44" s="862"/>
      <c r="B44" s="375"/>
      <c r="C44" s="375"/>
      <c r="D44" s="375"/>
      <c r="E44" s="375"/>
      <c r="F44" s="375"/>
      <c r="G44" s="375"/>
      <c r="H44" s="375"/>
      <c r="I44" s="375"/>
      <c r="J44" s="376"/>
    </row>
    <row r="45" spans="1:10" ht="15" customHeight="1" x14ac:dyDescent="0.35">
      <c r="A45" s="863" t="s">
        <v>1609</v>
      </c>
      <c r="B45" s="166"/>
      <c r="C45" s="375"/>
      <c r="D45" s="167"/>
      <c r="E45" s="166"/>
      <c r="F45" s="168"/>
      <c r="G45" s="864"/>
      <c r="H45" s="864"/>
      <c r="I45" s="864"/>
      <c r="J45" s="1034" t="str">
        <f>'App Instruct'!K51</f>
        <v>Rev 1 (9/26)</v>
      </c>
    </row>
    <row r="46" spans="1:10" ht="4.5" customHeight="1" thickBot="1" x14ac:dyDescent="0.4">
      <c r="A46" s="866"/>
      <c r="B46" s="867"/>
      <c r="C46" s="867"/>
      <c r="D46" s="867"/>
      <c r="E46" s="867"/>
      <c r="F46" s="867"/>
      <c r="G46" s="867"/>
      <c r="H46" s="867"/>
      <c r="I46" s="867"/>
      <c r="J46" s="868"/>
    </row>
    <row r="47" spans="1:10" ht="15" thickTop="1" x14ac:dyDescent="0.35"/>
  </sheetData>
  <sheetProtection algorithmName="SHA-512" hashValue="2pPNT7PD/w7CQdV4BgHUbbdIFRMeevhbIspTxvoaT6AvtwrocH+z6xWFjzFGOQTN5rtVXW7/5xmitgzd872Hpw==" saltValue="61bl8tDvnOX/kqSyqdaysg==" spinCount="100000" sheet="1" scenarios="1" formatCells="0" insertHyperlinks="0"/>
  <mergeCells count="1">
    <mergeCell ref="A5:J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99"/>
    <pageSetUpPr fitToPage="1"/>
  </sheetPr>
  <dimension ref="B1:N212"/>
  <sheetViews>
    <sheetView showGridLines="0" showZeros="0" zoomScale="80" zoomScaleNormal="80" workbookViewId="0">
      <selection activeCell="I162" sqref="I160:I162"/>
    </sheetView>
  </sheetViews>
  <sheetFormatPr defaultColWidth="9.36328125" defaultRowHeight="14" x14ac:dyDescent="0.3"/>
  <cols>
    <col min="1" max="1" width="1.36328125" style="151" customWidth="1"/>
    <col min="2" max="2" width="16.6328125" style="151" customWidth="1"/>
    <col min="3" max="3" width="14.36328125" style="151" customWidth="1"/>
    <col min="4" max="5" width="14.54296875" style="151" customWidth="1"/>
    <col min="6" max="10" width="16.6328125" style="151" customWidth="1"/>
    <col min="11" max="11" width="18.6328125" style="151" customWidth="1"/>
    <col min="12" max="12" width="15.36328125" style="151" customWidth="1"/>
    <col min="13" max="13" width="13.54296875" style="151" customWidth="1"/>
    <col min="14" max="14" width="18.36328125" style="151" customWidth="1"/>
    <col min="15" max="15" width="8.36328125" style="151" bestFit="1" customWidth="1"/>
    <col min="16" max="16384" width="9.36328125" style="151"/>
  </cols>
  <sheetData>
    <row r="1" spans="2:14" ht="24" customHeight="1" thickTop="1" x14ac:dyDescent="0.3">
      <c r="B1" s="323"/>
      <c r="C1" s="324"/>
      <c r="D1" s="324"/>
      <c r="E1" s="324"/>
      <c r="F1" s="324"/>
      <c r="G1" s="324"/>
      <c r="H1" s="324"/>
      <c r="I1" s="324"/>
      <c r="J1" s="324"/>
      <c r="K1" s="324"/>
      <c r="L1" s="324"/>
      <c r="M1" s="324"/>
      <c r="N1" s="325"/>
    </row>
    <row r="2" spans="2:14" ht="23" x14ac:dyDescent="0.5">
      <c r="B2" s="326" t="s">
        <v>2522</v>
      </c>
      <c r="C2" s="327"/>
      <c r="D2" s="327"/>
      <c r="E2" s="327"/>
      <c r="F2" s="327"/>
      <c r="G2" s="327"/>
      <c r="H2" s="327"/>
      <c r="I2" s="327"/>
      <c r="J2" s="327"/>
      <c r="K2" s="161"/>
      <c r="L2" s="161"/>
      <c r="M2" s="161"/>
      <c r="N2" s="328"/>
    </row>
    <row r="3" spans="2:14" ht="18" x14ac:dyDescent="0.3">
      <c r="B3" s="329" t="str">
        <f>'App Instruct'!A3</f>
        <v>Supplemental Measures Program</v>
      </c>
      <c r="C3" s="327"/>
      <c r="D3" s="327"/>
      <c r="E3" s="918" t="str">
        <f>'App Instruct'!F3</f>
        <v/>
      </c>
      <c r="F3" s="327"/>
      <c r="G3" s="327"/>
      <c r="H3" s="327"/>
      <c r="I3" s="327"/>
      <c r="J3" s="327"/>
      <c r="K3" s="161"/>
      <c r="L3" s="161"/>
      <c r="M3" s="161"/>
      <c r="N3" s="328"/>
    </row>
    <row r="4" spans="2:14" ht="18" customHeight="1" x14ac:dyDescent="0.3">
      <c r="B4" s="785"/>
      <c r="C4" s="161"/>
      <c r="D4" s="161"/>
      <c r="E4" s="161"/>
      <c r="F4" s="161"/>
      <c r="G4" s="161"/>
      <c r="H4" s="161"/>
      <c r="I4" s="161"/>
      <c r="J4" s="161"/>
      <c r="K4" s="161"/>
      <c r="L4" s="161"/>
      <c r="M4" s="161"/>
      <c r="N4" s="328"/>
    </row>
    <row r="5" spans="2:14" ht="15" customHeight="1" x14ac:dyDescent="0.3">
      <c r="B5" s="330" t="s">
        <v>1637</v>
      </c>
      <c r="C5" s="331">
        <f>'App Cust Info'!A9</f>
        <v>0</v>
      </c>
      <c r="D5" s="332"/>
      <c r="E5" s="333" t="s">
        <v>1638</v>
      </c>
      <c r="F5" s="334" t="str">
        <f>IFERROR(VLOOKUP('App Cust Info'!J15,Table504[],3,FALSE),"Albany")</f>
        <v>Albany</v>
      </c>
      <c r="G5" s="335"/>
      <c r="H5" s="333" t="s">
        <v>1757</v>
      </c>
      <c r="I5" s="334" t="str">
        <f>IF('App Cust Info'!E21="","default",'App Cust Info'!E21)</f>
        <v>default</v>
      </c>
      <c r="J5" s="335"/>
      <c r="K5" s="333" t="s">
        <v>2566</v>
      </c>
      <c r="L5" s="334" t="str">
        <f>IFERROR(IF(F5="NYC","KEDLI/ KEDNY","NIMO"),"")</f>
        <v>NIMO</v>
      </c>
      <c r="M5" s="336" t="str">
        <f>IF(AND('App Cust Info'!$A$27&gt;0,'App Cust Info'!$A$31&gt;0,'App Cust Info'!$E$23="Natural Gas",'App Cust Info'!$I$23="Electric",$L$5="NIMO"),"E &amp; G",IF(AND('App Cust Info'!$A$27&gt;0,'App Cust Info'!$A$31="",OR('App Cust Info'!$E$23="Electric",'App Cust Info'!$I$23="Electric")),"E",IF(AND('App Cust Info'!$A$27="",'App Cust Info'!$A$31&gt;0,'App Cust Info'!$E$23="Natural Gas"),"G","**Enter Accnt Details on App Cust Info tab**")))</f>
        <v>**Enter Accnt Details on App Cust Info tab**</v>
      </c>
      <c r="N5" s="337"/>
    </row>
    <row r="6" spans="2:14" ht="15" customHeight="1" x14ac:dyDescent="0.3">
      <c r="B6" s="338" t="s">
        <v>2527</v>
      </c>
      <c r="C6" s="339"/>
      <c r="D6" s="339"/>
      <c r="E6" s="339"/>
      <c r="F6" s="339"/>
      <c r="G6" s="339"/>
      <c r="H6" s="339"/>
      <c r="I6" s="339"/>
      <c r="J6" s="339"/>
      <c r="K6" s="339"/>
      <c r="L6" s="339"/>
      <c r="M6" s="339"/>
      <c r="N6" s="340" t="s">
        <v>2603</v>
      </c>
    </row>
    <row r="7" spans="2:14" ht="4.5" customHeight="1" thickBot="1" x14ac:dyDescent="0.35">
      <c r="B7" s="262"/>
      <c r="N7" s="341"/>
    </row>
    <row r="8" spans="2:14" ht="22.25" customHeight="1" thickBot="1" x14ac:dyDescent="0.35">
      <c r="B8" s="1353" t="s">
        <v>2526</v>
      </c>
      <c r="C8" s="1354"/>
      <c r="D8" s="1354"/>
      <c r="E8" s="1354"/>
      <c r="F8" s="1354"/>
      <c r="G8" s="1354"/>
      <c r="H8" s="1354"/>
      <c r="I8" s="1354"/>
      <c r="J8" s="1354"/>
      <c r="K8" s="1354"/>
      <c r="L8" s="1354"/>
      <c r="M8" s="1354"/>
      <c r="N8" s="1355"/>
    </row>
    <row r="9" spans="2:14" ht="18.5" thickBot="1" x14ac:dyDescent="0.35">
      <c r="B9" s="342" t="s">
        <v>2616</v>
      </c>
      <c r="C9" s="164"/>
      <c r="D9" s="164"/>
      <c r="E9" s="164"/>
      <c r="F9" s="164"/>
      <c r="G9" s="164"/>
      <c r="H9" s="164"/>
      <c r="I9" s="164"/>
      <c r="J9" s="299"/>
      <c r="K9" s="300" t="s">
        <v>2615</v>
      </c>
      <c r="L9" s="164"/>
      <c r="M9" s="164"/>
      <c r="N9" s="343"/>
    </row>
    <row r="10" spans="2:14" ht="15" customHeight="1" x14ac:dyDescent="0.3">
      <c r="B10" s="262"/>
      <c r="K10" s="301"/>
      <c r="N10" s="341"/>
    </row>
    <row r="11" spans="2:14" ht="60" customHeight="1" x14ac:dyDescent="0.3">
      <c r="B11" s="262"/>
      <c r="C11" s="344"/>
      <c r="D11" s="345"/>
      <c r="E11" s="344"/>
      <c r="F11" s="345"/>
      <c r="G11" s="344"/>
      <c r="H11" s="345"/>
      <c r="I11" s="344"/>
      <c r="J11" s="345"/>
      <c r="K11" s="302"/>
      <c r="L11" s="345"/>
      <c r="M11" s="344"/>
      <c r="N11" s="346"/>
    </row>
    <row r="12" spans="2:14" ht="15" customHeight="1" thickBot="1" x14ac:dyDescent="0.35">
      <c r="B12" s="347"/>
      <c r="C12" s="298"/>
      <c r="D12" s="298"/>
      <c r="E12" s="298"/>
      <c r="F12" s="298"/>
      <c r="G12" s="298"/>
      <c r="H12" s="298"/>
      <c r="I12" s="298"/>
      <c r="J12" s="298"/>
      <c r="K12" s="297"/>
      <c r="L12" s="298"/>
      <c r="M12" s="298"/>
      <c r="N12" s="348"/>
    </row>
    <row r="13" spans="2:14" ht="22.25" customHeight="1" thickBot="1" x14ac:dyDescent="0.35">
      <c r="B13" s="1353" t="s">
        <v>2602</v>
      </c>
      <c r="C13" s="1354"/>
      <c r="D13" s="1354"/>
      <c r="E13" s="1354"/>
      <c r="F13" s="1354"/>
      <c r="G13" s="1354"/>
      <c r="H13" s="1354"/>
      <c r="I13" s="1354"/>
      <c r="J13" s="1354"/>
      <c r="K13" s="1354"/>
      <c r="L13" s="1354"/>
      <c r="M13" s="1354"/>
      <c r="N13" s="1355"/>
    </row>
    <row r="14" spans="2:14" ht="18.5" thickBot="1" x14ac:dyDescent="0.35">
      <c r="B14" s="342" t="s">
        <v>2617</v>
      </c>
      <c r="C14" s="164"/>
      <c r="D14" s="164"/>
      <c r="E14" s="164"/>
      <c r="F14" s="164"/>
      <c r="G14" s="164"/>
      <c r="H14" s="164"/>
      <c r="I14" s="164"/>
      <c r="J14" s="299"/>
      <c r="K14" s="300"/>
      <c r="L14" s="164"/>
      <c r="M14" s="164"/>
      <c r="N14" s="343"/>
    </row>
    <row r="15" spans="2:14" ht="15" customHeight="1" x14ac:dyDescent="0.3">
      <c r="B15" s="262"/>
      <c r="N15" s="341"/>
    </row>
    <row r="16" spans="2:14" ht="60" customHeight="1" x14ac:dyDescent="0.35">
      <c r="B16" s="349"/>
      <c r="C16" s="344"/>
      <c r="D16" s="345"/>
      <c r="E16" s="344"/>
      <c r="F16" s="345"/>
      <c r="G16" s="344"/>
      <c r="H16" s="345"/>
      <c r="I16" s="344"/>
      <c r="J16" s="345"/>
      <c r="K16" s="344"/>
      <c r="L16" s="345"/>
      <c r="M16" s="344"/>
      <c r="N16" s="346"/>
    </row>
    <row r="17" spans="2:14" ht="15" customHeight="1" thickBot="1" x14ac:dyDescent="0.35">
      <c r="B17" s="350"/>
      <c r="C17" s="351"/>
      <c r="D17" s="351"/>
      <c r="E17" s="351"/>
      <c r="F17" s="351"/>
      <c r="G17" s="351"/>
      <c r="H17" s="351"/>
      <c r="I17" s="351"/>
      <c r="J17" s="351"/>
      <c r="K17" s="351"/>
      <c r="L17" s="351"/>
      <c r="M17" s="351"/>
      <c r="N17" s="352"/>
    </row>
    <row r="18" spans="2:14" ht="22.25" customHeight="1" thickTop="1" thickBot="1" x14ac:dyDescent="0.35">
      <c r="B18" s="1314" t="s">
        <v>2837</v>
      </c>
      <c r="C18" s="1315"/>
      <c r="D18" s="1315"/>
      <c r="E18" s="1315"/>
      <c r="F18" s="1315"/>
      <c r="G18" s="1315"/>
      <c r="H18" s="1315"/>
      <c r="I18" s="1315"/>
      <c r="J18" s="1316"/>
      <c r="K18" s="1314" t="s">
        <v>3086</v>
      </c>
      <c r="L18" s="1315"/>
      <c r="M18" s="1315"/>
      <c r="N18" s="1316"/>
    </row>
    <row r="19" spans="2:14" ht="18.5" thickBot="1" x14ac:dyDescent="0.35">
      <c r="B19" s="1317" t="s">
        <v>2616</v>
      </c>
      <c r="C19" s="1318"/>
      <c r="D19" s="1318"/>
      <c r="E19" s="1318"/>
      <c r="F19" s="1318"/>
      <c r="G19" s="1318"/>
      <c r="H19" s="1318"/>
      <c r="I19" s="1318"/>
      <c r="J19" s="1319"/>
      <c r="K19" s="1317" t="s">
        <v>2615</v>
      </c>
      <c r="L19" s="1318"/>
      <c r="M19" s="1318"/>
      <c r="N19" s="1319"/>
    </row>
    <row r="20" spans="2:14" ht="15" customHeight="1" x14ac:dyDescent="0.3">
      <c r="B20" s="262"/>
      <c r="K20" s="1008"/>
      <c r="L20" s="921"/>
      <c r="M20" s="921"/>
      <c r="N20" s="922"/>
    </row>
    <row r="21" spans="2:14" ht="60" customHeight="1" x14ac:dyDescent="0.35">
      <c r="B21" s="349"/>
      <c r="C21" s="344"/>
      <c r="D21" s="345"/>
      <c r="E21" s="344"/>
      <c r="F21" s="345"/>
      <c r="G21" s="344"/>
      <c r="H21" s="345"/>
      <c r="I21" s="344"/>
      <c r="J21" s="345"/>
      <c r="K21" s="1009"/>
      <c r="L21" s="345"/>
      <c r="M21" s="344"/>
      <c r="N21" s="346"/>
    </row>
    <row r="22" spans="2:14" ht="15" customHeight="1" thickBot="1" x14ac:dyDescent="0.35">
      <c r="B22" s="350"/>
      <c r="C22" s="351"/>
      <c r="D22" s="351"/>
      <c r="E22" s="351"/>
      <c r="F22" s="351"/>
      <c r="G22" s="351"/>
      <c r="H22" s="351"/>
      <c r="I22" s="351"/>
      <c r="J22" s="351"/>
      <c r="K22" s="350"/>
      <c r="L22" s="351"/>
      <c r="M22" s="351"/>
      <c r="N22" s="352"/>
    </row>
    <row r="23" spans="2:14" ht="19.5" thickTop="1" thickBot="1" x14ac:dyDescent="0.5">
      <c r="B23" s="187"/>
      <c r="C23" s="1"/>
      <c r="D23" s="1"/>
      <c r="E23" s="1"/>
      <c r="F23" s="1"/>
      <c r="G23" s="1"/>
      <c r="H23" s="1"/>
      <c r="I23" s="1"/>
      <c r="J23" s="1"/>
      <c r="K23" s="1"/>
      <c r="L23" s="188"/>
      <c r="M23" s="189"/>
      <c r="N23" s="189"/>
    </row>
    <row r="24" spans="2:14" ht="22.25" customHeight="1" thickTop="1" thickBot="1" x14ac:dyDescent="0.45">
      <c r="B24" s="191" t="s">
        <v>94</v>
      </c>
      <c r="C24" s="192"/>
      <c r="D24" s="192"/>
      <c r="E24" s="192"/>
      <c r="F24" s="192"/>
      <c r="G24" s="192"/>
      <c r="H24" s="192"/>
      <c r="I24" s="192"/>
      <c r="J24" s="192"/>
      <c r="K24" s="192"/>
      <c r="L24" s="192"/>
      <c r="M24" s="192"/>
      <c r="N24" s="193"/>
    </row>
    <row r="25" spans="2:14" ht="28.5" customHeight="1" thickBot="1" x14ac:dyDescent="0.35">
      <c r="B25" s="1465" t="s">
        <v>2525</v>
      </c>
      <c r="C25" s="1466"/>
      <c r="D25" s="1466"/>
      <c r="E25" s="1466"/>
      <c r="F25" s="1466"/>
      <c r="G25" s="1466"/>
      <c r="H25" s="1466"/>
      <c r="I25" s="1466"/>
      <c r="J25" s="1466"/>
      <c r="K25" s="1466"/>
      <c r="L25" s="172" t="s">
        <v>2531</v>
      </c>
      <c r="M25" s="1404" t="s">
        <v>2521</v>
      </c>
      <c r="N25" s="1405"/>
    </row>
    <row r="26" spans="2:14" ht="35" customHeight="1" thickBot="1" x14ac:dyDescent="0.35">
      <c r="B26" s="309" t="s">
        <v>2536</v>
      </c>
      <c r="C26" s="162" t="s">
        <v>2685</v>
      </c>
      <c r="D26" s="1406" t="s">
        <v>2537</v>
      </c>
      <c r="E26" s="1407"/>
      <c r="F26" s="181" t="s">
        <v>90</v>
      </c>
      <c r="G26" s="182"/>
      <c r="H26" s="182"/>
      <c r="I26" s="183"/>
      <c r="J26" s="184"/>
      <c r="K26" s="177"/>
      <c r="L26" s="178"/>
      <c r="M26" s="178"/>
      <c r="N26" s="196"/>
    </row>
    <row r="27" spans="2:14" ht="28.25" customHeight="1" thickBot="1" x14ac:dyDescent="0.35">
      <c r="B27" s="307" t="str">
        <f>'Indirect Refrig Savings'!$B$3</f>
        <v>Cooler (&gt; 32˚F)</v>
      </c>
      <c r="C27" s="370"/>
      <c r="D27" s="1463"/>
      <c r="E27" s="1464"/>
      <c r="F27" s="1417" t="s">
        <v>2539</v>
      </c>
      <c r="G27" s="1418"/>
      <c r="H27" s="1418"/>
      <c r="I27" s="1418"/>
      <c r="J27" s="1419"/>
      <c r="K27" s="179"/>
      <c r="L27" s="1369" t="s">
        <v>2684</v>
      </c>
      <c r="M27" s="1369"/>
      <c r="N27" s="197"/>
    </row>
    <row r="28" spans="2:14" ht="28.25" customHeight="1" thickBot="1" x14ac:dyDescent="0.35">
      <c r="B28" s="308" t="str">
        <f>'Indirect Refrig Savings'!$B$4</f>
        <v>Freezer (≤ 32˚F)</v>
      </c>
      <c r="C28" s="371"/>
      <c r="D28" s="1408"/>
      <c r="E28" s="1409"/>
      <c r="F28" s="1417" t="s">
        <v>2538</v>
      </c>
      <c r="G28" s="1418"/>
      <c r="H28" s="1418"/>
      <c r="I28" s="1418"/>
      <c r="J28" s="1419"/>
      <c r="K28" s="179"/>
      <c r="L28" s="1306">
        <f>IFERROR(INDEX(Reference!$S$2:$Z$22,MATCH('Supp Meas Worksheet'!B25,Reference!$R$2:$R$22,0),MATCH('Supp Meas Worksheet'!$E$3&amp;'Supp Meas Worksheet'!$L$5&amp;'Savings Summary'!$B$4,Reference!$S$1:$Z$1,0)),0)</f>
        <v>0</v>
      </c>
      <c r="M28" s="1307"/>
      <c r="N28" s="197"/>
    </row>
    <row r="29" spans="2:14" ht="28.25" customHeight="1" x14ac:dyDescent="0.35">
      <c r="B29" s="1291" t="s">
        <v>2529</v>
      </c>
      <c r="C29" s="1292"/>
      <c r="D29" s="1410"/>
      <c r="E29" s="1411"/>
      <c r="F29" s="1417"/>
      <c r="G29" s="1418"/>
      <c r="H29" s="1418"/>
      <c r="I29" s="1418"/>
      <c r="J29" s="1419"/>
      <c r="K29" s="180"/>
      <c r="L29" s="178"/>
      <c r="M29" s="178"/>
      <c r="N29" s="198"/>
    </row>
    <row r="30" spans="2:14" ht="28.25" customHeight="1" thickBot="1" x14ac:dyDescent="0.4">
      <c r="B30" s="1296" t="s">
        <v>2530</v>
      </c>
      <c r="C30" s="1297"/>
      <c r="D30" s="1415"/>
      <c r="E30" s="1416"/>
      <c r="F30" s="199"/>
      <c r="G30" s="200"/>
      <c r="H30" s="200"/>
      <c r="I30" s="200"/>
      <c r="J30" s="201"/>
      <c r="K30" s="202"/>
      <c r="L30" s="194"/>
      <c r="M30" s="203"/>
      <c r="N30" s="195"/>
    </row>
    <row r="31" spans="2:14" ht="19" thickTop="1" x14ac:dyDescent="0.45">
      <c r="B31" s="187"/>
      <c r="C31" s="1"/>
      <c r="D31" s="1"/>
      <c r="E31" s="1"/>
      <c r="F31" s="1"/>
      <c r="G31" s="1"/>
      <c r="H31" s="1"/>
      <c r="I31" s="1"/>
      <c r="J31" s="1"/>
      <c r="K31" s="1"/>
      <c r="L31" s="188"/>
      <c r="M31" s="189"/>
      <c r="N31" s="189"/>
    </row>
    <row r="32" spans="2:14" ht="22.25" customHeight="1" thickBot="1" x14ac:dyDescent="0.45">
      <c r="B32" s="303" t="s">
        <v>93</v>
      </c>
      <c r="C32" s="304"/>
      <c r="D32" s="304"/>
      <c r="E32" s="304"/>
      <c r="F32" s="304"/>
      <c r="G32" s="304"/>
      <c r="H32" s="304"/>
      <c r="I32" s="304"/>
      <c r="J32" s="304"/>
      <c r="K32" s="304"/>
      <c r="L32" s="304"/>
      <c r="M32" s="304"/>
      <c r="N32" s="305"/>
    </row>
    <row r="33" spans="2:14" ht="28.5" customHeight="1" thickTop="1" thickBot="1" x14ac:dyDescent="0.35">
      <c r="B33" s="1320" t="s">
        <v>1660</v>
      </c>
      <c r="C33" s="1289"/>
      <c r="D33" s="1289"/>
      <c r="E33" s="1289"/>
      <c r="F33" s="1289"/>
      <c r="G33" s="1289"/>
      <c r="H33" s="1289"/>
      <c r="I33" s="1289"/>
      <c r="J33" s="1289"/>
      <c r="K33" s="1289"/>
      <c r="L33" s="205" t="s">
        <v>2531</v>
      </c>
      <c r="M33" s="1321" t="s">
        <v>2521</v>
      </c>
      <c r="N33" s="1322"/>
    </row>
    <row r="34" spans="2:14" ht="35" customHeight="1" thickTop="1" thickBot="1" x14ac:dyDescent="0.35">
      <c r="B34" s="1384" t="s">
        <v>2528</v>
      </c>
      <c r="C34" s="1385"/>
      <c r="D34" s="1385" t="s">
        <v>2535</v>
      </c>
      <c r="E34" s="1338"/>
      <c r="F34" s="208" t="s">
        <v>90</v>
      </c>
      <c r="G34" s="209"/>
      <c r="H34" s="209"/>
      <c r="I34" s="210"/>
      <c r="J34" s="211"/>
      <c r="K34" s="206"/>
      <c r="L34" s="178"/>
      <c r="M34" s="178"/>
      <c r="N34" s="204"/>
    </row>
    <row r="35" spans="2:14" ht="28.25" customHeight="1" thickBot="1" x14ac:dyDescent="0.35">
      <c r="B35" s="1386" t="str">
        <f>'Indirect Refrig Savings'!$B$3</f>
        <v>Cooler (&gt; 32˚F)</v>
      </c>
      <c r="C35" s="1387"/>
      <c r="D35" s="1448"/>
      <c r="E35" s="1449"/>
      <c r="F35" s="1452" t="s">
        <v>2565</v>
      </c>
      <c r="G35" s="1418"/>
      <c r="H35" s="1418"/>
      <c r="I35" s="1418"/>
      <c r="J35" s="1453"/>
      <c r="K35" s="186"/>
      <c r="L35" s="1369" t="s">
        <v>2683</v>
      </c>
      <c r="M35" s="1369"/>
      <c r="N35" s="197"/>
    </row>
    <row r="36" spans="2:14" ht="28.25" customHeight="1" thickBot="1" x14ac:dyDescent="0.35">
      <c r="B36" s="1446" t="str">
        <f>'Indirect Refrig Savings'!$B$4</f>
        <v>Freezer (≤ 32˚F)</v>
      </c>
      <c r="C36" s="1447"/>
      <c r="D36" s="1450"/>
      <c r="E36" s="1451"/>
      <c r="F36" s="1454"/>
      <c r="G36" s="1455"/>
      <c r="H36" s="1455"/>
      <c r="I36" s="1455"/>
      <c r="J36" s="1456"/>
      <c r="K36" s="186"/>
      <c r="L36" s="1306">
        <f>IFERROR(INDEX(Reference!$S$2:$Z$22,MATCH(B33,Reference!$R$2:$R$22,0),MATCH('Supp Meas Worksheet'!$E$3&amp;$L$5&amp;'Savings Summary'!$B$4,Reference!$S$1:$Z$1,0)),0)</f>
        <v>0</v>
      </c>
      <c r="M36" s="1307"/>
      <c r="N36" s="197"/>
    </row>
    <row r="37" spans="2:14" ht="28.25" customHeight="1" x14ac:dyDescent="0.35">
      <c r="B37" s="1291" t="s">
        <v>2529</v>
      </c>
      <c r="C37" s="1292"/>
      <c r="D37" s="1410"/>
      <c r="E37" s="1293"/>
      <c r="F37" s="1457"/>
      <c r="G37" s="1458"/>
      <c r="H37" s="1458"/>
      <c r="I37" s="1458"/>
      <c r="J37" s="1459"/>
      <c r="K37" s="154"/>
      <c r="L37" s="178"/>
      <c r="M37" s="178"/>
      <c r="N37" s="198"/>
    </row>
    <row r="38" spans="2:14" ht="28.25" customHeight="1" thickBot="1" x14ac:dyDescent="0.4">
      <c r="B38" s="1296" t="s">
        <v>2530</v>
      </c>
      <c r="C38" s="1297"/>
      <c r="D38" s="1415"/>
      <c r="E38" s="1377"/>
      <c r="F38" s="1460"/>
      <c r="G38" s="1461"/>
      <c r="H38" s="1461"/>
      <c r="I38" s="1461"/>
      <c r="J38" s="1462"/>
      <c r="K38" s="207"/>
      <c r="L38" s="194"/>
      <c r="M38" s="203"/>
      <c r="N38" s="195"/>
    </row>
    <row r="39" spans="2:14" ht="19.5" thickTop="1" thickBot="1" x14ac:dyDescent="0.5">
      <c r="B39" s="187"/>
      <c r="C39" s="1"/>
      <c r="D39" s="1"/>
      <c r="E39" s="1"/>
      <c r="F39" s="1"/>
      <c r="G39" s="1"/>
      <c r="H39" s="1"/>
      <c r="I39" s="1"/>
      <c r="J39" s="1"/>
      <c r="K39" s="1"/>
      <c r="L39" s="188"/>
      <c r="M39" s="189"/>
      <c r="N39" s="189"/>
    </row>
    <row r="40" spans="2:14" ht="22.25" customHeight="1" thickTop="1" thickBot="1" x14ac:dyDescent="0.45">
      <c r="B40" s="191" t="s">
        <v>92</v>
      </c>
      <c r="C40" s="192"/>
      <c r="D40" s="192"/>
      <c r="E40" s="192"/>
      <c r="F40" s="192"/>
      <c r="G40" s="192"/>
      <c r="H40" s="192"/>
      <c r="I40" s="192"/>
      <c r="J40" s="192"/>
      <c r="K40" s="192"/>
      <c r="L40" s="192"/>
      <c r="M40" s="192"/>
      <c r="N40" s="193"/>
    </row>
    <row r="41" spans="2:14" ht="28.5" customHeight="1" thickTop="1" thickBot="1" x14ac:dyDescent="0.35">
      <c r="B41" s="1320" t="s">
        <v>1640</v>
      </c>
      <c r="C41" s="1289"/>
      <c r="D41" s="1289"/>
      <c r="E41" s="1289"/>
      <c r="F41" s="1289"/>
      <c r="G41" s="1289"/>
      <c r="H41" s="1289"/>
      <c r="I41" s="1289"/>
      <c r="J41" s="1289"/>
      <c r="K41" s="1289"/>
      <c r="L41" s="205" t="s">
        <v>2531</v>
      </c>
      <c r="M41" s="1321" t="s">
        <v>2521</v>
      </c>
      <c r="N41" s="1322"/>
    </row>
    <row r="42" spans="2:14" ht="14.5" thickTop="1" x14ac:dyDescent="0.3">
      <c r="B42" s="214" t="s">
        <v>90</v>
      </c>
      <c r="C42" s="215"/>
      <c r="D42" s="215"/>
      <c r="E42" s="215"/>
      <c r="F42" s="215"/>
      <c r="G42" s="215"/>
      <c r="H42" s="215"/>
      <c r="I42" s="215"/>
      <c r="J42" s="215"/>
      <c r="K42" s="216"/>
      <c r="L42" s="217"/>
      <c r="M42" s="218"/>
      <c r="N42" s="219"/>
    </row>
    <row r="43" spans="2:14" x14ac:dyDescent="0.3">
      <c r="B43" s="1412" t="s">
        <v>1663</v>
      </c>
      <c r="C43" s="1413"/>
      <c r="D43" s="1413"/>
      <c r="E43" s="1413"/>
      <c r="F43" s="1413"/>
      <c r="G43" s="1413"/>
      <c r="H43" s="1413"/>
      <c r="I43" s="1413"/>
      <c r="J43" s="1413"/>
      <c r="K43" s="1413"/>
      <c r="L43" s="1413"/>
      <c r="M43" s="1413"/>
      <c r="N43" s="1414"/>
    </row>
    <row r="44" spans="2:14" x14ac:dyDescent="0.3">
      <c r="B44" s="1381" t="s">
        <v>1665</v>
      </c>
      <c r="C44" s="1382"/>
      <c r="D44" s="1382"/>
      <c r="E44" s="1382"/>
      <c r="F44" s="1382"/>
      <c r="G44" s="1382"/>
      <c r="H44" s="1382"/>
      <c r="I44" s="1382"/>
      <c r="J44" s="1382"/>
      <c r="K44" s="1383"/>
      <c r="L44" s="1383"/>
      <c r="M44" s="212"/>
      <c r="N44" s="213"/>
    </row>
    <row r="45" spans="2:14" x14ac:dyDescent="0.3">
      <c r="B45" s="1381" t="s">
        <v>1664</v>
      </c>
      <c r="C45" s="1382"/>
      <c r="D45" s="1382"/>
      <c r="E45" s="1382"/>
      <c r="F45" s="1382"/>
      <c r="G45" s="1382"/>
      <c r="H45" s="1382"/>
      <c r="I45" s="1382"/>
      <c r="J45" s="1382"/>
      <c r="K45" s="1383"/>
      <c r="L45" s="1383"/>
      <c r="M45" s="212"/>
      <c r="N45" s="213"/>
    </row>
    <row r="46" spans="2:14" ht="14.5" thickBot="1" x14ac:dyDescent="0.35">
      <c r="B46" s="1394" t="s">
        <v>2614</v>
      </c>
      <c r="C46" s="1395"/>
      <c r="D46" s="1395"/>
      <c r="E46" s="1395"/>
      <c r="F46" s="1395"/>
      <c r="G46" s="1395"/>
      <c r="H46" s="1395"/>
      <c r="I46" s="1395"/>
      <c r="J46" s="1395"/>
      <c r="K46" s="1395"/>
      <c r="L46" s="1395"/>
      <c r="M46" s="1395"/>
      <c r="N46" s="1396"/>
    </row>
    <row r="47" spans="2:14" ht="35" customHeight="1" thickTop="1" thickBot="1" x14ac:dyDescent="0.35">
      <c r="B47" s="1384" t="s">
        <v>2564</v>
      </c>
      <c r="C47" s="1385"/>
      <c r="D47" s="1385" t="s">
        <v>2586</v>
      </c>
      <c r="E47" s="1385"/>
      <c r="F47" s="1385" t="s">
        <v>101</v>
      </c>
      <c r="G47" s="1338"/>
      <c r="H47" s="790" t="str">
        <f>IF(D48="High Efficiency Door with NO anti-condensation heaters","High Efficiency Door",IF(D48="Standard Door with anti-condensation heaters","Standard Efficiency Door",""))</f>
        <v/>
      </c>
      <c r="I47" s="235"/>
      <c r="J47" s="235"/>
      <c r="K47" s="235"/>
      <c r="L47" s="235"/>
      <c r="M47" s="235"/>
      <c r="N47" s="236"/>
    </row>
    <row r="48" spans="2:14" ht="28.25" customHeight="1" thickBot="1" x14ac:dyDescent="0.35">
      <c r="B48" s="1386" t="str">
        <f>'Indirect Refrig Savings'!$B$3</f>
        <v>Cooler (&gt; 32˚F)</v>
      </c>
      <c r="C48" s="1387"/>
      <c r="D48" s="1390"/>
      <c r="E48" s="1391"/>
      <c r="F48" s="1388"/>
      <c r="G48" s="1389"/>
      <c r="H48" s="784"/>
      <c r="I48" s="178"/>
      <c r="J48" s="178"/>
      <c r="K48" s="1304" t="s">
        <v>2570</v>
      </c>
      <c r="L48" s="1379"/>
      <c r="M48" s="1379"/>
      <c r="N48" s="788"/>
    </row>
    <row r="49" spans="2:14" ht="28.25" customHeight="1" thickBot="1" x14ac:dyDescent="0.35">
      <c r="B49" s="1434" t="str">
        <f>'Indirect Refrig Savings'!$B$4</f>
        <v>Freezer (≤ 32˚F)</v>
      </c>
      <c r="C49" s="1435"/>
      <c r="D49" s="1392"/>
      <c r="E49" s="1393"/>
      <c r="F49" s="1430"/>
      <c r="G49" s="1431"/>
      <c r="H49" s="220"/>
      <c r="I49" s="353"/>
      <c r="J49" s="353"/>
      <c r="K49" s="1306">
        <f>IFERROR(INDEX(Reference!$S$2:$Z$22,MATCH(B41&amp;H47,Reference!$R$2:$R$22,0),MATCH('Supp Meas Worksheet'!$E$3&amp;$L$5&amp;'Savings Summary'!$B$4,Reference!$S$1:$Z$1,0)),0)</f>
        <v>0</v>
      </c>
      <c r="L49" s="1380"/>
      <c r="M49" s="1380"/>
      <c r="N49" s="789"/>
    </row>
    <row r="50" spans="2:14" ht="28.25" customHeight="1" x14ac:dyDescent="0.3">
      <c r="B50" s="1436" t="s">
        <v>2529</v>
      </c>
      <c r="C50" s="1437"/>
      <c r="D50" s="1293"/>
      <c r="E50" s="1294"/>
      <c r="F50" s="1294"/>
      <c r="G50" s="1294"/>
      <c r="H50" s="221"/>
      <c r="I50" s="353"/>
      <c r="J50" s="353"/>
      <c r="K50" s="787"/>
      <c r="L50" s="787"/>
      <c r="M50" s="787"/>
      <c r="N50" s="786"/>
    </row>
    <row r="51" spans="2:14" ht="28.25" customHeight="1" thickBot="1" x14ac:dyDescent="0.35">
      <c r="B51" s="1432" t="s">
        <v>2530</v>
      </c>
      <c r="C51" s="1433"/>
      <c r="D51" s="1298"/>
      <c r="E51" s="1299"/>
      <c r="F51" s="1299"/>
      <c r="G51" s="1299"/>
      <c r="H51" s="372">
        <f>IFERROR(IF(AND(RIGHT(H48,5)="E &amp; G",'Savings Summary'!B4="DAC"),INDEX('Supp Meas Worksheet'!J49:J50,MATCH('Supp Meas Worksheet'!H47,'Supp Meas Worksheet'!H49:H50,0))+INDEX('Supp Meas Worksheet'!L49:L50,MATCH('Supp Meas Worksheet'!H47,'Supp Meas Worksheet'!H49:H50,0)),IF(AND(RIGHT(H48,5)="E &amp; G",'Savings Summary'!B4&lt;&gt;"DAC"),INDEX('Supp Meas Worksheet'!I49:I50,MATCH('Supp Meas Worksheet'!H47,'Supp Meas Worksheet'!H49:H50,0))+INDEX('Supp Meas Worksheet'!K49:K50,MATCH('Supp Meas Worksheet'!H47,'Supp Meas Worksheet'!H49:H50,0)),INDEX(I49:N50,MATCH(H47,H49:H50,0),MATCH(H48,#REF!,0)))),0)</f>
        <v>0</v>
      </c>
      <c r="I51" s="194"/>
      <c r="J51" s="194"/>
      <c r="K51" s="194"/>
      <c r="L51" s="194"/>
      <c r="M51" s="194"/>
      <c r="N51" s="195"/>
    </row>
    <row r="52" spans="2:14" ht="19.5" thickTop="1" thickBot="1" x14ac:dyDescent="0.5">
      <c r="B52" s="187"/>
      <c r="C52" s="1"/>
      <c r="D52" s="1"/>
      <c r="E52" s="1"/>
      <c r="F52" s="1"/>
      <c r="G52" s="1"/>
      <c r="H52" s="1"/>
      <c r="I52" s="1"/>
      <c r="J52" s="1"/>
      <c r="K52" s="1"/>
      <c r="L52" s="188"/>
      <c r="M52" s="189"/>
      <c r="N52" s="189"/>
    </row>
    <row r="53" spans="2:14" ht="22.25" customHeight="1" thickTop="1" thickBot="1" x14ac:dyDescent="0.45">
      <c r="B53" s="191" t="s">
        <v>91</v>
      </c>
      <c r="C53" s="222"/>
      <c r="D53" s="222"/>
      <c r="E53" s="222"/>
      <c r="F53" s="222"/>
      <c r="G53" s="222"/>
      <c r="H53" s="222"/>
      <c r="I53" s="222"/>
      <c r="J53" s="222"/>
      <c r="K53" s="222"/>
      <c r="L53" s="222"/>
      <c r="M53" s="222"/>
      <c r="N53" s="223"/>
    </row>
    <row r="54" spans="2:14" ht="28.5" customHeight="1" thickTop="1" thickBot="1" x14ac:dyDescent="0.35">
      <c r="B54" s="1320" t="s">
        <v>2567</v>
      </c>
      <c r="C54" s="1289"/>
      <c r="D54" s="1289"/>
      <c r="E54" s="1289"/>
      <c r="F54" s="1289"/>
      <c r="G54" s="1289"/>
      <c r="H54" s="1289"/>
      <c r="I54" s="1289"/>
      <c r="J54" s="1289"/>
      <c r="K54" s="1289"/>
      <c r="L54" s="205" t="s">
        <v>2531</v>
      </c>
      <c r="M54" s="1321" t="s">
        <v>2838</v>
      </c>
      <c r="N54" s="1322"/>
    </row>
    <row r="55" spans="2:14" ht="15" customHeight="1" thickTop="1" x14ac:dyDescent="0.3">
      <c r="B55" s="224" t="s">
        <v>90</v>
      </c>
      <c r="C55" s="163"/>
      <c r="D55" s="163"/>
      <c r="E55" s="163"/>
      <c r="F55" s="163"/>
      <c r="G55" s="163"/>
      <c r="H55" s="163"/>
      <c r="I55" s="163"/>
      <c r="J55" s="163"/>
      <c r="K55" s="225"/>
      <c r="L55" s="226"/>
      <c r="M55" s="227"/>
      <c r="N55" s="228"/>
    </row>
    <row r="56" spans="2:14" ht="24.5" customHeight="1" x14ac:dyDescent="0.3">
      <c r="B56" s="1381" t="s">
        <v>2568</v>
      </c>
      <c r="C56" s="1382"/>
      <c r="D56" s="1382"/>
      <c r="E56" s="1382"/>
      <c r="F56" s="1382"/>
      <c r="G56" s="1382"/>
      <c r="H56" s="1382"/>
      <c r="I56" s="1382"/>
      <c r="J56" s="1382"/>
      <c r="K56" s="1382"/>
      <c r="L56" s="1382"/>
      <c r="M56" s="1382"/>
      <c r="N56" s="1444"/>
    </row>
    <row r="57" spans="2:14" x14ac:dyDescent="0.3">
      <c r="B57" s="1381" t="s">
        <v>1659</v>
      </c>
      <c r="C57" s="1382"/>
      <c r="D57" s="1382"/>
      <c r="E57" s="1382"/>
      <c r="F57" s="1382"/>
      <c r="G57" s="1382"/>
      <c r="H57" s="1382"/>
      <c r="I57" s="1382"/>
      <c r="J57" s="1382"/>
      <c r="K57" s="1382"/>
      <c r="L57" s="1382"/>
      <c r="M57" s="1382"/>
      <c r="N57" s="1444"/>
    </row>
    <row r="58" spans="2:14" ht="14.5" thickBot="1" x14ac:dyDescent="0.35">
      <c r="B58" s="1381" t="s">
        <v>2581</v>
      </c>
      <c r="C58" s="1382"/>
      <c r="D58" s="1382"/>
      <c r="E58" s="1382"/>
      <c r="F58" s="1382"/>
      <c r="G58" s="1382"/>
      <c r="H58" s="1382"/>
      <c r="I58" s="1382"/>
      <c r="J58" s="1382"/>
      <c r="K58" s="229"/>
      <c r="L58" s="229"/>
      <c r="M58" s="229"/>
      <c r="N58" s="230"/>
    </row>
    <row r="59" spans="2:14" ht="55.25" customHeight="1" thickTop="1" thickBot="1" x14ac:dyDescent="0.35">
      <c r="B59" s="357" t="s">
        <v>1662</v>
      </c>
      <c r="C59" s="232" t="s">
        <v>2682</v>
      </c>
      <c r="D59" s="232" t="s">
        <v>2590</v>
      </c>
      <c r="E59" s="1438" t="s">
        <v>2587</v>
      </c>
      <c r="F59" s="1439"/>
      <c r="G59" s="232" t="s">
        <v>2588</v>
      </c>
      <c r="H59" s="232" t="s">
        <v>103</v>
      </c>
      <c r="I59" s="232" t="s">
        <v>2569</v>
      </c>
      <c r="J59" s="233" t="s">
        <v>2589</v>
      </c>
      <c r="K59" s="234"/>
      <c r="L59" s="235"/>
      <c r="M59" s="235"/>
      <c r="N59" s="236"/>
    </row>
    <row r="60" spans="2:14" ht="28.25" customHeight="1" thickBot="1" x14ac:dyDescent="0.35">
      <c r="B60" s="1097"/>
      <c r="C60" s="1070"/>
      <c r="D60" s="1070"/>
      <c r="E60" s="1440"/>
      <c r="F60" s="1441"/>
      <c r="G60" s="1099"/>
      <c r="H60" s="924"/>
      <c r="I60" s="1044"/>
      <c r="J60" s="1098"/>
      <c r="K60" s="282"/>
      <c r="L60" s="286"/>
      <c r="M60" s="178"/>
      <c r="N60" s="244"/>
    </row>
    <row r="61" spans="2:14" ht="28.25" customHeight="1" thickBot="1" x14ac:dyDescent="0.35">
      <c r="B61" s="1100"/>
      <c r="C61" s="1060"/>
      <c r="D61" s="1060"/>
      <c r="E61" s="1373"/>
      <c r="F61" s="1374"/>
      <c r="G61" s="1088"/>
      <c r="H61" s="926"/>
      <c r="I61" s="1046"/>
      <c r="J61" s="1077"/>
      <c r="K61" s="282"/>
      <c r="L61" s="1304" t="s">
        <v>2571</v>
      </c>
      <c r="M61" s="1305"/>
      <c r="N61" s="244"/>
    </row>
    <row r="62" spans="2:14" ht="28.25" customHeight="1" thickBot="1" x14ac:dyDescent="0.35">
      <c r="B62" s="1100"/>
      <c r="C62" s="1060"/>
      <c r="D62" s="1060"/>
      <c r="E62" s="1373"/>
      <c r="F62" s="1374"/>
      <c r="G62" s="1088"/>
      <c r="H62" s="926"/>
      <c r="I62" s="1046"/>
      <c r="J62" s="1077"/>
      <c r="K62" s="282"/>
      <c r="L62" s="1306">
        <f>IFERROR(INDEX(Reference!$S$2:$Z$22,MATCH(B54,Reference!$R$2:$R$22,0),MATCH('Supp Meas Worksheet'!$E$3&amp;$L$5&amp;'Savings Summary'!$B$4,Reference!$S$1:$Z$1,0)),0)</f>
        <v>0</v>
      </c>
      <c r="M62" s="1307"/>
      <c r="N62" s="244"/>
    </row>
    <row r="63" spans="2:14" ht="28.25" customHeight="1" x14ac:dyDescent="0.3">
      <c r="B63" s="1100"/>
      <c r="C63" s="1060"/>
      <c r="D63" s="1060"/>
      <c r="E63" s="1373"/>
      <c r="F63" s="1374"/>
      <c r="G63" s="1088"/>
      <c r="H63" s="926"/>
      <c r="I63" s="1046"/>
      <c r="J63" s="1077"/>
      <c r="K63" s="282"/>
      <c r="L63" s="178"/>
      <c r="M63" s="178"/>
      <c r="N63" s="244"/>
    </row>
    <row r="64" spans="2:14" ht="28.25" customHeight="1" x14ac:dyDescent="0.3">
      <c r="B64" s="1100"/>
      <c r="C64" s="1060"/>
      <c r="D64" s="1060"/>
      <c r="E64" s="1373"/>
      <c r="F64" s="1374"/>
      <c r="G64" s="1088"/>
      <c r="H64" s="926"/>
      <c r="I64" s="1046"/>
      <c r="J64" s="1077"/>
      <c r="K64" s="282"/>
      <c r="L64" s="286"/>
      <c r="M64" s="237"/>
      <c r="N64" s="239"/>
    </row>
    <row r="65" spans="2:14" ht="28.25" customHeight="1" thickBot="1" x14ac:dyDescent="0.35">
      <c r="B65" s="1101"/>
      <c r="C65" s="1102"/>
      <c r="D65" s="1102"/>
      <c r="E65" s="1375"/>
      <c r="F65" s="1376"/>
      <c r="G65" s="1104"/>
      <c r="H65" s="928"/>
      <c r="I65" s="1042"/>
      <c r="J65" s="1103"/>
      <c r="K65" s="282"/>
      <c r="L65" s="286"/>
      <c r="M65" s="237"/>
      <c r="N65" s="239"/>
    </row>
    <row r="66" spans="2:14" ht="28.25" customHeight="1" x14ac:dyDescent="0.35">
      <c r="B66" s="1436" t="s">
        <v>2529</v>
      </c>
      <c r="C66" s="1437"/>
      <c r="D66" s="1442"/>
      <c r="E66" s="1443"/>
      <c r="F66" s="554"/>
      <c r="G66" s="554"/>
      <c r="H66" s="555"/>
      <c r="I66" s="555"/>
      <c r="J66" s="555"/>
      <c r="K66" s="283"/>
      <c r="L66" s="279"/>
      <c r="M66" s="238"/>
      <c r="N66" s="198"/>
    </row>
    <row r="67" spans="2:14" ht="28.25" customHeight="1" thickBot="1" x14ac:dyDescent="0.4">
      <c r="B67" s="1432" t="s">
        <v>2530</v>
      </c>
      <c r="C67" s="1433"/>
      <c r="D67" s="1377"/>
      <c r="E67" s="1378"/>
      <c r="F67" s="556"/>
      <c r="G67" s="556"/>
      <c r="H67" s="557"/>
      <c r="I67" s="557"/>
      <c r="J67" s="557"/>
      <c r="K67" s="285"/>
      <c r="L67" s="287"/>
      <c r="M67" s="203"/>
      <c r="N67" s="195"/>
    </row>
    <row r="68" spans="2:14" ht="19.5" thickTop="1" thickBot="1" x14ac:dyDescent="0.5">
      <c r="B68" s="187"/>
      <c r="C68" s="1"/>
      <c r="D68" s="1"/>
      <c r="E68" s="1"/>
      <c r="F68" s="1"/>
      <c r="G68" s="1"/>
      <c r="H68" s="1"/>
      <c r="I68" s="1"/>
      <c r="J68" s="1"/>
      <c r="K68" s="1"/>
      <c r="L68" s="188"/>
      <c r="M68" s="189"/>
      <c r="N68" s="189"/>
    </row>
    <row r="69" spans="2:14" ht="19" thickTop="1" thickBot="1" x14ac:dyDescent="0.45">
      <c r="B69" s="250" t="s">
        <v>1556</v>
      </c>
      <c r="C69" s="251"/>
      <c r="D69" s="251"/>
      <c r="E69" s="251"/>
      <c r="F69" s="251"/>
      <c r="G69" s="251"/>
      <c r="H69" s="251"/>
      <c r="I69" s="251"/>
      <c r="J69" s="251"/>
      <c r="K69" s="251"/>
      <c r="L69" s="251"/>
      <c r="M69" s="251"/>
      <c r="N69" s="252"/>
    </row>
    <row r="70" spans="2:14" ht="28.5" customHeight="1" thickTop="1" thickBot="1" x14ac:dyDescent="0.35">
      <c r="B70" s="1427" t="s">
        <v>1661</v>
      </c>
      <c r="C70" s="1428"/>
      <c r="D70" s="1428"/>
      <c r="E70" s="1428"/>
      <c r="F70" s="1428"/>
      <c r="G70" s="1428"/>
      <c r="H70" s="1428"/>
      <c r="I70" s="1428"/>
      <c r="J70" s="1428"/>
      <c r="K70" s="1428"/>
      <c r="L70" s="205" t="s">
        <v>2531</v>
      </c>
      <c r="M70" s="1321" t="s">
        <v>2521</v>
      </c>
      <c r="N70" s="1429"/>
    </row>
    <row r="71" spans="2:14" ht="15" customHeight="1" thickTop="1" thickBot="1" x14ac:dyDescent="0.35">
      <c r="B71" s="224" t="s">
        <v>90</v>
      </c>
      <c r="C71" s="163"/>
      <c r="D71" s="163"/>
      <c r="E71" s="163"/>
      <c r="F71" s="163"/>
      <c r="G71" s="163"/>
      <c r="H71" s="163"/>
      <c r="I71" s="163"/>
      <c r="J71" s="163"/>
      <c r="K71" s="225"/>
      <c r="L71" s="226"/>
      <c r="M71" s="227"/>
      <c r="N71" s="228"/>
    </row>
    <row r="72" spans="2:14" ht="14.5" thickTop="1" x14ac:dyDescent="0.3">
      <c r="B72" s="1424" t="s">
        <v>2582</v>
      </c>
      <c r="C72" s="1425"/>
      <c r="D72" s="1425"/>
      <c r="E72" s="1425"/>
      <c r="F72" s="1425"/>
      <c r="G72" s="1425"/>
      <c r="H72" s="1425"/>
      <c r="I72" s="1425"/>
      <c r="J72" s="1425"/>
      <c r="K72" s="284"/>
      <c r="L72" s="274"/>
      <c r="M72" s="256"/>
      <c r="N72" s="257"/>
    </row>
    <row r="73" spans="2:14" ht="14.5" thickBot="1" x14ac:dyDescent="0.35">
      <c r="B73" s="1426" t="s">
        <v>2583</v>
      </c>
      <c r="C73" s="1382"/>
      <c r="D73" s="1382"/>
      <c r="E73" s="1382"/>
      <c r="F73" s="1382"/>
      <c r="G73" s="1382"/>
      <c r="H73" s="1382"/>
      <c r="I73" s="1382"/>
      <c r="J73" s="1382"/>
      <c r="K73" s="281"/>
      <c r="L73" s="275"/>
      <c r="M73" s="258"/>
      <c r="N73" s="259"/>
    </row>
    <row r="74" spans="2:14" ht="55.25" customHeight="1" thickTop="1" thickBot="1" x14ac:dyDescent="0.35">
      <c r="B74" s="253" t="s">
        <v>1662</v>
      </c>
      <c r="C74" s="254" t="s">
        <v>2590</v>
      </c>
      <c r="D74" s="254" t="s">
        <v>2574</v>
      </c>
      <c r="E74" s="1333" t="s">
        <v>2591</v>
      </c>
      <c r="F74" s="1333"/>
      <c r="G74" s="254" t="s">
        <v>2592</v>
      </c>
      <c r="H74" s="254" t="s">
        <v>2593</v>
      </c>
      <c r="I74" s="254" t="s">
        <v>2575</v>
      </c>
      <c r="J74" s="255" t="s">
        <v>2573</v>
      </c>
      <c r="K74" s="282"/>
      <c r="L74" s="276"/>
      <c r="M74" s="178"/>
      <c r="N74" s="244"/>
    </row>
    <row r="75" spans="2:14" ht="28.25" customHeight="1" thickBot="1" x14ac:dyDescent="0.35">
      <c r="B75" s="1081"/>
      <c r="C75" s="1082"/>
      <c r="D75" s="1083"/>
      <c r="E75" s="1397"/>
      <c r="F75" s="1397"/>
      <c r="G75" s="1084"/>
      <c r="H75" s="1085"/>
      <c r="I75" s="1083"/>
      <c r="J75" s="1086" t="str">
        <f>IF(AND(C75='Indirect Refrig Savings'!$B$3,'App Cust Info'!$A$25&gt;0),'App Cust Info'!$A$25,IF(AND(C75='Indirect Refrig Savings'!$B$3,'App Cust Info'!$A$25=""),'Indirect Refrig Savings'!$J$3,IF(AND('Supp Meas Worksheet'!C75='Indirect Refrig Savings'!$B$4,'App Cust Info'!$G$25&gt;0),'App Cust Info'!$G$25,IF(AND('Supp Meas Worksheet'!C75='Indirect Refrig Savings'!$B$4,'App Cust Info'!$G$25=""),'Indirect Refrig Savings'!$J$4,""))))</f>
        <v/>
      </c>
      <c r="K75" s="282"/>
      <c r="L75" s="277"/>
      <c r="M75" s="178"/>
      <c r="N75" s="244"/>
    </row>
    <row r="76" spans="2:14" ht="28.25" customHeight="1" thickBot="1" x14ac:dyDescent="0.35">
      <c r="B76" s="1087"/>
      <c r="C76" s="1060"/>
      <c r="D76" s="926"/>
      <c r="E76" s="1324"/>
      <c r="F76" s="1324"/>
      <c r="G76" s="1088"/>
      <c r="H76" s="1089"/>
      <c r="I76" s="926"/>
      <c r="J76" s="1090" t="str">
        <f>IF(AND(C76='Indirect Refrig Savings'!$B$3,'App Cust Info'!$A$25&gt;0),'App Cust Info'!$A$25,IF(AND(C76='Indirect Refrig Savings'!$B$3,'App Cust Info'!$A$25=""),'Indirect Refrig Savings'!$J$3,IF(AND('Supp Meas Worksheet'!C76='Indirect Refrig Savings'!$B$4,'App Cust Info'!$G$25&gt;0),'App Cust Info'!$G$25,IF(AND('Supp Meas Worksheet'!C76='Indirect Refrig Savings'!$B$4,'App Cust Info'!$G$25=""),'Indirect Refrig Savings'!$J$4,""))))</f>
        <v/>
      </c>
      <c r="K76" s="282"/>
      <c r="L76" s="1304" t="s">
        <v>2571</v>
      </c>
      <c r="M76" s="1305"/>
      <c r="N76" s="244"/>
    </row>
    <row r="77" spans="2:14" ht="28.25" customHeight="1" thickBot="1" x14ac:dyDescent="0.35">
      <c r="B77" s="1087"/>
      <c r="C77" s="1060"/>
      <c r="D77" s="926"/>
      <c r="E77" s="1324"/>
      <c r="F77" s="1324"/>
      <c r="G77" s="1088"/>
      <c r="H77" s="1089"/>
      <c r="I77" s="926"/>
      <c r="J77" s="1090" t="str">
        <f>IF(AND(C77='Indirect Refrig Savings'!$B$3,'App Cust Info'!$A$25&gt;0),'App Cust Info'!$A$25,IF(AND(C77='Indirect Refrig Savings'!$B$3,'App Cust Info'!$A$25=""),'Indirect Refrig Savings'!$J$3,IF(AND('Supp Meas Worksheet'!C77='Indirect Refrig Savings'!$B$4,'App Cust Info'!$G$25&gt;0),'App Cust Info'!$G$25,IF(AND('Supp Meas Worksheet'!C77='Indirect Refrig Savings'!$B$4,'App Cust Info'!$G$25=""),'Indirect Refrig Savings'!$J$4,""))))</f>
        <v/>
      </c>
      <c r="K77" s="282"/>
      <c r="L77" s="1306">
        <f>IFERROR(INDEX(Reference!$S$2:$Z$22,MATCH(B70,Reference!$R$2:$R$22,0),MATCH('Supp Meas Worksheet'!$E$3&amp;$L$5&amp;'Savings Summary'!$B$4,Reference!$S$1:$Z$1,0)),0)</f>
        <v>0</v>
      </c>
      <c r="M77" s="1307"/>
      <c r="N77" s="244"/>
    </row>
    <row r="78" spans="2:14" ht="28.25" customHeight="1" x14ac:dyDescent="0.3">
      <c r="B78" s="1087"/>
      <c r="C78" s="1060"/>
      <c r="D78" s="926"/>
      <c r="E78" s="1324"/>
      <c r="F78" s="1324"/>
      <c r="G78" s="1088"/>
      <c r="H78" s="1089"/>
      <c r="I78" s="926"/>
      <c r="J78" s="1090" t="str">
        <f>IF(AND(C78='Indirect Refrig Savings'!$B$3,'App Cust Info'!$A$25&gt;0),'App Cust Info'!$A$25,IF(AND(C78='Indirect Refrig Savings'!$B$3,'App Cust Info'!$A$25=""),'Indirect Refrig Savings'!$J$3,IF(AND('Supp Meas Worksheet'!C78='Indirect Refrig Savings'!$B$4,'App Cust Info'!$G$25&gt;0),'App Cust Info'!$G$25,IF(AND('Supp Meas Worksheet'!C78='Indirect Refrig Savings'!$B$4,'App Cust Info'!$G$25=""),'Indirect Refrig Savings'!$J$4,""))))</f>
        <v/>
      </c>
      <c r="K78" s="282"/>
      <c r="L78" s="178"/>
      <c r="M78" s="178"/>
      <c r="N78" s="244"/>
    </row>
    <row r="79" spans="2:14" ht="28.25" customHeight="1" x14ac:dyDescent="0.3">
      <c r="B79" s="1087"/>
      <c r="C79" s="1060"/>
      <c r="D79" s="926"/>
      <c r="E79" s="1324"/>
      <c r="F79" s="1324"/>
      <c r="G79" s="1088"/>
      <c r="H79" s="1089"/>
      <c r="I79" s="926"/>
      <c r="J79" s="1090" t="str">
        <f>IF(AND(C79='Indirect Refrig Savings'!$B$3,'App Cust Info'!$A$25&gt;0),'App Cust Info'!$A$25,IF(AND(C79='Indirect Refrig Savings'!$B$3,'App Cust Info'!$A$25=""),'Indirect Refrig Savings'!$J$3,IF(AND('Supp Meas Worksheet'!C79='Indirect Refrig Savings'!$B$4,'App Cust Info'!$G$25&gt;0),'App Cust Info'!$G$25,IF(AND('Supp Meas Worksheet'!C79='Indirect Refrig Savings'!$B$4,'App Cust Info'!$G$25=""),'Indirect Refrig Savings'!$J$4,""))))</f>
        <v/>
      </c>
      <c r="K79" s="282"/>
      <c r="L79" s="278"/>
      <c r="M79" s="178"/>
      <c r="N79" s="244"/>
    </row>
    <row r="80" spans="2:14" ht="28.25" customHeight="1" thickBot="1" x14ac:dyDescent="0.35">
      <c r="B80" s="1091"/>
      <c r="C80" s="1092"/>
      <c r="D80" s="1093"/>
      <c r="E80" s="1372"/>
      <c r="F80" s="1372"/>
      <c r="G80" s="1094"/>
      <c r="H80" s="1095"/>
      <c r="I80" s="1093"/>
      <c r="J80" s="1096" t="str">
        <f>IF(AND(C80='Indirect Refrig Savings'!$B$3,'App Cust Info'!$A$25&gt;0),'App Cust Info'!$A$25,IF(AND(C80='Indirect Refrig Savings'!$B$3,'App Cust Info'!$A$25=""),'Indirect Refrig Savings'!$J$3,IF(AND('Supp Meas Worksheet'!C80='Indirect Refrig Savings'!$B$4,'App Cust Info'!$G$25&gt;0),'App Cust Info'!$G$25,IF(AND('Supp Meas Worksheet'!C80='Indirect Refrig Savings'!$B$4,'App Cust Info'!$G$25=""),'Indirect Refrig Savings'!$J$4,""))))</f>
        <v/>
      </c>
      <c r="K80" s="282"/>
      <c r="L80" s="278"/>
      <c r="M80" s="178"/>
      <c r="N80" s="244"/>
    </row>
    <row r="81" spans="2:14" ht="28.25" customHeight="1" x14ac:dyDescent="0.35">
      <c r="B81" s="1398" t="s">
        <v>2529</v>
      </c>
      <c r="C81" s="1399"/>
      <c r="D81" s="1400"/>
      <c r="E81" s="1401"/>
      <c r="F81" s="548"/>
      <c r="G81" s="548"/>
      <c r="H81" s="549"/>
      <c r="I81" s="549"/>
      <c r="J81" s="550"/>
      <c r="K81" s="283"/>
      <c r="L81" s="279"/>
      <c r="M81" s="1420"/>
      <c r="N81" s="1421"/>
    </row>
    <row r="82" spans="2:14" ht="28.25" customHeight="1" thickBot="1" x14ac:dyDescent="0.4">
      <c r="B82" s="1402" t="s">
        <v>2530</v>
      </c>
      <c r="C82" s="1403"/>
      <c r="D82" s="1370"/>
      <c r="E82" s="1371"/>
      <c r="F82" s="551"/>
      <c r="G82" s="551"/>
      <c r="H82" s="552"/>
      <c r="I82" s="552"/>
      <c r="J82" s="553"/>
      <c r="K82" s="285"/>
      <c r="L82" s="280"/>
      <c r="M82" s="1422"/>
      <c r="N82" s="1423"/>
    </row>
    <row r="83" spans="2:14" ht="18.5" customHeight="1" thickTop="1" thickBot="1" x14ac:dyDescent="0.4">
      <c r="B83" s="245"/>
      <c r="C83" s="245"/>
      <c r="D83" s="246"/>
      <c r="E83" s="246"/>
      <c r="F83" s="247"/>
      <c r="G83" s="247"/>
      <c r="H83" s="1"/>
      <c r="I83" s="1"/>
      <c r="J83" s="1"/>
      <c r="K83" s="1"/>
      <c r="L83" s="188"/>
      <c r="M83" s="189"/>
      <c r="N83" s="189"/>
    </row>
    <row r="84" spans="2:14" ht="19" thickTop="1" thickBot="1" x14ac:dyDescent="0.45">
      <c r="B84" s="191" t="s">
        <v>2572</v>
      </c>
      <c r="C84" s="264"/>
      <c r="D84" s="222"/>
      <c r="E84" s="222"/>
      <c r="F84" s="222"/>
      <c r="G84" s="222"/>
      <c r="H84" s="222"/>
      <c r="I84" s="222"/>
      <c r="J84" s="222"/>
      <c r="K84" s="222"/>
      <c r="L84" s="222"/>
      <c r="M84" s="222"/>
      <c r="N84" s="223"/>
    </row>
    <row r="85" spans="2:14" ht="29" customHeight="1" thickTop="1" thickBot="1" x14ac:dyDescent="0.35">
      <c r="B85" s="1320" t="s">
        <v>1666</v>
      </c>
      <c r="C85" s="1289"/>
      <c r="D85" s="1289"/>
      <c r="E85" s="1289"/>
      <c r="F85" s="1289"/>
      <c r="G85" s="1289"/>
      <c r="H85" s="1289"/>
      <c r="I85" s="1289"/>
      <c r="J85" s="1289"/>
      <c r="K85" s="1289"/>
      <c r="L85" s="205" t="s">
        <v>2531</v>
      </c>
      <c r="M85" s="1321" t="s">
        <v>2521</v>
      </c>
      <c r="N85" s="1322"/>
    </row>
    <row r="86" spans="2:14" ht="15" thickTop="1" thickBot="1" x14ac:dyDescent="0.35">
      <c r="B86" s="791" t="s">
        <v>90</v>
      </c>
      <c r="C86" s="792"/>
      <c r="D86" s="792"/>
      <c r="E86" s="792"/>
      <c r="F86" s="792"/>
      <c r="G86" s="792"/>
      <c r="H86" s="792"/>
      <c r="I86" s="792"/>
      <c r="J86" s="792"/>
      <c r="K86" s="793"/>
      <c r="L86" s="794"/>
      <c r="M86" s="795"/>
      <c r="N86" s="796"/>
    </row>
    <row r="87" spans="2:14" ht="28" customHeight="1" thickBot="1" x14ac:dyDescent="0.35">
      <c r="B87" s="1366" t="s">
        <v>2578</v>
      </c>
      <c r="C87" s="1367"/>
      <c r="D87" s="1367"/>
      <c r="E87" s="1367"/>
      <c r="F87" s="1367"/>
      <c r="G87" s="1367"/>
      <c r="H87" s="1367"/>
      <c r="I87" s="1367"/>
      <c r="J87" s="797"/>
      <c r="K87" s="798"/>
      <c r="L87" s="1368" t="s">
        <v>2600</v>
      </c>
      <c r="M87" s="1305"/>
      <c r="N87" s="799"/>
    </row>
    <row r="88" spans="2:14" ht="28.5" customHeight="1" thickBot="1" x14ac:dyDescent="0.35">
      <c r="B88" s="1366" t="s">
        <v>2579</v>
      </c>
      <c r="C88" s="1367"/>
      <c r="D88" s="1367"/>
      <c r="E88" s="1367"/>
      <c r="F88" s="1367"/>
      <c r="G88" s="1367"/>
      <c r="H88" s="1367"/>
      <c r="I88" s="1367"/>
      <c r="J88" s="1367"/>
      <c r="K88" s="800"/>
      <c r="L88" s="1306">
        <f>IFERROR(INDEX(Reference!$S$2:$Z$22,MATCH(B85,Reference!$R$2:$R$22,0),MATCH('Supp Meas Worksheet'!$E$3&amp;$L$5&amp;'Savings Summary'!$B$4,Reference!$S$1:$Z$1,0)),0)</f>
        <v>0</v>
      </c>
      <c r="M88" s="1307"/>
      <c r="N88" s="801"/>
    </row>
    <row r="89" spans="2:14" ht="23.75" customHeight="1" x14ac:dyDescent="0.3">
      <c r="B89" s="1366" t="s">
        <v>2580</v>
      </c>
      <c r="C89" s="1367"/>
      <c r="D89" s="1367"/>
      <c r="E89" s="1367"/>
      <c r="F89" s="1367"/>
      <c r="G89" s="1367"/>
      <c r="H89" s="1367"/>
      <c r="I89" s="1367"/>
      <c r="J89" s="1367"/>
      <c r="K89" s="800"/>
      <c r="L89" s="178"/>
      <c r="M89" s="178"/>
      <c r="N89" s="801"/>
    </row>
    <row r="90" spans="2:14" ht="14.5" thickBot="1" x14ac:dyDescent="0.35">
      <c r="B90" s="282"/>
      <c r="C90" s="178"/>
      <c r="D90" s="178"/>
      <c r="E90" s="178"/>
      <c r="F90" s="178"/>
      <c r="G90" s="178"/>
      <c r="H90" s="178"/>
      <c r="I90" s="178"/>
      <c r="J90" s="178"/>
      <c r="K90" s="798"/>
      <c r="L90" s="798"/>
      <c r="M90" s="798"/>
      <c r="N90" s="799"/>
    </row>
    <row r="91" spans="2:14" ht="55.25" customHeight="1" thickTop="1" thickBot="1" x14ac:dyDescent="0.35">
      <c r="B91" s="231" t="s">
        <v>1641</v>
      </c>
      <c r="C91" s="232" t="s">
        <v>1622</v>
      </c>
      <c r="D91" s="232" t="s">
        <v>2590</v>
      </c>
      <c r="E91" s="232" t="s">
        <v>1621</v>
      </c>
      <c r="F91" s="232" t="s">
        <v>1673</v>
      </c>
      <c r="G91" s="1329" t="s">
        <v>2594</v>
      </c>
      <c r="H91" s="1329"/>
      <c r="I91" s="1329" t="s">
        <v>2595</v>
      </c>
      <c r="J91" s="1329"/>
      <c r="K91" s="232" t="s">
        <v>2596</v>
      </c>
      <c r="L91" s="1329" t="s">
        <v>2597</v>
      </c>
      <c r="M91" s="1329"/>
      <c r="N91" s="263" t="s">
        <v>1675</v>
      </c>
    </row>
    <row r="92" spans="2:14" ht="28.25" customHeight="1" x14ac:dyDescent="0.3">
      <c r="B92" s="1075"/>
      <c r="C92" s="1050"/>
      <c r="D92" s="1076"/>
      <c r="E92" s="1060"/>
      <c r="F92" s="1077"/>
      <c r="G92" s="1351"/>
      <c r="H92" s="1352"/>
      <c r="I92" s="1324"/>
      <c r="J92" s="1324"/>
      <c r="K92" s="1060"/>
      <c r="L92" s="1325"/>
      <c r="M92" s="1325"/>
      <c r="N92" s="1078"/>
    </row>
    <row r="93" spans="2:14" ht="28.25" customHeight="1" x14ac:dyDescent="0.3">
      <c r="B93" s="1079"/>
      <c r="C93" s="1050"/>
      <c r="D93" s="1076"/>
      <c r="E93" s="1060"/>
      <c r="F93" s="1077"/>
      <c r="G93" s="1351"/>
      <c r="H93" s="1352"/>
      <c r="I93" s="1324"/>
      <c r="J93" s="1324"/>
      <c r="K93" s="1060"/>
      <c r="L93" s="1325"/>
      <c r="M93" s="1325"/>
      <c r="N93" s="1078"/>
    </row>
    <row r="94" spans="2:14" ht="28.25" customHeight="1" x14ac:dyDescent="0.3">
      <c r="B94" s="1079"/>
      <c r="C94" s="1050"/>
      <c r="D94" s="1076"/>
      <c r="E94" s="1060"/>
      <c r="F94" s="1077"/>
      <c r="G94" s="1351"/>
      <c r="H94" s="1352"/>
      <c r="I94" s="1324"/>
      <c r="J94" s="1324"/>
      <c r="K94" s="1060"/>
      <c r="L94" s="1325"/>
      <c r="M94" s="1325"/>
      <c r="N94" s="1078"/>
    </row>
    <row r="95" spans="2:14" ht="28.25" customHeight="1" x14ac:dyDescent="0.3">
      <c r="B95" s="1079"/>
      <c r="C95" s="1050"/>
      <c r="D95" s="1076"/>
      <c r="E95" s="1060"/>
      <c r="F95" s="1077"/>
      <c r="G95" s="1351"/>
      <c r="H95" s="1352"/>
      <c r="I95" s="1324"/>
      <c r="J95" s="1324"/>
      <c r="K95" s="1060"/>
      <c r="L95" s="1325"/>
      <c r="M95" s="1325"/>
      <c r="N95" s="1078"/>
    </row>
    <row r="96" spans="2:14" ht="28.25" customHeight="1" x14ac:dyDescent="0.3">
      <c r="B96" s="1079"/>
      <c r="C96" s="1050"/>
      <c r="D96" s="1076"/>
      <c r="E96" s="1060"/>
      <c r="F96" s="1077"/>
      <c r="G96" s="1351"/>
      <c r="H96" s="1352"/>
      <c r="I96" s="1324"/>
      <c r="J96" s="1324"/>
      <c r="K96" s="1060"/>
      <c r="L96" s="1325"/>
      <c r="M96" s="1325"/>
      <c r="N96" s="1078"/>
    </row>
    <row r="97" spans="2:14" ht="28.25" customHeight="1" thickBot="1" x14ac:dyDescent="0.35">
      <c r="B97" s="1080"/>
      <c r="C97" s="1050"/>
      <c r="D97" s="1076"/>
      <c r="E97" s="1060"/>
      <c r="F97" s="1077"/>
      <c r="G97" s="1351"/>
      <c r="H97" s="1352"/>
      <c r="I97" s="1324"/>
      <c r="J97" s="1324"/>
      <c r="K97" s="1060"/>
      <c r="L97" s="1325"/>
      <c r="M97" s="1325"/>
      <c r="N97" s="1078"/>
    </row>
    <row r="98" spans="2:14" ht="28.25" customHeight="1" x14ac:dyDescent="0.3">
      <c r="B98" s="1308" t="s">
        <v>2529</v>
      </c>
      <c r="C98" s="1360"/>
      <c r="D98" s="1361"/>
      <c r="E98" s="1362"/>
      <c r="F98" s="558"/>
      <c r="G98" s="558"/>
      <c r="H98" s="558"/>
      <c r="I98" s="558"/>
      <c r="J98" s="558"/>
      <c r="K98" s="558"/>
      <c r="L98" s="558"/>
      <c r="M98" s="558"/>
      <c r="N98" s="559"/>
    </row>
    <row r="99" spans="2:14" ht="28.25" customHeight="1" thickBot="1" x14ac:dyDescent="0.35">
      <c r="B99" s="1311" t="s">
        <v>2530</v>
      </c>
      <c r="C99" s="1363"/>
      <c r="D99" s="1364"/>
      <c r="E99" s="1365"/>
      <c r="F99" s="560"/>
      <c r="G99" s="560"/>
      <c r="H99" s="560"/>
      <c r="I99" s="560"/>
      <c r="J99" s="560"/>
      <c r="K99" s="560"/>
      <c r="L99" s="560"/>
      <c r="M99" s="560"/>
      <c r="N99" s="561"/>
    </row>
    <row r="100" spans="2:14" ht="19.5" thickTop="1" thickBot="1" x14ac:dyDescent="0.5">
      <c r="B100" s="187"/>
      <c r="C100" s="171"/>
      <c r="D100" s="171"/>
      <c r="E100" s="171"/>
      <c r="F100" s="171"/>
      <c r="G100" s="171"/>
      <c r="H100" s="171"/>
      <c r="I100" s="171"/>
      <c r="J100" s="171"/>
      <c r="K100" s="171"/>
      <c r="L100" s="248"/>
      <c r="M100" s="249"/>
      <c r="N100" s="249"/>
    </row>
    <row r="101" spans="2:14" ht="22.25" customHeight="1" thickTop="1" thickBot="1" x14ac:dyDescent="0.45">
      <c r="B101" s="191" t="s">
        <v>2576</v>
      </c>
      <c r="C101" s="192"/>
      <c r="D101" s="192"/>
      <c r="E101" s="192"/>
      <c r="F101" s="192"/>
      <c r="G101" s="192"/>
      <c r="H101" s="192"/>
      <c r="I101" s="192"/>
      <c r="J101" s="192"/>
      <c r="K101" s="192"/>
      <c r="L101" s="192"/>
      <c r="M101" s="192"/>
      <c r="N101" s="193"/>
    </row>
    <row r="102" spans="2:14" ht="28.5" customHeight="1" thickTop="1" thickBot="1" x14ac:dyDescent="0.35">
      <c r="B102" s="1320" t="s">
        <v>95</v>
      </c>
      <c r="C102" s="1289"/>
      <c r="D102" s="1289"/>
      <c r="E102" s="1289"/>
      <c r="F102" s="1289"/>
      <c r="G102" s="1289"/>
      <c r="H102" s="1289"/>
      <c r="I102" s="1289"/>
      <c r="J102" s="1289"/>
      <c r="K102" s="1289"/>
      <c r="L102" s="205" t="s">
        <v>2531</v>
      </c>
      <c r="M102" s="1321" t="s">
        <v>2521</v>
      </c>
      <c r="N102" s="1322"/>
    </row>
    <row r="103" spans="2:14" ht="42.5" customHeight="1" thickTop="1" thickBot="1" x14ac:dyDescent="0.35">
      <c r="B103" s="231" t="s">
        <v>2536</v>
      </c>
      <c r="C103" s="1329" t="s">
        <v>2609</v>
      </c>
      <c r="D103" s="1329"/>
      <c r="E103" s="233" t="s">
        <v>2604</v>
      </c>
      <c r="F103" s="208" t="s">
        <v>90</v>
      </c>
      <c r="G103" s="209"/>
      <c r="H103" s="209"/>
      <c r="I103" s="210"/>
      <c r="J103" s="211"/>
      <c r="K103" s="206"/>
      <c r="L103" s="178"/>
      <c r="M103" s="178"/>
      <c r="N103" s="204"/>
    </row>
    <row r="104" spans="2:14" ht="28.25" customHeight="1" thickBot="1" x14ac:dyDescent="0.35">
      <c r="B104" s="295" t="str">
        <f>'Indirect Refrig Savings'!$B$3</f>
        <v>Cooler (&gt; 32˚F)</v>
      </c>
      <c r="C104" s="1356"/>
      <c r="D104" s="1357"/>
      <c r="E104" s="364"/>
      <c r="F104" s="1301" t="s">
        <v>2608</v>
      </c>
      <c r="G104" s="1302"/>
      <c r="H104" s="1302"/>
      <c r="I104" s="1302"/>
      <c r="J104" s="1303"/>
      <c r="K104" s="186"/>
      <c r="L104" s="1369" t="s">
        <v>2606</v>
      </c>
      <c r="M104" s="1369"/>
      <c r="N104" s="197"/>
    </row>
    <row r="105" spans="2:14" ht="28.25" customHeight="1" thickBot="1" x14ac:dyDescent="0.35">
      <c r="B105" s="296" t="str">
        <f>'Indirect Refrig Savings'!$B$4</f>
        <v>Freezer (≤ 32˚F)</v>
      </c>
      <c r="C105" s="1358"/>
      <c r="D105" s="1359"/>
      <c r="E105" s="364"/>
      <c r="F105" s="1301" t="s">
        <v>2607</v>
      </c>
      <c r="G105" s="1302"/>
      <c r="H105" s="1302"/>
      <c r="I105" s="1302"/>
      <c r="J105" s="1303"/>
      <c r="K105" s="186"/>
      <c r="L105" s="1306">
        <f>IFERROR(INDEX(Reference!$S$2:$Z$22,MATCH(B102,Reference!$R$2:$R$22,0),MATCH('Supp Meas Worksheet'!$E$3&amp;$L$5&amp;'Savings Summary'!$B$4,Reference!$S$1:$Z$1,0)),0)</f>
        <v>0</v>
      </c>
      <c r="M105" s="1307"/>
      <c r="N105" s="197"/>
    </row>
    <row r="106" spans="2:14" ht="28.25" customHeight="1" x14ac:dyDescent="0.35">
      <c r="B106" s="1291" t="s">
        <v>2529</v>
      </c>
      <c r="C106" s="1292"/>
      <c r="D106" s="1293"/>
      <c r="E106" s="1294"/>
      <c r="F106" s="1301" t="s">
        <v>2610</v>
      </c>
      <c r="G106" s="1302"/>
      <c r="H106" s="1302"/>
      <c r="I106" s="1302"/>
      <c r="J106" s="1303"/>
      <c r="K106" s="154"/>
      <c r="L106" s="178"/>
      <c r="M106" s="178"/>
      <c r="N106" s="198"/>
    </row>
    <row r="107" spans="2:14" ht="28.25" customHeight="1" thickBot="1" x14ac:dyDescent="0.4">
      <c r="B107" s="1296" t="s">
        <v>2530</v>
      </c>
      <c r="C107" s="1297"/>
      <c r="D107" s="1377"/>
      <c r="E107" s="1378"/>
      <c r="F107" s="240"/>
      <c r="G107" s="200"/>
      <c r="H107" s="200"/>
      <c r="I107" s="200"/>
      <c r="J107" s="241"/>
      <c r="K107" s="207"/>
      <c r="L107" s="194"/>
      <c r="M107" s="203"/>
      <c r="N107" s="195"/>
    </row>
    <row r="108" spans="2:14" ht="19.5" thickTop="1" thickBot="1" x14ac:dyDescent="0.5">
      <c r="B108" s="187"/>
      <c r="C108" s="171"/>
      <c r="D108" s="171"/>
      <c r="E108" s="171"/>
      <c r="F108" s="171"/>
      <c r="G108" s="171"/>
      <c r="H108" s="171"/>
      <c r="I108" s="171"/>
      <c r="J108" s="171"/>
      <c r="K108" s="171"/>
      <c r="L108" s="248"/>
      <c r="M108" s="249"/>
      <c r="N108" s="249"/>
    </row>
    <row r="109" spans="2:14" ht="22.25" customHeight="1" thickTop="1" thickBot="1" x14ac:dyDescent="0.45">
      <c r="B109" s="191" t="s">
        <v>2577</v>
      </c>
      <c r="C109" s="192"/>
      <c r="D109" s="192"/>
      <c r="E109" s="192"/>
      <c r="F109" s="192"/>
      <c r="G109" s="192"/>
      <c r="H109" s="192"/>
      <c r="I109" s="192"/>
      <c r="J109" s="192"/>
      <c r="K109" s="192"/>
      <c r="L109" s="192"/>
      <c r="M109" s="192"/>
      <c r="N109" s="193"/>
    </row>
    <row r="110" spans="2:14" ht="28.5" customHeight="1" thickTop="1" thickBot="1" x14ac:dyDescent="0.35">
      <c r="B110" s="1320" t="s">
        <v>2618</v>
      </c>
      <c r="C110" s="1289"/>
      <c r="D110" s="1289"/>
      <c r="E110" s="1289"/>
      <c r="F110" s="1289"/>
      <c r="G110" s="1289"/>
      <c r="H110" s="1289"/>
      <c r="I110" s="1289"/>
      <c r="J110" s="1289"/>
      <c r="K110" s="1289"/>
      <c r="L110" s="205" t="s">
        <v>2531</v>
      </c>
      <c r="M110" s="1321" t="s">
        <v>2619</v>
      </c>
      <c r="N110" s="1322"/>
    </row>
    <row r="111" spans="2:14" ht="57" thickTop="1" thickBot="1" x14ac:dyDescent="0.35">
      <c r="B111" s="231" t="s">
        <v>2620</v>
      </c>
      <c r="C111" s="232" t="s">
        <v>2621</v>
      </c>
      <c r="D111" s="232" t="s">
        <v>3117</v>
      </c>
      <c r="E111" s="1329" t="s">
        <v>2622</v>
      </c>
      <c r="F111" s="1445"/>
      <c r="G111" s="208" t="s">
        <v>90</v>
      </c>
      <c r="H111" s="209"/>
      <c r="I111" s="210"/>
      <c r="J111" s="211"/>
      <c r="K111" s="206"/>
      <c r="L111" s="178"/>
      <c r="M111" s="178"/>
      <c r="N111" s="204"/>
    </row>
    <row r="112" spans="2:14" ht="33.5" customHeight="1" thickBot="1" x14ac:dyDescent="0.35">
      <c r="B112" s="923"/>
      <c r="C112" s="924"/>
      <c r="D112" s="924"/>
      <c r="E112" s="1341"/>
      <c r="F112" s="1342"/>
      <c r="G112" s="1301" t="s">
        <v>2626</v>
      </c>
      <c r="H112" s="1302"/>
      <c r="I112" s="1302"/>
      <c r="J112" s="1303"/>
      <c r="K112" s="186"/>
      <c r="L112" s="178"/>
      <c r="M112" s="178"/>
      <c r="N112" s="197"/>
    </row>
    <row r="113" spans="2:14" ht="33" customHeight="1" thickBot="1" x14ac:dyDescent="0.35">
      <c r="B113" s="925"/>
      <c r="C113" s="926"/>
      <c r="D113" s="926"/>
      <c r="E113" s="1344"/>
      <c r="F113" s="1345"/>
      <c r="G113" s="1301" t="s">
        <v>2625</v>
      </c>
      <c r="H113" s="1302"/>
      <c r="I113" s="1302"/>
      <c r="J113" s="1303"/>
      <c r="K113" s="186"/>
      <c r="L113" s="1304" t="s">
        <v>2623</v>
      </c>
      <c r="M113" s="1305"/>
      <c r="N113" s="197"/>
    </row>
    <row r="114" spans="2:14" ht="33" customHeight="1" thickBot="1" x14ac:dyDescent="0.35">
      <c r="B114" s="925"/>
      <c r="C114" s="926"/>
      <c r="D114" s="926"/>
      <c r="E114" s="1344"/>
      <c r="F114" s="1345"/>
      <c r="G114" s="1301" t="s">
        <v>2627</v>
      </c>
      <c r="H114" s="1302"/>
      <c r="I114" s="1302"/>
      <c r="J114" s="1303"/>
      <c r="K114" s="186"/>
      <c r="L114" s="1306">
        <f>IFERROR(INDEX(Reference!$S$2:$Z$22,MATCH(B110,Reference!$R$2:$R$22,0),MATCH('Supp Meas Worksheet'!$E$3&amp;$L$5&amp;'Savings Summary'!$B$4,Reference!$S$1:$Z$1,0)),0)</f>
        <v>0</v>
      </c>
      <c r="M114" s="1307"/>
      <c r="N114" s="197"/>
    </row>
    <row r="115" spans="2:14" ht="33" customHeight="1" thickBot="1" x14ac:dyDescent="0.35">
      <c r="B115" s="927"/>
      <c r="C115" s="928"/>
      <c r="D115" s="928"/>
      <c r="E115" s="1347"/>
      <c r="F115" s="1348"/>
      <c r="G115" s="310"/>
      <c r="H115" s="311"/>
      <c r="I115" s="311"/>
      <c r="J115" s="312"/>
      <c r="K115" s="186"/>
      <c r="L115" s="353"/>
      <c r="M115" s="353"/>
      <c r="N115" s="197"/>
    </row>
    <row r="116" spans="2:14" ht="28" customHeight="1" x14ac:dyDescent="0.35">
      <c r="B116" s="1291" t="s">
        <v>2529</v>
      </c>
      <c r="C116" s="1292"/>
      <c r="D116" s="1293"/>
      <c r="E116" s="1294"/>
      <c r="F116" s="1295"/>
      <c r="G116" s="354"/>
      <c r="H116" s="355"/>
      <c r="I116" s="355"/>
      <c r="J116" s="356"/>
      <c r="K116" s="154"/>
      <c r="L116" s="178"/>
      <c r="M116" s="178"/>
      <c r="N116" s="198"/>
    </row>
    <row r="117" spans="2:14" ht="28" customHeight="1" thickBot="1" x14ac:dyDescent="0.4">
      <c r="B117" s="1296" t="s">
        <v>2530</v>
      </c>
      <c r="C117" s="1297"/>
      <c r="D117" s="1298"/>
      <c r="E117" s="1299"/>
      <c r="F117" s="1300"/>
      <c r="G117" s="240"/>
      <c r="H117" s="200"/>
      <c r="I117" s="200"/>
      <c r="J117" s="241"/>
      <c r="K117" s="207"/>
      <c r="L117" s="194"/>
      <c r="M117" s="203"/>
      <c r="N117" s="195"/>
    </row>
    <row r="118" spans="2:14" ht="19.5" thickTop="1" thickBot="1" x14ac:dyDescent="0.5">
      <c r="B118" s="187"/>
      <c r="C118" s="171"/>
      <c r="D118" s="171"/>
      <c r="E118" s="171"/>
      <c r="F118" s="171"/>
      <c r="G118" s="171"/>
      <c r="H118" s="171"/>
      <c r="I118" s="171"/>
      <c r="J118" s="171"/>
      <c r="K118" s="171"/>
      <c r="L118" s="248"/>
      <c r="M118" s="249"/>
      <c r="N118" s="249"/>
    </row>
    <row r="119" spans="2:14" ht="22.25" customHeight="1" thickTop="1" thickBot="1" x14ac:dyDescent="0.45">
      <c r="B119" s="191" t="s">
        <v>2611</v>
      </c>
      <c r="C119" s="192"/>
      <c r="D119" s="192"/>
      <c r="E119" s="192"/>
      <c r="F119" s="192"/>
      <c r="G119" s="192"/>
      <c r="H119" s="192"/>
      <c r="I119" s="192"/>
      <c r="J119" s="192"/>
      <c r="K119" s="192"/>
      <c r="L119" s="192"/>
      <c r="M119" s="192"/>
      <c r="N119" s="193"/>
    </row>
    <row r="120" spans="2:14" ht="28.5" customHeight="1" thickTop="1" thickBot="1" x14ac:dyDescent="0.35">
      <c r="B120" s="1320" t="s">
        <v>2518</v>
      </c>
      <c r="C120" s="1289"/>
      <c r="D120" s="1289"/>
      <c r="E120" s="1289"/>
      <c r="F120" s="1289"/>
      <c r="G120" s="1289"/>
      <c r="H120" s="1289"/>
      <c r="I120" s="1289"/>
      <c r="J120" s="1289"/>
      <c r="K120" s="1289"/>
      <c r="L120" s="205" t="s">
        <v>2531</v>
      </c>
      <c r="M120" s="1321" t="s">
        <v>2619</v>
      </c>
      <c r="N120" s="1322"/>
    </row>
    <row r="121" spans="2:14" ht="42.5" customHeight="1" thickTop="1" thickBot="1" x14ac:dyDescent="0.35">
      <c r="B121" s="1477" t="s">
        <v>2629</v>
      </c>
      <c r="C121" s="1478"/>
      <c r="D121" s="1478"/>
      <c r="E121" s="1439"/>
      <c r="F121" s="208" t="s">
        <v>90</v>
      </c>
      <c r="G121" s="178"/>
      <c r="H121" s="209"/>
      <c r="I121" s="210"/>
      <c r="J121" s="211"/>
      <c r="K121" s="206"/>
      <c r="L121" s="178"/>
      <c r="M121" s="178"/>
      <c r="N121" s="204"/>
    </row>
    <row r="122" spans="2:14" ht="28.25" customHeight="1" thickBot="1" x14ac:dyDescent="0.35">
      <c r="B122" s="1479"/>
      <c r="C122" s="1480"/>
      <c r="D122" s="1480"/>
      <c r="E122" s="1481"/>
      <c r="F122" s="1301" t="s">
        <v>2632</v>
      </c>
      <c r="G122" s="1302"/>
      <c r="H122" s="1302"/>
      <c r="I122" s="1302"/>
      <c r="J122" s="1303"/>
      <c r="K122" s="186"/>
      <c r="L122" s="1304" t="s">
        <v>2628</v>
      </c>
      <c r="M122" s="1305"/>
      <c r="N122" s="197"/>
    </row>
    <row r="123" spans="2:14" ht="28.25" customHeight="1" thickBot="1" x14ac:dyDescent="0.35">
      <c r="B123" s="1482"/>
      <c r="C123" s="1483"/>
      <c r="D123" s="1483"/>
      <c r="E123" s="1484"/>
      <c r="F123" s="1301" t="s">
        <v>2633</v>
      </c>
      <c r="G123" s="1302"/>
      <c r="H123" s="1302"/>
      <c r="I123" s="1302"/>
      <c r="J123" s="1303"/>
      <c r="K123" s="186"/>
      <c r="L123" s="1349">
        <f>IFERROR(INDEX(Reference!$S$2:$Z$22,MATCH(B120,Reference!$R$2:$R$22,0),MATCH('Supp Meas Worksheet'!$E$3&amp;$L$5&amp;'Savings Summary'!$B$4,Reference!$S$1:$Z$1,0)),0)</f>
        <v>0</v>
      </c>
      <c r="M123" s="1350"/>
      <c r="N123" s="197"/>
    </row>
    <row r="124" spans="2:14" ht="28.25" customHeight="1" thickBot="1" x14ac:dyDescent="0.35">
      <c r="B124" s="1482"/>
      <c r="C124" s="1483"/>
      <c r="D124" s="1483"/>
      <c r="E124" s="1484"/>
      <c r="F124" s="1301" t="s">
        <v>2634</v>
      </c>
      <c r="G124" s="1302"/>
      <c r="H124" s="1302"/>
      <c r="I124" s="1302"/>
      <c r="J124" s="1303"/>
      <c r="K124" s="186"/>
      <c r="L124" s="178"/>
      <c r="M124" s="178"/>
      <c r="N124" s="197"/>
    </row>
    <row r="125" spans="2:14" ht="28.25" customHeight="1" x14ac:dyDescent="0.35">
      <c r="B125" s="1291" t="s">
        <v>2529</v>
      </c>
      <c r="C125" s="1292"/>
      <c r="D125" s="1293"/>
      <c r="E125" s="1294"/>
      <c r="F125" s="358"/>
      <c r="G125" s="355"/>
      <c r="H125" s="355"/>
      <c r="I125" s="355"/>
      <c r="J125" s="356"/>
      <c r="K125" s="154"/>
      <c r="L125" s="178"/>
      <c r="M125" s="178"/>
      <c r="N125" s="198"/>
    </row>
    <row r="126" spans="2:14" ht="28.25" customHeight="1" thickBot="1" x14ac:dyDescent="0.4">
      <c r="B126" s="1296" t="s">
        <v>2530</v>
      </c>
      <c r="C126" s="1297"/>
      <c r="D126" s="1377"/>
      <c r="E126" s="1378"/>
      <c r="F126" s="359"/>
      <c r="G126" s="200"/>
      <c r="H126" s="200"/>
      <c r="I126" s="200"/>
      <c r="J126" s="241"/>
      <c r="K126" s="207"/>
      <c r="L126" s="194"/>
      <c r="M126" s="203"/>
      <c r="N126" s="195"/>
    </row>
    <row r="127" spans="2:14" ht="18.5" customHeight="1" thickTop="1" thickBot="1" x14ac:dyDescent="0.4">
      <c r="B127" s="245"/>
      <c r="C127" s="245"/>
      <c r="D127" s="260"/>
      <c r="E127" s="260"/>
      <c r="F127" s="261"/>
      <c r="G127" s="261"/>
      <c r="H127" s="261"/>
      <c r="I127" s="261"/>
      <c r="J127" s="261"/>
      <c r="K127" s="1"/>
      <c r="M127" s="173"/>
      <c r="N127" s="173"/>
    </row>
    <row r="128" spans="2:14" ht="19" thickTop="1" thickBot="1" x14ac:dyDescent="0.45">
      <c r="B128" s="191" t="s">
        <v>2612</v>
      </c>
      <c r="C128" s="264"/>
      <c r="D128" s="222"/>
      <c r="E128" s="222"/>
      <c r="F128" s="222"/>
      <c r="G128" s="222"/>
      <c r="H128" s="222"/>
      <c r="I128" s="222"/>
      <c r="J128" s="222"/>
      <c r="K128" s="222"/>
      <c r="L128" s="222"/>
      <c r="M128" s="222"/>
      <c r="N128" s="223"/>
    </row>
    <row r="129" spans="2:14" ht="29" customHeight="1" thickTop="1" thickBot="1" x14ac:dyDescent="0.35">
      <c r="B129" s="1334" t="s">
        <v>2519</v>
      </c>
      <c r="C129" s="1335"/>
      <c r="D129" s="1335"/>
      <c r="E129" s="1335"/>
      <c r="F129" s="1335"/>
      <c r="G129" s="1335"/>
      <c r="H129" s="1335"/>
      <c r="I129" s="1335"/>
      <c r="J129" s="1335"/>
      <c r="K129" s="1335"/>
      <c r="L129" s="205" t="s">
        <v>2531</v>
      </c>
      <c r="M129" s="1321" t="s">
        <v>2635</v>
      </c>
      <c r="N129" s="1322"/>
    </row>
    <row r="130" spans="2:14" ht="42.5" customHeight="1" thickTop="1" thickBot="1" x14ac:dyDescent="0.35">
      <c r="B130" s="1336" t="s">
        <v>2947</v>
      </c>
      <c r="C130" s="1337"/>
      <c r="D130" s="1338" t="s">
        <v>2636</v>
      </c>
      <c r="E130" s="1339"/>
      <c r="F130" s="242" t="s">
        <v>90</v>
      </c>
      <c r="G130" s="178"/>
      <c r="H130" s="360"/>
      <c r="I130" s="361"/>
      <c r="J130" s="243"/>
      <c r="K130" s="206"/>
      <c r="L130" s="178"/>
      <c r="M130" s="178"/>
      <c r="N130" s="204"/>
    </row>
    <row r="131" spans="2:14" ht="33" customHeight="1" thickBot="1" x14ac:dyDescent="0.35">
      <c r="B131" s="1340"/>
      <c r="C131" s="1128"/>
      <c r="D131" s="1341"/>
      <c r="E131" s="1342"/>
      <c r="F131" s="1301" t="s">
        <v>2639</v>
      </c>
      <c r="G131" s="1302"/>
      <c r="H131" s="1302"/>
      <c r="I131" s="1302"/>
      <c r="J131" s="1303"/>
      <c r="K131" s="186"/>
      <c r="L131" s="1304" t="s">
        <v>2637</v>
      </c>
      <c r="M131" s="1305"/>
      <c r="N131" s="197"/>
    </row>
    <row r="132" spans="2:14" ht="33" customHeight="1" thickBot="1" x14ac:dyDescent="0.35">
      <c r="B132" s="1343"/>
      <c r="C132" s="1118"/>
      <c r="D132" s="1344"/>
      <c r="E132" s="1345"/>
      <c r="F132" s="1301" t="s">
        <v>2638</v>
      </c>
      <c r="G132" s="1302"/>
      <c r="H132" s="1302"/>
      <c r="I132" s="1302"/>
      <c r="J132" s="1303"/>
      <c r="K132" s="186"/>
      <c r="L132" s="1306">
        <f>IFERROR(INDEX(Reference!$S$2:$Z$22,MATCH(B129,Reference!$R$2:$R$22,0),MATCH('Supp Meas Worksheet'!$E$3&amp;$L$5&amp;'Savings Summary'!$B$4,Reference!$S$1:$Z$1,0)),0)</f>
        <v>0</v>
      </c>
      <c r="M132" s="1307"/>
      <c r="N132" s="197"/>
    </row>
    <row r="133" spans="2:14" ht="33" customHeight="1" thickBot="1" x14ac:dyDescent="0.35">
      <c r="B133" s="1346"/>
      <c r="C133" s="1121"/>
      <c r="D133" s="1347"/>
      <c r="E133" s="1348"/>
      <c r="F133" s="1301" t="s">
        <v>2634</v>
      </c>
      <c r="G133" s="1302"/>
      <c r="H133" s="1302"/>
      <c r="I133" s="1302"/>
      <c r="J133" s="1303"/>
      <c r="K133" s="186"/>
      <c r="L133" s="178"/>
      <c r="M133" s="178"/>
      <c r="N133" s="197"/>
    </row>
    <row r="134" spans="2:14" ht="28.25" customHeight="1" x14ac:dyDescent="0.35">
      <c r="B134" s="1291" t="s">
        <v>2529</v>
      </c>
      <c r="C134" s="1292"/>
      <c r="D134" s="1293"/>
      <c r="E134" s="1294"/>
      <c r="F134" s="358"/>
      <c r="G134" s="355"/>
      <c r="H134" s="355"/>
      <c r="I134" s="355"/>
      <c r="J134" s="356"/>
      <c r="K134" s="154"/>
      <c r="L134" s="178"/>
      <c r="M134" s="178"/>
      <c r="N134" s="198"/>
    </row>
    <row r="135" spans="2:14" ht="28.25" customHeight="1" thickBot="1" x14ac:dyDescent="0.4">
      <c r="B135" s="1296" t="s">
        <v>2530</v>
      </c>
      <c r="C135" s="1297"/>
      <c r="D135" s="1377"/>
      <c r="E135" s="1378"/>
      <c r="F135" s="359"/>
      <c r="G135" s="200"/>
      <c r="H135" s="200"/>
      <c r="I135" s="200"/>
      <c r="J135" s="241"/>
      <c r="K135" s="207"/>
      <c r="L135" s="194"/>
      <c r="M135" s="203"/>
      <c r="N135" s="195"/>
    </row>
    <row r="136" spans="2:14" ht="18.5" customHeight="1" thickTop="1" thickBot="1" x14ac:dyDescent="0.4">
      <c r="B136" s="245"/>
      <c r="C136" s="245"/>
      <c r="D136" s="246"/>
      <c r="E136" s="246"/>
      <c r="F136" s="247"/>
      <c r="G136" s="247"/>
      <c r="H136" s="1"/>
      <c r="I136" s="1"/>
      <c r="J136" s="1"/>
      <c r="K136" s="1"/>
      <c r="L136" s="188"/>
      <c r="M136" s="189"/>
      <c r="N136" s="189"/>
    </row>
    <row r="137" spans="2:14" ht="19" thickTop="1" thickBot="1" x14ac:dyDescent="0.45">
      <c r="B137" s="191" t="s">
        <v>2613</v>
      </c>
      <c r="C137" s="264"/>
      <c r="D137" s="222"/>
      <c r="E137" s="222"/>
      <c r="F137" s="222"/>
      <c r="G137" s="222"/>
      <c r="H137" s="222"/>
      <c r="I137" s="222"/>
      <c r="J137" s="222"/>
      <c r="K137" s="222"/>
      <c r="L137" s="222"/>
      <c r="M137" s="222"/>
      <c r="N137" s="223"/>
    </row>
    <row r="138" spans="2:14" ht="29" customHeight="1" thickTop="1" thickBot="1" x14ac:dyDescent="0.35">
      <c r="B138" s="1320" t="s">
        <v>3078</v>
      </c>
      <c r="C138" s="1289"/>
      <c r="D138" s="1289"/>
      <c r="E138" s="1289"/>
      <c r="F138" s="1289"/>
      <c r="G138" s="1289"/>
      <c r="H138" s="1289"/>
      <c r="I138" s="1289"/>
      <c r="J138" s="1289"/>
      <c r="K138" s="1289"/>
      <c r="L138" s="205" t="s">
        <v>2531</v>
      </c>
      <c r="M138" s="1321" t="s">
        <v>2619</v>
      </c>
      <c r="N138" s="1322"/>
    </row>
    <row r="139" spans="2:14" ht="14.5" thickTop="1" x14ac:dyDescent="0.3">
      <c r="B139" s="791" t="s">
        <v>90</v>
      </c>
      <c r="C139" s="792"/>
      <c r="D139" s="792"/>
      <c r="E139" s="792"/>
      <c r="F139" s="792"/>
      <c r="G139" s="792"/>
      <c r="H139" s="792"/>
      <c r="I139" s="792"/>
      <c r="J139" s="792"/>
      <c r="K139" s="793"/>
      <c r="L139" s="794"/>
      <c r="M139" s="795"/>
      <c r="N139" s="796"/>
    </row>
    <row r="140" spans="2:14" ht="28.25" customHeight="1" thickBot="1" x14ac:dyDescent="0.35">
      <c r="B140" s="1366" t="s">
        <v>2641</v>
      </c>
      <c r="C140" s="1367"/>
      <c r="D140" s="1367"/>
      <c r="E140" s="1367"/>
      <c r="F140" s="1367"/>
      <c r="G140" s="1367"/>
      <c r="H140" s="1367"/>
      <c r="I140" s="1367"/>
      <c r="J140" s="797"/>
      <c r="K140" s="798"/>
      <c r="L140" s="178"/>
      <c r="M140" s="178"/>
      <c r="N140" s="799"/>
    </row>
    <row r="141" spans="2:14" ht="28.25" customHeight="1" thickBot="1" x14ac:dyDescent="0.35">
      <c r="B141" s="1366" t="s">
        <v>3079</v>
      </c>
      <c r="C141" s="1367"/>
      <c r="D141" s="1367"/>
      <c r="E141" s="1367"/>
      <c r="F141" s="1367"/>
      <c r="G141" s="1367"/>
      <c r="H141" s="1367"/>
      <c r="I141" s="1367"/>
      <c r="J141" s="1367"/>
      <c r="K141" s="800"/>
      <c r="L141" s="1368" t="s">
        <v>2640</v>
      </c>
      <c r="M141" s="1305"/>
      <c r="N141" s="801"/>
    </row>
    <row r="142" spans="2:14" ht="28.25" customHeight="1" thickBot="1" x14ac:dyDescent="0.35">
      <c r="B142" s="1491" t="s">
        <v>3080</v>
      </c>
      <c r="C142" s="1492"/>
      <c r="D142" s="1492"/>
      <c r="E142" s="1492"/>
      <c r="F142" s="1492"/>
      <c r="G142" s="1492"/>
      <c r="H142" s="803" t="s">
        <v>2642</v>
      </c>
      <c r="I142" s="804" t="s">
        <v>2643</v>
      </c>
      <c r="J142" s="805"/>
      <c r="K142" s="800"/>
      <c r="L142" s="1349">
        <f>IFERROR(INDEX(Reference!$S$2:$Z$22,MATCH(B138,Reference!$R$2:$R$22,0),MATCH('Supp Meas Worksheet'!$E$3&amp;$L$5&amp;'Savings Summary'!$B$4,Reference!$S$1:$Z$1,0)),0)</f>
        <v>0</v>
      </c>
      <c r="M142" s="1350"/>
      <c r="N142" s="801"/>
    </row>
    <row r="143" spans="2:14" x14ac:dyDescent="0.3">
      <c r="B143" s="282"/>
      <c r="C143" s="178"/>
      <c r="D143" s="178"/>
      <c r="E143" s="178"/>
      <c r="F143" s="178"/>
      <c r="G143" s="178"/>
      <c r="H143" s="806" t="s">
        <v>2644</v>
      </c>
      <c r="I143" s="807" t="s">
        <v>2645</v>
      </c>
      <c r="J143" s="178"/>
      <c r="K143" s="798"/>
      <c r="L143" s="798"/>
      <c r="M143" s="798"/>
      <c r="N143" s="799"/>
    </row>
    <row r="144" spans="2:14" x14ac:dyDescent="0.3">
      <c r="B144" s="282"/>
      <c r="C144" s="178"/>
      <c r="D144" s="178"/>
      <c r="E144" s="178"/>
      <c r="F144" s="178"/>
      <c r="G144" s="178"/>
      <c r="H144" s="806" t="s">
        <v>2646</v>
      </c>
      <c r="I144" s="807" t="s">
        <v>2647</v>
      </c>
      <c r="J144" s="178"/>
      <c r="K144" s="798"/>
      <c r="L144" s="798"/>
      <c r="M144" s="798"/>
      <c r="N144" s="799"/>
    </row>
    <row r="145" spans="2:14" ht="14.5" thickBot="1" x14ac:dyDescent="0.35">
      <c r="B145" s="282"/>
      <c r="C145" s="178"/>
      <c r="D145" s="178"/>
      <c r="E145" s="178"/>
      <c r="F145" s="178"/>
      <c r="G145" s="178"/>
      <c r="H145" s="806"/>
      <c r="I145" s="807"/>
      <c r="J145" s="178"/>
      <c r="K145" s="798"/>
      <c r="L145" s="798"/>
      <c r="M145" s="798"/>
      <c r="N145" s="799"/>
    </row>
    <row r="146" spans="2:14" ht="71" thickTop="1" thickBot="1" x14ac:dyDescent="0.35">
      <c r="B146" s="231" t="s">
        <v>3081</v>
      </c>
      <c r="C146" s="1329" t="s">
        <v>2650</v>
      </c>
      <c r="D146" s="1329"/>
      <c r="E146" s="232" t="s">
        <v>2651</v>
      </c>
      <c r="F146" s="232" t="s">
        <v>3082</v>
      </c>
      <c r="G146" s="232" t="s">
        <v>3083</v>
      </c>
      <c r="H146" s="232" t="s">
        <v>2653</v>
      </c>
      <c r="I146" s="1329" t="s">
        <v>2652</v>
      </c>
      <c r="J146" s="1329"/>
      <c r="K146" s="232" t="s">
        <v>3084</v>
      </c>
      <c r="L146" s="1329" t="s">
        <v>2655</v>
      </c>
      <c r="M146" s="1329"/>
      <c r="N146" s="263" t="s">
        <v>2654</v>
      </c>
    </row>
    <row r="147" spans="2:14" ht="28.25" customHeight="1" x14ac:dyDescent="0.3">
      <c r="B147" s="923"/>
      <c r="C147" s="1330"/>
      <c r="D147" s="1330"/>
      <c r="E147" s="1070"/>
      <c r="F147" s="1044"/>
      <c r="G147" s="1044"/>
      <c r="H147" s="1071"/>
      <c r="I147" s="1331"/>
      <c r="J147" s="1331"/>
      <c r="K147" s="1044"/>
      <c r="L147" s="1332"/>
      <c r="M147" s="1332"/>
      <c r="N147" s="1072"/>
    </row>
    <row r="148" spans="2:14" ht="28.25" customHeight="1" x14ac:dyDescent="0.3">
      <c r="B148" s="925"/>
      <c r="C148" s="1323"/>
      <c r="D148" s="1323"/>
      <c r="E148" s="1060"/>
      <c r="F148" s="1046"/>
      <c r="G148" s="1046"/>
      <c r="H148" s="1073"/>
      <c r="I148" s="1324"/>
      <c r="J148" s="1324"/>
      <c r="K148" s="1046"/>
      <c r="L148" s="1325"/>
      <c r="M148" s="1325"/>
      <c r="N148" s="1063"/>
    </row>
    <row r="149" spans="2:14" ht="28.25" customHeight="1" x14ac:dyDescent="0.3">
      <c r="B149" s="925"/>
      <c r="C149" s="1323"/>
      <c r="D149" s="1323"/>
      <c r="E149" s="1060"/>
      <c r="F149" s="1046"/>
      <c r="G149" s="1046"/>
      <c r="H149" s="1073"/>
      <c r="I149" s="1324"/>
      <c r="J149" s="1324"/>
      <c r="K149" s="1046"/>
      <c r="L149" s="1325"/>
      <c r="M149" s="1325"/>
      <c r="N149" s="1063"/>
    </row>
    <row r="150" spans="2:14" ht="28.25" customHeight="1" x14ac:dyDescent="0.3">
      <c r="B150" s="925"/>
      <c r="C150" s="1323"/>
      <c r="D150" s="1323"/>
      <c r="E150" s="1060"/>
      <c r="F150" s="1046"/>
      <c r="G150" s="1046"/>
      <c r="H150" s="1073"/>
      <c r="I150" s="1324"/>
      <c r="J150" s="1324"/>
      <c r="K150" s="1046"/>
      <c r="L150" s="1325"/>
      <c r="M150" s="1325"/>
      <c r="N150" s="1063"/>
    </row>
    <row r="151" spans="2:14" ht="28.25" customHeight="1" thickBot="1" x14ac:dyDescent="0.35">
      <c r="B151" s="1051"/>
      <c r="C151" s="1326"/>
      <c r="D151" s="1326"/>
      <c r="E151" s="1065"/>
      <c r="F151" s="1066"/>
      <c r="G151" s="1066"/>
      <c r="H151" s="1074"/>
      <c r="I151" s="1327"/>
      <c r="J151" s="1327"/>
      <c r="K151" s="1066"/>
      <c r="L151" s="1328"/>
      <c r="M151" s="1328"/>
      <c r="N151" s="1069"/>
    </row>
    <row r="152" spans="2:14" ht="28.25" customHeight="1" x14ac:dyDescent="0.35">
      <c r="B152" s="1308" t="s">
        <v>2529</v>
      </c>
      <c r="C152" s="1309"/>
      <c r="D152" s="1310"/>
      <c r="E152" s="1310"/>
      <c r="F152" s="562"/>
      <c r="G152" s="562"/>
      <c r="H152" s="562"/>
      <c r="I152" s="562"/>
      <c r="J152" s="562"/>
      <c r="K152" s="562"/>
      <c r="L152" s="563"/>
      <c r="M152" s="564"/>
      <c r="N152" s="565"/>
    </row>
    <row r="153" spans="2:14" ht="28.25" customHeight="1" thickBot="1" x14ac:dyDescent="0.4">
      <c r="B153" s="1311" t="s">
        <v>2530</v>
      </c>
      <c r="C153" s="1312"/>
      <c r="D153" s="1313"/>
      <c r="E153" s="1313"/>
      <c r="F153" s="566"/>
      <c r="G153" s="566"/>
      <c r="H153" s="566"/>
      <c r="I153" s="566"/>
      <c r="J153" s="566"/>
      <c r="K153" s="566"/>
      <c r="L153" s="567"/>
      <c r="M153" s="568"/>
      <c r="N153" s="569"/>
    </row>
    <row r="154" spans="2:14" ht="18.5" customHeight="1" thickTop="1" thickBot="1" x14ac:dyDescent="0.4">
      <c r="B154" s="245"/>
      <c r="C154" s="245"/>
      <c r="D154" s="246"/>
      <c r="E154" s="246"/>
      <c r="F154" s="247"/>
      <c r="G154" s="247"/>
      <c r="H154" s="1"/>
      <c r="I154" s="1"/>
      <c r="J154" s="1"/>
      <c r="K154" s="1"/>
      <c r="L154" s="188"/>
      <c r="M154" s="189"/>
      <c r="N154" s="189"/>
    </row>
    <row r="155" spans="2:14" ht="19" thickTop="1" thickBot="1" x14ac:dyDescent="0.45">
      <c r="B155" s="191" t="s">
        <v>2656</v>
      </c>
      <c r="C155" s="264"/>
      <c r="D155" s="222"/>
      <c r="E155" s="222"/>
      <c r="F155" s="222"/>
      <c r="G155" s="222"/>
      <c r="H155" s="222"/>
      <c r="I155" s="222"/>
      <c r="J155" s="222"/>
      <c r="K155" s="222"/>
      <c r="L155" s="222"/>
      <c r="M155" s="222"/>
      <c r="N155" s="223"/>
    </row>
    <row r="156" spans="2:14" ht="29" customHeight="1" thickTop="1" thickBot="1" x14ac:dyDescent="0.35">
      <c r="B156" s="1320" t="s">
        <v>2657</v>
      </c>
      <c r="C156" s="1289"/>
      <c r="D156" s="1289"/>
      <c r="E156" s="1289"/>
      <c r="F156" s="1289"/>
      <c r="G156" s="1289"/>
      <c r="H156" s="1289"/>
      <c r="I156" s="1289"/>
      <c r="J156" s="1289"/>
      <c r="K156" s="1289"/>
      <c r="L156" s="205" t="s">
        <v>2531</v>
      </c>
      <c r="M156" s="1321" t="s">
        <v>2619</v>
      </c>
      <c r="N156" s="1322"/>
    </row>
    <row r="157" spans="2:14" ht="14.5" thickTop="1" x14ac:dyDescent="0.3">
      <c r="B157" s="791" t="s">
        <v>90</v>
      </c>
      <c r="C157" s="792"/>
      <c r="D157" s="792"/>
      <c r="E157" s="792"/>
      <c r="F157" s="792"/>
      <c r="G157" s="792"/>
      <c r="H157" s="792"/>
      <c r="I157" s="792"/>
      <c r="J157" s="792"/>
      <c r="K157" s="793"/>
      <c r="L157" s="794"/>
      <c r="M157" s="795"/>
      <c r="N157" s="796"/>
    </row>
    <row r="158" spans="2:14" ht="28.25" customHeight="1" thickBot="1" x14ac:dyDescent="0.35">
      <c r="B158" s="1366" t="s">
        <v>2641</v>
      </c>
      <c r="C158" s="1367"/>
      <c r="D158" s="1367"/>
      <c r="E158" s="1367"/>
      <c r="F158" s="1367"/>
      <c r="G158" s="1367"/>
      <c r="H158" s="1367"/>
      <c r="I158" s="1367"/>
      <c r="J158" s="797"/>
      <c r="K158" s="798"/>
      <c r="L158" s="178"/>
      <c r="M158" s="178"/>
      <c r="N158" s="799"/>
    </row>
    <row r="159" spans="2:14" ht="28.25" customHeight="1" thickBot="1" x14ac:dyDescent="0.35">
      <c r="B159" s="1366" t="s">
        <v>2660</v>
      </c>
      <c r="C159" s="1367"/>
      <c r="D159" s="1367"/>
      <c r="E159" s="1367"/>
      <c r="F159" s="1367"/>
      <c r="G159" s="1367"/>
      <c r="H159" s="1367"/>
      <c r="I159" s="1367"/>
      <c r="J159" s="1367"/>
      <c r="K159" s="800"/>
      <c r="L159" s="1368" t="s">
        <v>2640</v>
      </c>
      <c r="M159" s="1305"/>
      <c r="N159" s="801"/>
    </row>
    <row r="160" spans="2:14" ht="28.25" customHeight="1" thickBot="1" x14ac:dyDescent="0.35">
      <c r="B160" s="1491" t="s">
        <v>2661</v>
      </c>
      <c r="C160" s="1492"/>
      <c r="D160" s="1492"/>
      <c r="E160" s="1492"/>
      <c r="F160" s="1492"/>
      <c r="G160" s="1492"/>
      <c r="H160" s="803" t="s">
        <v>2642</v>
      </c>
      <c r="I160" s="804" t="s">
        <v>2643</v>
      </c>
      <c r="J160" s="805"/>
      <c r="K160" s="800"/>
      <c r="L160" s="1349">
        <f>IFERROR(INDEX(Reference!$S$2:$Z$22,MATCH(B156,Reference!$R$2:$R$22,0),MATCH('Supp Meas Worksheet'!$E$3&amp;$L$5&amp;'Savings Summary'!$B$4,Reference!$S$1:$Z$1,0)),0)</f>
        <v>0</v>
      </c>
      <c r="M160" s="1350"/>
      <c r="N160" s="801"/>
    </row>
    <row r="161" spans="2:14" x14ac:dyDescent="0.3">
      <c r="B161" s="282"/>
      <c r="C161" s="178"/>
      <c r="D161" s="178"/>
      <c r="E161" s="178"/>
      <c r="F161" s="178"/>
      <c r="G161" s="178"/>
      <c r="H161" s="806" t="s">
        <v>2644</v>
      </c>
      <c r="I161" s="807" t="s">
        <v>2645</v>
      </c>
      <c r="J161" s="178"/>
      <c r="K161" s="798"/>
      <c r="L161" s="798"/>
      <c r="M161" s="798"/>
      <c r="N161" s="799"/>
    </row>
    <row r="162" spans="2:14" x14ac:dyDescent="0.3">
      <c r="B162" s="282"/>
      <c r="C162" s="178"/>
      <c r="D162" s="178"/>
      <c r="E162" s="178"/>
      <c r="F162" s="178"/>
      <c r="G162" s="178"/>
      <c r="H162" s="806" t="s">
        <v>2646</v>
      </c>
      <c r="I162" s="807" t="s">
        <v>2647</v>
      </c>
      <c r="J162" s="178"/>
      <c r="K162" s="798"/>
      <c r="L162" s="798"/>
      <c r="M162" s="798"/>
      <c r="N162" s="799"/>
    </row>
    <row r="163" spans="2:14" ht="14.5" thickBot="1" x14ac:dyDescent="0.35">
      <c r="B163" s="282"/>
      <c r="C163" s="178"/>
      <c r="D163" s="178"/>
      <c r="E163" s="178"/>
      <c r="F163" s="178"/>
      <c r="G163" s="178"/>
      <c r="H163" s="806"/>
      <c r="I163" s="807"/>
      <c r="J163" s="178"/>
      <c r="K163" s="798"/>
      <c r="L163" s="798"/>
      <c r="M163" s="798"/>
      <c r="N163" s="799"/>
    </row>
    <row r="164" spans="2:14" ht="74.75" customHeight="1" thickTop="1" thickBot="1" x14ac:dyDescent="0.35">
      <c r="B164" s="231" t="s">
        <v>2658</v>
      </c>
      <c r="C164" s="1329" t="s">
        <v>2650</v>
      </c>
      <c r="D164" s="1329"/>
      <c r="E164" s="232" t="s">
        <v>2659</v>
      </c>
      <c r="F164" s="232" t="s">
        <v>2651</v>
      </c>
      <c r="G164" s="232" t="s">
        <v>2675</v>
      </c>
      <c r="H164" s="232" t="s">
        <v>2676</v>
      </c>
      <c r="I164" s="232" t="s">
        <v>2653</v>
      </c>
      <c r="J164" s="232" t="s">
        <v>2652</v>
      </c>
      <c r="K164" s="232" t="s">
        <v>2677</v>
      </c>
      <c r="L164" s="1329" t="s">
        <v>2655</v>
      </c>
      <c r="M164" s="1329"/>
      <c r="N164" s="263" t="s">
        <v>2654</v>
      </c>
    </row>
    <row r="165" spans="2:14" ht="28.25" customHeight="1" x14ac:dyDescent="0.3">
      <c r="B165" s="1052"/>
      <c r="C165" s="1473"/>
      <c r="D165" s="1474"/>
      <c r="E165" s="1053"/>
      <c r="F165" s="1054"/>
      <c r="G165" s="1055"/>
      <c r="H165" s="1055"/>
      <c r="I165" s="1056"/>
      <c r="J165" s="1057"/>
      <c r="K165" s="1055"/>
      <c r="L165" s="1485"/>
      <c r="M165" s="1486"/>
      <c r="N165" s="1058"/>
    </row>
    <row r="166" spans="2:14" ht="28.25" customHeight="1" x14ac:dyDescent="0.3">
      <c r="B166" s="925"/>
      <c r="C166" s="1475"/>
      <c r="D166" s="1476"/>
      <c r="E166" s="1059"/>
      <c r="F166" s="1060"/>
      <c r="G166" s="1046"/>
      <c r="H166" s="1046"/>
      <c r="I166" s="1061"/>
      <c r="J166" s="1062"/>
      <c r="K166" s="1046"/>
      <c r="L166" s="1351"/>
      <c r="M166" s="1352"/>
      <c r="N166" s="1063"/>
    </row>
    <row r="167" spans="2:14" ht="28.25" customHeight="1" x14ac:dyDescent="0.3">
      <c r="B167" s="925"/>
      <c r="C167" s="1475"/>
      <c r="D167" s="1476"/>
      <c r="E167" s="1059"/>
      <c r="F167" s="1060"/>
      <c r="G167" s="1046"/>
      <c r="H167" s="1046"/>
      <c r="I167" s="1061"/>
      <c r="J167" s="1062"/>
      <c r="K167" s="1046"/>
      <c r="L167" s="1351"/>
      <c r="M167" s="1352"/>
      <c r="N167" s="1063"/>
    </row>
    <row r="168" spans="2:14" ht="28.25" customHeight="1" x14ac:dyDescent="0.3">
      <c r="B168" s="925"/>
      <c r="C168" s="1475"/>
      <c r="D168" s="1476"/>
      <c r="E168" s="1059"/>
      <c r="F168" s="1060"/>
      <c r="G168" s="1046"/>
      <c r="H168" s="1046"/>
      <c r="I168" s="1061"/>
      <c r="J168" s="1062"/>
      <c r="K168" s="1046"/>
      <c r="L168" s="1351"/>
      <c r="M168" s="1352"/>
      <c r="N168" s="1063"/>
    </row>
    <row r="169" spans="2:14" ht="28.25" customHeight="1" thickBot="1" x14ac:dyDescent="0.35">
      <c r="B169" s="1051"/>
      <c r="C169" s="1487"/>
      <c r="D169" s="1488"/>
      <c r="E169" s="1064"/>
      <c r="F169" s="1065"/>
      <c r="G169" s="1066"/>
      <c r="H169" s="1066"/>
      <c r="I169" s="1067"/>
      <c r="J169" s="1068"/>
      <c r="K169" s="1066"/>
      <c r="L169" s="1489"/>
      <c r="M169" s="1490"/>
      <c r="N169" s="1069"/>
    </row>
    <row r="170" spans="2:14" ht="28.25" customHeight="1" x14ac:dyDescent="0.35">
      <c r="B170" s="1308" t="s">
        <v>2529</v>
      </c>
      <c r="C170" s="1309"/>
      <c r="D170" s="1310"/>
      <c r="E170" s="1310"/>
      <c r="F170" s="562"/>
      <c r="G170" s="562"/>
      <c r="H170" s="562"/>
      <c r="I170" s="562"/>
      <c r="J170" s="562"/>
      <c r="K170" s="562"/>
      <c r="L170" s="563"/>
      <c r="M170" s="564"/>
      <c r="N170" s="565"/>
    </row>
    <row r="171" spans="2:14" ht="28.25" customHeight="1" thickBot="1" x14ac:dyDescent="0.4">
      <c r="B171" s="1311" t="s">
        <v>2530</v>
      </c>
      <c r="C171" s="1312"/>
      <c r="D171" s="1313"/>
      <c r="E171" s="1313"/>
      <c r="F171" s="566"/>
      <c r="G171" s="566"/>
      <c r="H171" s="566"/>
      <c r="I171" s="566"/>
      <c r="J171" s="566"/>
      <c r="K171" s="566"/>
      <c r="L171" s="567"/>
      <c r="M171" s="568"/>
      <c r="N171" s="569"/>
    </row>
    <row r="172" spans="2:14" ht="18.5" customHeight="1" thickTop="1" thickBot="1" x14ac:dyDescent="0.4">
      <c r="B172" s="245"/>
      <c r="C172" s="245"/>
      <c r="D172" s="362"/>
      <c r="E172" s="362"/>
      <c r="F172" s="1"/>
      <c r="G172" s="1"/>
      <c r="H172" s="1"/>
      <c r="I172" s="1"/>
      <c r="J172" s="1"/>
      <c r="K172" s="1"/>
      <c r="L172" s="188"/>
      <c r="M172" s="173"/>
      <c r="N172" s="363"/>
    </row>
    <row r="173" spans="2:14" ht="19" thickTop="1" thickBot="1" x14ac:dyDescent="0.45">
      <c r="B173" s="191" t="s">
        <v>2662</v>
      </c>
      <c r="C173" s="264"/>
      <c r="D173" s="222"/>
      <c r="E173" s="222"/>
      <c r="F173" s="222"/>
      <c r="G173" s="222"/>
      <c r="H173" s="222"/>
      <c r="I173" s="222"/>
      <c r="J173" s="222"/>
      <c r="K173" s="222"/>
      <c r="L173" s="222"/>
      <c r="M173" s="222"/>
      <c r="N173" s="223"/>
    </row>
    <row r="174" spans="2:14" ht="29" customHeight="1" thickTop="1" thickBot="1" x14ac:dyDescent="0.35">
      <c r="B174" s="1334" t="s">
        <v>2520</v>
      </c>
      <c r="C174" s="1335"/>
      <c r="D174" s="1335"/>
      <c r="E174" s="1335"/>
      <c r="F174" s="1335"/>
      <c r="G174" s="1335"/>
      <c r="H174" s="1335"/>
      <c r="I174" s="1335"/>
      <c r="J174" s="1335"/>
      <c r="K174" s="1335"/>
      <c r="L174" s="205" t="s">
        <v>2531</v>
      </c>
      <c r="M174" s="1321" t="s">
        <v>2619</v>
      </c>
      <c r="N174" s="1322"/>
    </row>
    <row r="175" spans="2:14" ht="42.5" customHeight="1" thickTop="1" thickBot="1" x14ac:dyDescent="0.35">
      <c r="B175" s="1336" t="s">
        <v>2664</v>
      </c>
      <c r="C175" s="1337"/>
      <c r="D175" s="1338" t="s">
        <v>2674</v>
      </c>
      <c r="E175" s="1339"/>
      <c r="F175" s="242" t="s">
        <v>90</v>
      </c>
      <c r="G175" s="178"/>
      <c r="H175" s="360"/>
      <c r="I175" s="361"/>
      <c r="J175" s="243"/>
      <c r="K175" s="206"/>
      <c r="L175" s="178"/>
      <c r="M175" s="178"/>
      <c r="N175" s="204"/>
    </row>
    <row r="176" spans="2:14" ht="28.25" customHeight="1" thickBot="1" x14ac:dyDescent="0.35">
      <c r="B176" s="1340"/>
      <c r="C176" s="1128"/>
      <c r="D176" s="1469"/>
      <c r="E176" s="1470"/>
      <c r="F176" s="1301" t="s">
        <v>2666</v>
      </c>
      <c r="G176" s="1302"/>
      <c r="H176" s="1302"/>
      <c r="I176" s="1302"/>
      <c r="J176" s="1303"/>
      <c r="K176" s="186"/>
      <c r="L176" s="1304" t="s">
        <v>2665</v>
      </c>
      <c r="M176" s="1305"/>
      <c r="N176" s="197"/>
    </row>
    <row r="177" spans="2:14" ht="28.25" customHeight="1" thickBot="1" x14ac:dyDescent="0.35">
      <c r="B177" s="1343"/>
      <c r="C177" s="1118"/>
      <c r="D177" s="1471"/>
      <c r="E177" s="1472"/>
      <c r="F177" s="1301" t="s">
        <v>2667</v>
      </c>
      <c r="G177" s="1302"/>
      <c r="H177" s="1302"/>
      <c r="I177" s="1302"/>
      <c r="J177" s="1303"/>
      <c r="K177" s="186"/>
      <c r="L177" s="1306">
        <f>IFERROR(INDEX(Reference!$S$2:$Z$22,MATCH(B174,Reference!$R$2:$R$22,0),MATCH('Supp Meas Worksheet'!$E$3&amp;$L$5&amp;'Savings Summary'!$B$4,Reference!$S$1:$Z$1,0)),0)</f>
        <v>0</v>
      </c>
      <c r="M177" s="1307"/>
      <c r="N177" s="197"/>
    </row>
    <row r="178" spans="2:14" ht="28.25" customHeight="1" thickBot="1" x14ac:dyDescent="0.35">
      <c r="B178" s="1346"/>
      <c r="C178" s="1121"/>
      <c r="D178" s="1467"/>
      <c r="E178" s="1468"/>
      <c r="F178" s="1301" t="s">
        <v>2627</v>
      </c>
      <c r="G178" s="1302"/>
      <c r="H178" s="1302"/>
      <c r="I178" s="1302"/>
      <c r="J178" s="1303"/>
      <c r="K178" s="186"/>
      <c r="L178" s="178"/>
      <c r="M178" s="178"/>
      <c r="N178" s="197"/>
    </row>
    <row r="179" spans="2:14" ht="28.25" customHeight="1" x14ac:dyDescent="0.35">
      <c r="B179" s="1291" t="s">
        <v>2529</v>
      </c>
      <c r="C179" s="1292"/>
      <c r="D179" s="1293"/>
      <c r="E179" s="1294"/>
      <c r="F179" s="358"/>
      <c r="G179" s="355"/>
      <c r="H179" s="355"/>
      <c r="I179" s="355"/>
      <c r="J179" s="356"/>
      <c r="K179" s="154"/>
      <c r="L179" s="178"/>
      <c r="M179" s="178"/>
      <c r="N179" s="198"/>
    </row>
    <row r="180" spans="2:14" ht="28.25" customHeight="1" thickBot="1" x14ac:dyDescent="0.4">
      <c r="B180" s="1296" t="s">
        <v>2530</v>
      </c>
      <c r="C180" s="1297"/>
      <c r="D180" s="1377"/>
      <c r="E180" s="1378"/>
      <c r="F180" s="359"/>
      <c r="G180" s="200"/>
      <c r="H180" s="200"/>
      <c r="I180" s="200"/>
      <c r="J180" s="241"/>
      <c r="K180" s="207"/>
      <c r="L180" s="194"/>
      <c r="M180" s="203"/>
      <c r="N180" s="195"/>
    </row>
    <row r="181" spans="2:14" ht="18.5" customHeight="1" thickTop="1" thickBot="1" x14ac:dyDescent="0.4">
      <c r="B181" s="245"/>
      <c r="C181" s="245"/>
      <c r="D181" s="362"/>
      <c r="E181" s="362"/>
      <c r="F181" s="1"/>
      <c r="G181" s="1"/>
      <c r="H181" s="1"/>
      <c r="I181" s="1"/>
      <c r="J181" s="1"/>
      <c r="K181" s="1"/>
      <c r="L181" s="188"/>
      <c r="M181" s="173"/>
      <c r="N181" s="363"/>
    </row>
    <row r="182" spans="2:14" ht="19" thickTop="1" thickBot="1" x14ac:dyDescent="0.45">
      <c r="B182" s="191" t="s">
        <v>2701</v>
      </c>
      <c r="C182" s="264"/>
      <c r="D182" s="222"/>
      <c r="E182" s="222"/>
      <c r="F182" s="222"/>
      <c r="G182" s="222"/>
      <c r="H182" s="222"/>
      <c r="I182" s="222"/>
      <c r="J182" s="222"/>
      <c r="K182" s="222"/>
      <c r="L182" s="222"/>
      <c r="M182" s="222"/>
      <c r="N182" s="223"/>
    </row>
    <row r="183" spans="2:14" ht="29" customHeight="1" thickTop="1" thickBot="1" x14ac:dyDescent="0.35">
      <c r="B183" s="1320" t="s">
        <v>2663</v>
      </c>
      <c r="C183" s="1289"/>
      <c r="D183" s="1289"/>
      <c r="E183" s="1289"/>
      <c r="F183" s="1289"/>
      <c r="G183" s="1289"/>
      <c r="H183" s="1289"/>
      <c r="I183" s="1289"/>
      <c r="J183" s="1289"/>
      <c r="K183" s="1289"/>
      <c r="L183" s="205" t="s">
        <v>2531</v>
      </c>
      <c r="M183" s="1321" t="s">
        <v>2619</v>
      </c>
      <c r="N183" s="1322"/>
    </row>
    <row r="184" spans="2:14" ht="14.5" thickTop="1" x14ac:dyDescent="0.3">
      <c r="B184" s="791" t="s">
        <v>90</v>
      </c>
      <c r="C184" s="792"/>
      <c r="D184" s="792"/>
      <c r="E184" s="792"/>
      <c r="F184" s="792"/>
      <c r="G184" s="792"/>
      <c r="H184" s="792"/>
      <c r="I184" s="792"/>
      <c r="J184" s="792"/>
      <c r="K184" s="793"/>
      <c r="L184" s="794"/>
      <c r="M184" s="795"/>
      <c r="N184" s="796"/>
    </row>
    <row r="185" spans="2:14" ht="28.25" customHeight="1" thickBot="1" x14ac:dyDescent="0.35">
      <c r="B185" s="1366" t="s">
        <v>2678</v>
      </c>
      <c r="C185" s="1367"/>
      <c r="D185" s="1367"/>
      <c r="E185" s="1367"/>
      <c r="F185" s="1367"/>
      <c r="G185" s="1367"/>
      <c r="H185" s="1367"/>
      <c r="I185" s="1367"/>
      <c r="J185" s="797"/>
      <c r="K185" s="798"/>
      <c r="L185" s="178"/>
      <c r="M185" s="178"/>
      <c r="N185" s="799"/>
    </row>
    <row r="186" spans="2:14" ht="28.25" customHeight="1" thickBot="1" x14ac:dyDescent="0.35">
      <c r="B186" s="1366" t="s">
        <v>2679</v>
      </c>
      <c r="C186" s="1367"/>
      <c r="D186" s="1367"/>
      <c r="E186" s="1367"/>
      <c r="F186" s="1367"/>
      <c r="G186" s="1367"/>
      <c r="H186" s="1367"/>
      <c r="I186" s="1367"/>
      <c r="J186" s="1367"/>
      <c r="K186" s="800"/>
      <c r="L186" s="1368" t="s">
        <v>2668</v>
      </c>
      <c r="M186" s="1305"/>
      <c r="N186" s="801"/>
    </row>
    <row r="187" spans="2:14" ht="28.25" customHeight="1" thickBot="1" x14ac:dyDescent="0.35">
      <c r="B187" s="1491" t="s">
        <v>2680</v>
      </c>
      <c r="C187" s="1492"/>
      <c r="D187" s="1492"/>
      <c r="E187" s="1492"/>
      <c r="F187" s="1492"/>
      <c r="G187" s="1492"/>
      <c r="H187" s="803"/>
      <c r="I187" s="804"/>
      <c r="J187" s="805"/>
      <c r="K187" s="800"/>
      <c r="L187" s="1306">
        <f>IFERROR(IF(OR('App Cust Info'!A21="Hotel",'App Cust Info'!A21="Motel"),INDEX(Reference!$S$2:$Z$22,MATCH(B183,Reference!$R$2:$R$22,0),MATCH('Supp Meas Worksheet'!$E$3&amp;$L$5&amp;'Savings Summary'!$B$4,Reference!$S$1:$Z$1,0)),0),0)</f>
        <v>0</v>
      </c>
      <c r="M187" s="1307"/>
      <c r="N187" s="801"/>
    </row>
    <row r="188" spans="2:14" x14ac:dyDescent="0.3">
      <c r="B188" s="282"/>
      <c r="C188" s="178"/>
      <c r="D188" s="178"/>
      <c r="E188" s="178"/>
      <c r="F188" s="178"/>
      <c r="G188" s="178"/>
      <c r="H188" s="806"/>
      <c r="I188" s="807"/>
      <c r="J188" s="178"/>
      <c r="K188" s="798"/>
      <c r="L188" s="798"/>
      <c r="M188" s="798"/>
      <c r="N188" s="799"/>
    </row>
    <row r="189" spans="2:14" x14ac:dyDescent="0.3">
      <c r="B189" s="282"/>
      <c r="C189" s="178"/>
      <c r="D189" s="178"/>
      <c r="E189" s="178"/>
      <c r="F189" s="178"/>
      <c r="G189" s="178"/>
      <c r="H189" s="806"/>
      <c r="I189" s="807"/>
      <c r="J189" s="178"/>
      <c r="K189" s="798"/>
      <c r="L189" s="798"/>
      <c r="M189" s="798"/>
      <c r="N189" s="799"/>
    </row>
    <row r="190" spans="2:14" ht="14.5" thickBot="1" x14ac:dyDescent="0.35">
      <c r="B190" s="282"/>
      <c r="C190" s="178"/>
      <c r="D190" s="178"/>
      <c r="E190" s="178"/>
      <c r="F190" s="178"/>
      <c r="G190" s="178"/>
      <c r="H190" s="806"/>
      <c r="I190" s="807"/>
      <c r="J190" s="178"/>
      <c r="K190" s="798"/>
      <c r="L190" s="798"/>
      <c r="M190" s="798"/>
      <c r="N190" s="799"/>
    </row>
    <row r="191" spans="2:14" ht="74.75" customHeight="1" thickTop="1" thickBot="1" x14ac:dyDescent="0.35">
      <c r="B191" s="231" t="s">
        <v>2669</v>
      </c>
      <c r="C191" s="1329" t="s">
        <v>2670</v>
      </c>
      <c r="D191" s="1329"/>
      <c r="E191" s="1329" t="s">
        <v>2650</v>
      </c>
      <c r="F191" s="1329"/>
      <c r="G191" s="1329" t="s">
        <v>2672</v>
      </c>
      <c r="H191" s="1329"/>
      <c r="I191" s="1329" t="s">
        <v>2671</v>
      </c>
      <c r="J191" s="1329"/>
      <c r="K191" s="1329" t="s">
        <v>2677</v>
      </c>
      <c r="L191" s="1329"/>
      <c r="M191" s="1329" t="s">
        <v>2673</v>
      </c>
      <c r="N191" s="1445"/>
    </row>
    <row r="192" spans="2:14" ht="28.25" customHeight="1" x14ac:dyDescent="0.3">
      <c r="B192" s="923"/>
      <c r="C192" s="1330"/>
      <c r="D192" s="1330"/>
      <c r="E192" s="1341"/>
      <c r="F192" s="1341"/>
      <c r="G192" s="1128"/>
      <c r="H192" s="1128"/>
      <c r="I192" s="1495"/>
      <c r="J192" s="1495"/>
      <c r="K192" s="1503"/>
      <c r="L192" s="1503"/>
      <c r="M192" s="1495"/>
      <c r="N192" s="1496"/>
    </row>
    <row r="193" spans="2:14" ht="28.25" customHeight="1" x14ac:dyDescent="0.3">
      <c r="B193" s="925"/>
      <c r="C193" s="1323"/>
      <c r="D193" s="1323"/>
      <c r="E193" s="1344"/>
      <c r="F193" s="1344"/>
      <c r="G193" s="1118"/>
      <c r="H193" s="1118"/>
      <c r="I193" s="1497"/>
      <c r="J193" s="1497"/>
      <c r="K193" s="1498"/>
      <c r="L193" s="1498"/>
      <c r="M193" s="1497"/>
      <c r="N193" s="1499"/>
    </row>
    <row r="194" spans="2:14" ht="28.25" customHeight="1" x14ac:dyDescent="0.3">
      <c r="B194" s="925"/>
      <c r="C194" s="1323"/>
      <c r="D194" s="1323"/>
      <c r="E194" s="1344"/>
      <c r="F194" s="1344"/>
      <c r="G194" s="1118"/>
      <c r="H194" s="1118"/>
      <c r="I194" s="1497"/>
      <c r="J194" s="1497"/>
      <c r="K194" s="1498"/>
      <c r="L194" s="1498"/>
      <c r="M194" s="1497"/>
      <c r="N194" s="1499"/>
    </row>
    <row r="195" spans="2:14" ht="28.25" customHeight="1" x14ac:dyDescent="0.3">
      <c r="B195" s="925"/>
      <c r="C195" s="1323"/>
      <c r="D195" s="1323"/>
      <c r="E195" s="1344"/>
      <c r="F195" s="1344"/>
      <c r="G195" s="1118"/>
      <c r="H195" s="1118"/>
      <c r="I195" s="1497"/>
      <c r="J195" s="1497"/>
      <c r="K195" s="1498"/>
      <c r="L195" s="1498"/>
      <c r="M195" s="1497"/>
      <c r="N195" s="1499"/>
    </row>
    <row r="196" spans="2:14" ht="28.25" customHeight="1" thickBot="1" x14ac:dyDescent="0.35">
      <c r="B196" s="1051"/>
      <c r="C196" s="1326"/>
      <c r="D196" s="1326"/>
      <c r="E196" s="1493"/>
      <c r="F196" s="1493"/>
      <c r="G196" s="1494"/>
      <c r="H196" s="1494"/>
      <c r="I196" s="1500"/>
      <c r="J196" s="1500"/>
      <c r="K196" s="1501"/>
      <c r="L196" s="1501"/>
      <c r="M196" s="1500"/>
      <c r="N196" s="1502"/>
    </row>
    <row r="197" spans="2:14" ht="28.25" customHeight="1" x14ac:dyDescent="0.35">
      <c r="B197" s="1308" t="s">
        <v>2529</v>
      </c>
      <c r="C197" s="1309"/>
      <c r="D197" s="1310"/>
      <c r="E197" s="1310"/>
      <c r="F197" s="562"/>
      <c r="G197" s="562"/>
      <c r="H197" s="562"/>
      <c r="I197" s="562"/>
      <c r="J197" s="562"/>
      <c r="K197" s="562"/>
      <c r="L197" s="563"/>
      <c r="M197" s="564"/>
      <c r="N197" s="565"/>
    </row>
    <row r="198" spans="2:14" ht="28.25" customHeight="1" thickBot="1" x14ac:dyDescent="0.4">
      <c r="B198" s="1311" t="s">
        <v>2530</v>
      </c>
      <c r="C198" s="1312"/>
      <c r="D198" s="1313"/>
      <c r="E198" s="1313"/>
      <c r="F198" s="566"/>
      <c r="G198" s="566"/>
      <c r="H198" s="566"/>
      <c r="I198" s="566"/>
      <c r="J198" s="566"/>
      <c r="K198" s="566"/>
      <c r="L198" s="567"/>
      <c r="M198" s="568"/>
      <c r="N198" s="569"/>
    </row>
    <row r="199" spans="2:14" ht="15" customHeight="1" thickTop="1" thickBot="1" x14ac:dyDescent="0.35"/>
    <row r="200" spans="2:14" ht="22.25" customHeight="1" thickTop="1" thickBot="1" x14ac:dyDescent="0.45">
      <c r="B200" s="191" t="s">
        <v>2948</v>
      </c>
      <c r="C200" s="192"/>
      <c r="D200" s="192"/>
      <c r="E200" s="192"/>
      <c r="F200" s="192"/>
      <c r="G200" s="192"/>
      <c r="H200" s="192"/>
      <c r="I200" s="192"/>
      <c r="J200" s="192"/>
      <c r="K200" s="192"/>
      <c r="L200" s="192"/>
      <c r="M200" s="192"/>
      <c r="N200" s="193"/>
    </row>
    <row r="201" spans="2:14" ht="28.5" customHeight="1" thickTop="1" thickBot="1" x14ac:dyDescent="0.35">
      <c r="B201" s="1320" t="s">
        <v>3087</v>
      </c>
      <c r="C201" s="1289"/>
      <c r="D201" s="1289"/>
      <c r="E201" s="1289"/>
      <c r="F201" s="1289"/>
      <c r="G201" s="1289"/>
      <c r="H201" s="1289"/>
      <c r="I201" s="1289"/>
      <c r="J201" s="1289"/>
      <c r="K201" s="1289"/>
      <c r="L201" s="205" t="s">
        <v>2531</v>
      </c>
      <c r="M201" s="1321" t="s">
        <v>3088</v>
      </c>
      <c r="N201" s="1322"/>
    </row>
    <row r="202" spans="2:14" ht="64" customHeight="1" thickTop="1" thickBot="1" x14ac:dyDescent="0.35">
      <c r="B202" s="231" t="s">
        <v>3089</v>
      </c>
      <c r="C202" s="232" t="s">
        <v>3090</v>
      </c>
      <c r="D202" s="232" t="s">
        <v>3092</v>
      </c>
      <c r="E202" s="232" t="s">
        <v>3091</v>
      </c>
      <c r="F202" s="232" t="s">
        <v>3093</v>
      </c>
      <c r="G202" s="208" t="s">
        <v>90</v>
      </c>
      <c r="H202" s="209"/>
      <c r="I202" s="210"/>
      <c r="J202" s="211"/>
      <c r="K202" s="206"/>
      <c r="L202" s="178"/>
      <c r="M202" s="178"/>
      <c r="N202" s="204"/>
    </row>
    <row r="203" spans="2:14" ht="28" customHeight="1" thickBot="1" x14ac:dyDescent="0.35">
      <c r="B203" s="923"/>
      <c r="C203" s="924"/>
      <c r="D203" s="924"/>
      <c r="E203" s="909"/>
      <c r="F203" s="1045"/>
      <c r="G203" s="1301" t="s">
        <v>3094</v>
      </c>
      <c r="H203" s="1302"/>
      <c r="I203" s="1302"/>
      <c r="J203" s="1303"/>
      <c r="K203" s="186"/>
      <c r="L203" s="178"/>
      <c r="M203" s="178"/>
      <c r="N203" s="197"/>
    </row>
    <row r="204" spans="2:14" ht="28" customHeight="1" thickBot="1" x14ac:dyDescent="0.35">
      <c r="B204" s="925"/>
      <c r="C204" s="926"/>
      <c r="D204" s="926"/>
      <c r="E204" s="910"/>
      <c r="F204" s="1047"/>
      <c r="G204" s="1301" t="s">
        <v>3095</v>
      </c>
      <c r="H204" s="1302"/>
      <c r="I204" s="1302"/>
      <c r="J204" s="1303"/>
      <c r="K204" s="186"/>
      <c r="L204" s="1304" t="s">
        <v>3114</v>
      </c>
      <c r="M204" s="1305"/>
      <c r="N204" s="197"/>
    </row>
    <row r="205" spans="2:14" ht="28" customHeight="1" thickBot="1" x14ac:dyDescent="0.35">
      <c r="B205" s="925"/>
      <c r="C205" s="926"/>
      <c r="D205" s="926"/>
      <c r="E205" s="910"/>
      <c r="F205" s="1047"/>
      <c r="G205" s="1301" t="s">
        <v>3096</v>
      </c>
      <c r="H205" s="1302"/>
      <c r="I205" s="1302"/>
      <c r="J205" s="1303"/>
      <c r="K205" s="186"/>
      <c r="L205" s="1306">
        <f>IFERROR(INDEX(Reference!$S$2:$Z$22,MATCH(B201,Reference!$R$2:$R$22,0),MATCH('Supp Meas Worksheet'!$E$3&amp;$L$5&amp;'Savings Summary'!$B$4,Reference!$S$1:$Z$1,0)),0)</f>
        <v>0</v>
      </c>
      <c r="M205" s="1307"/>
      <c r="N205" s="197"/>
    </row>
    <row r="206" spans="2:14" ht="28" customHeight="1" thickBot="1" x14ac:dyDescent="0.35">
      <c r="B206" s="927"/>
      <c r="C206" s="928"/>
      <c r="D206" s="928"/>
      <c r="E206" s="911"/>
      <c r="F206" s="1043"/>
      <c r="G206" s="310"/>
      <c r="H206" s="311"/>
      <c r="I206" s="311"/>
      <c r="J206" s="312"/>
      <c r="K206" s="186"/>
      <c r="L206" s="353"/>
      <c r="M206" s="353"/>
      <c r="N206" s="197"/>
    </row>
    <row r="207" spans="2:14" ht="28" customHeight="1" x14ac:dyDescent="0.35">
      <c r="B207" s="1291" t="s">
        <v>2529</v>
      </c>
      <c r="C207" s="1292"/>
      <c r="D207" s="1293"/>
      <c r="E207" s="1294"/>
      <c r="F207" s="1295"/>
      <c r="G207" s="354"/>
      <c r="H207" s="355"/>
      <c r="I207" s="355"/>
      <c r="J207" s="356"/>
      <c r="K207" s="154"/>
      <c r="L207" s="178"/>
      <c r="M207" s="178"/>
      <c r="N207" s="198"/>
    </row>
    <row r="208" spans="2:14" ht="28" customHeight="1" thickBot="1" x14ac:dyDescent="0.4">
      <c r="B208" s="1296" t="s">
        <v>2530</v>
      </c>
      <c r="C208" s="1297"/>
      <c r="D208" s="1298"/>
      <c r="E208" s="1299"/>
      <c r="F208" s="1300"/>
      <c r="G208" s="240"/>
      <c r="H208" s="200"/>
      <c r="I208" s="200"/>
      <c r="J208" s="241"/>
      <c r="K208" s="207"/>
      <c r="L208" s="194"/>
      <c r="M208" s="203"/>
      <c r="N208" s="195"/>
    </row>
    <row r="209" spans="2:14" ht="19.5" thickTop="1" thickBot="1" x14ac:dyDescent="0.5">
      <c r="B209" s="187"/>
      <c r="C209" s="1"/>
      <c r="D209" s="171"/>
      <c r="E209" s="171"/>
      <c r="F209" s="171"/>
      <c r="G209" s="171"/>
      <c r="H209" s="171"/>
      <c r="I209" s="171"/>
      <c r="J209" s="171"/>
      <c r="K209" s="171"/>
      <c r="L209" s="248"/>
      <c r="M209" s="249"/>
      <c r="N209" s="249"/>
    </row>
    <row r="210" spans="2:14" ht="4.5" customHeight="1" x14ac:dyDescent="0.3">
      <c r="B210" s="1031"/>
      <c r="C210" s="952"/>
      <c r="D210" s="161"/>
      <c r="E210" s="161"/>
      <c r="F210" s="161"/>
      <c r="G210" s="161"/>
      <c r="H210" s="161"/>
      <c r="I210" s="161"/>
      <c r="J210" s="161"/>
      <c r="K210" s="161"/>
      <c r="L210" s="161"/>
      <c r="M210" s="161"/>
      <c r="N210" s="161"/>
    </row>
    <row r="211" spans="2:14" ht="15.5" customHeight="1" x14ac:dyDescent="0.3">
      <c r="B211" s="165" t="s">
        <v>1557</v>
      </c>
      <c r="C211" s="166"/>
      <c r="D211" s="161"/>
      <c r="E211" s="167"/>
      <c r="F211" s="167"/>
      <c r="G211" s="166"/>
      <c r="H211" s="168"/>
      <c r="I211" s="169"/>
      <c r="J211" s="169"/>
      <c r="K211" s="169"/>
      <c r="L211" s="161"/>
      <c r="M211" s="161"/>
      <c r="N211" s="170" t="str">
        <f>'App Instruct'!K51</f>
        <v>Rev 1 (9/26)</v>
      </c>
    </row>
    <row r="212" spans="2:14" ht="4.5" customHeight="1" x14ac:dyDescent="0.3">
      <c r="B212" s="161"/>
      <c r="C212" s="161"/>
      <c r="D212" s="161"/>
      <c r="E212" s="161"/>
      <c r="F212" s="161"/>
      <c r="G212" s="161"/>
      <c r="H212" s="161"/>
      <c r="I212" s="161"/>
      <c r="J212" s="161"/>
      <c r="K212" s="161"/>
      <c r="L212" s="161"/>
      <c r="M212" s="161"/>
      <c r="N212" s="161"/>
    </row>
  </sheetData>
  <sheetProtection algorithmName="SHA-512" hashValue="K8YhswOeG7rcId0rSJ8Wevy/rP4ea7c8/ou6jpu5jZxhpcQZYAvOJd0Ya4LLVVoZE3FoL7ThSL7kWWfH4WpDPg==" saltValue="PCpYW29M7mLTMMYK7Ga7HQ==" spinCount="100000" sheet="1" objects="1" scenarios="1" formatCells="0"/>
  <mergeCells count="320">
    <mergeCell ref="M196:N196"/>
    <mergeCell ref="I194:J194"/>
    <mergeCell ref="B158:I158"/>
    <mergeCell ref="L159:M159"/>
    <mergeCell ref="B159:J159"/>
    <mergeCell ref="B160:G160"/>
    <mergeCell ref="C164:D164"/>
    <mergeCell ref="L164:M164"/>
    <mergeCell ref="I191:J191"/>
    <mergeCell ref="M191:N191"/>
    <mergeCell ref="K191:L191"/>
    <mergeCell ref="I192:J192"/>
    <mergeCell ref="K192:L192"/>
    <mergeCell ref="B183:K183"/>
    <mergeCell ref="K194:L194"/>
    <mergeCell ref="M194:N194"/>
    <mergeCell ref="E195:F195"/>
    <mergeCell ref="G195:H195"/>
    <mergeCell ref="I195:J195"/>
    <mergeCell ref="K195:L195"/>
    <mergeCell ref="M195:N195"/>
    <mergeCell ref="F178:J178"/>
    <mergeCell ref="B179:C179"/>
    <mergeCell ref="B180:C180"/>
    <mergeCell ref="L123:M123"/>
    <mergeCell ref="L132:M132"/>
    <mergeCell ref="L160:M160"/>
    <mergeCell ref="L177:M177"/>
    <mergeCell ref="L187:M187"/>
    <mergeCell ref="L114:M114"/>
    <mergeCell ref="B197:C197"/>
    <mergeCell ref="D197:E197"/>
    <mergeCell ref="M183:N183"/>
    <mergeCell ref="B185:I185"/>
    <mergeCell ref="L186:M186"/>
    <mergeCell ref="B186:J186"/>
    <mergeCell ref="B187:G187"/>
    <mergeCell ref="M192:N192"/>
    <mergeCell ref="I193:J193"/>
    <mergeCell ref="K193:L193"/>
    <mergeCell ref="M193:N193"/>
    <mergeCell ref="F131:J131"/>
    <mergeCell ref="L131:M131"/>
    <mergeCell ref="F132:J132"/>
    <mergeCell ref="F133:J133"/>
    <mergeCell ref="B178:C178"/>
    <mergeCell ref="I196:J196"/>
    <mergeCell ref="K196:L196"/>
    <mergeCell ref="B198:C198"/>
    <mergeCell ref="D198:E198"/>
    <mergeCell ref="E191:F191"/>
    <mergeCell ref="E192:F192"/>
    <mergeCell ref="G191:H191"/>
    <mergeCell ref="E194:F194"/>
    <mergeCell ref="G194:H194"/>
    <mergeCell ref="E196:F196"/>
    <mergeCell ref="G196:H196"/>
    <mergeCell ref="C196:D196"/>
    <mergeCell ref="G192:H192"/>
    <mergeCell ref="C194:D194"/>
    <mergeCell ref="C195:D195"/>
    <mergeCell ref="C191:D191"/>
    <mergeCell ref="C192:D192"/>
    <mergeCell ref="C193:D193"/>
    <mergeCell ref="E193:F193"/>
    <mergeCell ref="G193:H193"/>
    <mergeCell ref="D170:E170"/>
    <mergeCell ref="B171:C171"/>
    <mergeCell ref="D171:E171"/>
    <mergeCell ref="L165:M165"/>
    <mergeCell ref="L166:M166"/>
    <mergeCell ref="B174:K174"/>
    <mergeCell ref="B134:C134"/>
    <mergeCell ref="D134:E134"/>
    <mergeCell ref="C167:D167"/>
    <mergeCell ref="L167:M167"/>
    <mergeCell ref="C168:D168"/>
    <mergeCell ref="L168:M168"/>
    <mergeCell ref="C169:D169"/>
    <mergeCell ref="L169:M169"/>
    <mergeCell ref="B156:K156"/>
    <mergeCell ref="M156:N156"/>
    <mergeCell ref="B138:K138"/>
    <mergeCell ref="M138:N138"/>
    <mergeCell ref="B140:I140"/>
    <mergeCell ref="L141:M141"/>
    <mergeCell ref="B141:J141"/>
    <mergeCell ref="B142:G142"/>
    <mergeCell ref="I146:J146"/>
    <mergeCell ref="L146:M146"/>
    <mergeCell ref="F124:J124"/>
    <mergeCell ref="B120:K120"/>
    <mergeCell ref="D126:E126"/>
    <mergeCell ref="E113:F113"/>
    <mergeCell ref="E114:F114"/>
    <mergeCell ref="E115:F115"/>
    <mergeCell ref="G112:J112"/>
    <mergeCell ref="G113:J113"/>
    <mergeCell ref="G114:J114"/>
    <mergeCell ref="D116:F116"/>
    <mergeCell ref="D117:F117"/>
    <mergeCell ref="B116:C116"/>
    <mergeCell ref="B125:C125"/>
    <mergeCell ref="B126:C126"/>
    <mergeCell ref="B121:E121"/>
    <mergeCell ref="B122:E122"/>
    <mergeCell ref="B123:E123"/>
    <mergeCell ref="B124:E124"/>
    <mergeCell ref="D125:E125"/>
    <mergeCell ref="F122:J122"/>
    <mergeCell ref="F123:J123"/>
    <mergeCell ref="M120:N120"/>
    <mergeCell ref="L113:M113"/>
    <mergeCell ref="B110:K110"/>
    <mergeCell ref="M110:N110"/>
    <mergeCell ref="D178:E178"/>
    <mergeCell ref="D179:E179"/>
    <mergeCell ref="D180:E180"/>
    <mergeCell ref="B135:C135"/>
    <mergeCell ref="D135:E135"/>
    <mergeCell ref="M174:N174"/>
    <mergeCell ref="B175:C175"/>
    <mergeCell ref="D175:E175"/>
    <mergeCell ref="B176:C176"/>
    <mergeCell ref="D176:E176"/>
    <mergeCell ref="F176:J176"/>
    <mergeCell ref="L176:M176"/>
    <mergeCell ref="B177:C177"/>
    <mergeCell ref="D177:E177"/>
    <mergeCell ref="F177:J177"/>
    <mergeCell ref="C165:D165"/>
    <mergeCell ref="C166:D166"/>
    <mergeCell ref="B170:C170"/>
    <mergeCell ref="L122:M122"/>
    <mergeCell ref="B117:C117"/>
    <mergeCell ref="E111:F111"/>
    <mergeCell ref="E112:F112"/>
    <mergeCell ref="B8:N8"/>
    <mergeCell ref="B34:C34"/>
    <mergeCell ref="B35:C35"/>
    <mergeCell ref="B36:C36"/>
    <mergeCell ref="D34:E34"/>
    <mergeCell ref="D35:E35"/>
    <mergeCell ref="B37:C37"/>
    <mergeCell ref="B38:C38"/>
    <mergeCell ref="D36:E36"/>
    <mergeCell ref="D37:E37"/>
    <mergeCell ref="D38:E38"/>
    <mergeCell ref="M33:N33"/>
    <mergeCell ref="B33:K33"/>
    <mergeCell ref="F35:J35"/>
    <mergeCell ref="F36:J36"/>
    <mergeCell ref="F37:J38"/>
    <mergeCell ref="L35:M35"/>
    <mergeCell ref="D27:E27"/>
    <mergeCell ref="F27:J27"/>
    <mergeCell ref="K45:L45"/>
    <mergeCell ref="F47:G47"/>
    <mergeCell ref="B25:K25"/>
    <mergeCell ref="M81:N81"/>
    <mergeCell ref="M82:N82"/>
    <mergeCell ref="B72:J72"/>
    <mergeCell ref="B73:J73"/>
    <mergeCell ref="B70:K70"/>
    <mergeCell ref="M70:N70"/>
    <mergeCell ref="D51:G51"/>
    <mergeCell ref="F49:G49"/>
    <mergeCell ref="B51:C51"/>
    <mergeCell ref="B49:C49"/>
    <mergeCell ref="B50:C50"/>
    <mergeCell ref="D50:G50"/>
    <mergeCell ref="M54:N54"/>
    <mergeCell ref="E59:F59"/>
    <mergeCell ref="E60:F60"/>
    <mergeCell ref="D66:E66"/>
    <mergeCell ref="D67:E67"/>
    <mergeCell ref="E61:F61"/>
    <mergeCell ref="B67:C67"/>
    <mergeCell ref="L61:M61"/>
    <mergeCell ref="B56:N56"/>
    <mergeCell ref="B57:N57"/>
    <mergeCell ref="B58:J58"/>
    <mergeCell ref="B66:C66"/>
    <mergeCell ref="M25:N25"/>
    <mergeCell ref="D26:E26"/>
    <mergeCell ref="B41:K41"/>
    <mergeCell ref="M41:N41"/>
    <mergeCell ref="L27:M27"/>
    <mergeCell ref="D28:E28"/>
    <mergeCell ref="B29:C29"/>
    <mergeCell ref="D29:E29"/>
    <mergeCell ref="B43:N43"/>
    <mergeCell ref="B30:C30"/>
    <mergeCell ref="D30:E30"/>
    <mergeCell ref="F28:J29"/>
    <mergeCell ref="L77:M77"/>
    <mergeCell ref="L88:M88"/>
    <mergeCell ref="L28:M28"/>
    <mergeCell ref="L36:M36"/>
    <mergeCell ref="K48:M48"/>
    <mergeCell ref="K49:M49"/>
    <mergeCell ref="L76:M76"/>
    <mergeCell ref="E76:F76"/>
    <mergeCell ref="E77:F77"/>
    <mergeCell ref="E78:F78"/>
    <mergeCell ref="B44:J44"/>
    <mergeCell ref="K44:L44"/>
    <mergeCell ref="B47:C47"/>
    <mergeCell ref="D47:E47"/>
    <mergeCell ref="B48:C48"/>
    <mergeCell ref="F48:G48"/>
    <mergeCell ref="D48:E49"/>
    <mergeCell ref="B45:J45"/>
    <mergeCell ref="B46:N46"/>
    <mergeCell ref="E75:F75"/>
    <mergeCell ref="B54:K54"/>
    <mergeCell ref="B81:C81"/>
    <mergeCell ref="D81:E81"/>
    <mergeCell ref="B82:C82"/>
    <mergeCell ref="D82:E82"/>
    <mergeCell ref="E80:F80"/>
    <mergeCell ref="E79:F79"/>
    <mergeCell ref="E62:F62"/>
    <mergeCell ref="E63:F63"/>
    <mergeCell ref="E64:F64"/>
    <mergeCell ref="E65:F65"/>
    <mergeCell ref="B107:C107"/>
    <mergeCell ref="D107:E107"/>
    <mergeCell ref="D106:E106"/>
    <mergeCell ref="G96:H96"/>
    <mergeCell ref="I96:J96"/>
    <mergeCell ref="G91:H91"/>
    <mergeCell ref="G92:H92"/>
    <mergeCell ref="I91:J91"/>
    <mergeCell ref="I92:J92"/>
    <mergeCell ref="G93:H93"/>
    <mergeCell ref="I93:J93"/>
    <mergeCell ref="G94:H94"/>
    <mergeCell ref="I94:J94"/>
    <mergeCell ref="B13:N13"/>
    <mergeCell ref="C103:D103"/>
    <mergeCell ref="C104:D104"/>
    <mergeCell ref="C105:D105"/>
    <mergeCell ref="F105:J105"/>
    <mergeCell ref="F106:J106"/>
    <mergeCell ref="M85:N85"/>
    <mergeCell ref="B85:K85"/>
    <mergeCell ref="B98:C98"/>
    <mergeCell ref="D98:E98"/>
    <mergeCell ref="B99:C99"/>
    <mergeCell ref="D99:E99"/>
    <mergeCell ref="B87:I87"/>
    <mergeCell ref="L87:M87"/>
    <mergeCell ref="G97:H97"/>
    <mergeCell ref="I97:J97"/>
    <mergeCell ref="B102:K102"/>
    <mergeCell ref="M102:N102"/>
    <mergeCell ref="F104:J104"/>
    <mergeCell ref="L104:M104"/>
    <mergeCell ref="B106:C106"/>
    <mergeCell ref="L97:M97"/>
    <mergeCell ref="B88:J88"/>
    <mergeCell ref="B89:J89"/>
    <mergeCell ref="L62:M62"/>
    <mergeCell ref="E74:F74"/>
    <mergeCell ref="I148:J148"/>
    <mergeCell ref="L148:M148"/>
    <mergeCell ref="M129:N129"/>
    <mergeCell ref="B129:K129"/>
    <mergeCell ref="B130:C130"/>
    <mergeCell ref="D130:E130"/>
    <mergeCell ref="B131:C131"/>
    <mergeCell ref="D131:E131"/>
    <mergeCell ref="B132:C132"/>
    <mergeCell ref="D132:E132"/>
    <mergeCell ref="B133:C133"/>
    <mergeCell ref="D133:E133"/>
    <mergeCell ref="L142:M142"/>
    <mergeCell ref="L105:M105"/>
    <mergeCell ref="G95:H95"/>
    <mergeCell ref="I95:J95"/>
    <mergeCell ref="L91:M91"/>
    <mergeCell ref="L92:M92"/>
    <mergeCell ref="L93:M93"/>
    <mergeCell ref="L94:M94"/>
    <mergeCell ref="L95:M95"/>
    <mergeCell ref="L96:M96"/>
    <mergeCell ref="B152:C152"/>
    <mergeCell ref="D152:E152"/>
    <mergeCell ref="B153:C153"/>
    <mergeCell ref="D153:E153"/>
    <mergeCell ref="K18:N18"/>
    <mergeCell ref="B18:J18"/>
    <mergeCell ref="B19:J19"/>
    <mergeCell ref="K19:N19"/>
    <mergeCell ref="B201:K201"/>
    <mergeCell ref="M201:N201"/>
    <mergeCell ref="C149:D149"/>
    <mergeCell ref="I149:J149"/>
    <mergeCell ref="L149:M149"/>
    <mergeCell ref="C150:D150"/>
    <mergeCell ref="I150:J150"/>
    <mergeCell ref="L150:M150"/>
    <mergeCell ref="C151:D151"/>
    <mergeCell ref="I151:J151"/>
    <mergeCell ref="L151:M151"/>
    <mergeCell ref="C146:D146"/>
    <mergeCell ref="C147:D147"/>
    <mergeCell ref="I147:J147"/>
    <mergeCell ref="L147:M147"/>
    <mergeCell ref="C148:D148"/>
    <mergeCell ref="B207:C207"/>
    <mergeCell ref="D207:F207"/>
    <mergeCell ref="B208:C208"/>
    <mergeCell ref="D208:F208"/>
    <mergeCell ref="G203:J203"/>
    <mergeCell ref="G204:J204"/>
    <mergeCell ref="L204:M204"/>
    <mergeCell ref="G205:J205"/>
    <mergeCell ref="L205:M205"/>
  </mergeCells>
  <phoneticPr fontId="65" type="noConversion"/>
  <conditionalFormatting sqref="B15:C17 K15:L17">
    <cfRule type="expression" dxfId="42" priority="2">
      <formula>$E$3="SHIFT"</formula>
    </cfRule>
  </conditionalFormatting>
  <conditionalFormatting sqref="B10:J12">
    <cfRule type="expression" dxfId="41" priority="12">
      <formula>$M$5="G"</formula>
    </cfRule>
  </conditionalFormatting>
  <conditionalFormatting sqref="B20:J22">
    <cfRule type="expression" dxfId="40" priority="3">
      <formula>$M$5="G"</formula>
    </cfRule>
  </conditionalFormatting>
  <conditionalFormatting sqref="H15:H17 K20:N22">
    <cfRule type="expression" dxfId="38" priority="1">
      <formula>$E$3="SMB"</formula>
    </cfRule>
  </conditionalFormatting>
  <dataValidations count="11">
    <dataValidation type="list" allowBlank="1" showInputMessage="1" showErrorMessage="1" sqref="E60:E65" xr:uid="{B3A2DC19-CEA8-4E69-9CC0-B2401E042B41}">
      <formula1>"Yes,No"</formula1>
    </dataValidation>
    <dataValidation type="list" allowBlank="1" showInputMessage="1" showErrorMessage="1" sqref="C60:C65" xr:uid="{5E5163AB-D607-48BA-9DD7-45BF9800652F}">
      <formula1>"Refrigerated Case,Walk-in"</formula1>
    </dataValidation>
    <dataValidation type="list" allowBlank="1" showInputMessage="1" showErrorMessage="1" sqref="E75:E80" xr:uid="{6CA1E43B-0461-4D36-AC21-2A953197F348}">
      <formula1>"Shaded Pole (SP),ECM,PMSM"</formula1>
    </dataValidation>
    <dataValidation type="list" allowBlank="1" showInputMessage="1" showErrorMessage="1" sqref="I92:I97" xr:uid="{EEB33163-6411-48DA-B00E-2A43FDEE90EF}">
      <formula1>"1,3"</formula1>
    </dataValidation>
    <dataValidation type="list" allowBlank="1" showInputMessage="1" showErrorMessage="1" sqref="D48" xr:uid="{492082AD-5341-4614-9DB6-A0704EF6C70E}">
      <formula1>Doors</formula1>
    </dataValidation>
    <dataValidation type="list" allowBlank="1" showInputMessage="1" showErrorMessage="1" sqref="G60:G65" xr:uid="{F3ED9168-EE0D-473D-90D3-980601C2DD20}">
      <formula1>INDIRECT($E60&amp;"List")</formula1>
    </dataValidation>
    <dataValidation type="list" allowBlank="1" showInputMessage="1" showErrorMessage="1" sqref="E104:E105" xr:uid="{028D8AE0-A89A-42D2-B9CA-C63DB16D1AEA}">
      <formula1>"Unitary, Remote"</formula1>
    </dataValidation>
    <dataValidation type="list" allowBlank="1" showInputMessage="1" showErrorMessage="1" sqref="E112:E115" xr:uid="{F6E5D998-FCFA-48BE-980B-81294CE4D8E5}">
      <formula1>"1: DCV + 2-Speed Supply Fan Control,2: DCV + 3-Speed Supply Fan Control (VFD)"</formula1>
    </dataValidation>
    <dataValidation type="list" allowBlank="1" showInputMessage="1" showErrorMessage="1" sqref="H75:H80" xr:uid="{515DC1E5-795E-4EF8-990A-0CCE589CEF7E}">
      <formula1>"On/Off Control,Multistep Control"</formula1>
    </dataValidation>
    <dataValidation type="list" allowBlank="1" showInputMessage="1" showErrorMessage="1" sqref="J60:J65 N64:N65" xr:uid="{408B5B9F-248E-452D-8B4F-7E4C40DDB211}">
      <formula1>#REF!</formula1>
    </dataValidation>
    <dataValidation type="list" allowBlank="1" showInputMessage="1" showErrorMessage="1" sqref="C203:C206" xr:uid="{E0D3BC88-B91A-4D18-8E23-A11BC0DBB0D9}">
      <formula1>"Electric,Gas"</formula1>
    </dataValidation>
  </dataValidations>
  <hyperlinks>
    <hyperlink ref="I160" r:id="rId1" xr:uid="{4FFD0288-C1E8-4E95-A908-5F1847BCFDBE}"/>
    <hyperlink ref="I161" r:id="rId2" xr:uid="{F4219248-1E38-4CF0-8731-CAA4B81F74FD}"/>
    <hyperlink ref="I162" r:id="rId3" xr:uid="{90AB716B-DD28-4993-8788-FAF094F58CC6}"/>
    <hyperlink ref="I142" r:id="rId4" xr:uid="{C594813B-A425-4C3A-99DE-4E39D5F7438A}"/>
    <hyperlink ref="I143" r:id="rId5" xr:uid="{48F45BEA-4EDF-4EC5-A1DE-6A58266FB53A}"/>
    <hyperlink ref="I144" r:id="rId6" xr:uid="{A502F2D4-570E-41A1-B034-7D7740C961B9}"/>
  </hyperlinks>
  <pageMargins left="0.25" right="0.25" top="0.25" bottom="0.25" header="0" footer="0"/>
  <pageSetup scale="64" fitToHeight="0" orientation="landscape" horizontalDpi="90" verticalDpi="90" r:id="rId7"/>
  <rowBreaks count="5" manualBreakCount="5">
    <brk id="68" max="16383" man="1"/>
    <brk id="100" max="16383" man="1"/>
    <brk id="127" max="16383" man="1"/>
    <brk id="154" max="16383" man="1"/>
    <brk id="181" max="16383" man="1"/>
  </rowBreaks>
  <drawing r:id="rId8"/>
  <legacyDrawing r:id="rId9"/>
  <extLst>
    <ext xmlns:x14="http://schemas.microsoft.com/office/spreadsheetml/2009/9/main" uri="{78C0D931-6437-407d-A8EE-F0AAD7539E65}">
      <x14:conditionalFormattings>
        <x14:conditionalFormatting xmlns:xm="http://schemas.microsoft.com/office/excel/2006/main">
          <x14:cfRule type="expression" priority="6" id="{50AA0676-D144-44BB-B3E4-845CDEB32D96}">
            <xm:f>'App Cust Info'!$A$23="Electric"</xm:f>
            <x14:dxf>
              <fill>
                <patternFill patternType="darkUp">
                  <fgColor rgb="FF55555A"/>
                  <bgColor auto="1"/>
                </patternFill>
              </fill>
            </x14:dxf>
          </x14:cfRule>
          <xm:sqref>D176:E178</xm:sqref>
        </x14:conditionalFormatting>
        <x14:conditionalFormatting xmlns:xm="http://schemas.microsoft.com/office/excel/2006/main">
          <x14:cfRule type="expression" priority="10" id="{80154C4C-2036-49D8-89A6-8969510AB9B3}">
            <xm:f>'App Cust Info'!$A$23&lt;&gt;"Electric"</xm:f>
            <x14:dxf>
              <fill>
                <patternFill patternType="darkUp">
                  <fgColor rgb="FF55555A"/>
                  <bgColor auto="1"/>
                </patternFill>
              </fill>
            </x14:dxf>
          </x14:cfRule>
          <xm:sqref>J165:J169</xm:sqref>
        </x14:conditionalFormatting>
        <x14:conditionalFormatting xmlns:xm="http://schemas.microsoft.com/office/excel/2006/main">
          <x14:cfRule type="expression" priority="7" id="{24D3AA42-4D4B-4A4F-9FC5-778CA58AF213}">
            <xm:f>'App Cust Info'!$A$23="Electric"</xm:f>
            <x14:dxf>
              <fill>
                <patternFill patternType="darkUp">
                  <fgColor rgb="FF55555A"/>
                  <bgColor auto="1"/>
                </patternFill>
              </fill>
            </x14:dxf>
          </x14:cfRule>
          <xm:sqref>K165:K169</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D56B8B49-5579-44B7-84B3-C8C0DBA47F2D}">
          <x14:formula1>
            <xm:f>'Indirect Refrig Savings'!$B$3:$B$4</xm:f>
          </x14:formula1>
          <xm:sqref>D60:D65 C75:C80 D92:D97</xm:sqref>
        </x14:dataValidation>
        <x14:dataValidation type="list" allowBlank="1" showInputMessage="1" showErrorMessage="1" xr:uid="{3E17098F-77E6-4C5E-B12E-DA0D9D44A5D3}">
          <x14:formula1>
            <xm:f>'Table 6-ACHC'!$E$15:$E$16</xm:f>
          </x14:formula1>
          <xm:sqref>N165:N169 N92:N97</xm:sqref>
        </x14:dataValidation>
        <x14:dataValidation type="list" allowBlank="1" showInputMessage="1" showErrorMessage="1" xr:uid="{80999E2A-7FE6-4CAF-BAA9-A24C2F668F82}">
          <x14:formula1>
            <xm:f>Reference!$A$111:$A$113</xm:f>
          </x14:formula1>
          <xm:sqref>G75:G80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495F2-72A3-44C5-A0B1-C0C5383ECE8E}">
  <sheetPr>
    <tabColor rgb="FFFFFF99"/>
    <pageSetUpPr fitToPage="1"/>
  </sheetPr>
  <dimension ref="A1:I94"/>
  <sheetViews>
    <sheetView showGridLines="0" showZeros="0" zoomScale="80" zoomScaleNormal="80" workbookViewId="0">
      <selection activeCell="D13" sqref="D13"/>
    </sheetView>
  </sheetViews>
  <sheetFormatPr defaultColWidth="9.1796875" defaultRowHeight="14.5" x14ac:dyDescent="0.35"/>
  <cols>
    <col min="1" max="3" width="13.6328125" style="1" customWidth="1"/>
    <col min="4" max="6" width="32.6328125" style="1" customWidth="1"/>
    <col min="7" max="7" width="31.6328125" style="1" customWidth="1"/>
    <col min="8" max="8" width="33.453125" style="1" customWidth="1"/>
    <col min="9" max="9" width="52.453125" style="1" hidden="1" customWidth="1"/>
    <col min="10" max="10" width="51.7265625" style="1" customWidth="1"/>
    <col min="11" max="16384" width="9.1796875" style="1"/>
  </cols>
  <sheetData>
    <row r="1" spans="1:8" ht="24" customHeight="1" thickTop="1" x14ac:dyDescent="0.35">
      <c r="A1" s="808"/>
      <c r="B1" s="809"/>
      <c r="C1" s="809"/>
      <c r="D1" s="809"/>
      <c r="E1" s="809"/>
      <c r="F1" s="809"/>
      <c r="G1" s="809"/>
      <c r="H1" s="810"/>
    </row>
    <row r="2" spans="1:8" ht="23" x14ac:dyDescent="0.35">
      <c r="A2" s="811" t="str">
        <f>'App Instruct'!A2</f>
        <v>Program Application</v>
      </c>
      <c r="B2" s="327"/>
      <c r="C2" s="327"/>
      <c r="D2" s="327"/>
      <c r="E2" s="327"/>
      <c r="F2" s="327"/>
      <c r="G2" s="375"/>
      <c r="H2" s="376"/>
    </row>
    <row r="3" spans="1:8" ht="18" x14ac:dyDescent="0.35">
      <c r="A3" s="812" t="str">
        <f>'App Instruct'!A3</f>
        <v>Supplemental Measures Program</v>
      </c>
      <c r="B3" s="327"/>
      <c r="C3" s="327"/>
      <c r="D3" s="918" t="str">
        <f>'App Instruct'!F3</f>
        <v/>
      </c>
      <c r="E3" s="327"/>
      <c r="F3" s="327"/>
      <c r="G3" s="375"/>
      <c r="H3" s="376"/>
    </row>
    <row r="4" spans="1:8" ht="18" customHeight="1" thickBot="1" x14ac:dyDescent="0.4">
      <c r="A4" s="373"/>
      <c r="B4" s="375"/>
      <c r="C4" s="375"/>
      <c r="D4" s="375"/>
      <c r="E4" s="375"/>
      <c r="F4" s="375"/>
      <c r="G4" s="375"/>
      <c r="H4" s="376"/>
    </row>
    <row r="5" spans="1:8" ht="20.149999999999999" customHeight="1" thickBot="1" x14ac:dyDescent="0.4">
      <c r="A5" s="813" t="s">
        <v>2839</v>
      </c>
      <c r="B5" s="624"/>
      <c r="C5" s="624"/>
      <c r="D5" s="624"/>
      <c r="E5" s="624"/>
      <c r="F5" s="624"/>
      <c r="G5" s="624"/>
      <c r="H5" s="814"/>
    </row>
    <row r="6" spans="1:8" ht="15.5" customHeight="1" x14ac:dyDescent="0.35">
      <c r="A6" s="815" t="s">
        <v>90</v>
      </c>
      <c r="B6" s="163"/>
      <c r="C6" s="163"/>
      <c r="D6" s="163"/>
      <c r="E6" s="163"/>
      <c r="F6" s="163"/>
      <c r="G6" s="1164" t="s">
        <v>2840</v>
      </c>
      <c r="H6" s="1166" t="str">
        <f>IFERROR(VLOOKUP('App Cust Info'!$A$23,Shift_Hrs,2,FALSE),"")</f>
        <v/>
      </c>
    </row>
    <row r="7" spans="1:8" ht="15.5" customHeight="1" thickBot="1" x14ac:dyDescent="0.4">
      <c r="A7" s="1131" t="s">
        <v>2841</v>
      </c>
      <c r="B7" s="1132"/>
      <c r="C7" s="1132"/>
      <c r="D7" s="1132"/>
      <c r="E7" s="1132"/>
      <c r="F7" s="1132"/>
      <c r="G7" s="1165"/>
      <c r="H7" s="1167"/>
    </row>
    <row r="8" spans="1:8" ht="33" customHeight="1" thickBot="1" x14ac:dyDescent="0.4">
      <c r="A8" s="1168" t="s">
        <v>2842</v>
      </c>
      <c r="B8" s="1169"/>
      <c r="C8" s="1169"/>
      <c r="D8" s="625" t="s">
        <v>2843</v>
      </c>
      <c r="E8" s="625" t="s">
        <v>2844</v>
      </c>
      <c r="F8" s="625" t="s">
        <v>2845</v>
      </c>
      <c r="G8" s="625" t="s">
        <v>2846</v>
      </c>
      <c r="H8" s="816" t="s">
        <v>2847</v>
      </c>
    </row>
    <row r="9" spans="1:8" ht="28.5" customHeight="1" x14ac:dyDescent="0.35">
      <c r="A9" s="1170" t="s">
        <v>2848</v>
      </c>
      <c r="B9" s="1171"/>
      <c r="C9" s="1171"/>
      <c r="D9" s="626"/>
      <c r="E9" s="627"/>
      <c r="F9" s="627"/>
      <c r="G9" s="628"/>
      <c r="H9" s="817"/>
    </row>
    <row r="10" spans="1:8" ht="28.5" customHeight="1" x14ac:dyDescent="0.35">
      <c r="A10" s="1162" t="s">
        <v>2849</v>
      </c>
      <c r="B10" s="1163"/>
      <c r="C10" s="1163"/>
      <c r="D10" s="629"/>
      <c r="E10" s="629"/>
      <c r="F10" s="629"/>
      <c r="G10" s="629"/>
      <c r="H10" s="818"/>
    </row>
    <row r="11" spans="1:8" ht="28.5" customHeight="1" x14ac:dyDescent="0.35">
      <c r="A11" s="1162" t="s">
        <v>2851</v>
      </c>
      <c r="B11" s="1163"/>
      <c r="C11" s="1163"/>
      <c r="D11" s="630"/>
      <c r="E11" s="631"/>
      <c r="F11" s="631"/>
      <c r="G11" s="631"/>
      <c r="H11" s="819"/>
    </row>
    <row r="12" spans="1:8" ht="28.5" customHeight="1" x14ac:dyDescent="0.35">
      <c r="A12" s="1162" t="s">
        <v>2852</v>
      </c>
      <c r="B12" s="1163"/>
      <c r="C12" s="1163"/>
      <c r="D12" s="632"/>
      <c r="E12" s="633"/>
      <c r="F12" s="633"/>
      <c r="G12" s="633"/>
      <c r="H12" s="820"/>
    </row>
    <row r="13" spans="1:8" ht="28.5" customHeight="1" x14ac:dyDescent="0.35">
      <c r="A13" s="1162" t="s">
        <v>2853</v>
      </c>
      <c r="B13" s="1163"/>
      <c r="C13" s="1163"/>
      <c r="D13" s="634"/>
      <c r="E13" s="634"/>
      <c r="F13" s="634"/>
      <c r="G13" s="634"/>
      <c r="H13" s="821"/>
    </row>
    <row r="14" spans="1:8" ht="28.5" customHeight="1" x14ac:dyDescent="0.35">
      <c r="A14" s="1162" t="s">
        <v>2855</v>
      </c>
      <c r="B14" s="1163"/>
      <c r="C14" s="1163"/>
      <c r="D14" s="635"/>
      <c r="E14" s="636"/>
      <c r="F14" s="636"/>
      <c r="G14" s="636"/>
      <c r="H14" s="822"/>
    </row>
    <row r="15" spans="1:8" ht="28.5" customHeight="1" x14ac:dyDescent="0.35">
      <c r="A15" s="1162" t="s">
        <v>2856</v>
      </c>
      <c r="B15" s="1163"/>
      <c r="C15" s="1163"/>
      <c r="D15" s="632"/>
      <c r="E15" s="633"/>
      <c r="F15" s="633"/>
      <c r="G15" s="633"/>
      <c r="H15" s="820"/>
    </row>
    <row r="16" spans="1:8" ht="28.5" customHeight="1" thickBot="1" x14ac:dyDescent="0.4">
      <c r="A16" s="1174" t="s">
        <v>2920</v>
      </c>
      <c r="B16" s="1175"/>
      <c r="C16" s="1175"/>
      <c r="D16" s="637"/>
      <c r="E16" s="638"/>
      <c r="F16" s="638"/>
      <c r="G16" s="638"/>
      <c r="H16" s="823"/>
    </row>
    <row r="17" spans="1:9" ht="19" thickBot="1" x14ac:dyDescent="0.5">
      <c r="A17" s="824"/>
      <c r="B17" s="825"/>
      <c r="C17" s="825"/>
      <c r="D17" s="825"/>
      <c r="E17" s="825"/>
      <c r="F17" s="825"/>
      <c r="G17" s="825"/>
      <c r="H17" s="826"/>
    </row>
    <row r="18" spans="1:9" ht="16" customHeight="1" thickTop="1" thickBot="1" x14ac:dyDescent="0.4">
      <c r="A18" s="937" t="s">
        <v>2949</v>
      </c>
      <c r="B18" s="938"/>
      <c r="C18" s="939"/>
      <c r="D18" s="939"/>
      <c r="E18" s="939"/>
      <c r="F18" s="939"/>
      <c r="G18" s="939"/>
      <c r="H18" s="940"/>
    </row>
    <row r="19" spans="1:9" ht="29" customHeight="1" thickTop="1" thickBot="1" x14ac:dyDescent="0.4">
      <c r="A19" s="941" t="s">
        <v>2857</v>
      </c>
      <c r="B19" s="942"/>
      <c r="C19" s="942"/>
      <c r="D19" s="942"/>
      <c r="E19" s="942"/>
      <c r="F19" s="942"/>
      <c r="G19" s="943" t="s">
        <v>2531</v>
      </c>
      <c r="H19" s="944" t="s">
        <v>3097</v>
      </c>
      <c r="I19" s="933"/>
    </row>
    <row r="20" spans="1:9" ht="15.5" customHeight="1" thickTop="1" x14ac:dyDescent="0.35">
      <c r="A20" s="815" t="s">
        <v>90</v>
      </c>
      <c r="B20" s="163"/>
      <c r="C20" s="163"/>
      <c r="D20" s="163"/>
      <c r="E20" s="163"/>
      <c r="F20" s="934"/>
      <c r="G20" s="935"/>
      <c r="H20" s="936"/>
    </row>
    <row r="21" spans="1:9" ht="15.5" customHeight="1" thickBot="1" x14ac:dyDescent="0.4">
      <c r="A21" s="1131" t="s">
        <v>2858</v>
      </c>
      <c r="B21" s="1132"/>
      <c r="C21" s="1132"/>
      <c r="D21" s="1132"/>
      <c r="E21" s="1132"/>
      <c r="F21" s="870"/>
      <c r="G21" s="154"/>
      <c r="H21" s="831"/>
    </row>
    <row r="22" spans="1:9" ht="30" customHeight="1" thickBot="1" x14ac:dyDescent="0.4">
      <c r="A22" s="1131" t="s">
        <v>2859</v>
      </c>
      <c r="B22" s="1132"/>
      <c r="C22" s="1132"/>
      <c r="D22" s="1132"/>
      <c r="E22" s="1132"/>
      <c r="F22" s="870"/>
      <c r="G22" s="176" t="s">
        <v>3063</v>
      </c>
      <c r="H22" s="832"/>
    </row>
    <row r="23" spans="1:9" ht="15" thickBot="1" x14ac:dyDescent="0.4">
      <c r="A23" s="1131" t="s">
        <v>2860</v>
      </c>
      <c r="B23" s="1132"/>
      <c r="C23" s="1132"/>
      <c r="D23" s="1132"/>
      <c r="E23" s="1132"/>
      <c r="F23" s="870"/>
      <c r="G23" s="1161">
        <f>IFERROR(INDEX(Reference!$S$2:$Z$22,MATCH(A19,Reference!$R$2:$R$22,0),MATCH('Supp Meas Worksheet'!$E$3&amp;'Supp Meas Worksheet'!$L$5&amp;'Savings Summary'!$B$4,Reference!$S$1:$Z$1,0)),0)</f>
        <v>0</v>
      </c>
      <c r="H23" s="874"/>
    </row>
    <row r="24" spans="1:9" ht="15" thickBot="1" x14ac:dyDescent="0.4">
      <c r="A24" s="1131" t="s">
        <v>2861</v>
      </c>
      <c r="B24" s="1132"/>
      <c r="C24" s="1132"/>
      <c r="D24" s="1132"/>
      <c r="E24" s="1132"/>
      <c r="F24" s="870"/>
      <c r="G24" s="1161"/>
      <c r="H24" s="875"/>
    </row>
    <row r="25" spans="1:9" ht="22.5" customHeight="1" thickBot="1" x14ac:dyDescent="0.4">
      <c r="A25" s="1139" t="s">
        <v>2862</v>
      </c>
      <c r="B25" s="1140"/>
      <c r="C25" s="1140"/>
      <c r="D25" s="1140"/>
      <c r="E25" s="1140"/>
      <c r="F25" s="872"/>
      <c r="G25" s="873"/>
      <c r="H25" s="835"/>
    </row>
    <row r="26" spans="1:9" ht="45.65" customHeight="1" thickBot="1" x14ac:dyDescent="0.4">
      <c r="A26" s="1122" t="s">
        <v>2863</v>
      </c>
      <c r="B26" s="1172"/>
      <c r="C26" s="1123"/>
      <c r="D26" s="643" t="s">
        <v>2864</v>
      </c>
      <c r="E26" s="643" t="s">
        <v>2865</v>
      </c>
      <c r="F26" s="1173" t="s">
        <v>2866</v>
      </c>
      <c r="G26" s="1123"/>
      <c r="H26" s="836" t="s">
        <v>2867</v>
      </c>
      <c r="I26" s="1" t="s">
        <v>14</v>
      </c>
    </row>
    <row r="27" spans="1:9" ht="28.5" customHeight="1" x14ac:dyDescent="0.35">
      <c r="A27" s="1157"/>
      <c r="B27" s="1158"/>
      <c r="C27" s="1158"/>
      <c r="D27" s="644" t="str">
        <f>IFERROR(INDEX($D$12:$H$12,MATCH(A27,$D$8:$H$8,0)),"")</f>
        <v/>
      </c>
      <c r="E27" s="673" t="str">
        <f>IFERROR(IF(INDEX($D$16:$H$16,MATCH(A27,$D$8:$H$8,0))&gt;0,INDEX($D$16:$H$16,MATCH(A27,$D$8:$H$8,0)),$H$6),"")</f>
        <v/>
      </c>
      <c r="F27" s="1159"/>
      <c r="G27" s="1160"/>
      <c r="H27" s="837"/>
      <c r="I27" s="699">
        <f>IF(AND(H27&gt;=15,H27&lt;500),H27*G23,0)</f>
        <v>0</v>
      </c>
    </row>
    <row r="28" spans="1:9" ht="28.5" customHeight="1" x14ac:dyDescent="0.35">
      <c r="A28" s="1153"/>
      <c r="B28" s="1137"/>
      <c r="C28" s="1137"/>
      <c r="D28" s="645" t="str">
        <f t="shared" ref="D28:D31" si="0">IFERROR(INDEX($D$12:$H$12,MATCH(A28,$D$8:$H$8,0)),"")</f>
        <v/>
      </c>
      <c r="E28" s="674" t="str">
        <f t="shared" ref="E28:E31" si="1">IFERROR(IF(INDEX($D$16:$H$16,MATCH(A28,$D$8:$H$8,0))&gt;0,INDEX($D$16:$H$16,MATCH(A28,$D$8:$H$8,0)),$H$6),"")</f>
        <v/>
      </c>
      <c r="F28" s="1151"/>
      <c r="G28" s="1152"/>
      <c r="H28" s="838"/>
      <c r="I28" s="699">
        <f t="shared" ref="I28:I31" si="2">IF(AND(H28&gt;=15,H28&lt;500),H28*G24,0)</f>
        <v>0</v>
      </c>
    </row>
    <row r="29" spans="1:9" ht="28.5" customHeight="1" x14ac:dyDescent="0.35">
      <c r="A29" s="1153"/>
      <c r="B29" s="1137"/>
      <c r="C29" s="1137"/>
      <c r="D29" s="645" t="str">
        <f t="shared" si="0"/>
        <v/>
      </c>
      <c r="E29" s="674" t="str">
        <f t="shared" si="1"/>
        <v/>
      </c>
      <c r="F29" s="1151"/>
      <c r="G29" s="1152"/>
      <c r="H29" s="838"/>
      <c r="I29" s="699">
        <f t="shared" si="2"/>
        <v>0</v>
      </c>
    </row>
    <row r="30" spans="1:9" ht="28.5" customHeight="1" x14ac:dyDescent="0.35">
      <c r="A30" s="1153"/>
      <c r="B30" s="1137"/>
      <c r="C30" s="1137"/>
      <c r="D30" s="645" t="str">
        <f t="shared" si="0"/>
        <v/>
      </c>
      <c r="E30" s="674" t="str">
        <f t="shared" si="1"/>
        <v/>
      </c>
      <c r="F30" s="1151"/>
      <c r="G30" s="1152"/>
      <c r="H30" s="838"/>
      <c r="I30" s="699">
        <f t="shared" si="2"/>
        <v>0</v>
      </c>
    </row>
    <row r="31" spans="1:9" ht="28.5" customHeight="1" thickBot="1" x14ac:dyDescent="0.4">
      <c r="A31" s="1154"/>
      <c r="B31" s="1138"/>
      <c r="C31" s="1138"/>
      <c r="D31" s="647" t="str">
        <f t="shared" si="0"/>
        <v/>
      </c>
      <c r="E31" s="675" t="str">
        <f t="shared" si="1"/>
        <v/>
      </c>
      <c r="F31" s="1155"/>
      <c r="G31" s="1156"/>
      <c r="H31" s="839"/>
      <c r="I31" s="699">
        <f t="shared" si="2"/>
        <v>0</v>
      </c>
    </row>
    <row r="32" spans="1:9" ht="22" customHeight="1" thickBot="1" x14ac:dyDescent="0.5">
      <c r="A32" s="840"/>
      <c r="B32" s="648"/>
      <c r="C32" s="648"/>
      <c r="D32" s="648"/>
      <c r="E32" s="648"/>
      <c r="F32" s="648"/>
      <c r="G32" s="649" t="s">
        <v>2529</v>
      </c>
      <c r="H32" s="841"/>
    </row>
    <row r="33" spans="1:9" ht="22" customHeight="1" thickBot="1" x14ac:dyDescent="0.5">
      <c r="A33" s="840"/>
      <c r="B33" s="648"/>
      <c r="C33" s="648"/>
      <c r="D33" s="648"/>
      <c r="E33" s="648"/>
      <c r="F33" s="648"/>
      <c r="G33" s="649" t="s">
        <v>2530</v>
      </c>
      <c r="H33" s="841"/>
    </row>
    <row r="34" spans="1:9" ht="18.5" x14ac:dyDescent="0.45">
      <c r="A34" s="824"/>
      <c r="B34" s="825"/>
      <c r="C34" s="825"/>
      <c r="D34" s="825"/>
      <c r="E34" s="825"/>
      <c r="F34" s="825"/>
      <c r="G34" s="825"/>
      <c r="H34" s="826"/>
    </row>
    <row r="35" spans="1:9" ht="16" customHeight="1" thickBot="1" x14ac:dyDescent="0.4">
      <c r="A35" s="827" t="s">
        <v>2950</v>
      </c>
      <c r="B35" s="639"/>
      <c r="C35" s="640"/>
      <c r="D35" s="640"/>
      <c r="E35" s="640"/>
      <c r="F35" s="640"/>
      <c r="G35" s="640"/>
      <c r="H35" s="828"/>
    </row>
    <row r="36" spans="1:9" ht="29" customHeight="1" thickTop="1" thickBot="1" x14ac:dyDescent="0.4">
      <c r="A36" s="842" t="s">
        <v>2868</v>
      </c>
      <c r="B36" s="650"/>
      <c r="C36" s="650"/>
      <c r="D36" s="650"/>
      <c r="E36" s="650"/>
      <c r="F36" s="650"/>
      <c r="G36" s="943" t="s">
        <v>2531</v>
      </c>
      <c r="H36" s="944" t="s">
        <v>3097</v>
      </c>
    </row>
    <row r="37" spans="1:9" ht="15.65" customHeight="1" thickBot="1" x14ac:dyDescent="0.4">
      <c r="A37" s="830" t="s">
        <v>90</v>
      </c>
      <c r="B37" s="642"/>
      <c r="C37" s="642"/>
      <c r="D37" s="642"/>
      <c r="E37" s="642"/>
      <c r="F37" s="869"/>
      <c r="G37" s="871"/>
      <c r="H37" s="877"/>
    </row>
    <row r="38" spans="1:9" ht="28" customHeight="1" thickBot="1" x14ac:dyDescent="0.4">
      <c r="A38" s="1129" t="s">
        <v>2869</v>
      </c>
      <c r="B38" s="1130"/>
      <c r="C38" s="1130"/>
      <c r="D38" s="1130"/>
      <c r="E38" s="1130"/>
      <c r="F38" s="870"/>
      <c r="G38" s="176" t="s">
        <v>2637</v>
      </c>
      <c r="H38" s="833"/>
    </row>
    <row r="39" spans="1:9" ht="23" customHeight="1" thickBot="1" x14ac:dyDescent="0.4">
      <c r="A39" s="1131" t="s">
        <v>2870</v>
      </c>
      <c r="B39" s="1132"/>
      <c r="C39" s="1132"/>
      <c r="D39" s="1132"/>
      <c r="E39" s="1132"/>
      <c r="F39" s="870"/>
      <c r="G39" s="185">
        <f>IFERROR(INDEX(Reference!$S$2:$Z$22,MATCH(A36,Reference!$R$2:$R$22,0),MATCH('Supp Meas Worksheet'!$E$3&amp;'Supp Meas Worksheet'!$L$5&amp;'Savings Summary'!$B$4,Reference!$S$1:$Z$1,0)),0)</f>
        <v>0</v>
      </c>
      <c r="H39" s="834"/>
    </row>
    <row r="40" spans="1:9" ht="15" thickBot="1" x14ac:dyDescent="0.4">
      <c r="A40" s="1176" t="s">
        <v>2871</v>
      </c>
      <c r="B40" s="1177"/>
      <c r="C40" s="1177"/>
      <c r="D40" s="1177"/>
      <c r="E40" s="1177"/>
      <c r="F40" s="872"/>
      <c r="G40" s="154"/>
      <c r="H40" s="878"/>
    </row>
    <row r="41" spans="1:9" ht="45.65" customHeight="1" thickBot="1" x14ac:dyDescent="0.4">
      <c r="A41" s="1142" t="s">
        <v>2872</v>
      </c>
      <c r="B41" s="1141"/>
      <c r="C41" s="1135"/>
      <c r="D41" s="651" t="s">
        <v>2872</v>
      </c>
      <c r="E41" s="651" t="s">
        <v>2872</v>
      </c>
      <c r="F41" s="651" t="s">
        <v>2872</v>
      </c>
      <c r="G41" s="651" t="s">
        <v>2873</v>
      </c>
      <c r="H41" s="843" t="s">
        <v>2874</v>
      </c>
      <c r="I41" s="1" t="s">
        <v>2875</v>
      </c>
    </row>
    <row r="42" spans="1:9" ht="28" customHeight="1" x14ac:dyDescent="0.35">
      <c r="A42" s="1143"/>
      <c r="B42" s="1144"/>
      <c r="C42" s="1144"/>
      <c r="D42" s="652"/>
      <c r="E42" s="652"/>
      <c r="F42" s="652"/>
      <c r="G42" s="653"/>
      <c r="H42" s="845"/>
      <c r="I42" s="654">
        <f>IFERROR(INDEX($D$12:$H$12,MATCH(A42,$D$8:$H$8,0)),0)+IFERROR(INDEX($D$12:$H$12,MATCH(D42,$D$8:$H$8,0)),0)+IFERROR(INDEX($D$12:$H$12,MATCH(E42,$D$8:$H$8,0)),0)+IFERROR(INDEX($D$12:$H$12,MATCH(F42,$D$8:$H$8,0)),0)</f>
        <v>0</v>
      </c>
    </row>
    <row r="43" spans="1:9" ht="28" customHeight="1" x14ac:dyDescent="0.35">
      <c r="A43" s="1145"/>
      <c r="B43" s="1146"/>
      <c r="C43" s="1146"/>
      <c r="D43" s="655"/>
      <c r="E43" s="655"/>
      <c r="F43" s="655"/>
      <c r="G43" s="656"/>
      <c r="H43" s="847"/>
      <c r="I43" s="654">
        <f t="shared" ref="I43:I46" si="3">IFERROR(INDEX($D$12:$H$12,MATCH(A43,$D$8:$H$8,0)),0)+IFERROR(INDEX($D$12:$H$12,MATCH(D43,$D$8:$H$8,0)),0)+IFERROR(INDEX($D$12:$H$12,MATCH(E43,$D$8:$H$8,0)),0)+IFERROR(INDEX($D$12:$H$12,MATCH(F43,$D$8:$H$8,0)),0)</f>
        <v>0</v>
      </c>
    </row>
    <row r="44" spans="1:9" ht="28" customHeight="1" x14ac:dyDescent="0.35">
      <c r="A44" s="1145"/>
      <c r="B44" s="1146"/>
      <c r="C44" s="1146"/>
      <c r="D44" s="655"/>
      <c r="E44" s="655"/>
      <c r="F44" s="655"/>
      <c r="G44" s="656"/>
      <c r="H44" s="847"/>
      <c r="I44" s="654">
        <f t="shared" si="3"/>
        <v>0</v>
      </c>
    </row>
    <row r="45" spans="1:9" ht="28" customHeight="1" x14ac:dyDescent="0.35">
      <c r="A45" s="1145"/>
      <c r="B45" s="1146"/>
      <c r="C45" s="1146"/>
      <c r="D45" s="655"/>
      <c r="E45" s="655"/>
      <c r="F45" s="655"/>
      <c r="G45" s="656"/>
      <c r="H45" s="847"/>
      <c r="I45" s="654">
        <f t="shared" si="3"/>
        <v>0</v>
      </c>
    </row>
    <row r="46" spans="1:9" ht="28" customHeight="1" thickBot="1" x14ac:dyDescent="0.4">
      <c r="A46" s="1147"/>
      <c r="B46" s="1148"/>
      <c r="C46" s="1148"/>
      <c r="D46" s="658"/>
      <c r="E46" s="658"/>
      <c r="F46" s="658"/>
      <c r="G46" s="659"/>
      <c r="H46" s="849"/>
      <c r="I46" s="654">
        <f t="shared" si="3"/>
        <v>0</v>
      </c>
    </row>
    <row r="47" spans="1:9" ht="22" customHeight="1" thickBot="1" x14ac:dyDescent="0.5">
      <c r="A47" s="840"/>
      <c r="B47" s="648"/>
      <c r="C47" s="648"/>
      <c r="D47" s="648"/>
      <c r="E47" s="648"/>
      <c r="F47" s="648"/>
      <c r="G47" s="649" t="s">
        <v>2529</v>
      </c>
      <c r="H47" s="850"/>
    </row>
    <row r="48" spans="1:9" ht="22" customHeight="1" thickBot="1" x14ac:dyDescent="0.5">
      <c r="A48" s="840"/>
      <c r="B48" s="648"/>
      <c r="C48" s="648"/>
      <c r="D48" s="648"/>
      <c r="E48" s="648"/>
      <c r="F48" s="648"/>
      <c r="G48" s="649" t="s">
        <v>2530</v>
      </c>
      <c r="H48" s="850"/>
    </row>
    <row r="49" spans="1:8" ht="18.5" x14ac:dyDescent="0.45">
      <c r="A49" s="824"/>
      <c r="B49" s="825"/>
      <c r="C49" s="825"/>
      <c r="D49" s="825"/>
      <c r="E49" s="825"/>
      <c r="F49" s="825"/>
      <c r="G49" s="825"/>
      <c r="H49" s="826"/>
    </row>
    <row r="50" spans="1:8" ht="16" customHeight="1" thickBot="1" x14ac:dyDescent="0.4">
      <c r="A50" s="827" t="s">
        <v>2951</v>
      </c>
      <c r="B50" s="639"/>
      <c r="C50" s="640"/>
      <c r="D50" s="640"/>
      <c r="E50" s="640"/>
      <c r="F50" s="640"/>
      <c r="G50" s="640"/>
      <c r="H50" s="828"/>
    </row>
    <row r="51" spans="1:8" ht="29" customHeight="1" thickTop="1" thickBot="1" x14ac:dyDescent="0.4">
      <c r="A51" s="842" t="s">
        <v>2876</v>
      </c>
      <c r="B51" s="641"/>
      <c r="C51" s="641"/>
      <c r="D51" s="641"/>
      <c r="E51" s="641"/>
      <c r="F51" s="641"/>
      <c r="G51" s="943" t="s">
        <v>2531</v>
      </c>
      <c r="H51" s="944" t="s">
        <v>3097</v>
      </c>
    </row>
    <row r="52" spans="1:8" ht="15.65" customHeight="1" thickBot="1" x14ac:dyDescent="0.4">
      <c r="A52" s="830" t="s">
        <v>90</v>
      </c>
      <c r="B52" s="642"/>
      <c r="C52" s="642"/>
      <c r="D52" s="642"/>
      <c r="E52" s="883"/>
      <c r="F52" s="881"/>
      <c r="G52" s="871"/>
      <c r="H52" s="877"/>
    </row>
    <row r="53" spans="1:8" ht="28" customHeight="1" thickBot="1" x14ac:dyDescent="0.4">
      <c r="A53" s="1131" t="s">
        <v>2877</v>
      </c>
      <c r="B53" s="1132"/>
      <c r="C53" s="1132"/>
      <c r="D53" s="1132"/>
      <c r="E53" s="1149"/>
      <c r="F53" s="154"/>
      <c r="G53" s="176" t="s">
        <v>2640</v>
      </c>
      <c r="H53" s="833"/>
    </row>
    <row r="54" spans="1:8" ht="28" customHeight="1" thickBot="1" x14ac:dyDescent="0.4">
      <c r="A54" s="1131" t="s">
        <v>2879</v>
      </c>
      <c r="B54" s="1132"/>
      <c r="C54" s="1132"/>
      <c r="D54" s="1132"/>
      <c r="E54" s="1149"/>
      <c r="F54" s="798"/>
      <c r="G54" s="802">
        <f>IFERROR(INDEX(Reference!$S$2:$Z$22,MATCH(A51,Reference!$R$2:$R$22,0),MATCH('Supp Meas Worksheet'!$E$3&amp;'Supp Meas Worksheet'!$L$5&amp;'Savings Summary'!$B$4,Reference!$S$1:$Z$1,0)),0)</f>
        <v>0</v>
      </c>
      <c r="H54" s="834"/>
    </row>
    <row r="55" spans="1:8" ht="14.5" customHeight="1" thickBot="1" x14ac:dyDescent="0.4">
      <c r="A55" s="1139" t="s">
        <v>2878</v>
      </c>
      <c r="B55" s="1140"/>
      <c r="C55" s="1140"/>
      <c r="D55" s="1140"/>
      <c r="E55" s="1150"/>
      <c r="F55" s="882"/>
      <c r="G55" s="879"/>
      <c r="H55" s="880"/>
    </row>
    <row r="56" spans="1:8" ht="45.65" customHeight="1" thickBot="1" x14ac:dyDescent="0.4">
      <c r="A56" s="1142" t="s">
        <v>2880</v>
      </c>
      <c r="B56" s="1141"/>
      <c r="C56" s="1135"/>
      <c r="D56" s="1134" t="s">
        <v>2881</v>
      </c>
      <c r="E56" s="1141"/>
      <c r="F56" s="1134" t="s">
        <v>2882</v>
      </c>
      <c r="G56" s="1141"/>
      <c r="H56" s="843" t="s">
        <v>2883</v>
      </c>
    </row>
    <row r="57" spans="1:8" ht="28" customHeight="1" thickBot="1" x14ac:dyDescent="0.4">
      <c r="A57" s="1178"/>
      <c r="B57" s="1133"/>
      <c r="C57" s="1133"/>
      <c r="D57" s="1133"/>
      <c r="E57" s="1133"/>
      <c r="F57" s="1133"/>
      <c r="G57" s="1133"/>
      <c r="H57" s="851"/>
    </row>
    <row r="58" spans="1:8" ht="22" customHeight="1" thickBot="1" x14ac:dyDescent="0.5">
      <c r="A58" s="840"/>
      <c r="B58" s="648"/>
      <c r="C58" s="648"/>
      <c r="D58" s="648"/>
      <c r="E58" s="648"/>
      <c r="F58" s="648"/>
      <c r="G58" s="649" t="s">
        <v>2529</v>
      </c>
      <c r="H58" s="850"/>
    </row>
    <row r="59" spans="1:8" ht="22" customHeight="1" thickBot="1" x14ac:dyDescent="0.5">
      <c r="A59" s="840"/>
      <c r="B59" s="648"/>
      <c r="C59" s="648"/>
      <c r="D59" s="648"/>
      <c r="E59" s="648"/>
      <c r="F59" s="648"/>
      <c r="G59" s="649" t="s">
        <v>2530</v>
      </c>
      <c r="H59" s="850"/>
    </row>
    <row r="60" spans="1:8" ht="19" thickBot="1" x14ac:dyDescent="0.5">
      <c r="A60" s="824"/>
      <c r="B60" s="825"/>
      <c r="C60" s="825"/>
      <c r="D60" s="825"/>
      <c r="E60" s="825"/>
      <c r="F60" s="825"/>
      <c r="G60" s="825"/>
      <c r="H60" s="826"/>
    </row>
    <row r="61" spans="1:8" ht="16" customHeight="1" thickBot="1" x14ac:dyDescent="0.4">
      <c r="A61" s="852" t="s">
        <v>3098</v>
      </c>
      <c r="B61" s="660"/>
      <c r="C61" s="661"/>
      <c r="D61" s="661"/>
      <c r="E61" s="661"/>
      <c r="F61" s="661"/>
      <c r="G61" s="661"/>
      <c r="H61" s="853"/>
    </row>
    <row r="62" spans="1:8" ht="29" customHeight="1" thickTop="1" thickBot="1" x14ac:dyDescent="0.4">
      <c r="A62" s="829" t="s">
        <v>2884</v>
      </c>
      <c r="B62" s="641"/>
      <c r="C62" s="641"/>
      <c r="D62" s="641"/>
      <c r="E62" s="641"/>
      <c r="F62" s="641"/>
      <c r="G62" s="943" t="s">
        <v>2531</v>
      </c>
      <c r="H62" s="944" t="s">
        <v>3097</v>
      </c>
    </row>
    <row r="63" spans="1:8" ht="15.65" customHeight="1" thickBot="1" x14ac:dyDescent="0.4">
      <c r="A63" s="830" t="s">
        <v>90</v>
      </c>
      <c r="B63" s="642"/>
      <c r="C63" s="642"/>
      <c r="D63" s="642"/>
      <c r="E63" s="642"/>
      <c r="F63" s="869"/>
      <c r="G63" s="871"/>
      <c r="H63" s="877"/>
    </row>
    <row r="64" spans="1:8" ht="28.5" customHeight="1" thickBot="1" x14ac:dyDescent="0.4">
      <c r="A64" s="1129" t="s">
        <v>2885</v>
      </c>
      <c r="B64" s="1130"/>
      <c r="C64" s="1130"/>
      <c r="D64" s="1130"/>
      <c r="E64" s="1130"/>
      <c r="F64" s="870"/>
      <c r="G64" s="176" t="s">
        <v>2637</v>
      </c>
      <c r="H64" s="874"/>
    </row>
    <row r="65" spans="1:9" ht="23.5" customHeight="1" thickBot="1" x14ac:dyDescent="0.4">
      <c r="A65" s="1131" t="s">
        <v>2886</v>
      </c>
      <c r="B65" s="1132"/>
      <c r="C65" s="1132"/>
      <c r="D65" s="1132"/>
      <c r="E65" s="1132"/>
      <c r="F65" s="870"/>
      <c r="G65" s="802">
        <f>IFERROR(INDEX(Reference!$S$2:$Z$22,MATCH(A62,Reference!$R$2:$R$22,0),MATCH('Supp Meas Worksheet'!$E$3&amp;'Supp Meas Worksheet'!$L$5&amp;'Savings Summary'!$B$4,Reference!$S$1:$Z$1,0)),0)</f>
        <v>0</v>
      </c>
      <c r="H65" s="875"/>
    </row>
    <row r="66" spans="1:9" ht="14.5" customHeight="1" thickBot="1" x14ac:dyDescent="0.4">
      <c r="A66" s="1139" t="s">
        <v>2887</v>
      </c>
      <c r="B66" s="1140"/>
      <c r="C66" s="1140"/>
      <c r="D66" s="1140"/>
      <c r="E66" s="1140"/>
      <c r="F66" s="872"/>
      <c r="G66" s="154"/>
      <c r="H66" s="880"/>
    </row>
    <row r="67" spans="1:9" ht="56.5" customHeight="1" thickBot="1" x14ac:dyDescent="0.4">
      <c r="A67" s="854" t="s">
        <v>2888</v>
      </c>
      <c r="B67" s="1134" t="s">
        <v>2889</v>
      </c>
      <c r="C67" s="1135"/>
      <c r="D67" s="651" t="s">
        <v>2889</v>
      </c>
      <c r="E67" s="651" t="s">
        <v>2889</v>
      </c>
      <c r="F67" s="651" t="s">
        <v>2889</v>
      </c>
      <c r="G67" s="651" t="s">
        <v>2873</v>
      </c>
      <c r="H67" s="843" t="s">
        <v>2890</v>
      </c>
      <c r="I67" s="1" t="s">
        <v>2875</v>
      </c>
    </row>
    <row r="68" spans="1:9" ht="28" customHeight="1" x14ac:dyDescent="0.35">
      <c r="A68" s="844"/>
      <c r="B68" s="1136"/>
      <c r="C68" s="1136"/>
      <c r="D68" s="662"/>
      <c r="E68" s="662"/>
      <c r="F68" s="662"/>
      <c r="G68" s="627"/>
      <c r="H68" s="817"/>
      <c r="I68" s="654">
        <f>IFERROR(INDEX($D$12:$H$12,MATCH(B68,$D$8:$H$8,0)),0)+IFERROR(INDEX($D$12:$H$12,MATCH(D68,$D$8:$H$8,0)),0)+IFERROR(INDEX($D$12:$H$12,MATCH(E68,$D$8:$H$8,0)),0)+IFERROR(INDEX($D$12:$H$12,MATCH(F68,$D$8:$H$8,0)),0)</f>
        <v>0</v>
      </c>
    </row>
    <row r="69" spans="1:9" ht="28" customHeight="1" x14ac:dyDescent="0.35">
      <c r="A69" s="846"/>
      <c r="B69" s="1137"/>
      <c r="C69" s="1137"/>
      <c r="D69" s="631"/>
      <c r="E69" s="631"/>
      <c r="F69" s="631"/>
      <c r="G69" s="633"/>
      <c r="H69" s="819"/>
      <c r="I69" s="654">
        <f t="shared" ref="I69:I70" si="4">IFERROR(INDEX($D$12:$H$12,MATCH(B69,$D$8:$H$8,0)),0)+IFERROR(INDEX($D$12:$H$12,MATCH(D69,$D$8:$H$8,0)),0)+IFERROR(INDEX($D$12:$H$12,MATCH(E69,$D$8:$H$8,0)),0)+IFERROR(INDEX($D$12:$H$12,MATCH(F69,$D$8:$H$8,0)),0)</f>
        <v>0</v>
      </c>
    </row>
    <row r="70" spans="1:9" ht="28" customHeight="1" thickBot="1" x14ac:dyDescent="0.4">
      <c r="A70" s="848"/>
      <c r="B70" s="1138"/>
      <c r="C70" s="1138"/>
      <c r="D70" s="646"/>
      <c r="E70" s="646"/>
      <c r="F70" s="646"/>
      <c r="G70" s="657"/>
      <c r="H70" s="855"/>
      <c r="I70" s="654">
        <f t="shared" si="4"/>
        <v>0</v>
      </c>
    </row>
    <row r="71" spans="1:9" ht="22" customHeight="1" thickBot="1" x14ac:dyDescent="0.5">
      <c r="A71" s="840"/>
      <c r="B71" s="648"/>
      <c r="C71" s="648"/>
      <c r="D71" s="648"/>
      <c r="E71" s="648"/>
      <c r="F71" s="648"/>
      <c r="G71" s="649" t="s">
        <v>2529</v>
      </c>
      <c r="H71" s="850"/>
    </row>
    <row r="72" spans="1:9" ht="22" customHeight="1" thickBot="1" x14ac:dyDescent="0.5">
      <c r="A72" s="840"/>
      <c r="B72" s="648"/>
      <c r="C72" s="648"/>
      <c r="D72" s="648"/>
      <c r="E72" s="648"/>
      <c r="F72" s="648"/>
      <c r="G72" s="649" t="s">
        <v>2530</v>
      </c>
      <c r="H72" s="850"/>
    </row>
    <row r="73" spans="1:9" ht="19" thickBot="1" x14ac:dyDescent="0.5">
      <c r="A73" s="856"/>
      <c r="B73" s="663"/>
      <c r="C73" s="663"/>
      <c r="D73" s="663"/>
      <c r="E73" s="663"/>
      <c r="F73" s="663"/>
      <c r="G73" s="663"/>
      <c r="H73" s="857"/>
    </row>
    <row r="74" spans="1:9" ht="16" thickBot="1" x14ac:dyDescent="0.4">
      <c r="A74" s="827" t="s">
        <v>3099</v>
      </c>
      <c r="B74" s="639"/>
      <c r="C74" s="640"/>
      <c r="D74" s="640"/>
      <c r="E74" s="640"/>
      <c r="F74" s="640"/>
      <c r="G74" s="640"/>
      <c r="H74" s="828"/>
    </row>
    <row r="75" spans="1:9" ht="29" customHeight="1" thickTop="1" thickBot="1" x14ac:dyDescent="0.4">
      <c r="A75" s="829" t="s">
        <v>2891</v>
      </c>
      <c r="B75" s="641"/>
      <c r="C75" s="641"/>
      <c r="D75" s="641"/>
      <c r="E75" s="641"/>
      <c r="F75" s="641"/>
      <c r="G75" s="943" t="s">
        <v>2531</v>
      </c>
      <c r="H75" s="944" t="s">
        <v>3097</v>
      </c>
    </row>
    <row r="76" spans="1:9" ht="15.65" customHeight="1" thickBot="1" x14ac:dyDescent="0.4">
      <c r="A76" s="830" t="s">
        <v>90</v>
      </c>
      <c r="B76" s="642"/>
      <c r="C76" s="642"/>
      <c r="D76" s="642"/>
      <c r="E76" s="642"/>
      <c r="F76" s="869"/>
      <c r="G76" s="871"/>
      <c r="H76" s="877"/>
    </row>
    <row r="77" spans="1:9" ht="28" customHeight="1" thickBot="1" x14ac:dyDescent="0.4">
      <c r="A77" s="1129" t="s">
        <v>2892</v>
      </c>
      <c r="B77" s="1130"/>
      <c r="C77" s="1130"/>
      <c r="D77" s="1130"/>
      <c r="E77" s="1130"/>
      <c r="F77" s="870"/>
      <c r="G77" s="176" t="s">
        <v>3064</v>
      </c>
      <c r="H77" s="874"/>
    </row>
    <row r="78" spans="1:9" ht="23" customHeight="1" thickBot="1" x14ac:dyDescent="0.4">
      <c r="A78" s="1131" t="s">
        <v>2893</v>
      </c>
      <c r="B78" s="1132"/>
      <c r="C78" s="1132"/>
      <c r="D78" s="1132"/>
      <c r="E78" s="1132"/>
      <c r="F78" s="870"/>
      <c r="G78" s="802">
        <f>IFERROR(INDEX(Reference!$S$2:$Z$22,MATCH(A75,Reference!$R$2:$R$22,0),MATCH('Supp Meas Worksheet'!$E$3&amp;'Supp Meas Worksheet'!$L$5&amp;'Savings Summary'!$B$4,Reference!$S$1:$Z$1,0)),0)</f>
        <v>0</v>
      </c>
      <c r="H78" s="875"/>
    </row>
    <row r="79" spans="1:9" ht="14.5" customHeight="1" thickBot="1" x14ac:dyDescent="0.4">
      <c r="A79" s="876"/>
      <c r="B79" s="229"/>
      <c r="C79" s="229"/>
      <c r="D79" s="229"/>
      <c r="E79" s="229"/>
      <c r="F79" s="872"/>
      <c r="G79" s="154"/>
      <c r="H79" s="835"/>
    </row>
    <row r="80" spans="1:9" ht="44.5" customHeight="1" thickBot="1" x14ac:dyDescent="0.4">
      <c r="A80" s="1122" t="s">
        <v>2894</v>
      </c>
      <c r="B80" s="1123"/>
      <c r="C80" s="1124" t="s">
        <v>2872</v>
      </c>
      <c r="D80" s="1125"/>
      <c r="E80" s="664" t="s">
        <v>2895</v>
      </c>
      <c r="F80" s="665" t="s">
        <v>2896</v>
      </c>
      <c r="G80" s="665" t="s">
        <v>2865</v>
      </c>
      <c r="H80" s="858" t="s">
        <v>2897</v>
      </c>
    </row>
    <row r="81" spans="1:8" ht="28" customHeight="1" x14ac:dyDescent="0.35">
      <c r="A81" s="1126"/>
      <c r="B81" s="1127"/>
      <c r="C81" s="1128"/>
      <c r="D81" s="1128"/>
      <c r="E81" s="666" t="str">
        <f>IFERROR(INDEX($D$10:$H$10,MATCH(C81,$D$8:$H$8,0)),"")</f>
        <v/>
      </c>
      <c r="F81" s="667"/>
      <c r="G81" s="666" t="str">
        <f>IFERROR(IF(INDEX($D$16:$H$16,MATCH(C81,$D$8:$H$8,0))&gt;0,INDEX($D$16:$H$16,MATCH(C81,$D$8:$H$8,0)),$H$6),"")</f>
        <v/>
      </c>
      <c r="H81" s="859"/>
    </row>
    <row r="82" spans="1:8" ht="28" customHeight="1" x14ac:dyDescent="0.35">
      <c r="A82" s="1116"/>
      <c r="B82" s="1117"/>
      <c r="C82" s="1118"/>
      <c r="D82" s="1118"/>
      <c r="E82" s="668" t="str">
        <f t="shared" ref="E82:E84" si="5">IFERROR(INDEX($D$10:$H$10,MATCH(C82,$D$8:$H$8,0)),"")</f>
        <v/>
      </c>
      <c r="F82" s="669"/>
      <c r="G82" s="668" t="str">
        <f t="shared" ref="G82:G84" si="6">IFERROR(IF(INDEX($D$16:$H$16,MATCH(C82,$D$8:$H$8,0))&gt;0,INDEX($D$16:$H$16,MATCH(C82,$D$8:$H$8,0)),$H$6),"")</f>
        <v/>
      </c>
      <c r="H82" s="860"/>
    </row>
    <row r="83" spans="1:8" ht="28" customHeight="1" x14ac:dyDescent="0.35">
      <c r="A83" s="1116"/>
      <c r="B83" s="1117"/>
      <c r="C83" s="1118"/>
      <c r="D83" s="1118"/>
      <c r="E83" s="668" t="str">
        <f t="shared" si="5"/>
        <v/>
      </c>
      <c r="F83" s="669"/>
      <c r="G83" s="668" t="str">
        <f t="shared" si="6"/>
        <v/>
      </c>
      <c r="H83" s="860"/>
    </row>
    <row r="84" spans="1:8" ht="28" customHeight="1" thickBot="1" x14ac:dyDescent="0.4">
      <c r="A84" s="1119"/>
      <c r="B84" s="1120"/>
      <c r="C84" s="1121"/>
      <c r="D84" s="1121"/>
      <c r="E84" s="670" t="str">
        <f t="shared" si="5"/>
        <v/>
      </c>
      <c r="F84" s="671"/>
      <c r="G84" s="670" t="str">
        <f t="shared" si="6"/>
        <v/>
      </c>
      <c r="H84" s="861"/>
    </row>
    <row r="85" spans="1:8" ht="22" customHeight="1" thickBot="1" x14ac:dyDescent="0.5">
      <c r="A85" s="840"/>
      <c r="B85" s="648"/>
      <c r="C85" s="648"/>
      <c r="D85" s="648"/>
      <c r="E85" s="648"/>
      <c r="F85" s="648"/>
      <c r="G85" s="649" t="s">
        <v>2529</v>
      </c>
      <c r="H85" s="850"/>
    </row>
    <row r="86" spans="1:8" ht="22" customHeight="1" thickBot="1" x14ac:dyDescent="0.5">
      <c r="A86" s="840"/>
      <c r="B86" s="648"/>
      <c r="C86" s="648"/>
      <c r="D86" s="648"/>
      <c r="E86" s="648"/>
      <c r="F86" s="648"/>
      <c r="G86" s="649" t="s">
        <v>2530</v>
      </c>
      <c r="H86" s="850"/>
    </row>
    <row r="87" spans="1:8" ht="18.5" x14ac:dyDescent="0.45">
      <c r="A87" s="824"/>
      <c r="B87" s="825"/>
      <c r="C87" s="825"/>
      <c r="D87" s="825"/>
      <c r="E87" s="825"/>
      <c r="F87" s="825"/>
      <c r="G87" s="825"/>
      <c r="H87" s="826"/>
    </row>
    <row r="88" spans="1:8" ht="14.5" customHeight="1" x14ac:dyDescent="0.35">
      <c r="A88" s="157"/>
      <c r="H88" s="379"/>
    </row>
    <row r="89" spans="1:8" ht="4.5" customHeight="1" x14ac:dyDescent="0.35">
      <c r="A89" s="862"/>
      <c r="B89" s="375"/>
      <c r="C89" s="375"/>
      <c r="D89" s="375"/>
      <c r="E89" s="375"/>
      <c r="F89" s="375"/>
      <c r="G89" s="375"/>
      <c r="H89" s="376"/>
    </row>
    <row r="90" spans="1:8" ht="14.5" customHeight="1" x14ac:dyDescent="0.35">
      <c r="A90" s="863" t="s">
        <v>2828</v>
      </c>
      <c r="B90" s="166"/>
      <c r="C90" s="375"/>
      <c r="D90" s="167"/>
      <c r="E90" s="168"/>
      <c r="F90" s="864"/>
      <c r="G90" s="375"/>
      <c r="H90" s="865" t="s">
        <v>2829</v>
      </c>
    </row>
    <row r="91" spans="1:8" ht="4.5" customHeight="1" thickBot="1" x14ac:dyDescent="0.4">
      <c r="A91" s="866"/>
      <c r="B91" s="867"/>
      <c r="C91" s="867"/>
      <c r="D91" s="867"/>
      <c r="E91" s="867"/>
      <c r="F91" s="867"/>
      <c r="G91" s="867"/>
      <c r="H91" s="868"/>
    </row>
    <row r="92" spans="1:8" ht="27.75" customHeight="1" thickTop="1" x14ac:dyDescent="0.35"/>
    <row r="93" spans="1:8" ht="27.75" customHeight="1" x14ac:dyDescent="0.35"/>
    <row r="94" spans="1:8" ht="26.15" customHeight="1" x14ac:dyDescent="0.35"/>
  </sheetData>
  <sheetProtection algorithmName="SHA-512" hashValue="IOwz430zsT8BoRzJf8geuEOGApEYmbCBh7r7X+jc3Jb61lN0Xctuwwqtx7/59e8kPHevlf9BaJpJDp3AYiKT5Q==" saltValue="rwckVG6UvNGptF6jPiEIEw==" spinCount="100000" sheet="1" formatCells="0"/>
  <mergeCells count="67">
    <mergeCell ref="A39:E39"/>
    <mergeCell ref="A56:C56"/>
    <mergeCell ref="D56:E56"/>
    <mergeCell ref="A40:E40"/>
    <mergeCell ref="A57:C57"/>
    <mergeCell ref="D57:E57"/>
    <mergeCell ref="A38:E38"/>
    <mergeCell ref="A10:C10"/>
    <mergeCell ref="G6:G7"/>
    <mergeCell ref="H6:H7"/>
    <mergeCell ref="A7:F7"/>
    <mergeCell ref="A8:C8"/>
    <mergeCell ref="A9:C9"/>
    <mergeCell ref="A26:C26"/>
    <mergeCell ref="F26:G26"/>
    <mergeCell ref="A11:C11"/>
    <mergeCell ref="A12:C12"/>
    <mergeCell ref="A13:C13"/>
    <mergeCell ref="A14:C14"/>
    <mergeCell ref="A15:C15"/>
    <mergeCell ref="A16:C16"/>
    <mergeCell ref="A23:E23"/>
    <mergeCell ref="A21:E21"/>
    <mergeCell ref="A22:E22"/>
    <mergeCell ref="A27:C27"/>
    <mergeCell ref="F27:G27"/>
    <mergeCell ref="A28:C28"/>
    <mergeCell ref="F28:G28"/>
    <mergeCell ref="G23:G24"/>
    <mergeCell ref="A24:E24"/>
    <mergeCell ref="A25:E25"/>
    <mergeCell ref="F29:G29"/>
    <mergeCell ref="A30:C30"/>
    <mergeCell ref="F30:G30"/>
    <mergeCell ref="A31:C31"/>
    <mergeCell ref="F31:G31"/>
    <mergeCell ref="A29:C29"/>
    <mergeCell ref="F56:G56"/>
    <mergeCell ref="A41:C41"/>
    <mergeCell ref="A42:C42"/>
    <mergeCell ref="A43:C43"/>
    <mergeCell ref="A44:C44"/>
    <mergeCell ref="A45:C45"/>
    <mergeCell ref="A46:C46"/>
    <mergeCell ref="A53:E53"/>
    <mergeCell ref="A54:E54"/>
    <mergeCell ref="A55:E55"/>
    <mergeCell ref="F57:G57"/>
    <mergeCell ref="B67:C67"/>
    <mergeCell ref="B68:C68"/>
    <mergeCell ref="B69:C69"/>
    <mergeCell ref="B70:C70"/>
    <mergeCell ref="A65:E65"/>
    <mergeCell ref="A66:E66"/>
    <mergeCell ref="A64:E64"/>
    <mergeCell ref="A80:B80"/>
    <mergeCell ref="C80:D80"/>
    <mergeCell ref="A81:B81"/>
    <mergeCell ref="C81:D81"/>
    <mergeCell ref="A77:E77"/>
    <mergeCell ref="A78:E78"/>
    <mergeCell ref="A82:B82"/>
    <mergeCell ref="C82:D82"/>
    <mergeCell ref="A83:B83"/>
    <mergeCell ref="C83:D83"/>
    <mergeCell ref="A84:B84"/>
    <mergeCell ref="C84:D84"/>
  </mergeCells>
  <conditionalFormatting sqref="H27:H31">
    <cfRule type="expression" dxfId="35" priority="1">
      <formula>AND(OR($H27&lt;15,$H27&gt;500),$H27&lt;&gt;"")</formula>
    </cfRule>
  </conditionalFormatting>
  <dataValidations count="5">
    <dataValidation type="list" allowBlank="1" showInputMessage="1" showErrorMessage="1" sqref="D10:H10" xr:uid="{14C8ADF6-0DA3-4A7E-B7D1-E4251BBE1DB4}">
      <formula1>CompType</formula1>
    </dataValidation>
    <dataValidation type="list" allowBlank="1" showInputMessage="1" showErrorMessage="1" sqref="D13:H13" xr:uid="{45C63EA9-8168-4E65-880D-709BE32919AF}">
      <formula1>Controls</formula1>
    </dataValidation>
    <dataValidation type="list" allowBlank="1" showInputMessage="1" showErrorMessage="1" sqref="B68:B70 C81:D84 A42:F46 A27:C31 D68:F70" xr:uid="{01353D61-33F6-456A-AA2C-E307004FF208}">
      <formula1>$D$8:$H$8</formula1>
    </dataValidation>
    <dataValidation type="list" allowBlank="1" showInputMessage="1" showErrorMessage="1" sqref="H57 H81:H84" xr:uid="{4218C47D-CE6C-4AAB-83DA-61CFF06CA63C}">
      <formula1>"Yes,No"</formula1>
    </dataValidation>
    <dataValidation allowBlank="1" showErrorMessage="1" sqref="A81:B84" xr:uid="{19C15721-20A5-49F1-B69A-EE72F09C66EE}"/>
  </dataValidations>
  <printOptions horizontalCentered="1"/>
  <pageMargins left="0.25" right="0.25" top="0.75" bottom="0.75" header="0.3" footer="0.3"/>
  <pageSetup scale="65" fitToHeight="0" orientation="landscape" r:id="rId1"/>
  <rowBreaks count="3" manualBreakCount="3">
    <brk id="17" max="16383" man="1"/>
    <brk id="49" max="16383" man="1"/>
    <brk id="7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D48D-1991-464B-AF72-5A823CFA6C99}">
  <sheetPr>
    <tabColor rgb="FFFFFF99"/>
    <pageSetUpPr fitToPage="1"/>
  </sheetPr>
  <dimension ref="A1:GL449"/>
  <sheetViews>
    <sheetView showGridLines="0" zoomScale="90" zoomScaleNormal="90" workbookViewId="0">
      <selection activeCell="F12" sqref="F12"/>
    </sheetView>
  </sheetViews>
  <sheetFormatPr defaultRowHeight="14.5" x14ac:dyDescent="0.35"/>
  <cols>
    <col min="1" max="1" width="2.81640625" customWidth="1"/>
    <col min="2" max="2" width="25.453125" customWidth="1"/>
    <col min="3" max="3" width="16.1796875" customWidth="1"/>
    <col min="4" max="5" width="13.6328125" customWidth="1"/>
    <col min="6" max="7" width="20.6328125" customWidth="1"/>
    <col min="8" max="8" width="22.81640625" customWidth="1"/>
    <col min="9" max="9" width="8.26953125" customWidth="1"/>
    <col min="10" max="10" width="3.1796875" customWidth="1"/>
    <col min="11" max="194" width="8.7265625" style="676"/>
  </cols>
  <sheetData>
    <row r="1" spans="1:194" s="151" customFormat="1" ht="24" customHeight="1" thickTop="1" x14ac:dyDescent="0.3">
      <c r="A1" s="1012"/>
      <c r="B1" s="1013"/>
      <c r="C1" s="1014"/>
      <c r="D1" s="1014"/>
      <c r="E1" s="1014"/>
      <c r="F1" s="1014"/>
      <c r="G1" s="1014"/>
      <c r="H1" s="1014"/>
      <c r="I1" s="1015"/>
      <c r="J1" s="1016"/>
    </row>
    <row r="2" spans="1:194" s="151" customFormat="1" ht="23" x14ac:dyDescent="0.5">
      <c r="A2" s="1017"/>
      <c r="B2" s="700" t="str">
        <f>'App Instruct'!A2</f>
        <v>Program Application</v>
      </c>
      <c r="C2" s="327"/>
      <c r="D2" s="327"/>
      <c r="E2" s="327"/>
      <c r="F2" s="327"/>
      <c r="G2" s="327"/>
      <c r="H2" s="327"/>
      <c r="I2" s="701"/>
      <c r="J2" s="1018"/>
    </row>
    <row r="3" spans="1:194" s="151" customFormat="1" ht="18" x14ac:dyDescent="0.4">
      <c r="A3" s="1017"/>
      <c r="B3" s="702" t="str">
        <f>'App Instruct'!A3</f>
        <v>Supplemental Measures Program</v>
      </c>
      <c r="C3" s="327"/>
      <c r="D3" s="304" t="str">
        <f>'App Cust Info'!E3</f>
        <v/>
      </c>
      <c r="E3" s="327"/>
      <c r="F3" s="327"/>
      <c r="G3" s="327"/>
      <c r="H3" s="327"/>
      <c r="I3" s="701"/>
      <c r="J3" s="1018"/>
    </row>
    <row r="4" spans="1:194" s="151" customFormat="1" ht="18" customHeight="1" x14ac:dyDescent="0.3">
      <c r="A4" s="1017"/>
      <c r="B4" s="703"/>
      <c r="C4" s="161"/>
      <c r="D4" s="161"/>
      <c r="E4" s="161"/>
      <c r="F4" s="161"/>
      <c r="G4" s="161"/>
      <c r="H4" s="161"/>
      <c r="I4" s="704"/>
      <c r="J4" s="1019"/>
    </row>
    <row r="5" spans="1:194" s="676" customFormat="1" ht="19" customHeight="1" thickBot="1" x14ac:dyDescent="0.4">
      <c r="A5" s="1020"/>
      <c r="B5" s="705" t="s">
        <v>1637</v>
      </c>
      <c r="C5" s="691">
        <f>'App Cust Info'!A9</f>
        <v>0</v>
      </c>
      <c r="D5" s="692"/>
      <c r="E5" s="693"/>
      <c r="F5" s="691"/>
      <c r="G5" s="946"/>
      <c r="H5" s="693"/>
      <c r="I5" s="706"/>
      <c r="J5" s="1021"/>
    </row>
    <row r="6" spans="1:194" s="151" customFormat="1" ht="15.5" customHeight="1" thickBot="1" x14ac:dyDescent="0.35">
      <c r="A6" s="1017"/>
      <c r="B6" s="709" t="s">
        <v>2527</v>
      </c>
      <c r="C6" s="710"/>
      <c r="D6" s="710"/>
      <c r="E6" s="710"/>
      <c r="F6" s="710"/>
      <c r="G6" s="710"/>
      <c r="H6" s="710"/>
      <c r="I6" s="711"/>
      <c r="J6" s="1019"/>
    </row>
    <row r="7" spans="1:194" s="151" customFormat="1" ht="15.5" customHeight="1" thickBot="1" x14ac:dyDescent="0.35">
      <c r="A7" s="1017"/>
      <c r="B7" s="712"/>
      <c r="C7" s="178"/>
      <c r="D7" s="178"/>
      <c r="E7" s="178"/>
      <c r="F7" s="178"/>
      <c r="G7" s="178"/>
      <c r="H7" s="178"/>
      <c r="I7" s="713"/>
      <c r="J7" s="1019"/>
    </row>
    <row r="8" spans="1:194" s="151" customFormat="1" ht="15.5" customHeight="1" thickBot="1" x14ac:dyDescent="0.35">
      <c r="A8" s="1017"/>
      <c r="B8" s="712"/>
      <c r="C8" s="912"/>
      <c r="D8" s="1304" t="s">
        <v>2973</v>
      </c>
      <c r="E8" s="1379"/>
      <c r="F8" s="1379"/>
      <c r="G8" s="915"/>
      <c r="H8" s="1022"/>
      <c r="I8" s="713"/>
      <c r="J8" s="1019"/>
    </row>
    <row r="9" spans="1:194" s="151" customFormat="1" ht="15.5" customHeight="1" thickBot="1" x14ac:dyDescent="0.35">
      <c r="A9" s="1017"/>
      <c r="B9" s="712"/>
      <c r="C9" s="912"/>
      <c r="D9" s="1304" t="s">
        <v>2936</v>
      </c>
      <c r="E9" s="1305"/>
      <c r="F9" s="908" t="s">
        <v>2939</v>
      </c>
      <c r="G9" s="915"/>
      <c r="H9" s="1022"/>
      <c r="I9" s="713"/>
      <c r="J9" s="1019"/>
    </row>
    <row r="10" spans="1:194" s="151" customFormat="1" ht="15.5" customHeight="1" x14ac:dyDescent="0.3">
      <c r="A10" s="1017"/>
      <c r="B10" s="712"/>
      <c r="C10" s="913"/>
      <c r="D10" s="1504">
        <f>IFERROR(IF('Supp Meas Worksheet'!M5&lt;&gt;"G",Reference!AC2,0),0)</f>
        <v>0.2</v>
      </c>
      <c r="E10" s="1505"/>
      <c r="F10" s="1508">
        <f>IFERROR(IF('Supp Meas Worksheet'!M5&lt;&gt;"E",INDEX(Reference!$AC$2:$AN$2,MATCH('Supp Meas Worksheet'!$E$3&amp;'Savings Summary'!$B$4&amp;'Supp Meas Worksheet'!$L$5&amp;'Supp Meas Worksheet'!$M$5,Reference!$AC$1:$AN$1,0)),0),0)</f>
        <v>0</v>
      </c>
      <c r="G10" s="916"/>
      <c r="H10" s="1023"/>
      <c r="I10" s="713"/>
      <c r="J10" s="1019"/>
    </row>
    <row r="11" spans="1:194" s="151" customFormat="1" ht="15.5" customHeight="1" thickBot="1" x14ac:dyDescent="0.35">
      <c r="A11" s="1017"/>
      <c r="B11" s="712"/>
      <c r="C11" s="914"/>
      <c r="D11" s="1506"/>
      <c r="E11" s="1507"/>
      <c r="F11" s="1509"/>
      <c r="G11" s="917"/>
      <c r="H11" s="1024"/>
      <c r="I11" s="713"/>
      <c r="J11" s="1019"/>
    </row>
    <row r="12" spans="1:194" s="151" customFormat="1" ht="15.5" customHeight="1" thickBot="1" x14ac:dyDescent="0.35">
      <c r="A12" s="1017"/>
      <c r="B12" s="712"/>
      <c r="C12" s="178"/>
      <c r="D12" s="178"/>
      <c r="E12" s="178"/>
      <c r="F12" s="178"/>
      <c r="G12" s="178"/>
      <c r="H12" s="178"/>
      <c r="I12" s="713"/>
      <c r="J12" s="1019"/>
    </row>
    <row r="13" spans="1:194" s="676" customFormat="1" ht="29" customHeight="1" thickBot="1" x14ac:dyDescent="0.4">
      <c r="A13" s="1020"/>
      <c r="B13" s="1519" t="s">
        <v>2921</v>
      </c>
      <c r="C13" s="1520"/>
      <c r="D13" s="1520"/>
      <c r="E13" s="1520"/>
      <c r="F13" s="1520"/>
      <c r="G13" s="695" t="s">
        <v>2965</v>
      </c>
      <c r="H13" s="1517" t="str">
        <f>IFERROR(IF(AND(C15="Refrigeration",'App Cust Info'!A21="Refrigerated Warehouse"),"Custom Projects/Industrial Refrigeration - Custom",VLOOKUP($C$15,CustCat,2,FALSE)),"")</f>
        <v/>
      </c>
      <c r="I13" s="1518"/>
      <c r="J13" s="1021"/>
    </row>
    <row r="14" spans="1:194" ht="22.5" customHeight="1" thickBot="1" x14ac:dyDescent="0.4">
      <c r="A14" s="1020"/>
      <c r="B14" s="1536" t="s">
        <v>2922</v>
      </c>
      <c r="C14" s="1537"/>
      <c r="D14" s="1537"/>
      <c r="E14" s="1537"/>
      <c r="F14" s="1537"/>
      <c r="G14" s="1537"/>
      <c r="H14" s="1537"/>
      <c r="I14" s="1538"/>
      <c r="J14" s="1021"/>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row>
    <row r="15" spans="1:194" ht="32.5" customHeight="1" x14ac:dyDescent="0.35">
      <c r="A15" s="1020"/>
      <c r="B15" s="707" t="s">
        <v>2956</v>
      </c>
      <c r="C15" s="1512"/>
      <c r="D15" s="1512"/>
      <c r="E15" s="1512"/>
      <c r="F15" s="694"/>
      <c r="G15" s="694"/>
      <c r="H15" s="694"/>
      <c r="I15" s="708"/>
      <c r="J15" s="1021"/>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row>
    <row r="16" spans="1:194" s="676" customFormat="1" x14ac:dyDescent="0.35">
      <c r="A16" s="1025"/>
      <c r="B16" s="1527"/>
      <c r="C16" s="1528"/>
      <c r="D16" s="1528"/>
      <c r="E16" s="1528"/>
      <c r="F16" s="1528"/>
      <c r="G16" s="1528"/>
      <c r="H16" s="1528"/>
      <c r="I16" s="1529"/>
      <c r="J16" s="1026"/>
    </row>
    <row r="17" spans="1:10" s="676" customFormat="1" x14ac:dyDescent="0.35">
      <c r="A17" s="1025"/>
      <c r="B17" s="1527"/>
      <c r="C17" s="1528"/>
      <c r="D17" s="1528"/>
      <c r="E17" s="1528"/>
      <c r="F17" s="1528"/>
      <c r="G17" s="1528"/>
      <c r="H17" s="1528"/>
      <c r="I17" s="1529"/>
      <c r="J17" s="1026"/>
    </row>
    <row r="18" spans="1:10" s="676" customFormat="1" x14ac:dyDescent="0.35">
      <c r="A18" s="1025"/>
      <c r="B18" s="1527"/>
      <c r="C18" s="1528"/>
      <c r="D18" s="1528"/>
      <c r="E18" s="1528"/>
      <c r="F18" s="1528"/>
      <c r="G18" s="1528"/>
      <c r="H18" s="1528"/>
      <c r="I18" s="1529"/>
      <c r="J18" s="1026"/>
    </row>
    <row r="19" spans="1:10" s="676" customFormat="1" x14ac:dyDescent="0.35">
      <c r="A19" s="1025"/>
      <c r="B19" s="1527"/>
      <c r="C19" s="1528"/>
      <c r="D19" s="1528"/>
      <c r="E19" s="1528"/>
      <c r="F19" s="1528"/>
      <c r="G19" s="1528"/>
      <c r="H19" s="1528"/>
      <c r="I19" s="1529"/>
      <c r="J19" s="1026"/>
    </row>
    <row r="20" spans="1:10" s="676" customFormat="1" x14ac:dyDescent="0.35">
      <c r="A20" s="1025"/>
      <c r="B20" s="1527"/>
      <c r="C20" s="1528"/>
      <c r="D20" s="1528"/>
      <c r="E20" s="1528"/>
      <c r="F20" s="1528"/>
      <c r="G20" s="1528"/>
      <c r="H20" s="1528"/>
      <c r="I20" s="1529"/>
      <c r="J20" s="1026"/>
    </row>
    <row r="21" spans="1:10" s="676" customFormat="1" x14ac:dyDescent="0.35">
      <c r="A21" s="1025"/>
      <c r="B21" s="1527"/>
      <c r="C21" s="1528"/>
      <c r="D21" s="1528"/>
      <c r="E21" s="1528"/>
      <c r="F21" s="1528"/>
      <c r="G21" s="1528"/>
      <c r="H21" s="1528"/>
      <c r="I21" s="1529"/>
      <c r="J21" s="1026"/>
    </row>
    <row r="22" spans="1:10" s="676" customFormat="1" ht="15" thickBot="1" x14ac:dyDescent="0.4">
      <c r="A22" s="1025"/>
      <c r="B22" s="1530"/>
      <c r="C22" s="1531"/>
      <c r="D22" s="1531"/>
      <c r="E22" s="1531"/>
      <c r="F22" s="1531"/>
      <c r="G22" s="1531"/>
      <c r="H22" s="1531"/>
      <c r="I22" s="1532"/>
      <c r="J22" s="1026"/>
    </row>
    <row r="23" spans="1:10" s="676" customFormat="1" ht="22.5" customHeight="1" thickBot="1" x14ac:dyDescent="0.4">
      <c r="A23" s="1025"/>
      <c r="B23" s="1524" t="s">
        <v>2952</v>
      </c>
      <c r="C23" s="1525"/>
      <c r="D23" s="1525"/>
      <c r="E23" s="1525"/>
      <c r="F23" s="1525"/>
      <c r="G23" s="1525"/>
      <c r="H23" s="1525"/>
      <c r="I23" s="1526"/>
      <c r="J23" s="1026"/>
    </row>
    <row r="24" spans="1:10" s="676" customFormat="1" x14ac:dyDescent="0.35">
      <c r="A24" s="1025"/>
      <c r="B24" s="1527"/>
      <c r="C24" s="1528"/>
      <c r="D24" s="1528"/>
      <c r="E24" s="1528"/>
      <c r="F24" s="1528"/>
      <c r="G24" s="1528"/>
      <c r="H24" s="1528"/>
      <c r="I24" s="1529"/>
      <c r="J24" s="1026"/>
    </row>
    <row r="25" spans="1:10" s="676" customFormat="1" x14ac:dyDescent="0.35">
      <c r="A25" s="1025"/>
      <c r="B25" s="1527"/>
      <c r="C25" s="1528"/>
      <c r="D25" s="1528"/>
      <c r="E25" s="1528"/>
      <c r="F25" s="1528"/>
      <c r="G25" s="1528"/>
      <c r="H25" s="1528"/>
      <c r="I25" s="1529"/>
      <c r="J25" s="1026"/>
    </row>
    <row r="26" spans="1:10" s="676" customFormat="1" x14ac:dyDescent="0.35">
      <c r="A26" s="1025"/>
      <c r="B26" s="1527"/>
      <c r="C26" s="1528"/>
      <c r="D26" s="1528"/>
      <c r="E26" s="1528"/>
      <c r="F26" s="1528"/>
      <c r="G26" s="1528"/>
      <c r="H26" s="1528"/>
      <c r="I26" s="1529"/>
      <c r="J26" s="1026"/>
    </row>
    <row r="27" spans="1:10" s="676" customFormat="1" x14ac:dyDescent="0.35">
      <c r="A27" s="1025"/>
      <c r="B27" s="1527"/>
      <c r="C27" s="1528"/>
      <c r="D27" s="1528"/>
      <c r="E27" s="1528"/>
      <c r="F27" s="1528"/>
      <c r="G27" s="1528"/>
      <c r="H27" s="1528"/>
      <c r="I27" s="1529"/>
      <c r="J27" s="1026"/>
    </row>
    <row r="28" spans="1:10" s="676" customFormat="1" x14ac:dyDescent="0.35">
      <c r="A28" s="1025"/>
      <c r="B28" s="1527"/>
      <c r="C28" s="1528"/>
      <c r="D28" s="1528"/>
      <c r="E28" s="1528"/>
      <c r="F28" s="1528"/>
      <c r="G28" s="1528"/>
      <c r="H28" s="1528"/>
      <c r="I28" s="1529"/>
      <c r="J28" s="1026"/>
    </row>
    <row r="29" spans="1:10" s="676" customFormat="1" x14ac:dyDescent="0.35">
      <c r="A29" s="1025"/>
      <c r="B29" s="1527"/>
      <c r="C29" s="1528"/>
      <c r="D29" s="1528"/>
      <c r="E29" s="1528"/>
      <c r="F29" s="1528"/>
      <c r="G29" s="1528"/>
      <c r="H29" s="1528"/>
      <c r="I29" s="1529"/>
      <c r="J29" s="1026"/>
    </row>
    <row r="30" spans="1:10" s="676" customFormat="1" ht="15" thickBot="1" x14ac:dyDescent="0.4">
      <c r="A30" s="1025"/>
      <c r="B30" s="1530"/>
      <c r="C30" s="1531"/>
      <c r="D30" s="1531"/>
      <c r="E30" s="1531"/>
      <c r="F30" s="1531"/>
      <c r="G30" s="1531"/>
      <c r="H30" s="1531"/>
      <c r="I30" s="1532"/>
      <c r="J30" s="1026"/>
    </row>
    <row r="31" spans="1:10" s="676" customFormat="1" ht="22.5" customHeight="1" thickBot="1" x14ac:dyDescent="0.4">
      <c r="A31" s="1025"/>
      <c r="B31" s="1524" t="s">
        <v>2953</v>
      </c>
      <c r="C31" s="1525"/>
      <c r="D31" s="1525"/>
      <c r="E31" s="1525"/>
      <c r="F31" s="1525"/>
      <c r="G31" s="1525"/>
      <c r="H31" s="1525"/>
      <c r="I31" s="1526"/>
      <c r="J31" s="1026"/>
    </row>
    <row r="32" spans="1:10" s="676" customFormat="1" x14ac:dyDescent="0.35">
      <c r="A32" s="1025"/>
      <c r="B32" s="1527"/>
      <c r="C32" s="1528"/>
      <c r="D32" s="1528"/>
      <c r="E32" s="1528"/>
      <c r="F32" s="1528"/>
      <c r="G32" s="1528"/>
      <c r="H32" s="1528"/>
      <c r="I32" s="1529"/>
      <c r="J32" s="1026"/>
    </row>
    <row r="33" spans="1:10" s="676" customFormat="1" x14ac:dyDescent="0.35">
      <c r="A33" s="1025"/>
      <c r="B33" s="1527"/>
      <c r="C33" s="1528"/>
      <c r="D33" s="1528"/>
      <c r="E33" s="1528"/>
      <c r="F33" s="1528"/>
      <c r="G33" s="1528"/>
      <c r="H33" s="1528"/>
      <c r="I33" s="1529"/>
      <c r="J33" s="1026"/>
    </row>
    <row r="34" spans="1:10" s="676" customFormat="1" x14ac:dyDescent="0.35">
      <c r="A34" s="1025"/>
      <c r="B34" s="1527"/>
      <c r="C34" s="1528"/>
      <c r="D34" s="1528"/>
      <c r="E34" s="1528"/>
      <c r="F34" s="1528"/>
      <c r="G34" s="1528"/>
      <c r="H34" s="1528"/>
      <c r="I34" s="1529"/>
      <c r="J34" s="1026"/>
    </row>
    <row r="35" spans="1:10" s="676" customFormat="1" x14ac:dyDescent="0.35">
      <c r="A35" s="1025"/>
      <c r="B35" s="1527"/>
      <c r="C35" s="1528"/>
      <c r="D35" s="1528"/>
      <c r="E35" s="1528"/>
      <c r="F35" s="1528"/>
      <c r="G35" s="1528"/>
      <c r="H35" s="1528"/>
      <c r="I35" s="1529"/>
      <c r="J35" s="1026"/>
    </row>
    <row r="36" spans="1:10" s="676" customFormat="1" x14ac:dyDescent="0.35">
      <c r="A36" s="1025"/>
      <c r="B36" s="1527"/>
      <c r="C36" s="1528"/>
      <c r="D36" s="1528"/>
      <c r="E36" s="1528"/>
      <c r="F36" s="1528"/>
      <c r="G36" s="1528"/>
      <c r="H36" s="1528"/>
      <c r="I36" s="1529"/>
      <c r="J36" s="1026"/>
    </row>
    <row r="37" spans="1:10" s="676" customFormat="1" x14ac:dyDescent="0.35">
      <c r="A37" s="1025"/>
      <c r="B37" s="1527"/>
      <c r="C37" s="1528"/>
      <c r="D37" s="1528"/>
      <c r="E37" s="1528"/>
      <c r="F37" s="1528"/>
      <c r="G37" s="1528"/>
      <c r="H37" s="1528"/>
      <c r="I37" s="1529"/>
      <c r="J37" s="1026"/>
    </row>
    <row r="38" spans="1:10" s="676" customFormat="1" ht="15" thickBot="1" x14ac:dyDescent="0.4">
      <c r="A38" s="1025"/>
      <c r="B38" s="1527"/>
      <c r="C38" s="1528"/>
      <c r="D38" s="1528"/>
      <c r="E38" s="1528"/>
      <c r="F38" s="1528"/>
      <c r="G38" s="1528"/>
      <c r="H38" s="1528"/>
      <c r="I38" s="1529"/>
      <c r="J38" s="1026"/>
    </row>
    <row r="39" spans="1:10" s="676" customFormat="1" ht="22.5" customHeight="1" thickBot="1" x14ac:dyDescent="0.4">
      <c r="A39" s="1025"/>
      <c r="B39" s="1524" t="s">
        <v>2954</v>
      </c>
      <c r="C39" s="1525"/>
      <c r="D39" s="1525"/>
      <c r="E39" s="1525"/>
      <c r="F39" s="1525"/>
      <c r="G39" s="1525"/>
      <c r="H39" s="1525"/>
      <c r="I39" s="1526"/>
      <c r="J39" s="1026"/>
    </row>
    <row r="40" spans="1:10" s="676" customFormat="1" ht="28" customHeight="1" thickBot="1" x14ac:dyDescent="0.4">
      <c r="A40" s="1025"/>
      <c r="B40" s="1533"/>
      <c r="C40" s="1534"/>
      <c r="D40" s="1534"/>
      <c r="E40" s="1534"/>
      <c r="F40" s="1534"/>
      <c r="G40" s="1534"/>
      <c r="H40" s="1534"/>
      <c r="I40" s="1535"/>
      <c r="J40" s="1026"/>
    </row>
    <row r="41" spans="1:10" s="676" customFormat="1" ht="15" thickBot="1" x14ac:dyDescent="0.4">
      <c r="A41" s="1025"/>
      <c r="J41" s="1026"/>
    </row>
    <row r="42" spans="1:10" s="676" customFormat="1" x14ac:dyDescent="0.35">
      <c r="A42" s="1025"/>
      <c r="B42" s="1515" t="s">
        <v>2975</v>
      </c>
      <c r="C42" s="1516"/>
      <c r="D42" s="1516"/>
      <c r="F42" s="1521" t="s">
        <v>2923</v>
      </c>
      <c r="G42" s="1522"/>
      <c r="H42" s="1522"/>
      <c r="I42" s="1522"/>
      <c r="J42" s="1026"/>
    </row>
    <row r="43" spans="1:10" s="676" customFormat="1" ht="60" customHeight="1" thickBot="1" x14ac:dyDescent="0.4">
      <c r="A43" s="1025"/>
      <c r="B43" s="1523" t="s">
        <v>2955</v>
      </c>
      <c r="C43" s="1523"/>
      <c r="D43" s="1523"/>
      <c r="F43" s="1510" t="s">
        <v>2924</v>
      </c>
      <c r="G43" s="1510"/>
      <c r="H43" s="1510"/>
      <c r="I43" s="1510"/>
      <c r="J43" s="1026"/>
    </row>
    <row r="44" spans="1:10" s="676" customFormat="1" ht="15" customHeight="1" x14ac:dyDescent="0.35">
      <c r="A44" s="1025"/>
      <c r="B44" s="677" t="s">
        <v>2925</v>
      </c>
      <c r="C44" s="1513" t="s">
        <v>2926</v>
      </c>
      <c r="D44" s="1514"/>
      <c r="E44" s="1027"/>
      <c r="F44" s="678" t="s">
        <v>2927</v>
      </c>
      <c r="G44" s="679" t="s">
        <v>2928</v>
      </c>
      <c r="H44" s="1027"/>
      <c r="I44" s="1027"/>
      <c r="J44" s="1026"/>
    </row>
    <row r="45" spans="1:10" s="676" customFormat="1" x14ac:dyDescent="0.35">
      <c r="A45" s="1025"/>
      <c r="B45" s="680" t="s">
        <v>2929</v>
      </c>
      <c r="C45" s="629"/>
      <c r="D45" s="681" t="s">
        <v>12</v>
      </c>
      <c r="F45" s="680" t="s">
        <v>2930</v>
      </c>
      <c r="G45" s="682"/>
      <c r="J45" s="1026"/>
    </row>
    <row r="46" spans="1:10" s="676" customFormat="1" x14ac:dyDescent="0.35">
      <c r="A46" s="1025"/>
      <c r="B46" s="680" t="s">
        <v>2931</v>
      </c>
      <c r="C46" s="629"/>
      <c r="D46" s="681" t="s">
        <v>12</v>
      </c>
      <c r="F46" s="680" t="s">
        <v>2932</v>
      </c>
      <c r="G46" s="682"/>
      <c r="J46" s="1026"/>
    </row>
    <row r="47" spans="1:10" s="676" customFormat="1" ht="15" thickBot="1" x14ac:dyDescent="0.4">
      <c r="A47" s="1025"/>
      <c r="B47" s="680" t="s">
        <v>2933</v>
      </c>
      <c r="C47" s="629"/>
      <c r="D47" s="681" t="s">
        <v>12</v>
      </c>
      <c r="F47" s="683" t="s">
        <v>2934</v>
      </c>
      <c r="G47" s="1011">
        <f>G45+G46</f>
        <v>0</v>
      </c>
      <c r="J47" s="1026"/>
    </row>
    <row r="48" spans="1:10" s="676" customFormat="1" ht="15" thickBot="1" x14ac:dyDescent="0.4">
      <c r="A48" s="1025"/>
      <c r="B48" s="683" t="s">
        <v>2935</v>
      </c>
      <c r="C48" s="684"/>
      <c r="D48" s="685" t="s">
        <v>2936</v>
      </c>
      <c r="J48" s="1026"/>
    </row>
    <row r="49" spans="1:10" s="676" customFormat="1" ht="15" thickBot="1" x14ac:dyDescent="0.4">
      <c r="A49" s="1025"/>
      <c r="J49" s="1026"/>
    </row>
    <row r="50" spans="1:10" s="676" customFormat="1" x14ac:dyDescent="0.35">
      <c r="A50" s="1025"/>
      <c r="B50" s="1515" t="s">
        <v>2937</v>
      </c>
      <c r="C50" s="1516"/>
      <c r="D50" s="1516"/>
      <c r="J50" s="1026"/>
    </row>
    <row r="51" spans="1:10" s="676" customFormat="1" x14ac:dyDescent="0.35">
      <c r="A51" s="1025"/>
      <c r="B51" s="1510" t="s">
        <v>2938</v>
      </c>
      <c r="C51" s="1510"/>
      <c r="D51" s="1510"/>
      <c r="J51" s="1026"/>
    </row>
    <row r="52" spans="1:10" s="676" customFormat="1" x14ac:dyDescent="0.35">
      <c r="A52" s="1025"/>
      <c r="B52" s="1510"/>
      <c r="C52" s="1510"/>
      <c r="D52" s="1510"/>
      <c r="J52" s="1026"/>
    </row>
    <row r="53" spans="1:10" s="676" customFormat="1" x14ac:dyDescent="0.35">
      <c r="A53" s="1025"/>
      <c r="B53" s="1510"/>
      <c r="C53" s="1510"/>
      <c r="D53" s="1510"/>
      <c r="J53" s="1026"/>
    </row>
    <row r="54" spans="1:10" s="676" customFormat="1" ht="60" customHeight="1" x14ac:dyDescent="0.35">
      <c r="A54" s="1025"/>
      <c r="B54" s="1511"/>
      <c r="C54" s="1511"/>
      <c r="D54" s="1511"/>
      <c r="J54" s="1026"/>
    </row>
    <row r="55" spans="1:10" s="676" customFormat="1" x14ac:dyDescent="0.35">
      <c r="A55" s="1025"/>
      <c r="B55" s="686" t="s">
        <v>2976</v>
      </c>
      <c r="C55" s="629"/>
      <c r="D55" s="686" t="s">
        <v>2939</v>
      </c>
      <c r="J55" s="1026"/>
    </row>
    <row r="56" spans="1:10" s="676" customFormat="1" x14ac:dyDescent="0.35">
      <c r="A56" s="1025"/>
      <c r="B56" s="686" t="s">
        <v>2977</v>
      </c>
      <c r="C56" s="629"/>
      <c r="D56" s="686" t="s">
        <v>2939</v>
      </c>
      <c r="J56" s="1026"/>
    </row>
    <row r="57" spans="1:10" s="676" customFormat="1" x14ac:dyDescent="0.35">
      <c r="A57" s="1025"/>
      <c r="B57" s="686" t="s">
        <v>2940</v>
      </c>
      <c r="C57" s="629"/>
      <c r="D57" s="686" t="s">
        <v>2941</v>
      </c>
      <c r="J57" s="1026"/>
    </row>
    <row r="58" spans="1:10" s="676" customFormat="1" x14ac:dyDescent="0.35">
      <c r="A58" s="1025"/>
      <c r="B58" s="686" t="s">
        <v>2907</v>
      </c>
      <c r="C58" s="629"/>
      <c r="D58" s="686" t="s">
        <v>2941</v>
      </c>
      <c r="J58" s="1026"/>
    </row>
    <row r="59" spans="1:10" s="676" customFormat="1" x14ac:dyDescent="0.35">
      <c r="A59" s="1025"/>
      <c r="B59" s="686" t="s">
        <v>2942</v>
      </c>
      <c r="C59" s="629"/>
      <c r="D59" s="686" t="s">
        <v>2941</v>
      </c>
      <c r="J59" s="1026"/>
    </row>
    <row r="60" spans="1:10" s="676" customFormat="1" x14ac:dyDescent="0.35">
      <c r="A60" s="1025"/>
      <c r="B60" s="686" t="s">
        <v>2943</v>
      </c>
      <c r="C60" s="629"/>
      <c r="D60" s="686" t="s">
        <v>2941</v>
      </c>
      <c r="J60" s="1026"/>
    </row>
    <row r="61" spans="1:10" s="676" customFormat="1" x14ac:dyDescent="0.35">
      <c r="A61" s="1025"/>
      <c r="B61" s="686" t="s">
        <v>2944</v>
      </c>
      <c r="C61" s="687"/>
      <c r="D61" s="686"/>
      <c r="J61" s="1026"/>
    </row>
    <row r="62" spans="1:10" s="676" customFormat="1" x14ac:dyDescent="0.35">
      <c r="A62" s="1025"/>
      <c r="B62" s="686" t="s">
        <v>2945</v>
      </c>
      <c r="C62" s="687"/>
      <c r="D62" s="686"/>
      <c r="J62" s="1026"/>
    </row>
    <row r="63" spans="1:10" s="676" customFormat="1" x14ac:dyDescent="0.35">
      <c r="A63" s="1025"/>
      <c r="B63" s="688"/>
      <c r="C63" s="687"/>
      <c r="D63" s="686" t="s">
        <v>2978</v>
      </c>
      <c r="E63" s="676" t="s">
        <v>2946</v>
      </c>
      <c r="J63" s="1026"/>
    </row>
    <row r="64" spans="1:10" s="676" customFormat="1" ht="15" thickBot="1" x14ac:dyDescent="0.4">
      <c r="A64" s="1028"/>
      <c r="B64" s="1029"/>
      <c r="C64" s="1029"/>
      <c r="D64" s="1029"/>
      <c r="E64" s="1029"/>
      <c r="F64" s="1029"/>
      <c r="G64" s="1029"/>
      <c r="H64" s="1029"/>
      <c r="I64" s="1029"/>
      <c r="J64" s="1030"/>
    </row>
    <row r="65" spans="1:10" s="676" customFormat="1" ht="15" thickTop="1" x14ac:dyDescent="0.35">
      <c r="A65"/>
      <c r="J65"/>
    </row>
    <row r="66" spans="1:10" s="676" customFormat="1" x14ac:dyDescent="0.35">
      <c r="A66"/>
      <c r="J66"/>
    </row>
    <row r="67" spans="1:10" s="676" customFormat="1" x14ac:dyDescent="0.35">
      <c r="A67"/>
      <c r="J67"/>
    </row>
    <row r="68" spans="1:10" s="676" customFormat="1" x14ac:dyDescent="0.35">
      <c r="A68"/>
      <c r="J68"/>
    </row>
    <row r="69" spans="1:10" s="676" customFormat="1" x14ac:dyDescent="0.35">
      <c r="A69"/>
      <c r="J69"/>
    </row>
    <row r="70" spans="1:10" s="676" customFormat="1" x14ac:dyDescent="0.35">
      <c r="A70"/>
      <c r="J70"/>
    </row>
    <row r="71" spans="1:10" s="676" customFormat="1" x14ac:dyDescent="0.35">
      <c r="A71"/>
      <c r="J71"/>
    </row>
    <row r="72" spans="1:10" s="676" customFormat="1" x14ac:dyDescent="0.35">
      <c r="A72"/>
      <c r="J72"/>
    </row>
    <row r="73" spans="1:10" s="676" customFormat="1" x14ac:dyDescent="0.35">
      <c r="A73"/>
      <c r="J73"/>
    </row>
    <row r="74" spans="1:10" s="676" customFormat="1" x14ac:dyDescent="0.35">
      <c r="A74"/>
      <c r="J74"/>
    </row>
    <row r="75" spans="1:10" s="676" customFormat="1" x14ac:dyDescent="0.35">
      <c r="A75"/>
      <c r="J75"/>
    </row>
    <row r="76" spans="1:10" s="676" customFormat="1" x14ac:dyDescent="0.35">
      <c r="A76"/>
      <c r="J76"/>
    </row>
    <row r="77" spans="1:10" s="676" customFormat="1" x14ac:dyDescent="0.35">
      <c r="A77"/>
      <c r="J77"/>
    </row>
    <row r="78" spans="1:10" s="676" customFormat="1" x14ac:dyDescent="0.35">
      <c r="A78"/>
      <c r="J78"/>
    </row>
    <row r="79" spans="1:10" s="676" customFormat="1" x14ac:dyDescent="0.35">
      <c r="A79"/>
      <c r="J79"/>
    </row>
    <row r="80" spans="1:10" s="676" customFormat="1" x14ac:dyDescent="0.35">
      <c r="A80"/>
      <c r="J80"/>
    </row>
    <row r="81" spans="1:10" s="676" customFormat="1" x14ac:dyDescent="0.35">
      <c r="A81"/>
      <c r="J81"/>
    </row>
    <row r="82" spans="1:10" s="676" customFormat="1" x14ac:dyDescent="0.35">
      <c r="A82"/>
      <c r="J82"/>
    </row>
    <row r="83" spans="1:10" s="676" customFormat="1" x14ac:dyDescent="0.35">
      <c r="A83"/>
      <c r="J83"/>
    </row>
    <row r="84" spans="1:10" s="676" customFormat="1" x14ac:dyDescent="0.35">
      <c r="A84"/>
      <c r="J84"/>
    </row>
    <row r="85" spans="1:10" s="676" customFormat="1" x14ac:dyDescent="0.35">
      <c r="A85"/>
      <c r="J85"/>
    </row>
    <row r="86" spans="1:10" s="676" customFormat="1" x14ac:dyDescent="0.35">
      <c r="A86"/>
      <c r="J86"/>
    </row>
    <row r="87" spans="1:10" s="676" customFormat="1" x14ac:dyDescent="0.35">
      <c r="A87"/>
      <c r="J87"/>
    </row>
    <row r="88" spans="1:10" s="676" customFormat="1" x14ac:dyDescent="0.35">
      <c r="A88"/>
      <c r="J88"/>
    </row>
    <row r="89" spans="1:10" s="676" customFormat="1" x14ac:dyDescent="0.35">
      <c r="A89"/>
      <c r="J89"/>
    </row>
    <row r="90" spans="1:10" s="676" customFormat="1" x14ac:dyDescent="0.35">
      <c r="A90"/>
      <c r="J90"/>
    </row>
    <row r="91" spans="1:10" s="676" customFormat="1" x14ac:dyDescent="0.35">
      <c r="A91"/>
      <c r="J91"/>
    </row>
    <row r="92" spans="1:10" s="676" customFormat="1" x14ac:dyDescent="0.35">
      <c r="A92"/>
      <c r="J92"/>
    </row>
    <row r="93" spans="1:10" s="676" customFormat="1" x14ac:dyDescent="0.35">
      <c r="A93"/>
      <c r="J93"/>
    </row>
    <row r="94" spans="1:10" s="676" customFormat="1" x14ac:dyDescent="0.35">
      <c r="A94"/>
      <c r="J94"/>
    </row>
    <row r="95" spans="1:10" s="676" customFormat="1" x14ac:dyDescent="0.35">
      <c r="A95"/>
      <c r="J95"/>
    </row>
    <row r="96" spans="1:10" s="676" customFormat="1" x14ac:dyDescent="0.35">
      <c r="A96"/>
      <c r="J96"/>
    </row>
    <row r="97" spans="1:10" s="676" customFormat="1" x14ac:dyDescent="0.35">
      <c r="A97"/>
      <c r="J97"/>
    </row>
    <row r="98" spans="1:10" s="676" customFormat="1" x14ac:dyDescent="0.35">
      <c r="A98"/>
      <c r="J98"/>
    </row>
    <row r="99" spans="1:10" s="676" customFormat="1" x14ac:dyDescent="0.35">
      <c r="A99"/>
      <c r="J99"/>
    </row>
    <row r="100" spans="1:10" s="676" customFormat="1" x14ac:dyDescent="0.35">
      <c r="A100"/>
      <c r="J100"/>
    </row>
    <row r="101" spans="1:10" s="676" customFormat="1" x14ac:dyDescent="0.35">
      <c r="A101"/>
      <c r="J101"/>
    </row>
    <row r="102" spans="1:10" s="676" customFormat="1" x14ac:dyDescent="0.35">
      <c r="A102"/>
      <c r="J102"/>
    </row>
    <row r="103" spans="1:10" s="676" customFormat="1" x14ac:dyDescent="0.35">
      <c r="A103"/>
      <c r="J103"/>
    </row>
    <row r="104" spans="1:10" s="676" customFormat="1" x14ac:dyDescent="0.35">
      <c r="A104"/>
      <c r="J104"/>
    </row>
    <row r="105" spans="1:10" s="676" customFormat="1" x14ac:dyDescent="0.35">
      <c r="A105"/>
      <c r="J105"/>
    </row>
    <row r="106" spans="1:10" s="676" customFormat="1" x14ac:dyDescent="0.35">
      <c r="A106"/>
      <c r="J106"/>
    </row>
    <row r="107" spans="1:10" s="676" customFormat="1" x14ac:dyDescent="0.35">
      <c r="A107"/>
      <c r="J107"/>
    </row>
    <row r="108" spans="1:10" s="676" customFormat="1" x14ac:dyDescent="0.35">
      <c r="A108"/>
      <c r="J108"/>
    </row>
    <row r="109" spans="1:10" s="676" customFormat="1" x14ac:dyDescent="0.35">
      <c r="A109"/>
      <c r="J109"/>
    </row>
    <row r="110" spans="1:10" s="676" customFormat="1" x14ac:dyDescent="0.35">
      <c r="A110"/>
      <c r="J110"/>
    </row>
    <row r="111" spans="1:10" s="676" customFormat="1" x14ac:dyDescent="0.35">
      <c r="A111"/>
      <c r="J111"/>
    </row>
    <row r="112" spans="1:10" s="676" customFormat="1" x14ac:dyDescent="0.35">
      <c r="A112"/>
      <c r="J112"/>
    </row>
    <row r="113" spans="1:10" s="676" customFormat="1" x14ac:dyDescent="0.35">
      <c r="A113"/>
      <c r="J113"/>
    </row>
    <row r="114" spans="1:10" s="676" customFormat="1" x14ac:dyDescent="0.35">
      <c r="A114"/>
      <c r="J114"/>
    </row>
    <row r="115" spans="1:10" s="676" customFormat="1" x14ac:dyDescent="0.35">
      <c r="A115"/>
      <c r="J115"/>
    </row>
    <row r="116" spans="1:10" s="676" customFormat="1" x14ac:dyDescent="0.35">
      <c r="A116"/>
      <c r="J116"/>
    </row>
    <row r="117" spans="1:10" s="676" customFormat="1" x14ac:dyDescent="0.35">
      <c r="A117"/>
      <c r="J117"/>
    </row>
    <row r="118" spans="1:10" s="676" customFormat="1" x14ac:dyDescent="0.35">
      <c r="A118"/>
      <c r="J118"/>
    </row>
    <row r="119" spans="1:10" s="676" customFormat="1" x14ac:dyDescent="0.35">
      <c r="A119"/>
      <c r="J119"/>
    </row>
    <row r="120" spans="1:10" s="676" customFormat="1" x14ac:dyDescent="0.35">
      <c r="A120"/>
      <c r="J120"/>
    </row>
    <row r="121" spans="1:10" s="676" customFormat="1" x14ac:dyDescent="0.35">
      <c r="A121"/>
      <c r="J121"/>
    </row>
    <row r="122" spans="1:10" s="676" customFormat="1" x14ac:dyDescent="0.35">
      <c r="A122"/>
      <c r="J122"/>
    </row>
    <row r="123" spans="1:10" s="676" customFormat="1" x14ac:dyDescent="0.35">
      <c r="A123"/>
      <c r="J123"/>
    </row>
    <row r="124" spans="1:10" s="676" customFormat="1" x14ac:dyDescent="0.35">
      <c r="A124"/>
      <c r="J124"/>
    </row>
    <row r="125" spans="1:10" s="676" customFormat="1" x14ac:dyDescent="0.35">
      <c r="A125"/>
      <c r="J125"/>
    </row>
    <row r="126" spans="1:10" s="676" customFormat="1" x14ac:dyDescent="0.35">
      <c r="A126"/>
      <c r="J126"/>
    </row>
    <row r="127" spans="1:10" s="676" customFormat="1" x14ac:dyDescent="0.35">
      <c r="A127"/>
      <c r="J127"/>
    </row>
    <row r="128" spans="1:10" s="676" customFormat="1" x14ac:dyDescent="0.35">
      <c r="A128"/>
      <c r="J128"/>
    </row>
    <row r="129" spans="1:10" s="676" customFormat="1" x14ac:dyDescent="0.35">
      <c r="A129"/>
      <c r="J129"/>
    </row>
    <row r="130" spans="1:10" s="676" customFormat="1" x14ac:dyDescent="0.35">
      <c r="A130"/>
      <c r="J130"/>
    </row>
    <row r="131" spans="1:10" s="676" customFormat="1" x14ac:dyDescent="0.35">
      <c r="A131"/>
      <c r="J131"/>
    </row>
    <row r="132" spans="1:10" s="676" customFormat="1" x14ac:dyDescent="0.35">
      <c r="A132"/>
      <c r="J132"/>
    </row>
    <row r="133" spans="1:10" s="676" customFormat="1" x14ac:dyDescent="0.35">
      <c r="A133"/>
      <c r="J133"/>
    </row>
    <row r="134" spans="1:10" s="676" customFormat="1" x14ac:dyDescent="0.35">
      <c r="A134"/>
      <c r="J134"/>
    </row>
    <row r="135" spans="1:10" s="676" customFormat="1" x14ac:dyDescent="0.35">
      <c r="A135"/>
      <c r="J135"/>
    </row>
    <row r="136" spans="1:10" s="676" customFormat="1" x14ac:dyDescent="0.35">
      <c r="A136"/>
      <c r="J136"/>
    </row>
    <row r="137" spans="1:10" s="676" customFormat="1" x14ac:dyDescent="0.35">
      <c r="A137"/>
      <c r="J137"/>
    </row>
    <row r="138" spans="1:10" s="676" customFormat="1" x14ac:dyDescent="0.35">
      <c r="A138"/>
      <c r="J138"/>
    </row>
    <row r="139" spans="1:10" s="676" customFormat="1" x14ac:dyDescent="0.35">
      <c r="A139"/>
      <c r="J139"/>
    </row>
    <row r="140" spans="1:10" s="676" customFormat="1" x14ac:dyDescent="0.35">
      <c r="A140"/>
      <c r="J140"/>
    </row>
    <row r="141" spans="1:10" s="676" customFormat="1" x14ac:dyDescent="0.35">
      <c r="A141"/>
      <c r="J141"/>
    </row>
    <row r="142" spans="1:10" s="676" customFormat="1" x14ac:dyDescent="0.35">
      <c r="A142"/>
      <c r="J142"/>
    </row>
    <row r="143" spans="1:10" s="676" customFormat="1" x14ac:dyDescent="0.35">
      <c r="A143"/>
      <c r="J143"/>
    </row>
    <row r="144" spans="1:10" s="676" customFormat="1" x14ac:dyDescent="0.35">
      <c r="A144"/>
      <c r="J144"/>
    </row>
    <row r="145" spans="1:10" s="676" customFormat="1" x14ac:dyDescent="0.35">
      <c r="A145"/>
      <c r="J145"/>
    </row>
    <row r="146" spans="1:10" s="676" customFormat="1" x14ac:dyDescent="0.35">
      <c r="A146"/>
      <c r="J146"/>
    </row>
    <row r="147" spans="1:10" s="676" customFormat="1" x14ac:dyDescent="0.35">
      <c r="A147"/>
      <c r="J147"/>
    </row>
    <row r="148" spans="1:10" s="676" customFormat="1" x14ac:dyDescent="0.35">
      <c r="A148"/>
      <c r="J148"/>
    </row>
    <row r="149" spans="1:10" s="676" customFormat="1" x14ac:dyDescent="0.35">
      <c r="A149"/>
      <c r="J149"/>
    </row>
    <row r="150" spans="1:10" s="676" customFormat="1" x14ac:dyDescent="0.35">
      <c r="A150"/>
      <c r="J150"/>
    </row>
    <row r="151" spans="1:10" s="676" customFormat="1" x14ac:dyDescent="0.35">
      <c r="A151"/>
      <c r="J151"/>
    </row>
    <row r="152" spans="1:10" s="676" customFormat="1" x14ac:dyDescent="0.35">
      <c r="A152"/>
      <c r="J152"/>
    </row>
    <row r="153" spans="1:10" s="676" customFormat="1" x14ac:dyDescent="0.35">
      <c r="A153"/>
      <c r="J153"/>
    </row>
    <row r="154" spans="1:10" s="676" customFormat="1" x14ac:dyDescent="0.35">
      <c r="A154"/>
      <c r="J154"/>
    </row>
    <row r="155" spans="1:10" s="676" customFormat="1" x14ac:dyDescent="0.35">
      <c r="A155"/>
      <c r="J155"/>
    </row>
    <row r="156" spans="1:10" s="676" customFormat="1" x14ac:dyDescent="0.35">
      <c r="A156"/>
      <c r="J156"/>
    </row>
    <row r="157" spans="1:10" s="676" customFormat="1" x14ac:dyDescent="0.35">
      <c r="A157"/>
      <c r="J157"/>
    </row>
    <row r="158" spans="1:10" s="676" customFormat="1" x14ac:dyDescent="0.35">
      <c r="A158"/>
      <c r="J158"/>
    </row>
    <row r="159" spans="1:10" s="676" customFormat="1" x14ac:dyDescent="0.35">
      <c r="A159"/>
      <c r="J159"/>
    </row>
    <row r="160" spans="1:10" s="676" customFormat="1" x14ac:dyDescent="0.35">
      <c r="A160"/>
      <c r="J160"/>
    </row>
    <row r="161" spans="1:10" s="676" customFormat="1" x14ac:dyDescent="0.35">
      <c r="A161"/>
      <c r="J161"/>
    </row>
    <row r="162" spans="1:10" s="676" customFormat="1" x14ac:dyDescent="0.35">
      <c r="A162"/>
      <c r="J162"/>
    </row>
    <row r="163" spans="1:10" s="676" customFormat="1" x14ac:dyDescent="0.35">
      <c r="A163"/>
      <c r="J163"/>
    </row>
    <row r="164" spans="1:10" s="676" customFormat="1" x14ac:dyDescent="0.35">
      <c r="A164"/>
      <c r="J164"/>
    </row>
    <row r="165" spans="1:10" s="676" customFormat="1" x14ac:dyDescent="0.35">
      <c r="A165"/>
      <c r="J165"/>
    </row>
    <row r="166" spans="1:10" s="676" customFormat="1" x14ac:dyDescent="0.35">
      <c r="A166"/>
      <c r="J166"/>
    </row>
    <row r="167" spans="1:10" s="676" customFormat="1" x14ac:dyDescent="0.35">
      <c r="A167"/>
      <c r="J167"/>
    </row>
    <row r="168" spans="1:10" s="676" customFormat="1" x14ac:dyDescent="0.35">
      <c r="A168"/>
      <c r="J168"/>
    </row>
    <row r="169" spans="1:10" s="676" customFormat="1" x14ac:dyDescent="0.35">
      <c r="A169"/>
      <c r="J169"/>
    </row>
    <row r="170" spans="1:10" s="676" customFormat="1" x14ac:dyDescent="0.35">
      <c r="A170"/>
      <c r="J170"/>
    </row>
    <row r="171" spans="1:10" s="676" customFormat="1" x14ac:dyDescent="0.35">
      <c r="A171"/>
      <c r="J171"/>
    </row>
    <row r="172" spans="1:10" s="676" customFormat="1" x14ac:dyDescent="0.35">
      <c r="A172"/>
      <c r="J172"/>
    </row>
    <row r="173" spans="1:10" s="676" customFormat="1" x14ac:dyDescent="0.35">
      <c r="A173"/>
      <c r="J173"/>
    </row>
    <row r="174" spans="1:10" s="676" customFormat="1" x14ac:dyDescent="0.35">
      <c r="A174"/>
      <c r="J174"/>
    </row>
    <row r="175" spans="1:10" s="676" customFormat="1" x14ac:dyDescent="0.35">
      <c r="A175"/>
      <c r="J175"/>
    </row>
    <row r="176" spans="1:10" s="676" customFormat="1" x14ac:dyDescent="0.35">
      <c r="A176"/>
      <c r="J176"/>
    </row>
    <row r="177" spans="1:10" s="676" customFormat="1" x14ac:dyDescent="0.35">
      <c r="A177"/>
      <c r="J177"/>
    </row>
    <row r="178" spans="1:10" s="676" customFormat="1" x14ac:dyDescent="0.35">
      <c r="A178"/>
      <c r="J178"/>
    </row>
    <row r="179" spans="1:10" s="676" customFormat="1" x14ac:dyDescent="0.35">
      <c r="A179"/>
      <c r="J179"/>
    </row>
    <row r="180" spans="1:10" s="676" customFormat="1" x14ac:dyDescent="0.35">
      <c r="A180"/>
      <c r="J180"/>
    </row>
    <row r="181" spans="1:10" s="676" customFormat="1" x14ac:dyDescent="0.35">
      <c r="A181"/>
      <c r="J181"/>
    </row>
    <row r="182" spans="1:10" s="676" customFormat="1" x14ac:dyDescent="0.35">
      <c r="A182"/>
      <c r="J182"/>
    </row>
    <row r="183" spans="1:10" s="676" customFormat="1" x14ac:dyDescent="0.35">
      <c r="A183"/>
      <c r="J183"/>
    </row>
    <row r="184" spans="1:10" s="676" customFormat="1" x14ac:dyDescent="0.35">
      <c r="A184"/>
      <c r="J184"/>
    </row>
    <row r="185" spans="1:10" s="676" customFormat="1" x14ac:dyDescent="0.35">
      <c r="A185"/>
      <c r="J185"/>
    </row>
    <row r="186" spans="1:10" s="676" customFormat="1" x14ac:dyDescent="0.35">
      <c r="A186"/>
      <c r="J186"/>
    </row>
    <row r="187" spans="1:10" s="676" customFormat="1" x14ac:dyDescent="0.35">
      <c r="A187"/>
      <c r="J187"/>
    </row>
    <row r="188" spans="1:10" s="676" customFormat="1" x14ac:dyDescent="0.35">
      <c r="A188"/>
      <c r="J188"/>
    </row>
    <row r="189" spans="1:10" s="676" customFormat="1" x14ac:dyDescent="0.35">
      <c r="A189"/>
      <c r="J189"/>
    </row>
    <row r="190" spans="1:10" s="676" customFormat="1" x14ac:dyDescent="0.35">
      <c r="A190"/>
      <c r="J190"/>
    </row>
    <row r="191" spans="1:10" s="676" customFormat="1" x14ac:dyDescent="0.35">
      <c r="A191"/>
      <c r="J191"/>
    </row>
    <row r="192" spans="1:10" s="676" customFormat="1" x14ac:dyDescent="0.35">
      <c r="A192"/>
      <c r="J192"/>
    </row>
    <row r="193" spans="1:10" s="676" customFormat="1" x14ac:dyDescent="0.35">
      <c r="A193"/>
      <c r="J193"/>
    </row>
    <row r="194" spans="1:10" s="676" customFormat="1" x14ac:dyDescent="0.35">
      <c r="A194"/>
      <c r="J194"/>
    </row>
    <row r="195" spans="1:10" s="676" customFormat="1" x14ac:dyDescent="0.35">
      <c r="A195"/>
      <c r="J195"/>
    </row>
    <row r="196" spans="1:10" s="676" customFormat="1" x14ac:dyDescent="0.35">
      <c r="A196"/>
      <c r="J196"/>
    </row>
    <row r="197" spans="1:10" s="676" customFormat="1" x14ac:dyDescent="0.35">
      <c r="A197"/>
      <c r="J197"/>
    </row>
    <row r="198" spans="1:10" s="676" customFormat="1" x14ac:dyDescent="0.35">
      <c r="A198"/>
      <c r="J198"/>
    </row>
    <row r="199" spans="1:10" s="676" customFormat="1" x14ac:dyDescent="0.35">
      <c r="A199"/>
      <c r="J199"/>
    </row>
    <row r="200" spans="1:10" s="676" customFormat="1" x14ac:dyDescent="0.35">
      <c r="A200"/>
      <c r="J200"/>
    </row>
    <row r="201" spans="1:10" s="676" customFormat="1" x14ac:dyDescent="0.35">
      <c r="A201"/>
      <c r="J201"/>
    </row>
    <row r="202" spans="1:10" s="676" customFormat="1" x14ac:dyDescent="0.35">
      <c r="A202"/>
      <c r="J202"/>
    </row>
    <row r="203" spans="1:10" s="676" customFormat="1" x14ac:dyDescent="0.35">
      <c r="A203"/>
      <c r="J203"/>
    </row>
    <row r="204" spans="1:10" s="676" customFormat="1" x14ac:dyDescent="0.35">
      <c r="A204"/>
      <c r="J204"/>
    </row>
    <row r="205" spans="1:10" s="676" customFormat="1" x14ac:dyDescent="0.35">
      <c r="A205"/>
      <c r="J205"/>
    </row>
    <row r="206" spans="1:10" s="676" customFormat="1" x14ac:dyDescent="0.35">
      <c r="A206"/>
      <c r="J206"/>
    </row>
    <row r="207" spans="1:10" s="676" customFormat="1" x14ac:dyDescent="0.35">
      <c r="A207"/>
      <c r="J207"/>
    </row>
    <row r="208" spans="1:10" s="676" customFormat="1" x14ac:dyDescent="0.35">
      <c r="A208"/>
      <c r="J208"/>
    </row>
    <row r="209" spans="1:10" s="676" customFormat="1" x14ac:dyDescent="0.35">
      <c r="A209"/>
      <c r="J209"/>
    </row>
    <row r="210" spans="1:10" s="676" customFormat="1" x14ac:dyDescent="0.35">
      <c r="A210"/>
      <c r="J210"/>
    </row>
    <row r="211" spans="1:10" s="676" customFormat="1" x14ac:dyDescent="0.35">
      <c r="A211"/>
      <c r="J211"/>
    </row>
    <row r="212" spans="1:10" s="676" customFormat="1" x14ac:dyDescent="0.35">
      <c r="A212"/>
      <c r="J212"/>
    </row>
    <row r="213" spans="1:10" s="676" customFormat="1" x14ac:dyDescent="0.35">
      <c r="A213"/>
      <c r="J213"/>
    </row>
    <row r="214" spans="1:10" s="676" customFormat="1" x14ac:dyDescent="0.35">
      <c r="A214"/>
      <c r="J214"/>
    </row>
    <row r="215" spans="1:10" s="676" customFormat="1" x14ac:dyDescent="0.35">
      <c r="A215"/>
      <c r="J215"/>
    </row>
    <row r="216" spans="1:10" s="676" customFormat="1" x14ac:dyDescent="0.35">
      <c r="A216"/>
      <c r="J216"/>
    </row>
    <row r="217" spans="1:10" s="676" customFormat="1" x14ac:dyDescent="0.35">
      <c r="A217"/>
      <c r="J217"/>
    </row>
    <row r="218" spans="1:10" s="676" customFormat="1" x14ac:dyDescent="0.35">
      <c r="A218"/>
      <c r="J218"/>
    </row>
    <row r="219" spans="1:10" s="676" customFormat="1" x14ac:dyDescent="0.35">
      <c r="A219"/>
      <c r="J219"/>
    </row>
    <row r="220" spans="1:10" s="676" customFormat="1" x14ac:dyDescent="0.35">
      <c r="A220"/>
      <c r="J220"/>
    </row>
    <row r="221" spans="1:10" s="676" customFormat="1" x14ac:dyDescent="0.35">
      <c r="A221"/>
      <c r="J221"/>
    </row>
    <row r="222" spans="1:10" s="676" customFormat="1" x14ac:dyDescent="0.35">
      <c r="A222"/>
      <c r="J222"/>
    </row>
    <row r="223" spans="1:10" s="676" customFormat="1" x14ac:dyDescent="0.35">
      <c r="A223"/>
      <c r="J223"/>
    </row>
    <row r="224" spans="1:10" s="676" customFormat="1" x14ac:dyDescent="0.35">
      <c r="A224"/>
      <c r="J224"/>
    </row>
    <row r="225" spans="1:10" s="676" customFormat="1" x14ac:dyDescent="0.35">
      <c r="A225"/>
      <c r="J225"/>
    </row>
    <row r="226" spans="1:10" s="676" customFormat="1" x14ac:dyDescent="0.35">
      <c r="A226"/>
      <c r="J226"/>
    </row>
    <row r="227" spans="1:10" s="676" customFormat="1" x14ac:dyDescent="0.35">
      <c r="A227"/>
      <c r="J227"/>
    </row>
    <row r="228" spans="1:10" s="676" customFormat="1" x14ac:dyDescent="0.35">
      <c r="A228"/>
      <c r="J228"/>
    </row>
    <row r="229" spans="1:10" s="676" customFormat="1" x14ac:dyDescent="0.35">
      <c r="A229"/>
      <c r="J229"/>
    </row>
    <row r="230" spans="1:10" s="676" customFormat="1" x14ac:dyDescent="0.35">
      <c r="A230"/>
      <c r="J230"/>
    </row>
    <row r="231" spans="1:10" s="676" customFormat="1" x14ac:dyDescent="0.35">
      <c r="A231"/>
      <c r="J231"/>
    </row>
    <row r="232" spans="1:10" s="676" customFormat="1" x14ac:dyDescent="0.35">
      <c r="A232"/>
      <c r="J232"/>
    </row>
    <row r="233" spans="1:10" s="676" customFormat="1" x14ac:dyDescent="0.35">
      <c r="A233"/>
      <c r="J233"/>
    </row>
    <row r="234" spans="1:10" s="676" customFormat="1" x14ac:dyDescent="0.35">
      <c r="A234"/>
      <c r="J234"/>
    </row>
    <row r="235" spans="1:10" s="676" customFormat="1" x14ac:dyDescent="0.35">
      <c r="A235"/>
      <c r="J235"/>
    </row>
    <row r="236" spans="1:10" s="676" customFormat="1" x14ac:dyDescent="0.35">
      <c r="A236"/>
      <c r="J236"/>
    </row>
    <row r="237" spans="1:10" s="676" customFormat="1" x14ac:dyDescent="0.35">
      <c r="A237"/>
      <c r="J237"/>
    </row>
    <row r="238" spans="1:10" s="676" customFormat="1" x14ac:dyDescent="0.35">
      <c r="A238"/>
      <c r="J238"/>
    </row>
    <row r="239" spans="1:10" s="676" customFormat="1" x14ac:dyDescent="0.35">
      <c r="A239"/>
      <c r="J239"/>
    </row>
    <row r="240" spans="1:10" s="676" customFormat="1" x14ac:dyDescent="0.35">
      <c r="A240"/>
      <c r="J240"/>
    </row>
    <row r="241" spans="1:10" s="676" customFormat="1" x14ac:dyDescent="0.35">
      <c r="A241"/>
      <c r="J241"/>
    </row>
    <row r="242" spans="1:10" s="676" customFormat="1" x14ac:dyDescent="0.35">
      <c r="A242"/>
      <c r="J242"/>
    </row>
    <row r="243" spans="1:10" s="676" customFormat="1" x14ac:dyDescent="0.35">
      <c r="A243"/>
      <c r="J243"/>
    </row>
    <row r="244" spans="1:10" s="676" customFormat="1" x14ac:dyDescent="0.35">
      <c r="A244"/>
      <c r="J244"/>
    </row>
    <row r="245" spans="1:10" s="676" customFormat="1" x14ac:dyDescent="0.35">
      <c r="A245"/>
      <c r="J245"/>
    </row>
    <row r="246" spans="1:10" s="676" customFormat="1" x14ac:dyDescent="0.35">
      <c r="A246"/>
      <c r="J246"/>
    </row>
    <row r="247" spans="1:10" s="676" customFormat="1" x14ac:dyDescent="0.35">
      <c r="A247"/>
      <c r="J247"/>
    </row>
    <row r="248" spans="1:10" s="676" customFormat="1" x14ac:dyDescent="0.35">
      <c r="A248"/>
      <c r="J248"/>
    </row>
    <row r="249" spans="1:10" s="676" customFormat="1" x14ac:dyDescent="0.35">
      <c r="A249"/>
      <c r="J249"/>
    </row>
    <row r="250" spans="1:10" s="676" customFormat="1" x14ac:dyDescent="0.35">
      <c r="A250"/>
      <c r="J250"/>
    </row>
    <row r="251" spans="1:10" s="676" customFormat="1" x14ac:dyDescent="0.35">
      <c r="A251"/>
      <c r="J251"/>
    </row>
    <row r="252" spans="1:10" s="676" customFormat="1" x14ac:dyDescent="0.35">
      <c r="A252"/>
      <c r="J252"/>
    </row>
    <row r="253" spans="1:10" s="676" customFormat="1" x14ac:dyDescent="0.35">
      <c r="A253"/>
      <c r="J253"/>
    </row>
    <row r="254" spans="1:10" s="676" customFormat="1" x14ac:dyDescent="0.35">
      <c r="A254"/>
      <c r="J254"/>
    </row>
    <row r="255" spans="1:10" s="676" customFormat="1" x14ac:dyDescent="0.35">
      <c r="A255"/>
      <c r="J255"/>
    </row>
    <row r="256" spans="1:10" s="676" customFormat="1" x14ac:dyDescent="0.35">
      <c r="A256"/>
      <c r="J256"/>
    </row>
    <row r="257" spans="1:10" s="676" customFormat="1" x14ac:dyDescent="0.35">
      <c r="A257"/>
      <c r="J257"/>
    </row>
    <row r="258" spans="1:10" s="676" customFormat="1" x14ac:dyDescent="0.35">
      <c r="A258"/>
      <c r="J258"/>
    </row>
    <row r="259" spans="1:10" s="676" customFormat="1" x14ac:dyDescent="0.35">
      <c r="A259"/>
      <c r="J259"/>
    </row>
    <row r="260" spans="1:10" s="676" customFormat="1" x14ac:dyDescent="0.35">
      <c r="A260"/>
      <c r="J260"/>
    </row>
    <row r="261" spans="1:10" s="676" customFormat="1" x14ac:dyDescent="0.35">
      <c r="A261"/>
      <c r="J261"/>
    </row>
    <row r="262" spans="1:10" s="676" customFormat="1" x14ac:dyDescent="0.35">
      <c r="A262"/>
      <c r="J262"/>
    </row>
    <row r="263" spans="1:10" s="676" customFormat="1" x14ac:dyDescent="0.35">
      <c r="A263"/>
      <c r="J263"/>
    </row>
    <row r="264" spans="1:10" s="676" customFormat="1" x14ac:dyDescent="0.35">
      <c r="A264"/>
      <c r="J264"/>
    </row>
    <row r="265" spans="1:10" s="676" customFormat="1" x14ac:dyDescent="0.35">
      <c r="A265"/>
      <c r="J265"/>
    </row>
    <row r="266" spans="1:10" s="676" customFormat="1" x14ac:dyDescent="0.35">
      <c r="A266"/>
      <c r="J266"/>
    </row>
    <row r="267" spans="1:10" s="676" customFormat="1" x14ac:dyDescent="0.35">
      <c r="A267"/>
      <c r="J267"/>
    </row>
    <row r="268" spans="1:10" s="676" customFormat="1" x14ac:dyDescent="0.35">
      <c r="A268"/>
      <c r="J268"/>
    </row>
    <row r="269" spans="1:10" s="676" customFormat="1" x14ac:dyDescent="0.35">
      <c r="A269"/>
      <c r="J269"/>
    </row>
    <row r="270" spans="1:10" s="676" customFormat="1" x14ac:dyDescent="0.35">
      <c r="A270"/>
      <c r="J270"/>
    </row>
    <row r="271" spans="1:10" s="676" customFormat="1" x14ac:dyDescent="0.35">
      <c r="A271"/>
      <c r="J271"/>
    </row>
    <row r="272" spans="1:10" s="676" customFormat="1" x14ac:dyDescent="0.35">
      <c r="A272"/>
      <c r="J272"/>
    </row>
    <row r="273" spans="1:10" s="676" customFormat="1" x14ac:dyDescent="0.35">
      <c r="A273"/>
      <c r="J273"/>
    </row>
    <row r="274" spans="1:10" s="676" customFormat="1" x14ac:dyDescent="0.35">
      <c r="A274"/>
      <c r="J274"/>
    </row>
    <row r="275" spans="1:10" s="676" customFormat="1" x14ac:dyDescent="0.35">
      <c r="A275"/>
      <c r="J275"/>
    </row>
    <row r="276" spans="1:10" s="676" customFormat="1" x14ac:dyDescent="0.35">
      <c r="A276"/>
      <c r="J276"/>
    </row>
    <row r="277" spans="1:10" s="676" customFormat="1" x14ac:dyDescent="0.35">
      <c r="A277"/>
      <c r="J277"/>
    </row>
    <row r="278" spans="1:10" s="676" customFormat="1" x14ac:dyDescent="0.35">
      <c r="A278"/>
      <c r="J278"/>
    </row>
    <row r="279" spans="1:10" s="676" customFormat="1" x14ac:dyDescent="0.35">
      <c r="A279"/>
      <c r="J279"/>
    </row>
    <row r="280" spans="1:10" s="676" customFormat="1" x14ac:dyDescent="0.35">
      <c r="A280"/>
      <c r="J280"/>
    </row>
    <row r="281" spans="1:10" s="676" customFormat="1" x14ac:dyDescent="0.35">
      <c r="A281"/>
      <c r="J281"/>
    </row>
    <row r="282" spans="1:10" s="676" customFormat="1" x14ac:dyDescent="0.35">
      <c r="A282"/>
      <c r="J282"/>
    </row>
    <row r="283" spans="1:10" s="676" customFormat="1" x14ac:dyDescent="0.35">
      <c r="A283"/>
      <c r="J283"/>
    </row>
    <row r="284" spans="1:10" s="676" customFormat="1" x14ac:dyDescent="0.35">
      <c r="A284"/>
      <c r="J284"/>
    </row>
    <row r="285" spans="1:10" s="676" customFormat="1" x14ac:dyDescent="0.35">
      <c r="A285"/>
      <c r="J285"/>
    </row>
    <row r="286" spans="1:10" s="676" customFormat="1" x14ac:dyDescent="0.35">
      <c r="A286"/>
      <c r="J286"/>
    </row>
    <row r="287" spans="1:10" s="676" customFormat="1" x14ac:dyDescent="0.35">
      <c r="A287"/>
      <c r="J287"/>
    </row>
    <row r="288" spans="1:10" s="676" customFormat="1" x14ac:dyDescent="0.35">
      <c r="A288"/>
      <c r="J288"/>
    </row>
    <row r="289" spans="1:10" s="676" customFormat="1" x14ac:dyDescent="0.35">
      <c r="A289"/>
      <c r="J289"/>
    </row>
    <row r="290" spans="1:10" s="676" customFormat="1" x14ac:dyDescent="0.35">
      <c r="A290"/>
      <c r="J290"/>
    </row>
    <row r="291" spans="1:10" s="676" customFormat="1" x14ac:dyDescent="0.35">
      <c r="A291"/>
      <c r="J291"/>
    </row>
    <row r="292" spans="1:10" s="676" customFormat="1" x14ac:dyDescent="0.35">
      <c r="A292"/>
      <c r="J292"/>
    </row>
    <row r="293" spans="1:10" s="676" customFormat="1" x14ac:dyDescent="0.35">
      <c r="A293"/>
      <c r="J293"/>
    </row>
    <row r="294" spans="1:10" s="676" customFormat="1" x14ac:dyDescent="0.35">
      <c r="A294"/>
      <c r="J294"/>
    </row>
    <row r="295" spans="1:10" s="676" customFormat="1" x14ac:dyDescent="0.35">
      <c r="A295"/>
      <c r="J295"/>
    </row>
    <row r="296" spans="1:10" s="676" customFormat="1" x14ac:dyDescent="0.35">
      <c r="A296"/>
      <c r="J296"/>
    </row>
    <row r="297" spans="1:10" s="676" customFormat="1" x14ac:dyDescent="0.35">
      <c r="A297"/>
      <c r="J297"/>
    </row>
    <row r="298" spans="1:10" s="676" customFormat="1" x14ac:dyDescent="0.35">
      <c r="A298"/>
      <c r="J298"/>
    </row>
    <row r="299" spans="1:10" s="676" customFormat="1" x14ac:dyDescent="0.35">
      <c r="A299"/>
      <c r="J299"/>
    </row>
    <row r="300" spans="1:10" s="676" customFormat="1" x14ac:dyDescent="0.35">
      <c r="A300"/>
      <c r="J300"/>
    </row>
    <row r="301" spans="1:10" s="676" customFormat="1" x14ac:dyDescent="0.35">
      <c r="A301"/>
      <c r="J301"/>
    </row>
    <row r="302" spans="1:10" s="676" customFormat="1" x14ac:dyDescent="0.35">
      <c r="A302"/>
      <c r="J302"/>
    </row>
    <row r="303" spans="1:10" s="676" customFormat="1" x14ac:dyDescent="0.35">
      <c r="A303"/>
      <c r="J303"/>
    </row>
    <row r="304" spans="1:10" s="676" customFormat="1" x14ac:dyDescent="0.35">
      <c r="A304"/>
      <c r="J304"/>
    </row>
    <row r="305" spans="1:10" s="676" customFormat="1" x14ac:dyDescent="0.35">
      <c r="A305"/>
      <c r="J305"/>
    </row>
    <row r="306" spans="1:10" s="676" customFormat="1" x14ac:dyDescent="0.35">
      <c r="A306"/>
      <c r="J306"/>
    </row>
    <row r="307" spans="1:10" s="676" customFormat="1" x14ac:dyDescent="0.35">
      <c r="A307"/>
      <c r="J307"/>
    </row>
    <row r="308" spans="1:10" s="676" customFormat="1" x14ac:dyDescent="0.35">
      <c r="A308"/>
      <c r="J308"/>
    </row>
    <row r="309" spans="1:10" s="676" customFormat="1" x14ac:dyDescent="0.35">
      <c r="A309"/>
      <c r="J309"/>
    </row>
    <row r="310" spans="1:10" s="676" customFormat="1" x14ac:dyDescent="0.35">
      <c r="A310"/>
      <c r="J310"/>
    </row>
    <row r="311" spans="1:10" s="676" customFormat="1" x14ac:dyDescent="0.35">
      <c r="A311"/>
      <c r="J311"/>
    </row>
    <row r="312" spans="1:10" s="676" customFormat="1" x14ac:dyDescent="0.35">
      <c r="A312"/>
      <c r="J312"/>
    </row>
    <row r="313" spans="1:10" s="676" customFormat="1" x14ac:dyDescent="0.35">
      <c r="A313"/>
      <c r="J313"/>
    </row>
    <row r="314" spans="1:10" s="676" customFormat="1" x14ac:dyDescent="0.35">
      <c r="A314"/>
      <c r="J314"/>
    </row>
    <row r="315" spans="1:10" s="676" customFormat="1" x14ac:dyDescent="0.35">
      <c r="A315"/>
      <c r="J315"/>
    </row>
    <row r="316" spans="1:10" s="676" customFormat="1" x14ac:dyDescent="0.35">
      <c r="A316"/>
      <c r="J316"/>
    </row>
    <row r="317" spans="1:10" s="676" customFormat="1" x14ac:dyDescent="0.35">
      <c r="A317"/>
      <c r="J317"/>
    </row>
    <row r="318" spans="1:10" s="676" customFormat="1" x14ac:dyDescent="0.35">
      <c r="A318"/>
      <c r="J318"/>
    </row>
    <row r="319" spans="1:10" s="676" customFormat="1" x14ac:dyDescent="0.35">
      <c r="A319"/>
      <c r="J319"/>
    </row>
    <row r="320" spans="1:10" s="676" customFormat="1" x14ac:dyDescent="0.35">
      <c r="A320"/>
      <c r="J320"/>
    </row>
    <row r="321" spans="1:10" s="676" customFormat="1" x14ac:dyDescent="0.35">
      <c r="A321"/>
      <c r="J321"/>
    </row>
    <row r="322" spans="1:10" s="676" customFormat="1" x14ac:dyDescent="0.35">
      <c r="A322"/>
      <c r="J322"/>
    </row>
    <row r="323" spans="1:10" s="676" customFormat="1" x14ac:dyDescent="0.35">
      <c r="A323"/>
      <c r="J323"/>
    </row>
    <row r="324" spans="1:10" s="676" customFormat="1" x14ac:dyDescent="0.35">
      <c r="A324"/>
      <c r="J324"/>
    </row>
    <row r="325" spans="1:10" s="676" customFormat="1" x14ac:dyDescent="0.35">
      <c r="A325"/>
      <c r="J325"/>
    </row>
    <row r="326" spans="1:10" s="676" customFormat="1" x14ac:dyDescent="0.35">
      <c r="A326"/>
      <c r="J326"/>
    </row>
    <row r="327" spans="1:10" s="676" customFormat="1" x14ac:dyDescent="0.35">
      <c r="A327"/>
      <c r="J327"/>
    </row>
    <row r="328" spans="1:10" s="676" customFormat="1" x14ac:dyDescent="0.35">
      <c r="A328"/>
      <c r="J328"/>
    </row>
    <row r="329" spans="1:10" s="676" customFormat="1" x14ac:dyDescent="0.35">
      <c r="A329"/>
      <c r="J329"/>
    </row>
    <row r="330" spans="1:10" s="676" customFormat="1" x14ac:dyDescent="0.35">
      <c r="A330"/>
      <c r="J330"/>
    </row>
    <row r="331" spans="1:10" s="676" customFormat="1" x14ac:dyDescent="0.35">
      <c r="A331"/>
      <c r="J331"/>
    </row>
    <row r="332" spans="1:10" s="676" customFormat="1" x14ac:dyDescent="0.35">
      <c r="A332"/>
      <c r="J332"/>
    </row>
    <row r="333" spans="1:10" s="676" customFormat="1" x14ac:dyDescent="0.35">
      <c r="A333"/>
      <c r="J333"/>
    </row>
    <row r="334" spans="1:10" s="676" customFormat="1" x14ac:dyDescent="0.35">
      <c r="A334"/>
      <c r="J334"/>
    </row>
    <row r="335" spans="1:10" s="676" customFormat="1" x14ac:dyDescent="0.35">
      <c r="A335"/>
      <c r="J335"/>
    </row>
    <row r="336" spans="1:10" s="676" customFormat="1" x14ac:dyDescent="0.35">
      <c r="A336"/>
      <c r="J336"/>
    </row>
    <row r="337" spans="1:10" s="676" customFormat="1" x14ac:dyDescent="0.35">
      <c r="A337"/>
      <c r="J337"/>
    </row>
    <row r="338" spans="1:10" s="676" customFormat="1" x14ac:dyDescent="0.35">
      <c r="A338"/>
      <c r="J338"/>
    </row>
    <row r="339" spans="1:10" s="676" customFormat="1" x14ac:dyDescent="0.35">
      <c r="A339"/>
      <c r="J339"/>
    </row>
    <row r="340" spans="1:10" s="676" customFormat="1" x14ac:dyDescent="0.35">
      <c r="A340"/>
      <c r="J340"/>
    </row>
    <row r="341" spans="1:10" s="676" customFormat="1" x14ac:dyDescent="0.35">
      <c r="A341"/>
      <c r="J341"/>
    </row>
    <row r="342" spans="1:10" s="676" customFormat="1" x14ac:dyDescent="0.35">
      <c r="A342"/>
      <c r="J342"/>
    </row>
    <row r="343" spans="1:10" s="676" customFormat="1" x14ac:dyDescent="0.35">
      <c r="A343"/>
      <c r="J343"/>
    </row>
    <row r="344" spans="1:10" s="676" customFormat="1" x14ac:dyDescent="0.35">
      <c r="A344"/>
      <c r="J344"/>
    </row>
    <row r="345" spans="1:10" s="676" customFormat="1" x14ac:dyDescent="0.35">
      <c r="A345"/>
      <c r="J345"/>
    </row>
    <row r="346" spans="1:10" s="676" customFormat="1" x14ac:dyDescent="0.35">
      <c r="A346"/>
      <c r="J346"/>
    </row>
    <row r="347" spans="1:10" s="676" customFormat="1" x14ac:dyDescent="0.35">
      <c r="A347"/>
      <c r="J347"/>
    </row>
    <row r="348" spans="1:10" s="676" customFormat="1" x14ac:dyDescent="0.35">
      <c r="A348"/>
      <c r="J348"/>
    </row>
    <row r="349" spans="1:10" s="676" customFormat="1" x14ac:dyDescent="0.35">
      <c r="A349"/>
      <c r="J349"/>
    </row>
    <row r="350" spans="1:10" s="676" customFormat="1" x14ac:dyDescent="0.35">
      <c r="A350"/>
      <c r="J350"/>
    </row>
    <row r="351" spans="1:10" s="676" customFormat="1" x14ac:dyDescent="0.35">
      <c r="A351"/>
      <c r="J351"/>
    </row>
    <row r="352" spans="1:10" s="676" customFormat="1" x14ac:dyDescent="0.35">
      <c r="A352"/>
      <c r="J352"/>
    </row>
    <row r="353" spans="1:10" s="676" customFormat="1" x14ac:dyDescent="0.35">
      <c r="A353"/>
      <c r="J353"/>
    </row>
    <row r="354" spans="1:10" s="676" customFormat="1" x14ac:dyDescent="0.35">
      <c r="A354"/>
      <c r="J354"/>
    </row>
    <row r="355" spans="1:10" s="676" customFormat="1" x14ac:dyDescent="0.35">
      <c r="A355"/>
      <c r="J355"/>
    </row>
    <row r="356" spans="1:10" s="676" customFormat="1" x14ac:dyDescent="0.35">
      <c r="A356"/>
      <c r="J356"/>
    </row>
    <row r="357" spans="1:10" s="676" customFormat="1" x14ac:dyDescent="0.35">
      <c r="A357"/>
      <c r="J357"/>
    </row>
    <row r="358" spans="1:10" s="676" customFormat="1" x14ac:dyDescent="0.35">
      <c r="A358"/>
      <c r="J358"/>
    </row>
    <row r="359" spans="1:10" s="676" customFormat="1" x14ac:dyDescent="0.35">
      <c r="A359"/>
      <c r="J359"/>
    </row>
    <row r="360" spans="1:10" s="676" customFormat="1" x14ac:dyDescent="0.35">
      <c r="A360"/>
      <c r="J360"/>
    </row>
    <row r="361" spans="1:10" s="676" customFormat="1" x14ac:dyDescent="0.35">
      <c r="A361"/>
      <c r="J361"/>
    </row>
    <row r="362" spans="1:10" s="676" customFormat="1" x14ac:dyDescent="0.35">
      <c r="A362"/>
      <c r="J362"/>
    </row>
    <row r="363" spans="1:10" s="676" customFormat="1" x14ac:dyDescent="0.35">
      <c r="A363"/>
      <c r="J363"/>
    </row>
    <row r="364" spans="1:10" s="676" customFormat="1" x14ac:dyDescent="0.35">
      <c r="A364"/>
      <c r="J364"/>
    </row>
    <row r="365" spans="1:10" s="676" customFormat="1" x14ac:dyDescent="0.35">
      <c r="A365"/>
      <c r="J365"/>
    </row>
    <row r="366" spans="1:10" s="676" customFormat="1" x14ac:dyDescent="0.35">
      <c r="A366"/>
      <c r="J366"/>
    </row>
    <row r="367" spans="1:10" s="676" customFormat="1" x14ac:dyDescent="0.35">
      <c r="A367"/>
      <c r="J367"/>
    </row>
    <row r="368" spans="1:10" s="676" customFormat="1" x14ac:dyDescent="0.35">
      <c r="A368"/>
      <c r="J368"/>
    </row>
    <row r="369" spans="1:10" s="676" customFormat="1" x14ac:dyDescent="0.35">
      <c r="A369"/>
      <c r="J369"/>
    </row>
    <row r="370" spans="1:10" s="676" customFormat="1" x14ac:dyDescent="0.35">
      <c r="A370"/>
      <c r="J370"/>
    </row>
    <row r="371" spans="1:10" s="676" customFormat="1" x14ac:dyDescent="0.35">
      <c r="A371"/>
      <c r="J371"/>
    </row>
    <row r="372" spans="1:10" s="676" customFormat="1" x14ac:dyDescent="0.35">
      <c r="A372"/>
      <c r="J372"/>
    </row>
    <row r="373" spans="1:10" s="676" customFormat="1" x14ac:dyDescent="0.35">
      <c r="A373"/>
      <c r="J373"/>
    </row>
    <row r="374" spans="1:10" s="676" customFormat="1" x14ac:dyDescent="0.35">
      <c r="A374"/>
      <c r="J374"/>
    </row>
    <row r="375" spans="1:10" s="676" customFormat="1" x14ac:dyDescent="0.35">
      <c r="A375"/>
      <c r="J375"/>
    </row>
    <row r="376" spans="1:10" s="676" customFormat="1" x14ac:dyDescent="0.35">
      <c r="A376"/>
      <c r="J376"/>
    </row>
    <row r="377" spans="1:10" s="676" customFormat="1" x14ac:dyDescent="0.35">
      <c r="A377"/>
      <c r="J377"/>
    </row>
    <row r="378" spans="1:10" s="676" customFormat="1" x14ac:dyDescent="0.35">
      <c r="A378"/>
      <c r="J378"/>
    </row>
    <row r="379" spans="1:10" s="676" customFormat="1" x14ac:dyDescent="0.35">
      <c r="A379"/>
      <c r="J379"/>
    </row>
    <row r="380" spans="1:10" s="676" customFormat="1" x14ac:dyDescent="0.35">
      <c r="A380"/>
      <c r="J380"/>
    </row>
    <row r="381" spans="1:10" s="676" customFormat="1" x14ac:dyDescent="0.35">
      <c r="A381"/>
      <c r="J381"/>
    </row>
    <row r="382" spans="1:10" s="676" customFormat="1" x14ac:dyDescent="0.35">
      <c r="A382"/>
      <c r="J382"/>
    </row>
    <row r="383" spans="1:10" s="676" customFormat="1" x14ac:dyDescent="0.35">
      <c r="A383"/>
      <c r="J383"/>
    </row>
    <row r="384" spans="1:10" s="676" customFormat="1" x14ac:dyDescent="0.35">
      <c r="A384"/>
      <c r="J384"/>
    </row>
    <row r="385" spans="1:10" s="676" customFormat="1" x14ac:dyDescent="0.35">
      <c r="A385"/>
      <c r="J385"/>
    </row>
    <row r="386" spans="1:10" s="676" customFormat="1" x14ac:dyDescent="0.35">
      <c r="A386"/>
      <c r="J386"/>
    </row>
    <row r="387" spans="1:10" s="676" customFormat="1" x14ac:dyDescent="0.35">
      <c r="A387"/>
      <c r="J387"/>
    </row>
    <row r="388" spans="1:10" s="676" customFormat="1" x14ac:dyDescent="0.35">
      <c r="A388"/>
      <c r="J388"/>
    </row>
    <row r="389" spans="1:10" s="676" customFormat="1" x14ac:dyDescent="0.35">
      <c r="A389"/>
      <c r="J389"/>
    </row>
    <row r="390" spans="1:10" s="676" customFormat="1" x14ac:dyDescent="0.35">
      <c r="A390"/>
      <c r="J390"/>
    </row>
    <row r="391" spans="1:10" s="676" customFormat="1" x14ac:dyDescent="0.35">
      <c r="A391"/>
      <c r="J391"/>
    </row>
    <row r="392" spans="1:10" s="676" customFormat="1" x14ac:dyDescent="0.35">
      <c r="A392"/>
      <c r="J392"/>
    </row>
    <row r="393" spans="1:10" s="676" customFormat="1" x14ac:dyDescent="0.35">
      <c r="A393"/>
      <c r="J393"/>
    </row>
    <row r="394" spans="1:10" s="676" customFormat="1" x14ac:dyDescent="0.35">
      <c r="A394"/>
      <c r="J394"/>
    </row>
    <row r="395" spans="1:10" s="676" customFormat="1" x14ac:dyDescent="0.35">
      <c r="A395"/>
      <c r="J395"/>
    </row>
    <row r="396" spans="1:10" s="676" customFormat="1" x14ac:dyDescent="0.35">
      <c r="A396"/>
      <c r="J396"/>
    </row>
    <row r="397" spans="1:10" s="676" customFormat="1" x14ac:dyDescent="0.35">
      <c r="A397"/>
      <c r="J397"/>
    </row>
    <row r="398" spans="1:10" s="676" customFormat="1" x14ac:dyDescent="0.35">
      <c r="A398"/>
      <c r="J398"/>
    </row>
    <row r="399" spans="1:10" s="676" customFormat="1" x14ac:dyDescent="0.35">
      <c r="A399"/>
      <c r="J399"/>
    </row>
    <row r="400" spans="1:10" s="676" customFormat="1" x14ac:dyDescent="0.35">
      <c r="A400"/>
      <c r="J400"/>
    </row>
    <row r="401" spans="1:10" s="676" customFormat="1" x14ac:dyDescent="0.35">
      <c r="A401"/>
      <c r="J401"/>
    </row>
    <row r="402" spans="1:10" s="676" customFormat="1" x14ac:dyDescent="0.35">
      <c r="A402"/>
      <c r="J402"/>
    </row>
    <row r="403" spans="1:10" s="676" customFormat="1" x14ac:dyDescent="0.35">
      <c r="A403"/>
      <c r="J403"/>
    </row>
    <row r="404" spans="1:10" s="676" customFormat="1" x14ac:dyDescent="0.35">
      <c r="A404"/>
      <c r="J404"/>
    </row>
    <row r="405" spans="1:10" s="676" customFormat="1" x14ac:dyDescent="0.35">
      <c r="A405"/>
      <c r="J405"/>
    </row>
    <row r="406" spans="1:10" s="676" customFormat="1" x14ac:dyDescent="0.35">
      <c r="A406"/>
      <c r="J406"/>
    </row>
    <row r="407" spans="1:10" s="676" customFormat="1" x14ac:dyDescent="0.35">
      <c r="A407"/>
      <c r="J407"/>
    </row>
    <row r="408" spans="1:10" s="676" customFormat="1" x14ac:dyDescent="0.35">
      <c r="A408"/>
      <c r="J408"/>
    </row>
    <row r="409" spans="1:10" s="676" customFormat="1" x14ac:dyDescent="0.35">
      <c r="A409"/>
      <c r="J409"/>
    </row>
    <row r="410" spans="1:10" s="676" customFormat="1" x14ac:dyDescent="0.35">
      <c r="A410"/>
      <c r="J410"/>
    </row>
    <row r="411" spans="1:10" s="676" customFormat="1" x14ac:dyDescent="0.35">
      <c r="A411"/>
      <c r="J411"/>
    </row>
    <row r="412" spans="1:10" s="676" customFormat="1" x14ac:dyDescent="0.35">
      <c r="A412"/>
      <c r="J412"/>
    </row>
    <row r="413" spans="1:10" s="676" customFormat="1" x14ac:dyDescent="0.35">
      <c r="A413"/>
      <c r="J413"/>
    </row>
    <row r="414" spans="1:10" s="676" customFormat="1" x14ac:dyDescent="0.35">
      <c r="A414"/>
      <c r="J414"/>
    </row>
    <row r="415" spans="1:10" s="676" customFormat="1" x14ac:dyDescent="0.35">
      <c r="A415"/>
      <c r="J415"/>
    </row>
    <row r="416" spans="1:10" s="676" customFormat="1" x14ac:dyDescent="0.35">
      <c r="A416"/>
      <c r="J416"/>
    </row>
    <row r="417" spans="1:10" s="676" customFormat="1" x14ac:dyDescent="0.35">
      <c r="A417"/>
      <c r="J417"/>
    </row>
    <row r="418" spans="1:10" s="676" customFormat="1" x14ac:dyDescent="0.35">
      <c r="A418"/>
      <c r="J418"/>
    </row>
    <row r="419" spans="1:10" s="676" customFormat="1" x14ac:dyDescent="0.35">
      <c r="A419"/>
      <c r="J419"/>
    </row>
    <row r="420" spans="1:10" s="676" customFormat="1" x14ac:dyDescent="0.35">
      <c r="A420"/>
      <c r="J420"/>
    </row>
    <row r="421" spans="1:10" s="676" customFormat="1" x14ac:dyDescent="0.35">
      <c r="A421"/>
      <c r="J421"/>
    </row>
    <row r="422" spans="1:10" s="676" customFormat="1" x14ac:dyDescent="0.35">
      <c r="A422"/>
      <c r="J422"/>
    </row>
    <row r="423" spans="1:10" s="676" customFormat="1" x14ac:dyDescent="0.35">
      <c r="A423"/>
      <c r="J423"/>
    </row>
    <row r="424" spans="1:10" s="676" customFormat="1" x14ac:dyDescent="0.35">
      <c r="A424"/>
      <c r="J424"/>
    </row>
    <row r="425" spans="1:10" s="676" customFormat="1" x14ac:dyDescent="0.35">
      <c r="A425"/>
      <c r="J425"/>
    </row>
    <row r="426" spans="1:10" s="676" customFormat="1" x14ac:dyDescent="0.35">
      <c r="A426"/>
      <c r="J426"/>
    </row>
    <row r="427" spans="1:10" s="676" customFormat="1" x14ac:dyDescent="0.35">
      <c r="A427"/>
      <c r="J427"/>
    </row>
    <row r="428" spans="1:10" s="676" customFormat="1" x14ac:dyDescent="0.35">
      <c r="A428"/>
      <c r="J428"/>
    </row>
    <row r="429" spans="1:10" s="676" customFormat="1" x14ac:dyDescent="0.35">
      <c r="A429"/>
      <c r="J429"/>
    </row>
    <row r="430" spans="1:10" s="676" customFormat="1" x14ac:dyDescent="0.35">
      <c r="A430"/>
      <c r="J430"/>
    </row>
    <row r="431" spans="1:10" s="676" customFormat="1" x14ac:dyDescent="0.35">
      <c r="A431"/>
      <c r="J431"/>
    </row>
    <row r="432" spans="1:10" s="676" customFormat="1" x14ac:dyDescent="0.35">
      <c r="A432"/>
      <c r="J432"/>
    </row>
    <row r="433" spans="1:10" s="676" customFormat="1" x14ac:dyDescent="0.35">
      <c r="A433"/>
      <c r="J433"/>
    </row>
    <row r="434" spans="1:10" s="676" customFormat="1" x14ac:dyDescent="0.35">
      <c r="A434"/>
      <c r="J434"/>
    </row>
    <row r="435" spans="1:10" s="676" customFormat="1" x14ac:dyDescent="0.35">
      <c r="A435"/>
      <c r="J435"/>
    </row>
    <row r="436" spans="1:10" s="676" customFormat="1" x14ac:dyDescent="0.35">
      <c r="A436"/>
      <c r="J436"/>
    </row>
    <row r="437" spans="1:10" s="676" customFormat="1" x14ac:dyDescent="0.35">
      <c r="A437"/>
      <c r="J437"/>
    </row>
    <row r="438" spans="1:10" s="676" customFormat="1" x14ac:dyDescent="0.35">
      <c r="A438"/>
      <c r="J438"/>
    </row>
    <row r="439" spans="1:10" s="676" customFormat="1" x14ac:dyDescent="0.35">
      <c r="A439"/>
      <c r="J439"/>
    </row>
    <row r="440" spans="1:10" s="676" customFormat="1" x14ac:dyDescent="0.35">
      <c r="A440"/>
      <c r="J440"/>
    </row>
    <row r="441" spans="1:10" s="676" customFormat="1" x14ac:dyDescent="0.35">
      <c r="A441"/>
      <c r="J441"/>
    </row>
    <row r="442" spans="1:10" s="676" customFormat="1" x14ac:dyDescent="0.35">
      <c r="A442"/>
      <c r="J442"/>
    </row>
    <row r="443" spans="1:10" s="676" customFormat="1" x14ac:dyDescent="0.35">
      <c r="A443"/>
      <c r="J443"/>
    </row>
    <row r="444" spans="1:10" s="676" customFormat="1" x14ac:dyDescent="0.35">
      <c r="A444"/>
      <c r="J444"/>
    </row>
    <row r="445" spans="1:10" s="676" customFormat="1" x14ac:dyDescent="0.35">
      <c r="A445"/>
      <c r="J445"/>
    </row>
    <row r="446" spans="1:10" s="676" customFormat="1" x14ac:dyDescent="0.35">
      <c r="A446"/>
      <c r="J446"/>
    </row>
    <row r="447" spans="1:10" s="676" customFormat="1" x14ac:dyDescent="0.35">
      <c r="A447"/>
      <c r="J447"/>
    </row>
    <row r="448" spans="1:10" s="676" customFormat="1" x14ac:dyDescent="0.35">
      <c r="A448"/>
      <c r="J448"/>
    </row>
    <row r="449" spans="1:10" s="676" customFormat="1" x14ac:dyDescent="0.35">
      <c r="A449"/>
      <c r="J449"/>
    </row>
  </sheetData>
  <sheetProtection algorithmName="SHA-512" hashValue="07HuPZL3jnDuKq+T1A2/QgD6WmypGTjPIXBQ9O42qxVJP5Ge4MJHEZYybkRKJAF/RBhVvtcr4Z4wq5vbr0BIWg==" saltValue="UCyZRcF86vd790sCkCAcrg==" spinCount="100000" sheet="1" objects="1" scenarios="1" formatCells="0"/>
  <mergeCells count="22">
    <mergeCell ref="H13:I13"/>
    <mergeCell ref="B13:F13"/>
    <mergeCell ref="B42:D42"/>
    <mergeCell ref="F42:I42"/>
    <mergeCell ref="B43:D43"/>
    <mergeCell ref="F43:I43"/>
    <mergeCell ref="B23:I23"/>
    <mergeCell ref="B24:I30"/>
    <mergeCell ref="B31:I31"/>
    <mergeCell ref="B32:I38"/>
    <mergeCell ref="B39:I39"/>
    <mergeCell ref="B40:I40"/>
    <mergeCell ref="B14:I14"/>
    <mergeCell ref="B16:I22"/>
    <mergeCell ref="D9:E9"/>
    <mergeCell ref="D8:F8"/>
    <mergeCell ref="D10:E11"/>
    <mergeCell ref="F10:F11"/>
    <mergeCell ref="B51:D54"/>
    <mergeCell ref="C15:E15"/>
    <mergeCell ref="C44:D44"/>
    <mergeCell ref="B50:D50"/>
  </mergeCells>
  <pageMargins left="0.25" right="0.25" top="0.75" bottom="0.75" header="0.3" footer="0.3"/>
  <pageSetup scale="67"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6FE91E8-CAE2-4A19-B906-9BAD52A2ED60}">
          <x14:formula1>
            <xm:f>Reference!$A$147:$A$150</xm:f>
          </x14:formula1>
          <xm:sqref>C15:E15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467F"/>
    <pageSetUpPr fitToPage="1"/>
  </sheetPr>
  <dimension ref="A1:N41"/>
  <sheetViews>
    <sheetView showGridLines="0" zoomScale="80" zoomScaleNormal="80" workbookViewId="0">
      <selection activeCell="I43" sqref="I43"/>
    </sheetView>
  </sheetViews>
  <sheetFormatPr defaultColWidth="9.36328125" defaultRowHeight="12.5" x14ac:dyDescent="0.25"/>
  <cols>
    <col min="1" max="1" width="6.36328125" style="2" customWidth="1"/>
    <col min="2" max="2" width="11.08984375" style="2" customWidth="1"/>
    <col min="3" max="3" width="22.54296875" style="2" customWidth="1"/>
    <col min="4" max="4" width="19.54296875" style="2" customWidth="1"/>
    <col min="5" max="5" width="21.54296875" style="2" customWidth="1"/>
    <col min="6" max="6" width="15.08984375" style="2" customWidth="1"/>
    <col min="7" max="7" width="14.6328125" style="2" customWidth="1"/>
    <col min="8" max="8" width="9.6328125" style="2" customWidth="1"/>
    <col min="9" max="9" width="17.6328125" style="2" customWidth="1"/>
    <col min="10" max="10" width="18.36328125" style="2" customWidth="1"/>
    <col min="11" max="11" width="14" style="2" customWidth="1"/>
    <col min="12" max="13" width="15.6328125" style="2" customWidth="1"/>
    <col min="14" max="14" width="3.54296875" style="2" customWidth="1"/>
    <col min="15" max="15" width="9.36328125" style="2"/>
    <col min="16" max="16" width="12" style="2" customWidth="1"/>
    <col min="17" max="17" width="15.08984375" style="2" customWidth="1"/>
    <col min="18" max="18" width="12.36328125" style="2" bestFit="1" customWidth="1"/>
    <col min="19" max="19" width="12.453125" style="2" customWidth="1"/>
    <col min="20" max="16384" width="9.36328125" style="2"/>
  </cols>
  <sheetData>
    <row r="1" spans="1:14" s="1" customFormat="1" ht="15.5" thickTop="1" thickBot="1" x14ac:dyDescent="0.4">
      <c r="A1" s="964"/>
      <c r="B1" s="965"/>
      <c r="C1" s="966"/>
      <c r="D1" s="965"/>
      <c r="E1" s="965"/>
      <c r="F1" s="967"/>
      <c r="G1" s="968"/>
      <c r="H1" s="969"/>
      <c r="I1" s="969"/>
      <c r="J1" s="970"/>
      <c r="K1" s="968"/>
      <c r="L1" s="971"/>
      <c r="M1" s="971"/>
      <c r="N1" s="972"/>
    </row>
    <row r="2" spans="1:14" s="1" customFormat="1" ht="29" customHeight="1" thickBot="1" x14ac:dyDescent="0.4">
      <c r="A2" s="973"/>
      <c r="B2" s="947" t="str">
        <f>'App Instruct'!A3&amp;" Savings Summary"</f>
        <v>Supplemental Measures Program Savings Summary</v>
      </c>
      <c r="C2" s="948"/>
      <c r="D2" s="949"/>
      <c r="E2" s="949"/>
      <c r="F2" s="950"/>
      <c r="G2" s="998" t="str">
        <f>'App Instruct'!F3</f>
        <v/>
      </c>
      <c r="H2" s="951"/>
      <c r="I2" s="951"/>
      <c r="J2" s="952"/>
      <c r="K2" s="952"/>
      <c r="L2" s="953"/>
      <c r="M2" s="954"/>
      <c r="N2" s="974"/>
    </row>
    <row r="3" spans="1:14" s="1" customFormat="1" ht="23.75" customHeight="1" thickBot="1" x14ac:dyDescent="0.4">
      <c r="A3" s="973"/>
      <c r="B3" s="957">
        <f>'App Cust Info'!A9</f>
        <v>0</v>
      </c>
      <c r="C3" s="955"/>
      <c r="D3" s="955"/>
      <c r="E3" s="955"/>
      <c r="F3" s="955"/>
      <c r="G3" s="955"/>
      <c r="H3" s="955"/>
      <c r="I3" s="955"/>
      <c r="J3" s="161"/>
      <c r="K3" s="956" t="s">
        <v>2698</v>
      </c>
      <c r="L3" s="962">
        <f>SUM(K27,K29)</f>
        <v>0</v>
      </c>
      <c r="M3" s="963"/>
      <c r="N3" s="379"/>
    </row>
    <row r="4" spans="1:14" s="1" customFormat="1" ht="23" customHeight="1" thickBot="1" x14ac:dyDescent="0.4">
      <c r="A4" s="973"/>
      <c r="B4" s="958" t="str">
        <f>IF('App Cust Info'!E19=TRUE,"DAC","")</f>
        <v/>
      </c>
      <c r="C4" s="959"/>
      <c r="D4" s="959"/>
      <c r="E4" s="959"/>
      <c r="F4" s="959"/>
      <c r="G4" s="959"/>
      <c r="H4" s="959"/>
      <c r="I4" s="959"/>
      <c r="J4" s="959"/>
      <c r="K4" s="959"/>
      <c r="L4" s="960" t="s">
        <v>3058</v>
      </c>
      <c r="M4" s="961" t="str">
        <f>IFERROR(IF('Savings Summary'!B4="DAC",INDEX(Table17[DAC Incentive Cap],MATCH('Supp Meas Worksheet'!$L$5&amp;'Supp Meas Worksheet'!$E$3,Table17[OPCO],0)),IF('Savings Summary'!B4&lt;&gt;"DAC",INDEX(Table17[MR Incentive Cap],MATCH('Supp Meas Worksheet'!$L$5&amp;'Supp Meas Worksheet'!$E$3,Table17[OPCO],0)),0)),"")</f>
        <v/>
      </c>
      <c r="N4" s="379"/>
    </row>
    <row r="5" spans="1:14" s="1" customFormat="1" ht="18" customHeight="1" x14ac:dyDescent="0.35">
      <c r="A5" s="973"/>
      <c r="B5" s="975"/>
      <c r="C5" s="975"/>
      <c r="D5" s="975"/>
      <c r="E5" s="975"/>
      <c r="F5" s="975"/>
      <c r="G5" s="1010" t="e" cm="1">
        <f t="array" ref="G5">INDEX(PrescriptiveCap,MATCH('Supp Meas Worksheet'!L5&amp;'Supp Meas Worksheet'!E3,Table1720[OPCO],0))</f>
        <v>#N/A</v>
      </c>
      <c r="H5" s="975"/>
      <c r="I5" s="2"/>
      <c r="J5" s="2"/>
      <c r="K5" s="2"/>
      <c r="L5" s="2"/>
      <c r="M5" s="2"/>
      <c r="N5" s="974"/>
    </row>
    <row r="6" spans="1:14" s="1" customFormat="1" ht="31.5" thickBot="1" x14ac:dyDescent="0.4">
      <c r="A6" s="973"/>
      <c r="B6" s="976" t="s">
        <v>2699</v>
      </c>
      <c r="C6" s="151"/>
      <c r="D6" s="2"/>
      <c r="E6" s="2"/>
      <c r="F6" s="151"/>
      <c r="G6" s="623" t="s">
        <v>2681</v>
      </c>
      <c r="H6" s="151"/>
      <c r="I6" s="976" t="s">
        <v>2966</v>
      </c>
      <c r="J6" s="151"/>
      <c r="K6" s="2"/>
      <c r="L6" s="2"/>
      <c r="M6" s="977" t="s">
        <v>2681</v>
      </c>
      <c r="N6" s="379"/>
    </row>
    <row r="7" spans="1:14" s="1" customFormat="1" ht="18" customHeight="1" x14ac:dyDescent="0.35">
      <c r="A7" s="973"/>
      <c r="B7" s="888">
        <v>1</v>
      </c>
      <c r="C7" s="466" t="str">
        <f>'Supp Meas Worksheet'!B33</f>
        <v>Automatic Door Closers for Walk-in Coolers or Freezers</v>
      </c>
      <c r="D7" s="467"/>
      <c r="E7" s="467"/>
      <c r="F7" s="467"/>
      <c r="G7" s="369">
        <f>IF(AND(SUM('Supp Meas Worksheet'!D35:E36)&gt;0,SUM('Supp Meas Worksheet'!D37:E38)&gt;0,'Supp Meas Worksheet'!M5&lt;&gt;"G"),SUM('Supp Meas Worksheet'!D35:E36)*'Supp Meas Worksheet'!L36,0)</f>
        <v>0</v>
      </c>
      <c r="H7" s="151"/>
      <c r="I7" s="889">
        <v>14</v>
      </c>
      <c r="J7" s="466" t="str">
        <f>'Comp Air Measures'!A19</f>
        <v>Air Compressor Replacement</v>
      </c>
      <c r="K7" s="467"/>
      <c r="L7" s="467"/>
      <c r="M7" s="697">
        <f>IF(AND(SUM('Comp Air Measures'!H27:H31)&gt;0,SUM('Comp Air Measures'!H32:H33)&gt;0,'Supp Meas Worksheet'!M5&lt;&gt;"G"),SUM('Comp Air Measures'!I27:I31),0)</f>
        <v>0</v>
      </c>
      <c r="N7" s="379"/>
    </row>
    <row r="8" spans="1:14" s="1" customFormat="1" ht="18" customHeight="1" x14ac:dyDescent="0.35">
      <c r="A8" s="973"/>
      <c r="B8" s="893">
        <v>2</v>
      </c>
      <c r="C8" s="40" t="str">
        <f>'Supp Meas Worksheet'!B25</f>
        <v>Air Cooled Refrigeration Condenser</v>
      </c>
      <c r="D8" s="41"/>
      <c r="E8" s="41"/>
      <c r="F8" s="41"/>
      <c r="G8" s="365">
        <f>IF(AND(SUM('Supp Meas Worksheet'!C27:C28)&gt;0,SUM('Supp Meas Worksheet'!D29:E30)&gt;0,'Supp Meas Worksheet'!M5&lt;&gt;"G"),SUM('Supp Meas Worksheet'!C27:C28)*'Supp Meas Worksheet'!L28,0)</f>
        <v>0</v>
      </c>
      <c r="H8" s="151"/>
      <c r="I8" s="902">
        <v>15</v>
      </c>
      <c r="J8" s="40" t="str">
        <f>'Comp Air Measures'!A36</f>
        <v>Compressed Air Flow Controller</v>
      </c>
      <c r="K8" s="41"/>
      <c r="L8" s="41"/>
      <c r="M8" s="698">
        <f>IF(AND(SUM('Comp Air Measures'!I42:I46)&gt;0,SUM('Comp Air Measures'!H47:H48)&gt;0,'Supp Meas Worksheet'!M5&lt;&gt;"G"),SUM('Comp Air Measures'!I42:I46)*'Comp Air Measures'!G39,0)</f>
        <v>0</v>
      </c>
      <c r="N8" s="379"/>
    </row>
    <row r="9" spans="1:14" s="1" customFormat="1" ht="18" customHeight="1" x14ac:dyDescent="0.35">
      <c r="A9" s="973"/>
      <c r="B9" s="893">
        <v>3</v>
      </c>
      <c r="C9" s="39" t="str">
        <f>'Supp Meas Worksheet'!B41</f>
        <v>Installation of Doors on Existing Verticle Open Reach-in Display Case</v>
      </c>
      <c r="D9" s="153"/>
      <c r="E9" s="153"/>
      <c r="F9" s="894"/>
      <c r="G9" s="365">
        <f>IF(AND(SUM('Supp Meas Worksheet'!F48:G49)&gt;0,SUM('Supp Meas Worksheet'!D50:G51)&gt;0),SUM('Supp Meas Worksheet'!F48:G49)*'Supp Meas Worksheet'!K49,0)</f>
        <v>0</v>
      </c>
      <c r="H9" s="151"/>
      <c r="I9" s="902">
        <v>16</v>
      </c>
      <c r="J9" s="39" t="str">
        <f>'Comp Air Measures'!A51</f>
        <v>Refrigerated Compressed Air Dryer</v>
      </c>
      <c r="K9" s="55"/>
      <c r="L9" s="55"/>
      <c r="M9" s="698">
        <f>IF(AND(SUM('Comp Air Measures'!A57:C57)&gt;0,SUM('Comp Air Measures'!H58:H59)&gt;0,'Supp Meas Worksheet'!M5&lt;&gt;"G"),'Comp Air Measures'!F57*'Comp Air Measures'!G54,0)</f>
        <v>0</v>
      </c>
      <c r="N9" s="379"/>
    </row>
    <row r="10" spans="1:14" s="1" customFormat="1" ht="18" customHeight="1" x14ac:dyDescent="0.35">
      <c r="A10" s="978"/>
      <c r="B10" s="893">
        <v>4</v>
      </c>
      <c r="C10" s="40" t="str">
        <f>'Supp Meas Worksheet'!B54</f>
        <v>Evaporator Fan Motor Replacement - Permanent Magnet Synchronous Motor (PMSM)</v>
      </c>
      <c r="D10" s="55"/>
      <c r="E10" s="55"/>
      <c r="F10" s="894"/>
      <c r="G10" s="365">
        <f>IF(AND(SUM('Supp Meas Worksheet'!H60:H65)&gt;0,SUM('Supp Meas Worksheet'!D66:E67)&gt;0,'Supp Meas Worksheet'!M5&lt;&gt;"G"),SUM('Supp Meas Worksheet'!H60:H65)*'Supp Meas Worksheet'!L62,0)</f>
        <v>0</v>
      </c>
      <c r="H10" s="151"/>
      <c r="I10" s="902">
        <v>17</v>
      </c>
      <c r="J10" s="39" t="str">
        <f>'Comp Air Measures'!A62</f>
        <v>Compressed Air Low Pressure Drop Filter</v>
      </c>
      <c r="K10" s="55"/>
      <c r="L10" s="55"/>
      <c r="M10" s="698">
        <f>IF(AND(SUM('Comp Air Measures'!A68:A70)&gt;0,SUM('Comp Air Measures'!H71:H72)&gt;0,'Supp Meas Worksheet'!M5&lt;&gt;"G"),SUM('Comp Air Measures'!A68:A70)*'Comp Air Measures'!G65,0)</f>
        <v>0</v>
      </c>
      <c r="N10" s="379"/>
    </row>
    <row r="11" spans="1:14" s="1" customFormat="1" ht="18" customHeight="1" x14ac:dyDescent="0.35">
      <c r="A11" s="978"/>
      <c r="B11" s="893">
        <v>5</v>
      </c>
      <c r="C11" s="53" t="str">
        <f>'Supp Meas Worksheet'!B70</f>
        <v>Walk-in Refrigerator or Freezer Evaporator Fan Motor Controls</v>
      </c>
      <c r="D11" s="55"/>
      <c r="E11" s="55"/>
      <c r="F11" s="894"/>
      <c r="G11" s="365">
        <f>IF(AND(SUM('Supp Meas Worksheet'!D75:D80)&gt;0,SUM('Supp Meas Worksheet'!D81:E82)&gt;0,'Supp Meas Worksheet'!M5&lt;&gt;"G"),SUM('Supp Meas Worksheet'!D75:D80)*'Supp Meas Worksheet'!L77,0)</f>
        <v>0</v>
      </c>
      <c r="H11" s="151"/>
      <c r="I11" s="902">
        <v>18</v>
      </c>
      <c r="J11" s="39" t="str">
        <f>'Comp Air Measures'!A75</f>
        <v>Compressed Air Zero Loss Condensate Drain</v>
      </c>
      <c r="K11" s="55"/>
      <c r="L11" s="55"/>
      <c r="M11" s="698">
        <f>IF(AND(SUM('Comp Air Measures'!A81:B84)&gt;0,SUM('Comp Air Measures'!H85:H86)&gt;0,'Supp Meas Worksheet'!M5&lt;&gt;"G"),SUM('Comp Air Measures'!A81:B84)*'Comp Air Measures'!G78,0)</f>
        <v>0</v>
      </c>
      <c r="N11" s="379"/>
    </row>
    <row r="12" spans="1:14" s="1" customFormat="1" ht="18" customHeight="1" thickBot="1" x14ac:dyDescent="0.4">
      <c r="A12" s="979"/>
      <c r="B12" s="893">
        <v>6</v>
      </c>
      <c r="C12" s="42" t="str">
        <f>'Supp Meas Worksheet'!B85</f>
        <v>Anti-Condensate Heater Controls for Walk-in and Reach-in Coolers and Freezers</v>
      </c>
      <c r="D12" s="895"/>
      <c r="E12" s="895"/>
      <c r="F12" s="894"/>
      <c r="G12" s="365">
        <f>IF(AND(SUM('Table 6-ACHC'!F5:F10)&gt;0,SUM('Supp Meas Worksheet'!D98:E99)&gt;0,'Supp Meas Worksheet'!M5&lt;&gt;"G"),SUM('Table 6-ACHC'!F5:F10)*'Supp Meas Worksheet'!L88,0)</f>
        <v>0</v>
      </c>
      <c r="H12" s="151"/>
      <c r="I12" s="469" t="s">
        <v>13</v>
      </c>
      <c r="J12" s="470"/>
      <c r="K12" s="907"/>
      <c r="L12" s="907"/>
      <c r="M12" s="1038">
        <f>SUM(M7:M11)</f>
        <v>0</v>
      </c>
      <c r="N12" s="379"/>
    </row>
    <row r="13" spans="1:14" s="1" customFormat="1" ht="18" customHeight="1" thickBot="1" x14ac:dyDescent="0.4">
      <c r="A13" s="979"/>
      <c r="B13" s="896">
        <v>7</v>
      </c>
      <c r="C13" s="366" t="str">
        <f>'Supp Meas Worksheet'!B102</f>
        <v>Floating Head Pressure Control</v>
      </c>
      <c r="D13" s="367"/>
      <c r="E13" s="367"/>
      <c r="F13" s="897"/>
      <c r="G13" s="696">
        <f>IF(AND(SUM('Supp Meas Worksheet'!C104:D105)&gt;0,SUM('Supp Meas Worksheet'!D106:E107)&gt;0,'Supp Meas Worksheet'!M5&lt;&gt;"G"),SUM('Supp Meas Worksheet'!C104:D105)*'Supp Meas Worksheet'!L105,0)</f>
        <v>0</v>
      </c>
      <c r="H13" s="151"/>
      <c r="N13" s="379"/>
    </row>
    <row r="14" spans="1:14" s="1" customFormat="1" ht="18" customHeight="1" thickBot="1" x14ac:dyDescent="0.4">
      <c r="A14" s="979"/>
      <c r="B14" s="462" t="s">
        <v>13</v>
      </c>
      <c r="C14" s="463"/>
      <c r="D14" s="898"/>
      <c r="E14" s="898"/>
      <c r="F14" s="899"/>
      <c r="G14" s="1037">
        <f>SUM(G7:G13)</f>
        <v>0</v>
      </c>
      <c r="H14" s="151"/>
      <c r="N14" s="980"/>
    </row>
    <row r="15" spans="1:14" s="1" customFormat="1" ht="18" customHeight="1" x14ac:dyDescent="0.35">
      <c r="A15" s="979"/>
      <c r="B15" s="151"/>
      <c r="C15" s="151"/>
      <c r="D15" s="151"/>
      <c r="E15" s="151"/>
      <c r="F15" s="151"/>
      <c r="G15" s="151"/>
      <c r="H15" s="151"/>
      <c r="I15" s="975"/>
      <c r="J15" s="975"/>
      <c r="K15" s="975"/>
      <c r="L15" s="981"/>
      <c r="M15" s="1010" t="e" cm="1">
        <f t="array" ref="M15">INDEX(CustomCap,MATCH('Supp Meas Worksheet'!L5&amp;'Supp Meas Worksheet'!E3,Table1720[OPCO],0))</f>
        <v>#N/A</v>
      </c>
      <c r="N15" s="980"/>
    </row>
    <row r="16" spans="1:14" s="1" customFormat="1" ht="31.5" thickBot="1" x14ac:dyDescent="0.4">
      <c r="A16" s="979"/>
      <c r="B16" s="976" t="s">
        <v>2700</v>
      </c>
      <c r="C16" s="151"/>
      <c r="D16" s="2"/>
      <c r="E16" s="2"/>
      <c r="F16" s="982"/>
      <c r="G16" s="977" t="s">
        <v>2681</v>
      </c>
      <c r="H16" s="151"/>
      <c r="I16" s="976" t="s">
        <v>2967</v>
      </c>
      <c r="J16" s="982" t="s">
        <v>29</v>
      </c>
      <c r="K16" s="983" t="s">
        <v>100</v>
      </c>
      <c r="L16" s="983" t="s">
        <v>2968</v>
      </c>
      <c r="M16" s="977" t="s">
        <v>2681</v>
      </c>
      <c r="N16" s="980"/>
    </row>
    <row r="17" spans="1:14" s="1" customFormat="1" ht="18" customHeight="1" thickBot="1" x14ac:dyDescent="0.4">
      <c r="A17" s="979"/>
      <c r="B17" s="889">
        <v>8</v>
      </c>
      <c r="C17" s="466" t="str">
        <f>'Supp Meas Worksheet'!B110</f>
        <v>Advanced Rooftop Unit Control</v>
      </c>
      <c r="D17" s="467"/>
      <c r="E17" s="467"/>
      <c r="F17" s="468"/>
      <c r="G17" s="697">
        <f>IFERROR(IF(AND(SUM('Supp Meas Worksheet'!B112:B115)&gt;0,SUM('Supp Meas Worksheet'!D116:F117)&gt;0),SUM('Supp Meas Worksheet'!B112:B115)*'Supp Meas Worksheet'!L114,0),"Custom $")</f>
        <v>0</v>
      </c>
      <c r="H17" s="151"/>
      <c r="I17" s="889">
        <f>'Custom Worksheet'!C15</f>
        <v>0</v>
      </c>
      <c r="J17" s="890">
        <f>'Custom Worksheet'!C48</f>
        <v>0</v>
      </c>
      <c r="K17" s="891">
        <f>IFERROR(AVERAGE('Custom Worksheet'!C45:C47),0)</f>
        <v>0</v>
      </c>
      <c r="L17" s="891">
        <f>IF('Custom Worksheet'!C55&gt;0,'Custom Worksheet'!C55,'Custom Worksheet'!C56)</f>
        <v>0</v>
      </c>
      <c r="M17" s="892">
        <f>IF(AND('Supp Meas Worksheet'!$M$5&lt;&gt;"G",'Savings Summary'!$B$4="DAC",'Custom Worksheet'!G47&gt;0),J17*'Custom Worksheet'!$D$10,IF(AND('Supp Meas Worksheet'!$M$5&lt;&gt;"G",'Savings Summary'!$B$4&lt;&gt;"DAC",'Custom Worksheet'!G47&gt;0),$J$17*'Custom Worksheet'!$D$10,IF(AND('Supp Meas Worksheet'!$M$5="G",'Savings Summary'!$B$4="DAC",'Supp Meas Worksheet'!$L$5="NIMO",'Custom Worksheet'!G47&gt;0),'Savings Summary'!$L$17*'Custom Worksheet'!$F$10,IF(AND('Supp Meas Worksheet'!$M$5&lt;&gt;"G",'Savings Summary'!$B$4&lt;&gt;"DAC",'Supp Meas Worksheet'!$L$5="NIMO",'Custom Worksheet'!G47&gt;0),$J$17*'Custom Worksheet'!$D$10,IF(AND('Supp Meas Worksheet'!$M$5="G",'Savings Summary'!$B$4="DAC",'Supp Meas Worksheet'!$L$5="KEDLI/ KEDNY",'Custom Worksheet'!G47&gt;0),'Savings Summary'!$L$17*'Custom Worksheet'!$F$10,IF(AND('Supp Meas Worksheet'!$M$5&lt;&gt;"G",'Savings Summary'!$B$4&lt;&gt;"DAC",'Supp Meas Worksheet'!$L$5="KEDLI/ KEDNY",'Custom Worksheet'!G47&gt;0),$J$17*'Custom Worksheet'!$D$10,0))))))</f>
        <v>0</v>
      </c>
      <c r="N17" s="980"/>
    </row>
    <row r="18" spans="1:14" s="1" customFormat="1" ht="18" customHeight="1" thickBot="1" x14ac:dyDescent="0.4">
      <c r="A18" s="979"/>
      <c r="B18" s="902">
        <v>9</v>
      </c>
      <c r="C18" s="40" t="str">
        <f>'Supp Meas Worksheet'!B120</f>
        <v>Demand Control Ventilation</v>
      </c>
      <c r="D18" s="41"/>
      <c r="E18" s="41"/>
      <c r="F18" s="464"/>
      <c r="G18" s="698">
        <f>IFERROR(IF(AND(SUM('Supp Meas Worksheet'!B122:E124)&gt;0,SUM('Supp Meas Worksheet'!D125:E126)&gt;0),SUM('Supp Meas Worksheet'!B122:E124)*'Supp Meas Worksheet'!L123,0),"Custom $")</f>
        <v>0</v>
      </c>
      <c r="H18" s="151"/>
      <c r="I18" s="462" t="s">
        <v>13</v>
      </c>
      <c r="J18" s="1040">
        <f>SUM(J17)</f>
        <v>0</v>
      </c>
      <c r="K18" s="1041">
        <f t="shared" ref="K18:M18" si="0">SUM(K17)</f>
        <v>0</v>
      </c>
      <c r="L18" s="1041">
        <f t="shared" si="0"/>
        <v>0</v>
      </c>
      <c r="M18" s="1039">
        <f t="shared" si="0"/>
        <v>0</v>
      </c>
      <c r="N18" s="980"/>
    </row>
    <row r="19" spans="1:14" s="1" customFormat="1" ht="18" customHeight="1" x14ac:dyDescent="0.4">
      <c r="A19" s="979"/>
      <c r="B19" s="902">
        <v>10</v>
      </c>
      <c r="C19" s="39" t="str">
        <f>'Supp Meas Worksheet'!B129</f>
        <v>Kitchen Hood Demand Control Ventilation</v>
      </c>
      <c r="D19" s="55"/>
      <c r="E19" s="55"/>
      <c r="F19" s="464"/>
      <c r="G19" s="698">
        <f>IF(AND(SUM('Supp Meas Worksheet'!D131:E133)&gt;0,SUM('Supp Meas Worksheet'!D134:E135)&gt;0),SUM('Supp Meas Worksheet'!D131:E133)*'Supp Meas Worksheet'!L132,0)</f>
        <v>0</v>
      </c>
      <c r="H19" s="151"/>
      <c r="I19" s="984" t="str">
        <f>IF(AND(M17&gt;0,OR(J17&gt;0,L17&gt;0,)),"","**Enter Custom Project Details on Custom Tab**")</f>
        <v>**Enter Custom Project Details on Custom Tab**</v>
      </c>
      <c r="J19" s="151"/>
      <c r="K19" s="151"/>
      <c r="L19" s="151"/>
      <c r="N19" s="980"/>
    </row>
    <row r="20" spans="1:14" s="1" customFormat="1" ht="18.5" customHeight="1" thickBot="1" x14ac:dyDescent="0.4">
      <c r="A20" s="979"/>
      <c r="B20" s="902">
        <v>11</v>
      </c>
      <c r="C20" s="39" t="str">
        <f>'Supp Meas Worksheet'!B138</f>
        <v>Energy Recovery Ventilator (Sensible &amp; Latent Heat)</v>
      </c>
      <c r="D20" s="55"/>
      <c r="E20" s="55"/>
      <c r="F20" s="464"/>
      <c r="G20" s="698">
        <f>IFERROR(IF(AND(SUM('Supp Meas Worksheet'!B164:B168)&gt;0,SUM('Supp Meas Worksheet'!D169:E170)&gt;0),SUM('Supp Meas Worksheet'!F164:F168)*'Supp Meas Worksheet'!L159,0),"Custom $")</f>
        <v>0</v>
      </c>
      <c r="H20" s="151"/>
      <c r="N20" s="980"/>
    </row>
    <row r="21" spans="1:14" s="1" customFormat="1" ht="18" customHeight="1" thickTop="1" x14ac:dyDescent="0.35">
      <c r="A21" s="157"/>
      <c r="B21" s="902">
        <v>12</v>
      </c>
      <c r="C21" s="39" t="str">
        <f>'Supp Meas Worksheet'!B156</f>
        <v>Heat Recovery Ventilator (Sensible Heat)</v>
      </c>
      <c r="D21" s="55"/>
      <c r="E21" s="55"/>
      <c r="F21" s="464"/>
      <c r="G21" s="698">
        <f>IFERROR(IF(AND(SUM('Supp Meas Worksheet'!B165:B169)&gt;0,SUM('Supp Meas Worksheet'!D170:E171)&gt;0),SUM('Supp Meas Worksheet'!F165:F169)*'Supp Meas Worksheet'!L160,0),"Custom $")</f>
        <v>0</v>
      </c>
      <c r="H21" s="151"/>
      <c r="I21" s="900"/>
      <c r="J21" s="886"/>
      <c r="K21" s="901"/>
      <c r="L21" s="156"/>
      <c r="M21" s="985"/>
      <c r="N21" s="379"/>
    </row>
    <row r="22" spans="1:14" s="1" customFormat="1" ht="18" customHeight="1" x14ac:dyDescent="0.35">
      <c r="A22" s="978"/>
      <c r="B22" s="902">
        <v>13</v>
      </c>
      <c r="C22" s="39" t="str">
        <f>'Supp Meas Worksheet'!B174</f>
        <v>Communicating Thermostat</v>
      </c>
      <c r="D22" s="55"/>
      <c r="E22" s="55"/>
      <c r="F22" s="464"/>
      <c r="G22" s="698">
        <f>IFERROR(IF(AND(SUM('Supp Meas Worksheet'!B176:C178)&gt;0,SUM('Supp Meas Worksheet'!D179:E180)&gt;0),SUM('Supp Meas Worksheet'!B176:C178)*'Supp Meas Worksheet'!L177,0),"Custom $")</f>
        <v>0</v>
      </c>
      <c r="H22" s="151"/>
      <c r="I22" s="465" t="s">
        <v>105</v>
      </c>
      <c r="J22" s="227"/>
      <c r="K22" s="986"/>
      <c r="L22" s="887"/>
      <c r="M22" s="151"/>
      <c r="N22" s="980"/>
    </row>
    <row r="23" spans="1:14" s="1" customFormat="1" ht="18" customHeight="1" x14ac:dyDescent="0.35">
      <c r="A23" s="978"/>
      <c r="B23" s="902">
        <v>14</v>
      </c>
      <c r="C23" s="39" t="str">
        <f>'Supp Meas Worksheet'!B183</f>
        <v>Hotel/ Motel Guest Room Energy Management System (Occ Sensor)</v>
      </c>
      <c r="D23" s="55"/>
      <c r="E23" s="55"/>
      <c r="F23" s="464"/>
      <c r="G23" s="698">
        <f>IF(AND(SUM('Supp Meas Worksheet'!B192:B196)&gt;0,SUM('Supp Meas Worksheet'!D197:E198)&gt;0),SUM('Supp Meas Worksheet'!B192:B196)*'Supp Meas Worksheet'!L187,0)</f>
        <v>0</v>
      </c>
      <c r="H23" s="151"/>
      <c r="I23" s="903"/>
      <c r="J23" s="987">
        <f>'App Cust Info'!H27+'App Cust Info'!J27</f>
        <v>0</v>
      </c>
      <c r="K23" s="988" t="s">
        <v>104</v>
      </c>
      <c r="L23" s="904"/>
      <c r="M23" s="151"/>
      <c r="N23" s="980"/>
    </row>
    <row r="24" spans="1:14" s="1" customFormat="1" ht="18" customHeight="1" thickBot="1" x14ac:dyDescent="0.4">
      <c r="A24" s="978"/>
      <c r="B24" s="469" t="s">
        <v>13</v>
      </c>
      <c r="C24" s="470"/>
      <c r="D24" s="907"/>
      <c r="E24" s="907"/>
      <c r="F24" s="471"/>
      <c r="G24" s="1038">
        <f>SUM(G17:G23)</f>
        <v>0</v>
      </c>
      <c r="H24" s="151"/>
      <c r="I24" s="465" t="s">
        <v>106</v>
      </c>
      <c r="J24" s="227"/>
      <c r="K24" s="989"/>
      <c r="L24" s="905"/>
      <c r="M24" s="151"/>
      <c r="N24" s="980"/>
    </row>
    <row r="25" spans="1:14" s="1" customFormat="1" ht="18" customHeight="1" x14ac:dyDescent="0.35">
      <c r="A25" s="978"/>
      <c r="B25" s="151"/>
      <c r="C25" s="151"/>
      <c r="D25" s="151"/>
      <c r="E25" s="151"/>
      <c r="F25" s="151"/>
      <c r="G25" s="151"/>
      <c r="H25" s="151"/>
      <c r="I25" s="903"/>
      <c r="J25" s="987">
        <f>'App Cust Info'!H31</f>
        <v>0</v>
      </c>
      <c r="K25" s="988" t="s">
        <v>107</v>
      </c>
      <c r="L25" s="904"/>
      <c r="M25" s="151"/>
      <c r="N25" s="980"/>
    </row>
    <row r="26" spans="1:14" s="1" customFormat="1" ht="31" customHeight="1" thickBot="1" x14ac:dyDescent="0.4">
      <c r="A26" s="978"/>
      <c r="B26" s="976" t="s">
        <v>3120</v>
      </c>
      <c r="C26" s="151"/>
      <c r="D26" s="151"/>
      <c r="E26" s="151"/>
      <c r="G26" s="977" t="s">
        <v>2681</v>
      </c>
      <c r="H26" s="151"/>
      <c r="I26" s="465" t="s">
        <v>108</v>
      </c>
      <c r="J26" s="227"/>
      <c r="K26" s="990"/>
      <c r="L26" s="905"/>
      <c r="M26" s="151"/>
      <c r="N26" s="980"/>
    </row>
    <row r="27" spans="1:14" s="1" customFormat="1" ht="18" customHeight="1" x14ac:dyDescent="0.35">
      <c r="A27" s="991"/>
      <c r="B27" s="889">
        <v>15</v>
      </c>
      <c r="C27" s="466" t="str">
        <f>'Supp Meas Worksheet'!B201</f>
        <v>Drain Water Heat Recovery</v>
      </c>
      <c r="D27" s="467"/>
      <c r="E27" s="467"/>
      <c r="F27" s="932"/>
      <c r="G27" s="369">
        <f>IFERROR(IF(AND(SUM('Supp Meas Worksheet'!B203:B206)&gt;0,'Supp Meas Worksheet'!E3&lt;&gt;"SMB"),SUM('Supp Meas Worksheet'!B203:B206)*'Supp Meas Worksheet'!L205,0),0)</f>
        <v>0</v>
      </c>
      <c r="H27" s="2"/>
      <c r="I27" s="906"/>
      <c r="J27" s="992" t="s">
        <v>3118</v>
      </c>
      <c r="K27" s="993">
        <f>IFERROR(IF(B4="DAC",MIN((G14+G24+M12+G28),(K28*M4),G5),IF(B4&lt;&gt;"DAC",MIN((G14+G24+M12+G28),(K28*M4),G5),0)),0)</f>
        <v>0</v>
      </c>
      <c r="L27" s="313"/>
      <c r="M27" s="151"/>
      <c r="N27" s="980"/>
    </row>
    <row r="28" spans="1:14" s="1" customFormat="1" ht="18" customHeight="1" thickBot="1" x14ac:dyDescent="0.4">
      <c r="A28" s="994"/>
      <c r="B28" s="929" t="s">
        <v>13</v>
      </c>
      <c r="C28" s="930"/>
      <c r="D28" s="907"/>
      <c r="E28" s="907"/>
      <c r="F28" s="931"/>
      <c r="G28" s="1038">
        <f>SUM(G27)</f>
        <v>0</v>
      </c>
      <c r="H28" s="2"/>
      <c r="I28" s="906"/>
      <c r="J28" s="992" t="s">
        <v>3056</v>
      </c>
      <c r="K28" s="993">
        <f>'Supp Meas Worksheet'!D29+'Supp Meas Worksheet'!D30+'Supp Meas Worksheet'!D37+'Supp Meas Worksheet'!D38+'Supp Meas Worksheet'!D50+'Supp Meas Worksheet'!D51+'Supp Meas Worksheet'!D66+'Supp Meas Worksheet'!D67+'Supp Meas Worksheet'!D81+'Supp Meas Worksheet'!D82+'Supp Meas Worksheet'!D98+'Supp Meas Worksheet'!D99+'Supp Meas Worksheet'!D106+'Supp Meas Worksheet'!D107+'Supp Meas Worksheet'!D116+'Supp Meas Worksheet'!D117+'Supp Meas Worksheet'!D125+'Supp Meas Worksheet'!D126+'Supp Meas Worksheet'!D134+'Supp Meas Worksheet'!D135+'Supp Meas Worksheet'!D152+'Supp Meas Worksheet'!D153+'Supp Meas Worksheet'!D170+'Supp Meas Worksheet'!D171+'Supp Meas Worksheet'!D179+'Supp Meas Worksheet'!D180+'Supp Meas Worksheet'!D197+'Supp Meas Worksheet'!D198+'Supp Meas Worksheet'!D207+'Supp Meas Worksheet'!D208+'Comp Air Measures'!H32+'Comp Air Measures'!H33+'Comp Air Measures'!H47+'Comp Air Measures'!H48+'Comp Air Measures'!H58+'Comp Air Measures'!H59+'Comp Air Measures'!H71+'Comp Air Measures'!H72+'Comp Air Measures'!H85+'Comp Air Measures'!H86</f>
        <v>0</v>
      </c>
      <c r="L28" s="313"/>
      <c r="M28" s="2"/>
      <c r="N28" s="974"/>
    </row>
    <row r="29" spans="1:14" s="1" customFormat="1" ht="18" customHeight="1" x14ac:dyDescent="0.35">
      <c r="A29" s="994"/>
      <c r="H29" s="2"/>
      <c r="I29" s="1003"/>
      <c r="J29" s="1004" t="s">
        <v>3119</v>
      </c>
      <c r="K29" s="1005">
        <f>IFERROR(IF(B4="DAC",MIN(M18,(K30*M4),M15),IF(B4&lt;&gt;"DAC",MIN(M18,(K30*M4),M15),0)),0)</f>
        <v>0</v>
      </c>
      <c r="L29" s="1006"/>
      <c r="M29" s="2"/>
      <c r="N29" s="974"/>
    </row>
    <row r="30" spans="1:14" ht="18" customHeight="1" thickBot="1" x14ac:dyDescent="0.4">
      <c r="A30" s="994"/>
      <c r="I30" s="999"/>
      <c r="J30" s="1000" t="s">
        <v>3057</v>
      </c>
      <c r="K30" s="1001">
        <f>'Custom Worksheet'!G47</f>
        <v>0</v>
      </c>
      <c r="L30" s="1002"/>
      <c r="N30" s="974"/>
    </row>
    <row r="31" spans="1:14" ht="18" customHeight="1" thickTop="1" x14ac:dyDescent="0.25">
      <c r="A31" s="994"/>
      <c r="N31" s="974"/>
    </row>
    <row r="32" spans="1:14" ht="13.25" customHeight="1" thickBot="1" x14ac:dyDescent="0.3">
      <c r="A32" s="995"/>
      <c r="B32" s="996"/>
      <c r="C32" s="996"/>
      <c r="D32" s="996"/>
      <c r="E32" s="996"/>
      <c r="F32" s="996"/>
      <c r="G32" s="996"/>
      <c r="H32" s="996"/>
      <c r="I32" s="996"/>
      <c r="J32" s="996"/>
      <c r="K32" s="996"/>
      <c r="L32" s="996"/>
      <c r="M32" s="996"/>
      <c r="N32" s="997"/>
    </row>
    <row r="33" spans="1:14" ht="13.25" hidden="1" customHeight="1" thickTop="1" thickBot="1" x14ac:dyDescent="0.3"/>
    <row r="34" spans="1:14" ht="13.25" hidden="1" customHeight="1" thickTop="1" x14ac:dyDescent="0.25">
      <c r="A34" s="1539" t="s">
        <v>3121</v>
      </c>
      <c r="B34" s="1540"/>
      <c r="C34" s="1540"/>
      <c r="D34" s="1540"/>
      <c r="E34" s="1540"/>
      <c r="F34" s="1540"/>
      <c r="G34" s="1540"/>
      <c r="H34" s="1540"/>
      <c r="I34" s="1540"/>
      <c r="J34" s="1540"/>
      <c r="K34" s="1540"/>
      <c r="L34" s="1540"/>
      <c r="M34" s="1540"/>
      <c r="N34" s="1541"/>
    </row>
    <row r="35" spans="1:14" ht="13.25" hidden="1" customHeight="1" x14ac:dyDescent="0.25">
      <c r="A35" s="1105"/>
      <c r="D35" s="1112" t="s">
        <v>3122</v>
      </c>
      <c r="E35" s="1111" t="s">
        <v>3126</v>
      </c>
      <c r="F35" s="1542" t="s">
        <v>3123</v>
      </c>
      <c r="G35" s="1543"/>
      <c r="H35" s="1544" t="s">
        <v>3124</v>
      </c>
      <c r="I35" s="1543"/>
      <c r="J35" s="1110" t="s">
        <v>3125</v>
      </c>
      <c r="N35" s="1106"/>
    </row>
    <row r="36" spans="1:14" ht="20.5" hidden="1" customHeight="1" x14ac:dyDescent="0.25">
      <c r="A36" s="1105"/>
      <c r="D36" s="1113" t="b">
        <v>1</v>
      </c>
      <c r="E36" s="1114"/>
      <c r="F36" s="1545"/>
      <c r="G36" s="1545"/>
      <c r="H36" s="1545"/>
      <c r="I36" s="1545"/>
      <c r="J36" s="1115"/>
      <c r="N36" s="1106"/>
    </row>
    <row r="37" spans="1:14" ht="13.25" hidden="1" customHeight="1" thickBot="1" x14ac:dyDescent="0.3">
      <c r="A37" s="1107"/>
      <c r="B37" s="1108"/>
      <c r="C37" s="1108"/>
      <c r="D37" s="1108"/>
      <c r="E37" s="1108"/>
      <c r="F37" s="1108"/>
      <c r="G37" s="1108"/>
      <c r="H37" s="1108"/>
      <c r="I37" s="1108"/>
      <c r="J37" s="1108"/>
      <c r="K37" s="1108"/>
      <c r="L37" s="1108"/>
      <c r="M37" s="1108"/>
      <c r="N37" s="1109"/>
    </row>
    <row r="38" spans="1:14" ht="13.25" hidden="1" customHeight="1" thickTop="1" x14ac:dyDescent="0.25"/>
    <row r="39" spans="1:14" ht="13.25" customHeight="1" thickTop="1" x14ac:dyDescent="0.25"/>
    <row r="40" spans="1:14" ht="13.25" customHeight="1" x14ac:dyDescent="0.25"/>
    <row r="41" spans="1:14" ht="13.25" customHeight="1" x14ac:dyDescent="0.25"/>
  </sheetData>
  <sheetProtection algorithmName="SHA-512" hashValue="Fxx9hPmF+DyoXge/mXA/qiiPrCg3SUHSSjM8yNn7JnzWyac+uJ+3CcLuj58LuhXIB+VfhvczXeBPTWG/yZg/EQ==" saltValue="u6XqG0D00wP4WuyquMiPbA==" spinCount="100000" sheet="1" objects="1" scenarios="1"/>
  <mergeCells count="5">
    <mergeCell ref="A34:N34"/>
    <mergeCell ref="F35:G35"/>
    <mergeCell ref="H35:I35"/>
    <mergeCell ref="F36:G36"/>
    <mergeCell ref="H36:I36"/>
  </mergeCells>
  <phoneticPr fontId="5" type="noConversion"/>
  <conditionalFormatting sqref="B4">
    <cfRule type="expression" dxfId="34" priority="54">
      <formula>$B$4="DAC"</formula>
    </cfRule>
  </conditionalFormatting>
  <dataValidations count="1">
    <dataValidation type="list" allowBlank="1" showInputMessage="1" showErrorMessage="1" sqref="E36" xr:uid="{9DF125A7-4901-459A-82B6-92A5BAF24837}">
      <formula1>"SHIFT,SMB"</formula1>
    </dataValidation>
  </dataValidations>
  <pageMargins left="0.25" right="0.25" top="0.5" bottom="0.5" header="0" footer="0"/>
  <pageSetup scale="64" orientation="landscape"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9C5D8-8171-4F99-A6A4-1286D40DEDE6}">
  <sheetPr codeName="Sheet2">
    <tabColor theme="5" tint="0.59999389629810485"/>
    <pageSetUpPr fitToPage="1"/>
  </sheetPr>
  <dimension ref="A1:P204"/>
  <sheetViews>
    <sheetView showGridLines="0" workbookViewId="0">
      <selection activeCell="G40" sqref="G40:K40"/>
    </sheetView>
  </sheetViews>
  <sheetFormatPr defaultColWidth="8.6328125" defaultRowHeight="14.5" x14ac:dyDescent="0.35"/>
  <cols>
    <col min="1" max="1" width="2.36328125" style="1" customWidth="1"/>
    <col min="2" max="2" width="14.6328125" style="1" customWidth="1"/>
    <col min="3" max="3" width="17.81640625" style="1" customWidth="1"/>
    <col min="4" max="7" width="14.6328125" style="1" customWidth="1"/>
    <col min="8" max="8" width="15.90625" style="1" customWidth="1"/>
    <col min="9" max="9" width="9.54296875" style="1" customWidth="1"/>
    <col min="10" max="10" width="14.6328125" style="1" customWidth="1"/>
    <col min="11" max="11" width="14.54296875" style="1" customWidth="1"/>
    <col min="12" max="12" width="12.453125" style="1" customWidth="1"/>
    <col min="13" max="13" width="9.54296875" style="1" customWidth="1"/>
    <col min="14" max="14" width="2.36328125" style="1" customWidth="1"/>
    <col min="15" max="16384" width="8.6328125" style="1"/>
  </cols>
  <sheetData>
    <row r="1" spans="1:16" ht="17.5" x14ac:dyDescent="0.35">
      <c r="A1" s="373"/>
      <c r="B1" s="374"/>
      <c r="C1" s="327"/>
      <c r="D1" s="327"/>
      <c r="E1" s="327"/>
      <c r="F1" s="327"/>
      <c r="G1" s="327"/>
      <c r="H1" s="327"/>
      <c r="I1" s="327"/>
      <c r="J1" s="327"/>
      <c r="K1" s="375"/>
      <c r="L1" s="375"/>
      <c r="M1" s="375"/>
      <c r="N1" s="376"/>
    </row>
    <row r="2" spans="1:16" ht="23" x14ac:dyDescent="0.5">
      <c r="A2" s="373"/>
      <c r="B2" s="377" t="s">
        <v>2687</v>
      </c>
      <c r="C2" s="327"/>
      <c r="D2" s="327"/>
      <c r="E2" s="327"/>
      <c r="F2" s="327"/>
      <c r="G2" s="327"/>
      <c r="H2" s="327"/>
      <c r="I2" s="327"/>
      <c r="J2" s="327"/>
      <c r="K2" s="375"/>
      <c r="L2" s="375"/>
      <c r="M2" s="375"/>
      <c r="N2" s="376"/>
    </row>
    <row r="3" spans="1:16" ht="18" x14ac:dyDescent="0.35">
      <c r="A3" s="373"/>
      <c r="B3" s="378" t="str">
        <f>'App Instruct'!A3</f>
        <v>Supplemental Measures Program</v>
      </c>
      <c r="C3" s="327"/>
      <c r="D3" s="327"/>
      <c r="E3" s="918" t="str">
        <f>'App Instruct'!F3</f>
        <v/>
      </c>
      <c r="F3" s="327"/>
      <c r="G3" s="327"/>
      <c r="H3" s="327"/>
      <c r="I3" s="327"/>
      <c r="J3" s="327"/>
      <c r="K3" s="375"/>
      <c r="L3" s="375"/>
      <c r="M3" s="375"/>
      <c r="N3" s="376"/>
    </row>
    <row r="4" spans="1:16" x14ac:dyDescent="0.35">
      <c r="A4" s="373"/>
      <c r="B4" s="375"/>
      <c r="C4" s="375"/>
      <c r="D4" s="375"/>
      <c r="E4" s="375"/>
      <c r="F4" s="375"/>
      <c r="G4" s="375"/>
      <c r="H4" s="375"/>
      <c r="I4" s="375"/>
      <c r="J4" s="375"/>
      <c r="K4" s="375"/>
      <c r="L4" s="375"/>
      <c r="M4" s="375"/>
      <c r="N4" s="376"/>
    </row>
    <row r="5" spans="1:16" ht="9" customHeight="1" x14ac:dyDescent="0.35">
      <c r="A5" s="157"/>
      <c r="N5" s="379"/>
    </row>
    <row r="6" spans="1:16" ht="26.25" customHeight="1" x14ac:dyDescent="0.35">
      <c r="A6" s="157"/>
      <c r="B6" s="380" t="s">
        <v>2686</v>
      </c>
      <c r="C6" s="381"/>
      <c r="D6" s="382"/>
      <c r="E6" s="382"/>
      <c r="F6" s="382"/>
      <c r="G6" s="382"/>
      <c r="H6" s="382"/>
      <c r="I6" s="382"/>
      <c r="J6" s="382"/>
      <c r="K6" s="382"/>
      <c r="L6" s="381"/>
      <c r="M6" s="381"/>
      <c r="N6" s="379"/>
    </row>
    <row r="7" spans="1:16" ht="65.25" customHeight="1" x14ac:dyDescent="0.35">
      <c r="A7" s="157"/>
      <c r="B7" s="1636" t="s">
        <v>1676</v>
      </c>
      <c r="C7" s="1636"/>
      <c r="D7" s="1636"/>
      <c r="E7" s="1636"/>
      <c r="F7" s="1636"/>
      <c r="G7" s="1636"/>
      <c r="H7" s="1636"/>
      <c r="I7" s="1636"/>
      <c r="J7" s="1636"/>
      <c r="K7" s="1636"/>
      <c r="L7" s="1636"/>
      <c r="M7" s="1636"/>
      <c r="N7" s="57"/>
    </row>
    <row r="8" spans="1:16" ht="9" customHeight="1" thickBot="1" x14ac:dyDescent="0.4">
      <c r="A8" s="157"/>
      <c r="B8" s="383"/>
      <c r="C8" s="384"/>
      <c r="D8" s="384"/>
      <c r="E8" s="384"/>
      <c r="F8" s="384"/>
      <c r="G8" s="385"/>
      <c r="H8" s="385"/>
      <c r="I8" s="385"/>
      <c r="J8" s="386"/>
      <c r="K8" s="387"/>
      <c r="N8" s="379"/>
    </row>
    <row r="9" spans="1:16" ht="16.25" customHeight="1" x14ac:dyDescent="0.35">
      <c r="A9" s="388"/>
      <c r="B9" s="1646" t="s">
        <v>1635</v>
      </c>
      <c r="C9" s="1647"/>
      <c r="D9" s="1648"/>
      <c r="E9" s="1648"/>
      <c r="F9" s="1648"/>
      <c r="G9" s="1648"/>
      <c r="H9" s="1647" t="s">
        <v>1634</v>
      </c>
      <c r="I9" s="1647"/>
      <c r="J9" s="1640"/>
      <c r="K9" s="1641"/>
      <c r="L9" s="1641"/>
      <c r="M9" s="1641"/>
      <c r="N9" s="389"/>
    </row>
    <row r="10" spans="1:16" ht="16.25" customHeight="1" x14ac:dyDescent="0.35">
      <c r="A10" s="390"/>
      <c r="B10" s="1649" t="s">
        <v>1633</v>
      </c>
      <c r="C10" s="1627"/>
      <c r="D10" s="1642">
        <f>'App Cust Info'!A9</f>
        <v>0</v>
      </c>
      <c r="E10" s="1643"/>
      <c r="F10" s="1643"/>
      <c r="G10" s="1650"/>
      <c r="H10" s="1627" t="s">
        <v>1632</v>
      </c>
      <c r="I10" s="1627"/>
      <c r="J10" s="1642">
        <f>'App Cust Info'!A46</f>
        <v>0</v>
      </c>
      <c r="K10" s="1643"/>
      <c r="L10" s="1643"/>
      <c r="M10" s="1643"/>
      <c r="N10" s="391"/>
    </row>
    <row r="11" spans="1:16" ht="16.25" customHeight="1" x14ac:dyDescent="0.35">
      <c r="A11" s="390"/>
      <c r="B11" s="1649" t="s">
        <v>1631</v>
      </c>
      <c r="C11" s="1627"/>
      <c r="D11" s="1642">
        <f>'App Cust Info'!E9</f>
        <v>0</v>
      </c>
      <c r="E11" s="1643"/>
      <c r="F11" s="1643"/>
      <c r="G11" s="1650"/>
      <c r="H11" s="1627" t="s">
        <v>1668</v>
      </c>
      <c r="I11" s="1627"/>
      <c r="J11" s="1624">
        <f>'App Cust Info'!A50</f>
        <v>0</v>
      </c>
      <c r="K11" s="1625"/>
      <c r="L11" s="1625"/>
      <c r="M11" s="1625"/>
      <c r="N11" s="391"/>
    </row>
    <row r="12" spans="1:16" ht="16.25" customHeight="1" x14ac:dyDescent="0.35">
      <c r="A12" s="390"/>
      <c r="B12" s="1649" t="s">
        <v>1630</v>
      </c>
      <c r="C12" s="1627"/>
      <c r="D12" s="1642" t="str">
        <f>'App Cust Info'!A15&amp;" "&amp;'App Cust Info'!E15&amp;", "&amp;'App Cust Info'!H15&amp;" "&amp;'App Cust Info'!J15</f>
        <v xml:space="preserve"> , NY </v>
      </c>
      <c r="E12" s="1643"/>
      <c r="F12" s="1643"/>
      <c r="G12" s="1650"/>
      <c r="H12" s="1653" t="s">
        <v>1629</v>
      </c>
      <c r="I12" s="1649"/>
      <c r="J12" s="1642">
        <f>'App Cust Info'!H46</f>
        <v>0</v>
      </c>
      <c r="K12" s="1643"/>
      <c r="L12" s="1643"/>
      <c r="M12" s="1643"/>
      <c r="N12" s="391"/>
    </row>
    <row r="13" spans="1:16" ht="53.25" customHeight="1" x14ac:dyDescent="0.35">
      <c r="A13" s="390"/>
      <c r="B13" s="1649" t="s">
        <v>1628</v>
      </c>
      <c r="C13" s="1627"/>
      <c r="D13" s="1624">
        <f>'App Cust Info'!A11</f>
        <v>0</v>
      </c>
      <c r="E13" s="1625"/>
      <c r="F13" s="1625"/>
      <c r="G13" s="1626"/>
      <c r="H13" s="1627" t="s">
        <v>1669</v>
      </c>
      <c r="I13" s="1627"/>
      <c r="J13" s="1642">
        <f>'App Cust Info'!A21</f>
        <v>0</v>
      </c>
      <c r="K13" s="1643"/>
      <c r="L13" s="1643"/>
      <c r="M13" s="1643"/>
      <c r="N13" s="391"/>
    </row>
    <row r="14" spans="1:16" ht="44.25" customHeight="1" thickBot="1" x14ac:dyDescent="0.4">
      <c r="A14" s="392"/>
      <c r="B14" s="1651" t="s">
        <v>1627</v>
      </c>
      <c r="C14" s="1652"/>
      <c r="D14" s="1644"/>
      <c r="E14" s="1645"/>
      <c r="F14" s="1645"/>
      <c r="G14" s="1645"/>
      <c r="H14" s="1645"/>
      <c r="I14" s="1645"/>
      <c r="J14" s="1645"/>
      <c r="K14" s="1645"/>
      <c r="L14" s="1645"/>
      <c r="M14" s="1645"/>
      <c r="N14" s="393"/>
      <c r="P14" s="394"/>
    </row>
    <row r="15" spans="1:16" x14ac:dyDescent="0.35">
      <c r="A15" s="157"/>
      <c r="N15" s="379"/>
      <c r="P15" s="395"/>
    </row>
    <row r="16" spans="1:16" x14ac:dyDescent="0.35">
      <c r="A16" s="157"/>
      <c r="N16" s="379"/>
    </row>
    <row r="17" spans="1:14" x14ac:dyDescent="0.35">
      <c r="A17" s="396"/>
      <c r="B17" s="397" t="s">
        <v>1667</v>
      </c>
      <c r="C17" s="398"/>
      <c r="D17" s="398"/>
      <c r="E17" s="398"/>
      <c r="F17" s="398"/>
      <c r="G17" s="399"/>
      <c r="H17" s="400" t="s">
        <v>1626</v>
      </c>
      <c r="I17" s="401"/>
      <c r="J17" s="401"/>
      <c r="K17" s="401"/>
      <c r="L17" s="401"/>
      <c r="M17" s="401"/>
      <c r="N17" s="402"/>
    </row>
    <row r="18" spans="1:14" ht="14.75" customHeight="1" x14ac:dyDescent="0.35">
      <c r="A18" s="396"/>
      <c r="B18" s="403" t="s">
        <v>2688</v>
      </c>
      <c r="C18" s="404"/>
      <c r="D18" s="404"/>
      <c r="E18" s="1629">
        <f>'App Cust Info'!E21</f>
        <v>0</v>
      </c>
      <c r="F18" s="1630"/>
      <c r="G18" s="1631"/>
      <c r="H18" s="405" t="s">
        <v>2693</v>
      </c>
      <c r="I18" s="406"/>
      <c r="J18" s="50"/>
      <c r="K18" s="407" t="s">
        <v>2694</v>
      </c>
      <c r="L18" s="1617" t="s">
        <v>1544</v>
      </c>
      <c r="M18" s="1617"/>
      <c r="N18" s="1618"/>
    </row>
    <row r="19" spans="1:14" ht="14.75" customHeight="1" x14ac:dyDescent="0.35">
      <c r="A19" s="396"/>
      <c r="B19" s="403" t="s">
        <v>2689</v>
      </c>
      <c r="C19" s="404"/>
      <c r="D19" s="404"/>
      <c r="E19" s="1632">
        <f>'App Cust Info'!I21</f>
        <v>0</v>
      </c>
      <c r="F19" s="1633"/>
      <c r="G19" s="1634"/>
      <c r="H19" s="405" t="s">
        <v>2693</v>
      </c>
      <c r="I19" s="406"/>
      <c r="J19" s="50"/>
      <c r="K19" s="407" t="s">
        <v>2694</v>
      </c>
      <c r="L19" s="1617"/>
      <c r="M19" s="1617"/>
      <c r="N19" s="1618"/>
    </row>
    <row r="20" spans="1:14" ht="14.75" customHeight="1" x14ac:dyDescent="0.35">
      <c r="A20" s="396"/>
      <c r="B20" s="1635" t="s">
        <v>2691</v>
      </c>
      <c r="C20" s="1635"/>
      <c r="D20" s="1635"/>
      <c r="E20" s="1629">
        <f>'App Cust Info'!A23</f>
        <v>0</v>
      </c>
      <c r="F20" s="1630"/>
      <c r="G20" s="1631"/>
      <c r="H20" s="405" t="s">
        <v>2693</v>
      </c>
      <c r="I20" s="406"/>
      <c r="J20" s="50"/>
      <c r="K20" s="407" t="s">
        <v>2694</v>
      </c>
      <c r="L20" s="1617"/>
      <c r="M20" s="1617"/>
      <c r="N20" s="1618"/>
    </row>
    <row r="21" spans="1:14" ht="14.75" customHeight="1" x14ac:dyDescent="0.35">
      <c r="A21" s="396"/>
      <c r="B21" s="1635" t="s">
        <v>2692</v>
      </c>
      <c r="C21" s="1635"/>
      <c r="D21" s="1635"/>
      <c r="E21" s="1629">
        <f>'App Cust Info'!I23</f>
        <v>0</v>
      </c>
      <c r="F21" s="1630"/>
      <c r="G21" s="1631"/>
      <c r="H21" s="405" t="s">
        <v>2693</v>
      </c>
      <c r="I21" s="406"/>
      <c r="J21" s="50"/>
      <c r="K21" s="407" t="s">
        <v>2694</v>
      </c>
      <c r="L21" s="1617"/>
      <c r="M21" s="1617"/>
      <c r="N21" s="1618"/>
    </row>
    <row r="22" spans="1:14" ht="14.75" customHeight="1" x14ac:dyDescent="0.35">
      <c r="A22" s="396"/>
      <c r="B22" s="1628" t="s">
        <v>1670</v>
      </c>
      <c r="C22" s="1628"/>
      <c r="D22" s="1628"/>
      <c r="E22" s="1628"/>
      <c r="F22" s="408">
        <f>'App Cust Info'!A25</f>
        <v>0</v>
      </c>
      <c r="G22" s="409" t="s">
        <v>10</v>
      </c>
      <c r="H22" s="405" t="s">
        <v>1671</v>
      </c>
      <c r="I22" s="406"/>
      <c r="J22" s="50"/>
      <c r="K22" s="407" t="s">
        <v>1625</v>
      </c>
      <c r="L22" s="406"/>
      <c r="M22" s="1657"/>
      <c r="N22" s="1658"/>
    </row>
    <row r="23" spans="1:14" ht="14.75" customHeight="1" x14ac:dyDescent="0.35">
      <c r="A23" s="396"/>
      <c r="B23" s="1628" t="s">
        <v>1672</v>
      </c>
      <c r="C23" s="1628"/>
      <c r="D23" s="1628"/>
      <c r="E23" s="1628"/>
      <c r="F23" s="408">
        <f>'App Cust Info'!G25</f>
        <v>0</v>
      </c>
      <c r="G23" s="409" t="s">
        <v>10</v>
      </c>
      <c r="H23" s="405" t="s">
        <v>1671</v>
      </c>
      <c r="I23" s="406"/>
      <c r="J23" s="50"/>
      <c r="K23" s="407" t="s">
        <v>1625</v>
      </c>
      <c r="L23" s="406"/>
      <c r="M23" s="1657"/>
      <c r="N23" s="1658"/>
    </row>
    <row r="24" spans="1:14" ht="14.75" customHeight="1" x14ac:dyDescent="0.35">
      <c r="A24" s="157"/>
      <c r="B24" s="719"/>
      <c r="C24" s="719"/>
      <c r="D24" s="719"/>
      <c r="E24" s="719"/>
      <c r="F24" s="720"/>
      <c r="G24" s="534"/>
      <c r="J24" s="721"/>
      <c r="K24" s="721"/>
      <c r="M24" s="451"/>
      <c r="N24" s="945"/>
    </row>
    <row r="25" spans="1:14" x14ac:dyDescent="0.35">
      <c r="A25" s="722"/>
      <c r="B25" s="725" t="s">
        <v>3002</v>
      </c>
      <c r="C25" s="726"/>
      <c r="D25" s="726"/>
      <c r="E25" s="726"/>
      <c r="F25" s="726"/>
      <c r="G25" s="727"/>
      <c r="H25" s="728"/>
      <c r="I25" s="726"/>
      <c r="J25" s="726"/>
      <c r="K25" s="726"/>
      <c r="L25" s="726"/>
      <c r="M25" s="532"/>
      <c r="N25" s="723"/>
    </row>
    <row r="26" spans="1:14" x14ac:dyDescent="0.35">
      <c r="A26" s="157"/>
      <c r="B26" s="729"/>
      <c r="C26" s="1619" t="str">
        <f>'Comp Air Measures'!A9</f>
        <v>Manufacturer and Model Number</v>
      </c>
      <c r="D26" s="1619"/>
      <c r="E26" s="1619" t="str">
        <f>LEFT('Comp Air Measures'!A10,22)</f>
        <v>Type of Air Compressor</v>
      </c>
      <c r="F26" s="1619"/>
      <c r="G26" s="731" t="str">
        <f>'Comp Air Measures'!A11</f>
        <v>Age</v>
      </c>
      <c r="H26" s="1622" t="str">
        <f>'Comp Air Measures'!A12</f>
        <v>Rated Horse Power</v>
      </c>
      <c r="I26" s="1623"/>
      <c r="J26" s="732" t="str">
        <f>LEFT('Comp Air Measures'!A13,12)</f>
        <v>Control Type</v>
      </c>
      <c r="K26" s="1620" t="str">
        <f>'Comp Air Measures'!A15</f>
        <v>Operating Pressure (PSIG)</v>
      </c>
      <c r="L26" s="1621"/>
      <c r="M26" s="451"/>
      <c r="N26" s="945"/>
    </row>
    <row r="27" spans="1:14" ht="14.75" customHeight="1" x14ac:dyDescent="0.35">
      <c r="A27" s="157"/>
      <c r="B27" s="730" t="str">
        <f>'Comp Air Measures'!D8</f>
        <v>Compressor #1</v>
      </c>
      <c r="C27" s="1550">
        <f>'Comp Air Measures'!D9</f>
        <v>0</v>
      </c>
      <c r="D27" s="1551"/>
      <c r="E27" s="1550">
        <f>'Comp Air Measures'!D10</f>
        <v>0</v>
      </c>
      <c r="F27" s="1551"/>
      <c r="G27" s="724">
        <f>'Comp Air Measures'!D11</f>
        <v>0</v>
      </c>
      <c r="H27" s="1552">
        <f>'Comp Air Measures'!D12</f>
        <v>0</v>
      </c>
      <c r="I27" s="1553"/>
      <c r="J27" s="724">
        <f>'Comp Air Measures'!D13</f>
        <v>0</v>
      </c>
      <c r="K27" s="1552">
        <f>'Comp Air Measures'!D15</f>
        <v>0</v>
      </c>
      <c r="L27" s="1553"/>
      <c r="M27" s="451"/>
      <c r="N27" s="945"/>
    </row>
    <row r="28" spans="1:14" ht="14.75" customHeight="1" x14ac:dyDescent="0.35">
      <c r="A28" s="157"/>
      <c r="B28" s="729" t="str">
        <f>'Comp Air Measures'!E8</f>
        <v>Compressor #2</v>
      </c>
      <c r="C28" s="1550">
        <f>'Comp Air Measures'!E9</f>
        <v>0</v>
      </c>
      <c r="D28" s="1551"/>
      <c r="E28" s="1550">
        <f>'Comp Air Measures'!E10</f>
        <v>0</v>
      </c>
      <c r="F28" s="1551"/>
      <c r="G28" s="724">
        <f>'Comp Air Measures'!E11</f>
        <v>0</v>
      </c>
      <c r="H28" s="1552">
        <f>'Comp Air Measures'!E12</f>
        <v>0</v>
      </c>
      <c r="I28" s="1553"/>
      <c r="J28" s="724">
        <f>'Comp Air Measures'!E13</f>
        <v>0</v>
      </c>
      <c r="K28" s="1552">
        <f>'Comp Air Measures'!E15</f>
        <v>0</v>
      </c>
      <c r="L28" s="1553"/>
      <c r="M28" s="451"/>
      <c r="N28" s="945"/>
    </row>
    <row r="29" spans="1:14" ht="14.75" customHeight="1" x14ac:dyDescent="0.35">
      <c r="A29" s="157"/>
      <c r="B29" s="730" t="str">
        <f>'Comp Air Measures'!F8</f>
        <v>Compressor #3</v>
      </c>
      <c r="C29" s="1550">
        <f>'Comp Air Measures'!F9</f>
        <v>0</v>
      </c>
      <c r="D29" s="1551"/>
      <c r="E29" s="1550">
        <f>'Comp Air Measures'!F10</f>
        <v>0</v>
      </c>
      <c r="F29" s="1551"/>
      <c r="G29" s="724">
        <f>'Comp Air Measures'!F11</f>
        <v>0</v>
      </c>
      <c r="H29" s="1552">
        <f>'Comp Air Measures'!F12</f>
        <v>0</v>
      </c>
      <c r="I29" s="1553"/>
      <c r="J29" s="724">
        <f>'Comp Air Measures'!F13</f>
        <v>0</v>
      </c>
      <c r="K29" s="1552">
        <f>'Comp Air Measures'!F15</f>
        <v>0</v>
      </c>
      <c r="L29" s="1553"/>
      <c r="M29" s="451"/>
      <c r="N29" s="945"/>
    </row>
    <row r="30" spans="1:14" ht="14.75" customHeight="1" x14ac:dyDescent="0.35">
      <c r="A30" s="157"/>
      <c r="B30" s="730" t="str">
        <f>'Comp Air Measures'!G8</f>
        <v>Compressor #4</v>
      </c>
      <c r="C30" s="1550">
        <f>'Comp Air Measures'!G9</f>
        <v>0</v>
      </c>
      <c r="D30" s="1551"/>
      <c r="E30" s="1550">
        <f>'Comp Air Measures'!G10</f>
        <v>0</v>
      </c>
      <c r="F30" s="1551"/>
      <c r="G30" s="724">
        <f>'Comp Air Measures'!G11</f>
        <v>0</v>
      </c>
      <c r="H30" s="1552">
        <f>'Comp Air Measures'!G12</f>
        <v>0</v>
      </c>
      <c r="I30" s="1553"/>
      <c r="J30" s="724">
        <f>'Comp Air Measures'!G13</f>
        <v>0</v>
      </c>
      <c r="K30" s="1552">
        <f>'Comp Air Measures'!G15</f>
        <v>0</v>
      </c>
      <c r="L30" s="1553"/>
      <c r="M30" s="451"/>
      <c r="N30" s="945"/>
    </row>
    <row r="31" spans="1:14" ht="14.75" customHeight="1" x14ac:dyDescent="0.35">
      <c r="A31" s="157"/>
      <c r="B31" s="730" t="str">
        <f>'Comp Air Measures'!H8</f>
        <v>Compressor #5</v>
      </c>
      <c r="C31" s="1550">
        <f>'Comp Air Measures'!H9</f>
        <v>0</v>
      </c>
      <c r="D31" s="1551"/>
      <c r="E31" s="1550">
        <f>'Comp Air Measures'!H10</f>
        <v>0</v>
      </c>
      <c r="F31" s="1551"/>
      <c r="G31" s="724">
        <f>'Comp Air Measures'!H11</f>
        <v>0</v>
      </c>
      <c r="H31" s="1552">
        <f>'Comp Air Measures'!H12</f>
        <v>0</v>
      </c>
      <c r="I31" s="1553"/>
      <c r="J31" s="724">
        <f>'Comp Air Measures'!H13</f>
        <v>0</v>
      </c>
      <c r="K31" s="1552">
        <f>'Comp Air Measures'!H15</f>
        <v>0</v>
      </c>
      <c r="L31" s="1553"/>
      <c r="M31" s="451"/>
      <c r="N31" s="945"/>
    </row>
    <row r="32" spans="1:14" x14ac:dyDescent="0.35">
      <c r="A32" s="157"/>
      <c r="N32" s="379"/>
    </row>
    <row r="33" spans="1:14" x14ac:dyDescent="0.35">
      <c r="A33" s="157"/>
      <c r="B33" s="410" t="str">
        <f>'Supp Meas Worksheet'!B8</f>
        <v>Refrigeration and Controls Measures</v>
      </c>
      <c r="C33" s="411"/>
      <c r="D33" s="411"/>
      <c r="E33" s="411"/>
      <c r="F33" s="411"/>
      <c r="G33" s="411"/>
      <c r="H33" s="411"/>
      <c r="I33" s="411"/>
      <c r="J33" s="411"/>
      <c r="K33" s="411"/>
      <c r="L33" s="411"/>
      <c r="M33" s="412"/>
      <c r="N33" s="379"/>
    </row>
    <row r="34" spans="1:14" x14ac:dyDescent="0.35">
      <c r="A34" s="157"/>
      <c r="B34" s="1548" t="str">
        <f>'Supp Meas Worksheet'!B25</f>
        <v>Air Cooled Refrigeration Condenser</v>
      </c>
      <c r="C34" s="1549"/>
      <c r="D34" s="1549"/>
      <c r="E34" s="1549"/>
      <c r="F34" s="1549"/>
      <c r="G34" s="1563" t="s">
        <v>1626</v>
      </c>
      <c r="H34" s="1564"/>
      <c r="I34" s="1564"/>
      <c r="J34" s="1564"/>
      <c r="K34" s="1564"/>
      <c r="L34" s="1564"/>
      <c r="M34" s="1565"/>
      <c r="N34" s="379"/>
    </row>
    <row r="35" spans="1:14" ht="29" x14ac:dyDescent="0.35">
      <c r="A35" s="157"/>
      <c r="B35" s="1561" t="s">
        <v>1680</v>
      </c>
      <c r="C35" s="1562"/>
      <c r="D35" s="425" t="s">
        <v>2685</v>
      </c>
      <c r="E35" s="1561" t="s">
        <v>2537</v>
      </c>
      <c r="F35" s="1562"/>
      <c r="G35" s="415" t="s">
        <v>2766</v>
      </c>
      <c r="H35" s="1578" t="s">
        <v>2764</v>
      </c>
      <c r="I35" s="1579"/>
      <c r="J35" s="1593" t="s">
        <v>2765</v>
      </c>
      <c r="K35" s="1579"/>
      <c r="L35" s="1578" t="s">
        <v>1624</v>
      </c>
      <c r="M35" s="1579"/>
      <c r="N35" s="379"/>
    </row>
    <row r="36" spans="1:14" ht="15" customHeight="1" x14ac:dyDescent="0.35">
      <c r="A36" s="157"/>
      <c r="B36" s="1601" t="str">
        <f>'Supp Meas Worksheet'!B35</f>
        <v>Cooler (&gt; 32˚F)</v>
      </c>
      <c r="C36" s="1602"/>
      <c r="D36" s="460"/>
      <c r="E36" s="1601">
        <f>'Supp Meas Worksheet'!I35</f>
        <v>0</v>
      </c>
      <c r="F36" s="1603"/>
      <c r="G36" s="314"/>
      <c r="H36" s="1580"/>
      <c r="I36" s="1581"/>
      <c r="J36" s="1608"/>
      <c r="K36" s="1581"/>
      <c r="L36" s="1568"/>
      <c r="M36" s="1569"/>
      <c r="N36" s="379"/>
    </row>
    <row r="37" spans="1:14" ht="15" customHeight="1" x14ac:dyDescent="0.35">
      <c r="A37" s="157"/>
      <c r="B37" s="1598" t="str">
        <f>'Supp Meas Worksheet'!B36</f>
        <v>Freezer (≤ 32˚F)</v>
      </c>
      <c r="C37" s="1599"/>
      <c r="D37" s="461"/>
      <c r="E37" s="1598">
        <f>'Supp Meas Worksheet'!I36</f>
        <v>0</v>
      </c>
      <c r="F37" s="1600"/>
      <c r="G37" s="316"/>
      <c r="H37" s="1582"/>
      <c r="I37" s="1583"/>
      <c r="J37" s="1609"/>
      <c r="K37" s="1583"/>
      <c r="L37" s="1566"/>
      <c r="M37" s="1567"/>
      <c r="N37" s="379"/>
    </row>
    <row r="38" spans="1:14" ht="15" customHeight="1" x14ac:dyDescent="0.35">
      <c r="A38" s="157"/>
      <c r="D38" s="498">
        <f>SUM(D36:D37)</f>
        <v>0</v>
      </c>
      <c r="E38" s="420"/>
      <c r="G38" s="428">
        <f>SUM(G36:G37)</f>
        <v>0</v>
      </c>
      <c r="I38" s="437"/>
      <c r="K38" s="485"/>
      <c r="N38" s="379"/>
    </row>
    <row r="39" spans="1:14" ht="15" customHeight="1" x14ac:dyDescent="0.35">
      <c r="A39" s="157"/>
      <c r="N39" s="379"/>
    </row>
    <row r="40" spans="1:14" x14ac:dyDescent="0.35">
      <c r="A40" s="157"/>
      <c r="B40" s="1548" t="str">
        <f>'Supp Meas Worksheet'!B33</f>
        <v>Automatic Door Closers for Walk-in Coolers or Freezers</v>
      </c>
      <c r="C40" s="1549"/>
      <c r="D40" s="1549"/>
      <c r="E40" s="1549"/>
      <c r="F40" s="1549"/>
      <c r="G40" s="1563" t="s">
        <v>1626</v>
      </c>
      <c r="H40" s="1564"/>
      <c r="I40" s="1564"/>
      <c r="J40" s="1564"/>
      <c r="K40" s="1565"/>
      <c r="L40" s="494"/>
      <c r="M40" s="495"/>
      <c r="N40" s="379"/>
    </row>
    <row r="41" spans="1:14" x14ac:dyDescent="0.35">
      <c r="A41" s="157"/>
      <c r="B41" s="1561" t="s">
        <v>1680</v>
      </c>
      <c r="C41" s="1587"/>
      <c r="D41" s="1562"/>
      <c r="E41" s="1561" t="s">
        <v>2535</v>
      </c>
      <c r="F41" s="1562"/>
      <c r="G41" s="1578" t="s">
        <v>2767</v>
      </c>
      <c r="H41" s="1593"/>
      <c r="I41" s="1579"/>
      <c r="J41" s="1578" t="s">
        <v>1624</v>
      </c>
      <c r="K41" s="1579"/>
      <c r="N41" s="379"/>
    </row>
    <row r="42" spans="1:14" x14ac:dyDescent="0.35">
      <c r="A42" s="157"/>
      <c r="B42" s="1601" t="str">
        <f>'Supp Meas Worksheet'!B35</f>
        <v>Cooler (&gt; 32˚F)</v>
      </c>
      <c r="C42" s="1603"/>
      <c r="D42" s="1602"/>
      <c r="E42" s="1601">
        <f>'Supp Meas Worksheet'!I42</f>
        <v>0</v>
      </c>
      <c r="F42" s="1602"/>
      <c r="G42" s="1580"/>
      <c r="H42" s="1608"/>
      <c r="I42" s="1581"/>
      <c r="J42" s="1568"/>
      <c r="K42" s="1569"/>
      <c r="N42" s="379"/>
    </row>
    <row r="43" spans="1:14" x14ac:dyDescent="0.35">
      <c r="A43" s="157"/>
      <c r="B43" s="1598" t="str">
        <f>'Supp Meas Worksheet'!B36</f>
        <v>Freezer (≤ 32˚F)</v>
      </c>
      <c r="C43" s="1600"/>
      <c r="D43" s="1599"/>
      <c r="E43" s="1598">
        <f>'Supp Meas Worksheet'!I43</f>
        <v>0</v>
      </c>
      <c r="F43" s="1599"/>
      <c r="G43" s="1582"/>
      <c r="H43" s="1609"/>
      <c r="I43" s="1583"/>
      <c r="J43" s="1566"/>
      <c r="K43" s="1567"/>
      <c r="N43" s="379"/>
    </row>
    <row r="44" spans="1:14" x14ac:dyDescent="0.35">
      <c r="A44" s="157"/>
      <c r="E44" s="1584">
        <f>SUM(E42:F43)</f>
        <v>0</v>
      </c>
      <c r="F44" s="1586"/>
      <c r="G44" s="1558">
        <f>SUM(G42:I43)</f>
        <v>0</v>
      </c>
      <c r="H44" s="1663"/>
      <c r="I44" s="1605"/>
      <c r="K44" s="485"/>
      <c r="N44" s="379"/>
    </row>
    <row r="45" spans="1:14" x14ac:dyDescent="0.35">
      <c r="A45" s="157"/>
      <c r="H45" s="438"/>
      <c r="I45" s="420"/>
      <c r="J45" s="451"/>
      <c r="N45" s="379"/>
    </row>
    <row r="46" spans="1:14" x14ac:dyDescent="0.35">
      <c r="A46" s="157"/>
      <c r="B46" s="1548" t="str">
        <f>'Supp Meas Worksheet'!B41</f>
        <v>Installation of Doors on Existing Verticle Open Reach-in Display Case</v>
      </c>
      <c r="C46" s="1549"/>
      <c r="D46" s="1549"/>
      <c r="E46" s="1549"/>
      <c r="F46" s="1549"/>
      <c r="G46" s="1563" t="s">
        <v>1626</v>
      </c>
      <c r="H46" s="1564"/>
      <c r="I46" s="1564"/>
      <c r="J46" s="1564"/>
      <c r="K46" s="1564"/>
      <c r="L46" s="1564"/>
      <c r="M46" s="1565"/>
      <c r="N46" s="379"/>
    </row>
    <row r="47" spans="1:14" ht="29" customHeight="1" x14ac:dyDescent="0.35">
      <c r="A47" s="157"/>
      <c r="B47" s="1561" t="s">
        <v>1680</v>
      </c>
      <c r="C47" s="1562"/>
      <c r="D47" s="425" t="s">
        <v>1681</v>
      </c>
      <c r="E47" s="1561" t="s">
        <v>101</v>
      </c>
      <c r="F47" s="1562"/>
      <c r="G47" s="1578" t="s">
        <v>2768</v>
      </c>
      <c r="H47" s="1593"/>
      <c r="I47" s="1610" t="s">
        <v>2769</v>
      </c>
      <c r="J47" s="1610"/>
      <c r="K47" s="1578" t="s">
        <v>2694</v>
      </c>
      <c r="L47" s="1579"/>
      <c r="M47" s="417" t="s">
        <v>1624</v>
      </c>
      <c r="N47" s="379"/>
    </row>
    <row r="48" spans="1:14" ht="15" customHeight="1" x14ac:dyDescent="0.35">
      <c r="A48" s="157"/>
      <c r="B48" s="1601" t="str">
        <f>'Supp Meas Worksheet'!B48</f>
        <v>Cooler (&gt; 32˚F)</v>
      </c>
      <c r="C48" s="1602"/>
      <c r="D48" s="1606">
        <f>'Supp Meas Worksheet'!D48</f>
        <v>0</v>
      </c>
      <c r="E48" s="1601">
        <f>'Supp Meas Worksheet'!F48</f>
        <v>0</v>
      </c>
      <c r="F48" s="1603"/>
      <c r="G48" s="1580"/>
      <c r="H48" s="1608"/>
      <c r="I48" s="1611"/>
      <c r="J48" s="1611"/>
      <c r="K48" s="1613"/>
      <c r="L48" s="1614"/>
      <c r="M48" s="56"/>
      <c r="N48" s="379"/>
    </row>
    <row r="49" spans="1:14" ht="15" customHeight="1" x14ac:dyDescent="0.35">
      <c r="A49" s="157"/>
      <c r="B49" s="1598" t="str">
        <f>'Supp Meas Worksheet'!B49</f>
        <v>Freezer (≤ 32˚F)</v>
      </c>
      <c r="C49" s="1599"/>
      <c r="D49" s="1607"/>
      <c r="E49" s="1598">
        <f>'Supp Meas Worksheet'!F49</f>
        <v>0</v>
      </c>
      <c r="F49" s="1600"/>
      <c r="G49" s="1582"/>
      <c r="H49" s="1609"/>
      <c r="I49" s="1612"/>
      <c r="J49" s="1612"/>
      <c r="K49" s="1615"/>
      <c r="L49" s="1616"/>
      <c r="M49" s="61"/>
      <c r="N49" s="379"/>
    </row>
    <row r="50" spans="1:14" ht="15" customHeight="1" x14ac:dyDescent="0.35">
      <c r="A50" s="157"/>
      <c r="D50" s="368"/>
      <c r="E50" s="1584">
        <f>SUM(E48:F49)</f>
        <v>0</v>
      </c>
      <c r="F50" s="1586"/>
      <c r="G50" s="1558">
        <f>SUM(G48:H49)</f>
        <v>0</v>
      </c>
      <c r="H50" s="1605"/>
      <c r="I50" s="437"/>
      <c r="K50" s="485"/>
      <c r="N50" s="379"/>
    </row>
    <row r="51" spans="1:14" ht="15" customHeight="1" x14ac:dyDescent="0.35">
      <c r="A51" s="157"/>
      <c r="D51" s="496"/>
      <c r="E51" s="420"/>
      <c r="G51" s="497"/>
      <c r="I51" s="437"/>
      <c r="N51" s="379"/>
    </row>
    <row r="52" spans="1:14" x14ac:dyDescent="0.35">
      <c r="A52" s="157"/>
      <c r="B52" s="413" t="str">
        <f>'Supp Meas Worksheet'!B54</f>
        <v>Evaporator Fan Motor Replacement - Permanent Magnet Synchronous Motor (PMSM)</v>
      </c>
      <c r="C52" s="414"/>
      <c r="D52" s="414"/>
      <c r="E52" s="414"/>
      <c r="F52" s="423"/>
      <c r="G52" s="423"/>
      <c r="H52" s="491"/>
      <c r="I52" s="492" t="s">
        <v>1626</v>
      </c>
      <c r="J52" s="493"/>
      <c r="K52" s="401"/>
      <c r="L52" s="401"/>
      <c r="M52" s="424"/>
      <c r="N52" s="379"/>
    </row>
    <row r="53" spans="1:14" ht="58" x14ac:dyDescent="0.35">
      <c r="A53" s="157"/>
      <c r="B53" s="440" t="s">
        <v>1607</v>
      </c>
      <c r="C53" s="440" t="s">
        <v>2770</v>
      </c>
      <c r="D53" s="425" t="s">
        <v>1657</v>
      </c>
      <c r="E53" s="440" t="s">
        <v>2771</v>
      </c>
      <c r="F53" s="432" t="s">
        <v>2772</v>
      </c>
      <c r="G53" s="432" t="s">
        <v>2773</v>
      </c>
      <c r="H53" s="432" t="s">
        <v>102</v>
      </c>
      <c r="I53" s="433" t="s">
        <v>2774</v>
      </c>
      <c r="J53" s="417" t="s">
        <v>2775</v>
      </c>
      <c r="K53" s="433" t="s">
        <v>2776</v>
      </c>
      <c r="L53" s="433" t="s">
        <v>2777</v>
      </c>
      <c r="M53" s="417" t="s">
        <v>1624</v>
      </c>
      <c r="N53" s="379"/>
    </row>
    <row r="54" spans="1:14" ht="15" customHeight="1" x14ac:dyDescent="0.35">
      <c r="A54" s="157"/>
      <c r="B54" s="450">
        <f>'Supp Meas Worksheet'!B60</f>
        <v>0</v>
      </c>
      <c r="C54" s="500">
        <f>'Supp Meas Worksheet'!C60</f>
        <v>0</v>
      </c>
      <c r="D54" s="483">
        <f>'Supp Meas Worksheet'!D60</f>
        <v>0</v>
      </c>
      <c r="E54" s="445">
        <f>'Supp Meas Worksheet'!E60</f>
        <v>0</v>
      </c>
      <c r="F54" s="427">
        <f>'Supp Meas Worksheet'!H60</f>
        <v>0</v>
      </c>
      <c r="G54" s="427">
        <f>'Supp Meas Worksheet'!I60</f>
        <v>0</v>
      </c>
      <c r="H54" s="434">
        <f>'Supp Meas Worksheet'!J60</f>
        <v>0</v>
      </c>
      <c r="I54" s="318"/>
      <c r="J54" s="56"/>
      <c r="K54" s="56"/>
      <c r="L54" s="56"/>
      <c r="M54" s="56"/>
      <c r="N54" s="379"/>
    </row>
    <row r="55" spans="1:14" ht="15" customHeight="1" x14ac:dyDescent="0.35">
      <c r="A55" s="157"/>
      <c r="B55" s="501">
        <f>'Supp Meas Worksheet'!B61</f>
        <v>0</v>
      </c>
      <c r="C55" s="502">
        <f>'Supp Meas Worksheet'!C61</f>
        <v>0</v>
      </c>
      <c r="D55" s="503">
        <f>'Supp Meas Worksheet'!D61</f>
        <v>0</v>
      </c>
      <c r="E55" s="446">
        <f>'Supp Meas Worksheet'!E61</f>
        <v>0</v>
      </c>
      <c r="F55" s="431">
        <f>'Supp Meas Worksheet'!H61</f>
        <v>0</v>
      </c>
      <c r="G55" s="431">
        <f>'Supp Meas Worksheet'!I61</f>
        <v>0</v>
      </c>
      <c r="H55" s="435">
        <f>'Supp Meas Worksheet'!J61</f>
        <v>0</v>
      </c>
      <c r="I55" s="320"/>
      <c r="J55" s="61"/>
      <c r="K55" s="61"/>
      <c r="L55" s="61"/>
      <c r="M55" s="61"/>
      <c r="N55" s="379"/>
    </row>
    <row r="56" spans="1:14" ht="15" customHeight="1" x14ac:dyDescent="0.35">
      <c r="A56" s="157"/>
      <c r="B56" s="450">
        <f>'Supp Meas Worksheet'!B62</f>
        <v>0</v>
      </c>
      <c r="C56" s="500">
        <f>'Supp Meas Worksheet'!C62</f>
        <v>0</v>
      </c>
      <c r="D56" s="483">
        <f>'Supp Meas Worksheet'!D62</f>
        <v>0</v>
      </c>
      <c r="E56" s="445">
        <f>'Supp Meas Worksheet'!E62</f>
        <v>0</v>
      </c>
      <c r="F56" s="427">
        <f>'Supp Meas Worksheet'!H62</f>
        <v>0</v>
      </c>
      <c r="G56" s="427">
        <f>'Supp Meas Worksheet'!I62</f>
        <v>0</v>
      </c>
      <c r="H56" s="434">
        <f>'Supp Meas Worksheet'!J62</f>
        <v>0</v>
      </c>
      <c r="I56" s="318"/>
      <c r="J56" s="56"/>
      <c r="K56" s="56"/>
      <c r="L56" s="56"/>
      <c r="M56" s="56"/>
      <c r="N56" s="379"/>
    </row>
    <row r="57" spans="1:14" ht="15" customHeight="1" x14ac:dyDescent="0.35">
      <c r="A57" s="157"/>
      <c r="B57" s="501">
        <f>'Supp Meas Worksheet'!B63</f>
        <v>0</v>
      </c>
      <c r="C57" s="502">
        <f>'Supp Meas Worksheet'!C63</f>
        <v>0</v>
      </c>
      <c r="D57" s="503">
        <f>'Supp Meas Worksheet'!D63</f>
        <v>0</v>
      </c>
      <c r="E57" s="446">
        <f>'Supp Meas Worksheet'!E63</f>
        <v>0</v>
      </c>
      <c r="F57" s="431">
        <f>'Supp Meas Worksheet'!H63</f>
        <v>0</v>
      </c>
      <c r="G57" s="431">
        <f>'Supp Meas Worksheet'!I63</f>
        <v>0</v>
      </c>
      <c r="H57" s="435">
        <f>'Supp Meas Worksheet'!J63</f>
        <v>0</v>
      </c>
      <c r="I57" s="320"/>
      <c r="J57" s="61"/>
      <c r="K57" s="61"/>
      <c r="L57" s="61"/>
      <c r="M57" s="61"/>
      <c r="N57" s="379"/>
    </row>
    <row r="58" spans="1:14" ht="15" customHeight="1" x14ac:dyDescent="0.35">
      <c r="A58" s="157"/>
      <c r="B58" s="450">
        <f>'Supp Meas Worksheet'!B64</f>
        <v>0</v>
      </c>
      <c r="C58" s="500">
        <f>'Supp Meas Worksheet'!C64</f>
        <v>0</v>
      </c>
      <c r="D58" s="483">
        <f>'Supp Meas Worksheet'!D64</f>
        <v>0</v>
      </c>
      <c r="E58" s="445">
        <f>'Supp Meas Worksheet'!E64</f>
        <v>0</v>
      </c>
      <c r="F58" s="427">
        <f>'Supp Meas Worksheet'!H64</f>
        <v>0</v>
      </c>
      <c r="G58" s="427">
        <f>'Supp Meas Worksheet'!I64</f>
        <v>0</v>
      </c>
      <c r="H58" s="434">
        <f>'Supp Meas Worksheet'!J64</f>
        <v>0</v>
      </c>
      <c r="I58" s="318"/>
      <c r="J58" s="56"/>
      <c r="K58" s="56"/>
      <c r="L58" s="56"/>
      <c r="M58" s="56"/>
      <c r="N58" s="379"/>
    </row>
    <row r="59" spans="1:14" ht="15" customHeight="1" x14ac:dyDescent="0.35">
      <c r="A59" s="157"/>
      <c r="B59" s="501">
        <f>'Supp Meas Worksheet'!B65</f>
        <v>0</v>
      </c>
      <c r="C59" s="502">
        <f>'Supp Meas Worksheet'!C65</f>
        <v>0</v>
      </c>
      <c r="D59" s="503">
        <f>'Supp Meas Worksheet'!D65</f>
        <v>0</v>
      </c>
      <c r="E59" s="446">
        <f>'Supp Meas Worksheet'!E65</f>
        <v>0</v>
      </c>
      <c r="F59" s="431">
        <f>'Supp Meas Worksheet'!H65</f>
        <v>0</v>
      </c>
      <c r="G59" s="431">
        <f>'Supp Meas Worksheet'!I65</f>
        <v>0</v>
      </c>
      <c r="H59" s="435">
        <f>'Supp Meas Worksheet'!J65</f>
        <v>0</v>
      </c>
      <c r="I59" s="320"/>
      <c r="J59" s="61"/>
      <c r="K59" s="61"/>
      <c r="L59" s="61"/>
      <c r="M59" s="61"/>
      <c r="N59" s="379"/>
    </row>
    <row r="60" spans="1:14" ht="15" customHeight="1" x14ac:dyDescent="0.35">
      <c r="A60" s="157"/>
      <c r="C60" s="436"/>
      <c r="F60" s="498">
        <f>SUM(F54:F59)</f>
        <v>0</v>
      </c>
      <c r="I60" s="419">
        <f>SUM(I54:I59)</f>
        <v>0</v>
      </c>
      <c r="J60" s="504"/>
      <c r="N60" s="379"/>
    </row>
    <row r="61" spans="1:14" ht="15" customHeight="1" x14ac:dyDescent="0.35">
      <c r="A61" s="157"/>
      <c r="C61" s="437"/>
      <c r="G61" s="438"/>
      <c r="I61" s="439"/>
      <c r="J61" s="420"/>
      <c r="N61" s="379"/>
    </row>
    <row r="62" spans="1:14" ht="15.5" customHeight="1" x14ac:dyDescent="0.35">
      <c r="A62" s="157"/>
      <c r="B62" s="1548" t="str">
        <f>'Supp Meas Worksheet'!B70</f>
        <v>Walk-in Refrigerator or Freezer Evaporator Fan Motor Controls</v>
      </c>
      <c r="C62" s="1549"/>
      <c r="D62" s="1549"/>
      <c r="E62" s="1549"/>
      <c r="F62" s="1549"/>
      <c r="G62" s="1549"/>
      <c r="H62" s="1572" t="s">
        <v>1626</v>
      </c>
      <c r="I62" s="1572"/>
      <c r="J62" s="1572"/>
      <c r="K62" s="1572"/>
      <c r="L62" s="1572"/>
      <c r="M62" s="1573"/>
      <c r="N62" s="379"/>
    </row>
    <row r="63" spans="1:14" ht="43.5" x14ac:dyDescent="0.35">
      <c r="A63" s="157"/>
      <c r="B63" s="440" t="s">
        <v>1607</v>
      </c>
      <c r="C63" s="425" t="s">
        <v>1657</v>
      </c>
      <c r="D63" s="425" t="s">
        <v>2574</v>
      </c>
      <c r="E63" s="440" t="s">
        <v>2778</v>
      </c>
      <c r="F63" s="432" t="s">
        <v>2779</v>
      </c>
      <c r="G63" s="432" t="s">
        <v>102</v>
      </c>
      <c r="H63" s="1578" t="s">
        <v>2781</v>
      </c>
      <c r="I63" s="1579"/>
      <c r="J63" s="416" t="s">
        <v>2782</v>
      </c>
      <c r="K63" s="433" t="s">
        <v>2776</v>
      </c>
      <c r="L63" s="433" t="s">
        <v>2777</v>
      </c>
      <c r="M63" s="417" t="s">
        <v>1624</v>
      </c>
      <c r="N63" s="379"/>
    </row>
    <row r="64" spans="1:14" ht="15.5" customHeight="1" x14ac:dyDescent="0.35">
      <c r="A64" s="157"/>
      <c r="B64" s="450">
        <f>'Supp Meas Worksheet'!B75</f>
        <v>0</v>
      </c>
      <c r="C64" s="500">
        <f>'Supp Meas Worksheet'!C75</f>
        <v>0</v>
      </c>
      <c r="D64" s="483">
        <f>'Supp Meas Worksheet'!D75</f>
        <v>0</v>
      </c>
      <c r="E64" s="445">
        <f>'Supp Meas Worksheet'!E75</f>
        <v>0</v>
      </c>
      <c r="F64" s="505">
        <f>'Supp Meas Worksheet'!G75</f>
        <v>0</v>
      </c>
      <c r="G64" s="434">
        <f>'Supp Meas Worksheet'!H75</f>
        <v>0</v>
      </c>
      <c r="H64" s="1568"/>
      <c r="I64" s="1569"/>
      <c r="J64" s="319"/>
      <c r="K64" s="56"/>
      <c r="L64" s="56"/>
      <c r="M64" s="56"/>
      <c r="N64" s="379"/>
    </row>
    <row r="65" spans="1:14" ht="15.5" customHeight="1" x14ac:dyDescent="0.35">
      <c r="A65" s="157"/>
      <c r="B65" s="501">
        <f>'Supp Meas Worksheet'!B76</f>
        <v>0</v>
      </c>
      <c r="C65" s="502">
        <f>'Supp Meas Worksheet'!C76</f>
        <v>0</v>
      </c>
      <c r="D65" s="503">
        <f>'Supp Meas Worksheet'!D76</f>
        <v>0</v>
      </c>
      <c r="E65" s="446">
        <f>'Supp Meas Worksheet'!E76</f>
        <v>0</v>
      </c>
      <c r="F65" s="507">
        <f>'Supp Meas Worksheet'!G76</f>
        <v>0</v>
      </c>
      <c r="G65" s="435">
        <f>'Supp Meas Worksheet'!H76</f>
        <v>0</v>
      </c>
      <c r="H65" s="1566"/>
      <c r="I65" s="1567"/>
      <c r="J65" s="321"/>
      <c r="K65" s="61"/>
      <c r="L65" s="61"/>
      <c r="M65" s="61"/>
      <c r="N65" s="379"/>
    </row>
    <row r="66" spans="1:14" ht="15.5" customHeight="1" x14ac:dyDescent="0.35">
      <c r="A66" s="157"/>
      <c r="B66" s="450">
        <f>'Supp Meas Worksheet'!B77</f>
        <v>0</v>
      </c>
      <c r="C66" s="500">
        <f>'Supp Meas Worksheet'!C77</f>
        <v>0</v>
      </c>
      <c r="D66" s="483">
        <f>'Supp Meas Worksheet'!D77</f>
        <v>0</v>
      </c>
      <c r="E66" s="445">
        <f>'Supp Meas Worksheet'!E77</f>
        <v>0</v>
      </c>
      <c r="F66" s="505">
        <f>'Supp Meas Worksheet'!G77</f>
        <v>0</v>
      </c>
      <c r="G66" s="434">
        <f>'Supp Meas Worksheet'!H77</f>
        <v>0</v>
      </c>
      <c r="H66" s="1568"/>
      <c r="I66" s="1569"/>
      <c r="J66" s="319"/>
      <c r="K66" s="56"/>
      <c r="L66" s="56"/>
      <c r="M66" s="56"/>
      <c r="N66" s="379"/>
    </row>
    <row r="67" spans="1:14" ht="15.5" customHeight="1" x14ac:dyDescent="0.35">
      <c r="A67" s="157"/>
      <c r="B67" s="501">
        <f>'Supp Meas Worksheet'!B78</f>
        <v>0</v>
      </c>
      <c r="C67" s="502">
        <f>'Supp Meas Worksheet'!C78</f>
        <v>0</v>
      </c>
      <c r="D67" s="503">
        <f>'Supp Meas Worksheet'!D78</f>
        <v>0</v>
      </c>
      <c r="E67" s="446">
        <f>'Supp Meas Worksheet'!E78</f>
        <v>0</v>
      </c>
      <c r="F67" s="507">
        <f>'Supp Meas Worksheet'!G78</f>
        <v>0</v>
      </c>
      <c r="G67" s="435">
        <f>'Supp Meas Worksheet'!H78</f>
        <v>0</v>
      </c>
      <c r="H67" s="1566"/>
      <c r="I67" s="1567"/>
      <c r="J67" s="321"/>
      <c r="K67" s="61"/>
      <c r="L67" s="61"/>
      <c r="M67" s="61"/>
      <c r="N67" s="379"/>
    </row>
    <row r="68" spans="1:14" ht="15.5" customHeight="1" x14ac:dyDescent="0.35">
      <c r="A68" s="157"/>
      <c r="B68" s="450">
        <f>'Supp Meas Worksheet'!B79</f>
        <v>0</v>
      </c>
      <c r="C68" s="500">
        <f>'Supp Meas Worksheet'!C79</f>
        <v>0</v>
      </c>
      <c r="D68" s="483">
        <f>'Supp Meas Worksheet'!D79</f>
        <v>0</v>
      </c>
      <c r="E68" s="445">
        <f>'Supp Meas Worksheet'!E79</f>
        <v>0</v>
      </c>
      <c r="F68" s="505">
        <f>'Supp Meas Worksheet'!G79</f>
        <v>0</v>
      </c>
      <c r="G68" s="434">
        <f>'Supp Meas Worksheet'!H79</f>
        <v>0</v>
      </c>
      <c r="H68" s="1568"/>
      <c r="I68" s="1569"/>
      <c r="J68" s="319"/>
      <c r="K68" s="56"/>
      <c r="L68" s="56"/>
      <c r="M68" s="56"/>
      <c r="N68" s="379"/>
    </row>
    <row r="69" spans="1:14" ht="15.5" customHeight="1" x14ac:dyDescent="0.35">
      <c r="A69" s="157"/>
      <c r="B69" s="501">
        <f>'Supp Meas Worksheet'!B80</f>
        <v>0</v>
      </c>
      <c r="C69" s="502">
        <f>'Supp Meas Worksheet'!C80</f>
        <v>0</v>
      </c>
      <c r="D69" s="503">
        <f>'Supp Meas Worksheet'!D80</f>
        <v>0</v>
      </c>
      <c r="E69" s="446">
        <f>'Supp Meas Worksheet'!E80</f>
        <v>0</v>
      </c>
      <c r="F69" s="507">
        <f>'Supp Meas Worksheet'!G80</f>
        <v>0</v>
      </c>
      <c r="G69" s="435">
        <f>'Supp Meas Worksheet'!H80</f>
        <v>0</v>
      </c>
      <c r="H69" s="1566"/>
      <c r="I69" s="1567"/>
      <c r="J69" s="321"/>
      <c r="K69" s="61"/>
      <c r="L69" s="61"/>
      <c r="M69" s="61"/>
      <c r="N69" s="379"/>
    </row>
    <row r="70" spans="1:14" ht="15.5" customHeight="1" x14ac:dyDescent="0.35">
      <c r="A70" s="157"/>
      <c r="C70" s="436"/>
      <c r="D70" s="498">
        <f>SUM(D64:D69)</f>
        <v>0</v>
      </c>
      <c r="H70" s="1604">
        <f>SUM(H64:H69)</f>
        <v>0</v>
      </c>
      <c r="I70" s="1605"/>
      <c r="J70" s="485"/>
      <c r="N70" s="379"/>
    </row>
    <row r="71" spans="1:14" ht="15" customHeight="1" x14ac:dyDescent="0.35">
      <c r="A71" s="157"/>
      <c r="C71" s="437"/>
      <c r="G71" s="438"/>
      <c r="I71" s="420"/>
      <c r="J71" s="420"/>
      <c r="N71" s="379"/>
    </row>
    <row r="72" spans="1:14" ht="15.5" customHeight="1" x14ac:dyDescent="0.35">
      <c r="A72" s="157"/>
      <c r="B72" s="1570" t="str">
        <f>'Supp Meas Worksheet'!B85</f>
        <v>Anti-Condensate Heater Controls for Walk-in and Reach-in Coolers and Freezers</v>
      </c>
      <c r="C72" s="1571"/>
      <c r="D72" s="1571"/>
      <c r="E72" s="1571"/>
      <c r="F72" s="1571"/>
      <c r="G72" s="1571"/>
      <c r="H72" s="1572" t="s">
        <v>1626</v>
      </c>
      <c r="I72" s="1572"/>
      <c r="J72" s="1572"/>
      <c r="K72" s="1572"/>
      <c r="L72" s="1572"/>
      <c r="M72" s="1573"/>
      <c r="N72" s="379"/>
    </row>
    <row r="73" spans="1:14" ht="43.5" customHeight="1" x14ac:dyDescent="0.35">
      <c r="A73" s="157"/>
      <c r="B73" s="440" t="s">
        <v>1607</v>
      </c>
      <c r="C73" s="425" t="s">
        <v>1657</v>
      </c>
      <c r="D73" s="425" t="s">
        <v>2783</v>
      </c>
      <c r="E73" s="440" t="s">
        <v>2784</v>
      </c>
      <c r="F73" s="508" t="s">
        <v>2785</v>
      </c>
      <c r="G73" s="508" t="s">
        <v>102</v>
      </c>
      <c r="H73" s="417" t="s">
        <v>2786</v>
      </c>
      <c r="I73" s="511" t="s">
        <v>2787</v>
      </c>
      <c r="J73" s="433" t="s">
        <v>2788</v>
      </c>
      <c r="K73" s="433" t="s">
        <v>2776</v>
      </c>
      <c r="L73" s="433" t="s">
        <v>2777</v>
      </c>
      <c r="M73" s="417" t="s">
        <v>1624</v>
      </c>
      <c r="N73" s="379"/>
    </row>
    <row r="74" spans="1:14" ht="15.5" customHeight="1" x14ac:dyDescent="0.35">
      <c r="A74" s="157"/>
      <c r="B74" s="450">
        <f>'Table 6-ACHC'!A5</f>
        <v>0</v>
      </c>
      <c r="C74" s="500">
        <f>'Table 6-ACHC'!B5</f>
        <v>0</v>
      </c>
      <c r="D74" s="483">
        <f>'Table 6-ACHC'!F5</f>
        <v>0</v>
      </c>
      <c r="E74" s="445">
        <f>'Table 6-ACHC'!J5</f>
        <v>0</v>
      </c>
      <c r="F74" s="509">
        <f>IF(C74='Indirect Refrig Savings'!$B$3,'App Cust Info'!$A$25,IF(C74='Indirect Refrig Savings'!$B$4,'App Cust Info'!$G$25,0))</f>
        <v>0</v>
      </c>
      <c r="G74" s="510">
        <f>'Supp Meas Worksheet'!N92</f>
        <v>0</v>
      </c>
      <c r="H74" s="56"/>
      <c r="I74" s="319"/>
      <c r="J74" s="56"/>
      <c r="K74" s="56"/>
      <c r="L74" s="56"/>
      <c r="M74" s="56"/>
      <c r="N74" s="379"/>
    </row>
    <row r="75" spans="1:14" ht="15.5" customHeight="1" x14ac:dyDescent="0.35">
      <c r="A75" s="157"/>
      <c r="B75" s="450">
        <f>'Table 6-ACHC'!A6</f>
        <v>0</v>
      </c>
      <c r="C75" s="500">
        <f>'Table 6-ACHC'!B6</f>
        <v>0</v>
      </c>
      <c r="D75" s="483">
        <f>'Table 6-ACHC'!F6</f>
        <v>0</v>
      </c>
      <c r="E75" s="445">
        <f>'Table 6-ACHC'!J6</f>
        <v>0</v>
      </c>
      <c r="F75" s="509">
        <f>IF(C75='Indirect Refrig Savings'!$B$3,'App Cust Info'!$A$25,IF(C75='Indirect Refrig Savings'!$B$4,'App Cust Info'!$G$25,0))</f>
        <v>0</v>
      </c>
      <c r="G75" s="510">
        <f>'Supp Meas Worksheet'!N93</f>
        <v>0</v>
      </c>
      <c r="H75" s="61"/>
      <c r="I75" s="321"/>
      <c r="J75" s="61"/>
      <c r="K75" s="61"/>
      <c r="L75" s="61"/>
      <c r="M75" s="61"/>
      <c r="N75" s="379"/>
    </row>
    <row r="76" spans="1:14" ht="15.5" customHeight="1" x14ac:dyDescent="0.35">
      <c r="A76" s="157"/>
      <c r="B76" s="450">
        <f>'Table 6-ACHC'!A7</f>
        <v>0</v>
      </c>
      <c r="C76" s="500">
        <f>'Table 6-ACHC'!B7</f>
        <v>0</v>
      </c>
      <c r="D76" s="483">
        <f>'Table 6-ACHC'!F7</f>
        <v>0</v>
      </c>
      <c r="E76" s="445">
        <f>'Table 6-ACHC'!J7</f>
        <v>0</v>
      </c>
      <c r="F76" s="509">
        <f>IF(C76='Indirect Refrig Savings'!$B$3,'App Cust Info'!$A$25,IF(C76='Indirect Refrig Savings'!$B$4,'App Cust Info'!$G$25,0))</f>
        <v>0</v>
      </c>
      <c r="G76" s="510">
        <f>'Supp Meas Worksheet'!N94</f>
        <v>0</v>
      </c>
      <c r="H76" s="56"/>
      <c r="I76" s="319"/>
      <c r="J76" s="56"/>
      <c r="K76" s="56"/>
      <c r="L76" s="56"/>
      <c r="M76" s="56"/>
      <c r="N76" s="379"/>
    </row>
    <row r="77" spans="1:14" ht="15.5" customHeight="1" x14ac:dyDescent="0.35">
      <c r="A77" s="157"/>
      <c r="B77" s="450">
        <f>'Table 6-ACHC'!A8</f>
        <v>0</v>
      </c>
      <c r="C77" s="500">
        <f>'Table 6-ACHC'!B8</f>
        <v>0</v>
      </c>
      <c r="D77" s="483">
        <f>'Table 6-ACHC'!F8</f>
        <v>0</v>
      </c>
      <c r="E77" s="445">
        <f>'Table 6-ACHC'!J8</f>
        <v>0</v>
      </c>
      <c r="F77" s="509">
        <f>IF(C77='Indirect Refrig Savings'!$B$3,'App Cust Info'!$A$25,IF(C77='Indirect Refrig Savings'!$B$4,'App Cust Info'!$G$25,0))</f>
        <v>0</v>
      </c>
      <c r="G77" s="510">
        <f>'Supp Meas Worksheet'!N95</f>
        <v>0</v>
      </c>
      <c r="H77" s="61"/>
      <c r="I77" s="321"/>
      <c r="J77" s="61"/>
      <c r="K77" s="61"/>
      <c r="L77" s="61"/>
      <c r="M77" s="61"/>
      <c r="N77" s="379"/>
    </row>
    <row r="78" spans="1:14" ht="15.5" customHeight="1" x14ac:dyDescent="0.35">
      <c r="A78" s="157"/>
      <c r="B78" s="450">
        <f>'Table 6-ACHC'!A9</f>
        <v>0</v>
      </c>
      <c r="C78" s="500">
        <f>'Table 6-ACHC'!B9</f>
        <v>0</v>
      </c>
      <c r="D78" s="483">
        <f>'Table 6-ACHC'!F9</f>
        <v>0</v>
      </c>
      <c r="E78" s="445">
        <f>'Table 6-ACHC'!J9</f>
        <v>0</v>
      </c>
      <c r="F78" s="509">
        <f>IF(C78='Indirect Refrig Savings'!$B$3,'App Cust Info'!$A$25,IF(C78='Indirect Refrig Savings'!$B$4,'App Cust Info'!$G$25,0))</f>
        <v>0</v>
      </c>
      <c r="G78" s="510">
        <f>'Supp Meas Worksheet'!N96</f>
        <v>0</v>
      </c>
      <c r="H78" s="56"/>
      <c r="I78" s="319"/>
      <c r="J78" s="56"/>
      <c r="K78" s="56"/>
      <c r="L78" s="56"/>
      <c r="M78" s="56"/>
      <c r="N78" s="379"/>
    </row>
    <row r="79" spans="1:14" ht="15.5" customHeight="1" x14ac:dyDescent="0.35">
      <c r="A79" s="157"/>
      <c r="B79" s="450">
        <f>'Table 6-ACHC'!A10</f>
        <v>0</v>
      </c>
      <c r="C79" s="500">
        <f>'Table 6-ACHC'!B10</f>
        <v>0</v>
      </c>
      <c r="D79" s="483">
        <f>'Table 6-ACHC'!F10</f>
        <v>0</v>
      </c>
      <c r="E79" s="445">
        <f>'Table 6-ACHC'!J10</f>
        <v>0</v>
      </c>
      <c r="F79" s="509">
        <f>IF(C79='Indirect Refrig Savings'!$B$3,'App Cust Info'!$A$25,IF(C79='Indirect Refrig Savings'!$B$4,'App Cust Info'!$G$25,0))</f>
        <v>0</v>
      </c>
      <c r="G79" s="510">
        <f>'Supp Meas Worksheet'!N97</f>
        <v>0</v>
      </c>
      <c r="H79" s="61"/>
      <c r="I79" s="321"/>
      <c r="J79" s="61"/>
      <c r="K79" s="61"/>
      <c r="L79" s="61"/>
      <c r="M79" s="61"/>
      <c r="N79" s="379"/>
    </row>
    <row r="80" spans="1:14" ht="15.5" customHeight="1" x14ac:dyDescent="0.35">
      <c r="A80" s="157"/>
      <c r="C80" s="436"/>
      <c r="D80" s="498">
        <f>SUM(D74:D79)</f>
        <v>0</v>
      </c>
      <c r="F80" s="485"/>
      <c r="G80" s="368"/>
      <c r="H80" s="429">
        <f>SUM(H74:H79)</f>
        <v>0</v>
      </c>
      <c r="N80" s="379"/>
    </row>
    <row r="81" spans="1:14" ht="15" customHeight="1" x14ac:dyDescent="0.35">
      <c r="A81" s="157"/>
      <c r="C81" s="437"/>
      <c r="G81" s="438"/>
      <c r="I81" s="420"/>
      <c r="J81" s="420"/>
      <c r="N81" s="379"/>
    </row>
    <row r="82" spans="1:14" x14ac:dyDescent="0.35">
      <c r="A82" s="157"/>
      <c r="B82" s="1548" t="str">
        <f>'Supp Meas Worksheet'!B102</f>
        <v>Floating Head Pressure Control</v>
      </c>
      <c r="C82" s="1549"/>
      <c r="D82" s="1549"/>
      <c r="E82" s="1549"/>
      <c r="F82" s="1549"/>
      <c r="G82" s="1563" t="s">
        <v>1626</v>
      </c>
      <c r="H82" s="1564"/>
      <c r="I82" s="1564"/>
      <c r="J82" s="1564"/>
      <c r="K82" s="1564"/>
      <c r="L82" s="1564"/>
      <c r="M82" s="1565"/>
      <c r="N82" s="379"/>
    </row>
    <row r="83" spans="1:14" ht="29" x14ac:dyDescent="0.35">
      <c r="A83" s="157"/>
      <c r="B83" s="1561" t="s">
        <v>1680</v>
      </c>
      <c r="C83" s="1562"/>
      <c r="D83" s="425" t="s">
        <v>2789</v>
      </c>
      <c r="E83" s="1561" t="s">
        <v>2790</v>
      </c>
      <c r="F83" s="1562"/>
      <c r="G83" s="1578" t="s">
        <v>2791</v>
      </c>
      <c r="H83" s="1579"/>
      <c r="I83" s="1578" t="s">
        <v>2792</v>
      </c>
      <c r="J83" s="1579"/>
      <c r="K83" s="442" t="s">
        <v>2793</v>
      </c>
      <c r="L83" s="1578" t="s">
        <v>1624</v>
      </c>
      <c r="M83" s="1579"/>
      <c r="N83" s="379"/>
    </row>
    <row r="84" spans="1:14" ht="15" customHeight="1" x14ac:dyDescent="0.35">
      <c r="A84" s="157"/>
      <c r="B84" s="1601" t="str">
        <f>'Supp Meas Worksheet'!B104</f>
        <v>Cooler (&gt; 32˚F)</v>
      </c>
      <c r="C84" s="1602"/>
      <c r="D84" s="460">
        <f>'Supp Meas Worksheet'!C104</f>
        <v>0</v>
      </c>
      <c r="E84" s="1601">
        <f>'Supp Meas Worksheet'!E104</f>
        <v>0</v>
      </c>
      <c r="F84" s="1603"/>
      <c r="G84" s="1580"/>
      <c r="H84" s="1581"/>
      <c r="I84" s="1580"/>
      <c r="J84" s="1581"/>
      <c r="K84" s="488"/>
      <c r="L84" s="1568"/>
      <c r="M84" s="1569"/>
      <c r="N84" s="379"/>
    </row>
    <row r="85" spans="1:14" ht="15" customHeight="1" x14ac:dyDescent="0.35">
      <c r="A85" s="157"/>
      <c r="B85" s="1598" t="str">
        <f>'Supp Meas Worksheet'!B105</f>
        <v>Freezer (≤ 32˚F)</v>
      </c>
      <c r="C85" s="1599"/>
      <c r="D85" s="461">
        <f>'Supp Meas Worksheet'!C105</f>
        <v>0</v>
      </c>
      <c r="E85" s="1598">
        <f>'Supp Meas Worksheet'!E105</f>
        <v>0</v>
      </c>
      <c r="F85" s="1600"/>
      <c r="G85" s="1582"/>
      <c r="H85" s="1583"/>
      <c r="I85" s="1582"/>
      <c r="J85" s="1583"/>
      <c r="K85" s="489"/>
      <c r="L85" s="1566"/>
      <c r="M85" s="1567"/>
      <c r="N85" s="379"/>
    </row>
    <row r="86" spans="1:14" ht="15" customHeight="1" x14ac:dyDescent="0.35">
      <c r="A86" s="157"/>
      <c r="D86" s="498">
        <f>SUM(D84:D85)</f>
        <v>0</v>
      </c>
      <c r="E86" s="420"/>
      <c r="G86" s="1558">
        <f>SUM(G84:G85)</f>
        <v>0</v>
      </c>
      <c r="H86" s="1560"/>
      <c r="I86" s="437"/>
      <c r="K86" s="485"/>
      <c r="N86" s="379"/>
    </row>
    <row r="87" spans="1:14" ht="15" customHeight="1" x14ac:dyDescent="0.35">
      <c r="A87" s="157"/>
      <c r="N87" s="379"/>
    </row>
    <row r="88" spans="1:14" x14ac:dyDescent="0.35">
      <c r="A88" s="157"/>
      <c r="B88" s="410" t="str">
        <f>'Supp Meas Worksheet'!B13</f>
        <v>HVAC and Controls Measures</v>
      </c>
      <c r="C88" s="421"/>
      <c r="D88" s="421"/>
      <c r="E88" s="421"/>
      <c r="F88" s="421"/>
      <c r="G88" s="421"/>
      <c r="H88" s="421"/>
      <c r="I88" s="421"/>
      <c r="J88" s="421"/>
      <c r="K88" s="421"/>
      <c r="L88" s="421"/>
      <c r="M88" s="422"/>
      <c r="N88" s="379"/>
    </row>
    <row r="89" spans="1:14" ht="14.75" customHeight="1" x14ac:dyDescent="0.35">
      <c r="A89" s="157"/>
      <c r="B89" s="1546" t="str">
        <f>'Supp Meas Worksheet'!B110</f>
        <v>Advanced Rooftop Unit Control</v>
      </c>
      <c r="C89" s="1547"/>
      <c r="D89" s="1547"/>
      <c r="E89" s="1547"/>
      <c r="F89" s="1563" t="s">
        <v>1626</v>
      </c>
      <c r="G89" s="1564"/>
      <c r="H89" s="1564"/>
      <c r="I89" s="1564"/>
      <c r="J89" s="1564"/>
      <c r="K89" s="1564"/>
      <c r="L89" s="1564"/>
      <c r="M89" s="1565"/>
      <c r="N89" s="379"/>
    </row>
    <row r="90" spans="1:14" ht="29" customHeight="1" x14ac:dyDescent="0.35">
      <c r="A90" s="157"/>
      <c r="B90" s="440" t="s">
        <v>2794</v>
      </c>
      <c r="C90" s="440" t="s">
        <v>2621</v>
      </c>
      <c r="D90" s="425" t="s">
        <v>2795</v>
      </c>
      <c r="E90" s="440" t="s">
        <v>2796</v>
      </c>
      <c r="F90" s="417" t="s">
        <v>2797</v>
      </c>
      <c r="G90" s="417" t="s">
        <v>2798</v>
      </c>
      <c r="H90" s="1578" t="s">
        <v>2799</v>
      </c>
      <c r="I90" s="1579"/>
      <c r="J90" s="1578" t="s">
        <v>2800</v>
      </c>
      <c r="K90" s="1579"/>
      <c r="L90" s="1578" t="s">
        <v>1624</v>
      </c>
      <c r="M90" s="1579"/>
      <c r="N90" s="379"/>
    </row>
    <row r="91" spans="1:14" x14ac:dyDescent="0.35">
      <c r="A91" s="157"/>
      <c r="B91" s="512">
        <f>'Supp Meas Worksheet'!B112</f>
        <v>0</v>
      </c>
      <c r="C91" s="512">
        <f>'Supp Meas Worksheet'!C112</f>
        <v>0</v>
      </c>
      <c r="D91" s="512">
        <f>'Supp Meas Worksheet'!D112</f>
        <v>0</v>
      </c>
      <c r="E91" s="426">
        <f>'Supp Meas Worksheet'!E112</f>
        <v>0</v>
      </c>
      <c r="F91" s="539"/>
      <c r="G91" s="540"/>
      <c r="H91" s="1574"/>
      <c r="I91" s="1575"/>
      <c r="J91" s="1574"/>
      <c r="K91" s="1575"/>
      <c r="L91" s="1574"/>
      <c r="M91" s="1575"/>
      <c r="N91" s="379"/>
    </row>
    <row r="92" spans="1:14" x14ac:dyDescent="0.35">
      <c r="A92" s="157"/>
      <c r="B92" s="519">
        <f>'Supp Meas Worksheet'!B113</f>
        <v>0</v>
      </c>
      <c r="C92" s="519">
        <f>'Supp Meas Worksheet'!C113</f>
        <v>0</v>
      </c>
      <c r="D92" s="519">
        <f>'Supp Meas Worksheet'!D113</f>
        <v>0</v>
      </c>
      <c r="E92" s="430">
        <f>'Supp Meas Worksheet'!E113</f>
        <v>0</v>
      </c>
      <c r="F92" s="543"/>
      <c r="G92" s="544"/>
      <c r="H92" s="1576"/>
      <c r="I92" s="1577"/>
      <c r="J92" s="1576"/>
      <c r="K92" s="1577"/>
      <c r="L92" s="1576"/>
      <c r="M92" s="1577"/>
      <c r="N92" s="379"/>
    </row>
    <row r="93" spans="1:14" x14ac:dyDescent="0.35">
      <c r="A93" s="157"/>
      <c r="B93" s="512">
        <f>'Supp Meas Worksheet'!B114</f>
        <v>0</v>
      </c>
      <c r="C93" s="512">
        <f>'Supp Meas Worksheet'!C114</f>
        <v>0</v>
      </c>
      <c r="D93" s="512">
        <f>'Supp Meas Worksheet'!D114</f>
        <v>0</v>
      </c>
      <c r="E93" s="426">
        <f>'Supp Meas Worksheet'!E114</f>
        <v>0</v>
      </c>
      <c r="F93" s="539"/>
      <c r="G93" s="540"/>
      <c r="H93" s="1574"/>
      <c r="I93" s="1575"/>
      <c r="J93" s="1574"/>
      <c r="K93" s="1575"/>
      <c r="L93" s="1574"/>
      <c r="M93" s="1575"/>
      <c r="N93" s="379"/>
    </row>
    <row r="94" spans="1:14" x14ac:dyDescent="0.35">
      <c r="A94" s="157"/>
      <c r="B94" s="519">
        <f>'Supp Meas Worksheet'!B115</f>
        <v>0</v>
      </c>
      <c r="C94" s="519">
        <f>'Supp Meas Worksheet'!C115</f>
        <v>0</v>
      </c>
      <c r="D94" s="519">
        <f>'Supp Meas Worksheet'!D115</f>
        <v>0</v>
      </c>
      <c r="E94" s="430">
        <f>'Supp Meas Worksheet'!E115</f>
        <v>0</v>
      </c>
      <c r="F94" s="543"/>
      <c r="G94" s="544"/>
      <c r="H94" s="1576"/>
      <c r="I94" s="1577"/>
      <c r="J94" s="1576"/>
      <c r="K94" s="1577"/>
      <c r="L94" s="1576"/>
      <c r="M94" s="1577"/>
      <c r="N94" s="379"/>
    </row>
    <row r="95" spans="1:14" x14ac:dyDescent="0.35">
      <c r="A95" s="157"/>
      <c r="B95" s="498">
        <f>SUM(B91:B94)</f>
        <v>0</v>
      </c>
      <c r="D95" s="514"/>
      <c r="E95" s="514"/>
      <c r="F95" s="428">
        <f>SUM(F91:F94)</f>
        <v>0</v>
      </c>
      <c r="H95" s="515"/>
      <c r="I95" s="515"/>
      <c r="J95" s="439"/>
      <c r="K95" s="513"/>
      <c r="M95" s="420"/>
      <c r="N95" s="379"/>
    </row>
    <row r="96" spans="1:14" x14ac:dyDescent="0.35">
      <c r="A96" s="157"/>
      <c r="B96" s="516"/>
      <c r="C96" s="517"/>
      <c r="D96" s="516"/>
      <c r="E96" s="516"/>
      <c r="F96" s="516"/>
      <c r="G96" s="458"/>
      <c r="H96" s="518"/>
      <c r="I96" s="518"/>
      <c r="J96" s="497"/>
      <c r="K96" s="522"/>
      <c r="L96" s="451"/>
      <c r="M96" s="420"/>
      <c r="N96" s="379"/>
    </row>
    <row r="97" spans="1:14" ht="14.75" customHeight="1" x14ac:dyDescent="0.35">
      <c r="A97" s="157"/>
      <c r="B97" s="1546" t="str">
        <f>'Supp Meas Worksheet'!B120</f>
        <v>Demand Control Ventilation</v>
      </c>
      <c r="C97" s="1547"/>
      <c r="D97" s="1547"/>
      <c r="E97" s="1563" t="s">
        <v>1626</v>
      </c>
      <c r="F97" s="1564"/>
      <c r="G97" s="1564"/>
      <c r="H97" s="1564"/>
      <c r="I97" s="1564"/>
      <c r="J97" s="1565"/>
      <c r="K97" s="494"/>
      <c r="L97" s="495"/>
      <c r="M97" s="495"/>
      <c r="N97" s="379"/>
    </row>
    <row r="98" spans="1:14" ht="29" x14ac:dyDescent="0.35">
      <c r="A98" s="157"/>
      <c r="B98" s="1561" t="s">
        <v>2801</v>
      </c>
      <c r="C98" s="1587"/>
      <c r="D98" s="1562"/>
      <c r="E98" s="1578" t="s">
        <v>2802</v>
      </c>
      <c r="F98" s="1579"/>
      <c r="G98" s="1578" t="s">
        <v>2803</v>
      </c>
      <c r="H98" s="1593"/>
      <c r="I98" s="1579"/>
      <c r="J98" s="415" t="s">
        <v>1624</v>
      </c>
      <c r="K98" s="523"/>
      <c r="M98" s="524"/>
      <c r="N98" s="379"/>
    </row>
    <row r="99" spans="1:14" x14ac:dyDescent="0.35">
      <c r="A99" s="157"/>
      <c r="B99" s="1588">
        <f>'Supp Meas Worksheet'!B122</f>
        <v>0</v>
      </c>
      <c r="C99" s="1589"/>
      <c r="D99" s="1590"/>
      <c r="E99" s="1591"/>
      <c r="F99" s="1592"/>
      <c r="G99" s="1591"/>
      <c r="H99" s="1594"/>
      <c r="I99" s="1592"/>
      <c r="J99" s="541"/>
      <c r="K99" s="525"/>
      <c r="M99" s="526"/>
      <c r="N99" s="379"/>
    </row>
    <row r="100" spans="1:14" x14ac:dyDescent="0.35">
      <c r="A100" s="157"/>
      <c r="B100" s="1588">
        <f>'Supp Meas Worksheet'!B123</f>
        <v>0</v>
      </c>
      <c r="C100" s="1589"/>
      <c r="D100" s="1590"/>
      <c r="E100" s="1591"/>
      <c r="F100" s="1592"/>
      <c r="G100" s="1595"/>
      <c r="H100" s="1596"/>
      <c r="I100" s="1597"/>
      <c r="J100" s="545"/>
      <c r="K100" s="525"/>
      <c r="M100" s="526"/>
      <c r="N100" s="379"/>
    </row>
    <row r="101" spans="1:14" x14ac:dyDescent="0.35">
      <c r="A101" s="157"/>
      <c r="B101" s="1588">
        <f>'Supp Meas Worksheet'!B124</f>
        <v>0</v>
      </c>
      <c r="C101" s="1589"/>
      <c r="D101" s="1590"/>
      <c r="E101" s="1591"/>
      <c r="F101" s="1592"/>
      <c r="G101" s="1591"/>
      <c r="H101" s="1594"/>
      <c r="I101" s="1592"/>
      <c r="J101" s="541"/>
      <c r="K101" s="525"/>
      <c r="M101" s="526"/>
      <c r="N101" s="379"/>
    </row>
    <row r="102" spans="1:14" x14ac:dyDescent="0.35">
      <c r="A102" s="157"/>
      <c r="B102" s="1584">
        <f>SUM(B99:B101)</f>
        <v>0</v>
      </c>
      <c r="C102" s="1585"/>
      <c r="D102" s="1586"/>
      <c r="E102" s="521"/>
      <c r="F102" s="520"/>
      <c r="G102" s="1558">
        <f>SUM(G99:G101)</f>
        <v>0</v>
      </c>
      <c r="H102" s="1559"/>
      <c r="I102" s="1560"/>
      <c r="J102" s="439"/>
      <c r="K102" s="522"/>
      <c r="M102" s="420"/>
      <c r="N102" s="379"/>
    </row>
    <row r="103" spans="1:14" x14ac:dyDescent="0.35">
      <c r="A103" s="157"/>
      <c r="B103" s="516"/>
      <c r="C103" s="517"/>
      <c r="D103" s="516"/>
      <c r="E103" s="516"/>
      <c r="F103" s="516"/>
      <c r="G103" s="458"/>
      <c r="H103" s="518"/>
      <c r="I103" s="530"/>
      <c r="J103" s="420"/>
      <c r="K103" s="522"/>
      <c r="L103" s="451"/>
      <c r="M103" s="420"/>
      <c r="N103" s="379"/>
    </row>
    <row r="104" spans="1:14" ht="14.75" customHeight="1" x14ac:dyDescent="0.35">
      <c r="A104" s="157"/>
      <c r="B104" s="1546" t="str">
        <f>'Supp Meas Worksheet'!B129</f>
        <v>Kitchen Hood Demand Control Ventilation</v>
      </c>
      <c r="C104" s="1547"/>
      <c r="D104" s="1547"/>
      <c r="E104" s="400" t="s">
        <v>1626</v>
      </c>
      <c r="F104" s="401"/>
      <c r="G104" s="401"/>
      <c r="H104" s="401"/>
      <c r="I104" s="532"/>
      <c r="N104" s="379"/>
    </row>
    <row r="105" spans="1:14" ht="43.5" customHeight="1" x14ac:dyDescent="0.35">
      <c r="A105" s="157"/>
      <c r="B105" s="1561" t="s">
        <v>2806</v>
      </c>
      <c r="C105" s="1562"/>
      <c r="D105" s="440" t="s">
        <v>2805</v>
      </c>
      <c r="E105" s="417" t="s">
        <v>2804</v>
      </c>
      <c r="F105" s="417" t="s">
        <v>2807</v>
      </c>
      <c r="G105" s="441" t="s">
        <v>2808</v>
      </c>
      <c r="H105" s="415" t="s">
        <v>1624</v>
      </c>
      <c r="I105" s="523"/>
      <c r="N105" s="379"/>
    </row>
    <row r="106" spans="1:14" x14ac:dyDescent="0.35">
      <c r="A106" s="157"/>
      <c r="B106" s="1554">
        <f>'Supp Meas Worksheet'!B131</f>
        <v>0</v>
      </c>
      <c r="C106" s="1555"/>
      <c r="D106" s="434">
        <f>'Supp Meas Worksheet'!D131</f>
        <v>0</v>
      </c>
      <c r="E106" s="63"/>
      <c r="F106" s="64"/>
      <c r="G106" s="63"/>
      <c r="H106" s="541"/>
      <c r="I106" s="533"/>
      <c r="N106" s="379"/>
    </row>
    <row r="107" spans="1:14" x14ac:dyDescent="0.35">
      <c r="A107" s="157"/>
      <c r="B107" s="1556">
        <f>'Supp Meas Worksheet'!B132</f>
        <v>0</v>
      </c>
      <c r="C107" s="1557"/>
      <c r="D107" s="435">
        <f>'Supp Meas Worksheet'!D132</f>
        <v>0</v>
      </c>
      <c r="E107" s="61"/>
      <c r="F107" s="547"/>
      <c r="G107" s="61"/>
      <c r="H107" s="320"/>
      <c r="I107" s="533"/>
      <c r="N107" s="379"/>
    </row>
    <row r="108" spans="1:14" x14ac:dyDescent="0.35">
      <c r="A108" s="157"/>
      <c r="B108" s="1554">
        <f>'Supp Meas Worksheet'!B133</f>
        <v>0</v>
      </c>
      <c r="C108" s="1555"/>
      <c r="D108" s="434">
        <f>'Supp Meas Worksheet'!D133</f>
        <v>0</v>
      </c>
      <c r="E108" s="56"/>
      <c r="F108" s="64"/>
      <c r="G108" s="56"/>
      <c r="H108" s="318"/>
      <c r="I108" s="533"/>
      <c r="N108" s="379"/>
    </row>
    <row r="109" spans="1:14" x14ac:dyDescent="0.35">
      <c r="A109" s="157"/>
      <c r="B109" s="1584">
        <f>SUM(B106:B108)</f>
        <v>0</v>
      </c>
      <c r="C109" s="1585"/>
      <c r="D109" s="484"/>
      <c r="E109" s="418">
        <f>SUM(E106:E108)</f>
        <v>0</v>
      </c>
      <c r="F109" s="485"/>
      <c r="G109" s="485"/>
      <c r="H109" s="535"/>
      <c r="I109" s="534"/>
      <c r="J109" s="420"/>
      <c r="K109" s="522"/>
      <c r="M109" s="420"/>
      <c r="N109" s="379"/>
    </row>
    <row r="110" spans="1:14" x14ac:dyDescent="0.35">
      <c r="A110" s="157"/>
      <c r="B110" s="527"/>
      <c r="C110" s="527"/>
      <c r="D110" s="528"/>
      <c r="E110" s="528"/>
      <c r="F110" s="529"/>
      <c r="G110" s="529"/>
      <c r="H110" s="531"/>
      <c r="I110" s="531"/>
      <c r="J110" s="497"/>
      <c r="K110" s="487"/>
      <c r="L110" s="497"/>
      <c r="M110" s="497"/>
      <c r="N110" s="379"/>
    </row>
    <row r="111" spans="1:14" x14ac:dyDescent="0.35">
      <c r="A111" s="157"/>
      <c r="B111" s="1548" t="s">
        <v>3078</v>
      </c>
      <c r="C111" s="1549"/>
      <c r="D111" s="1549"/>
      <c r="E111" s="1549"/>
      <c r="F111" s="1549"/>
      <c r="G111" s="1563" t="s">
        <v>1626</v>
      </c>
      <c r="H111" s="1564"/>
      <c r="I111" s="1564"/>
      <c r="J111" s="1564"/>
      <c r="K111" s="1564"/>
      <c r="L111" s="1564"/>
      <c r="M111" s="1565"/>
      <c r="N111" s="379"/>
    </row>
    <row r="112" spans="1:14" ht="58" x14ac:dyDescent="0.35">
      <c r="A112" s="157"/>
      <c r="B112" s="440" t="s">
        <v>3081</v>
      </c>
      <c r="C112" s="440" t="s">
        <v>2809</v>
      </c>
      <c r="D112" s="425" t="s">
        <v>2810</v>
      </c>
      <c r="E112" s="440" t="s">
        <v>2811</v>
      </c>
      <c r="F112" s="440" t="s">
        <v>2654</v>
      </c>
      <c r="G112" s="417" t="s">
        <v>3101</v>
      </c>
      <c r="H112" s="1578" t="s">
        <v>3100</v>
      </c>
      <c r="I112" s="1579"/>
      <c r="J112" s="417" t="s">
        <v>2812</v>
      </c>
      <c r="K112" s="417" t="s">
        <v>2813</v>
      </c>
      <c r="L112" s="417" t="s">
        <v>2814</v>
      </c>
      <c r="M112" s="417" t="s">
        <v>1624</v>
      </c>
      <c r="N112" s="379"/>
    </row>
    <row r="113" spans="1:14" ht="15" customHeight="1" x14ac:dyDescent="0.35">
      <c r="A113" s="157"/>
      <c r="B113" s="427">
        <f>'Supp Meas Worksheet'!B147</f>
        <v>0</v>
      </c>
      <c r="C113" s="427">
        <f>'Supp Meas Worksheet'!F147</f>
        <v>0</v>
      </c>
      <c r="D113" s="483">
        <f>'Supp Meas Worksheet'!G147</f>
        <v>0</v>
      </c>
      <c r="E113" s="445">
        <f>'Supp Meas Worksheet'!L147</f>
        <v>0</v>
      </c>
      <c r="F113" s="427">
        <f>'Supp Meas Worksheet'!N147</f>
        <v>0</v>
      </c>
      <c r="G113" s="314"/>
      <c r="H113" s="1580"/>
      <c r="I113" s="1581"/>
      <c r="J113" s="58"/>
      <c r="K113" s="315"/>
      <c r="L113" s="314"/>
      <c r="M113" s="56"/>
      <c r="N113" s="379"/>
    </row>
    <row r="114" spans="1:14" ht="15" customHeight="1" x14ac:dyDescent="0.35">
      <c r="A114" s="157"/>
      <c r="B114" s="431">
        <f>'Supp Meas Worksheet'!B148</f>
        <v>0</v>
      </c>
      <c r="C114" s="431">
        <f>'Supp Meas Worksheet'!F148</f>
        <v>0</v>
      </c>
      <c r="D114" s="503">
        <f>'Supp Meas Worksheet'!G148</f>
        <v>0</v>
      </c>
      <c r="E114" s="446">
        <f>'Supp Meas Worksheet'!L148</f>
        <v>0</v>
      </c>
      <c r="F114" s="431">
        <f>'Supp Meas Worksheet'!N148</f>
        <v>0</v>
      </c>
      <c r="G114" s="316"/>
      <c r="H114" s="1582"/>
      <c r="I114" s="1583"/>
      <c r="J114" s="59"/>
      <c r="K114" s="317"/>
      <c r="L114" s="316"/>
      <c r="M114" s="61"/>
      <c r="N114" s="379"/>
    </row>
    <row r="115" spans="1:14" ht="15" customHeight="1" x14ac:dyDescent="0.35">
      <c r="A115" s="157"/>
      <c r="B115" s="427">
        <f>'Supp Meas Worksheet'!B149</f>
        <v>0</v>
      </c>
      <c r="C115" s="427">
        <f>'Supp Meas Worksheet'!F149</f>
        <v>0</v>
      </c>
      <c r="D115" s="483">
        <f>'Supp Meas Worksheet'!G149</f>
        <v>0</v>
      </c>
      <c r="E115" s="445">
        <f>'Supp Meas Worksheet'!L149</f>
        <v>0</v>
      </c>
      <c r="F115" s="427">
        <f>'Supp Meas Worksheet'!N149</f>
        <v>0</v>
      </c>
      <c r="G115" s="314"/>
      <c r="H115" s="1580"/>
      <c r="I115" s="1581"/>
      <c r="J115" s="58"/>
      <c r="K115" s="315"/>
      <c r="L115" s="314"/>
      <c r="M115" s="56"/>
      <c r="N115" s="379"/>
    </row>
    <row r="116" spans="1:14" ht="15" customHeight="1" x14ac:dyDescent="0.35">
      <c r="A116" s="157"/>
      <c r="B116" s="431">
        <f>'Supp Meas Worksheet'!B150</f>
        <v>0</v>
      </c>
      <c r="C116" s="431">
        <f>'Supp Meas Worksheet'!F150</f>
        <v>0</v>
      </c>
      <c r="D116" s="503">
        <f>'Supp Meas Worksheet'!G150</f>
        <v>0</v>
      </c>
      <c r="E116" s="446">
        <f>'Supp Meas Worksheet'!L150</f>
        <v>0</v>
      </c>
      <c r="F116" s="431">
        <f>'Supp Meas Worksheet'!N150</f>
        <v>0</v>
      </c>
      <c r="G116" s="316"/>
      <c r="H116" s="1582"/>
      <c r="I116" s="1583"/>
      <c r="J116" s="59"/>
      <c r="K116" s="317"/>
      <c r="L116" s="316"/>
      <c r="M116" s="61"/>
      <c r="N116" s="379"/>
    </row>
    <row r="117" spans="1:14" ht="15" customHeight="1" x14ac:dyDescent="0.35">
      <c r="A117" s="157"/>
      <c r="B117" s="427">
        <f>'Supp Meas Worksheet'!B151</f>
        <v>0</v>
      </c>
      <c r="C117" s="427">
        <f>'Supp Meas Worksheet'!F151</f>
        <v>0</v>
      </c>
      <c r="D117" s="483">
        <f>'Supp Meas Worksheet'!G151</f>
        <v>0</v>
      </c>
      <c r="E117" s="445">
        <f>'Supp Meas Worksheet'!L151</f>
        <v>0</v>
      </c>
      <c r="F117" s="427">
        <f>'Supp Meas Worksheet'!N151</f>
        <v>0</v>
      </c>
      <c r="G117" s="314"/>
      <c r="H117" s="1580"/>
      <c r="I117" s="1581"/>
      <c r="J117" s="58"/>
      <c r="K117" s="315"/>
      <c r="L117" s="314"/>
      <c r="M117" s="56"/>
      <c r="N117" s="379"/>
    </row>
    <row r="118" spans="1:14" x14ac:dyDescent="0.35">
      <c r="A118" s="157"/>
      <c r="B118" s="499">
        <f>SUM(B113:B117)</f>
        <v>0</v>
      </c>
      <c r="C118" s="484"/>
      <c r="D118" s="436"/>
      <c r="E118" s="485"/>
      <c r="F118" s="368"/>
      <c r="G118" s="418">
        <f>SUM(G113:G117)</f>
        <v>0</v>
      </c>
      <c r="H118" s="535"/>
      <c r="I118" s="535"/>
      <c r="J118" s="439"/>
      <c r="K118" s="513"/>
      <c r="L118" s="485"/>
      <c r="M118" s="439"/>
      <c r="N118" s="379"/>
    </row>
    <row r="119" spans="1:14" x14ac:dyDescent="0.35">
      <c r="A119" s="157"/>
      <c r="B119" s="527"/>
      <c r="C119" s="528"/>
      <c r="D119" s="528"/>
      <c r="E119" s="528"/>
      <c r="F119" s="529"/>
      <c r="G119" s="529"/>
      <c r="H119" s="531"/>
      <c r="I119" s="531"/>
      <c r="J119" s="497"/>
      <c r="K119" s="487"/>
      <c r="L119" s="497"/>
      <c r="M119" s="497"/>
      <c r="N119" s="379"/>
    </row>
    <row r="120" spans="1:14" x14ac:dyDescent="0.35">
      <c r="A120" s="157"/>
      <c r="B120" s="1548" t="str">
        <f>'Supp Meas Worksheet'!B156</f>
        <v>Heat Recovery Ventilator (Sensible Heat)</v>
      </c>
      <c r="C120" s="1549"/>
      <c r="D120" s="1549"/>
      <c r="E120" s="1549"/>
      <c r="F120" s="1549"/>
      <c r="G120" s="1563" t="s">
        <v>1626</v>
      </c>
      <c r="H120" s="1564"/>
      <c r="I120" s="1564"/>
      <c r="J120" s="1564"/>
      <c r="K120" s="1564"/>
      <c r="L120" s="1564"/>
      <c r="M120" s="1565"/>
      <c r="N120" s="379"/>
    </row>
    <row r="121" spans="1:14" ht="58" x14ac:dyDescent="0.35">
      <c r="A121" s="157"/>
      <c r="B121" s="440" t="s">
        <v>2658</v>
      </c>
      <c r="C121" s="440" t="s">
        <v>2809</v>
      </c>
      <c r="D121" s="425" t="s">
        <v>2810</v>
      </c>
      <c r="E121" s="440" t="s">
        <v>2811</v>
      </c>
      <c r="F121" s="440" t="s">
        <v>2654</v>
      </c>
      <c r="G121" s="417" t="s">
        <v>2815</v>
      </c>
      <c r="H121" s="1578" t="s">
        <v>2816</v>
      </c>
      <c r="I121" s="1579"/>
      <c r="J121" s="417" t="s">
        <v>2812</v>
      </c>
      <c r="K121" s="417" t="s">
        <v>2813</v>
      </c>
      <c r="L121" s="417" t="s">
        <v>2814</v>
      </c>
      <c r="M121" s="417" t="s">
        <v>1624</v>
      </c>
      <c r="N121" s="379"/>
    </row>
    <row r="122" spans="1:14" ht="15" customHeight="1" x14ac:dyDescent="0.35">
      <c r="A122" s="157"/>
      <c r="B122" s="427">
        <f>'Supp Meas Worksheet'!B165</f>
        <v>0</v>
      </c>
      <c r="C122" s="427">
        <f>'Supp Meas Worksheet'!G165</f>
        <v>0</v>
      </c>
      <c r="D122" s="483">
        <f>'Supp Meas Worksheet'!H165</f>
        <v>0</v>
      </c>
      <c r="E122" s="445">
        <f>'Supp Meas Worksheet'!L165</f>
        <v>0</v>
      </c>
      <c r="F122" s="427">
        <f>'Supp Meas Worksheet'!N165</f>
        <v>0</v>
      </c>
      <c r="G122" s="314"/>
      <c r="H122" s="1580"/>
      <c r="I122" s="1581"/>
      <c r="J122" s="58"/>
      <c r="K122" s="315"/>
      <c r="L122" s="314"/>
      <c r="M122" s="56"/>
      <c r="N122" s="379"/>
    </row>
    <row r="123" spans="1:14" ht="15" customHeight="1" x14ac:dyDescent="0.35">
      <c r="A123" s="157"/>
      <c r="B123" s="431">
        <f>'Supp Meas Worksheet'!B166</f>
        <v>0</v>
      </c>
      <c r="C123" s="431">
        <f>'Supp Meas Worksheet'!G166</f>
        <v>0</v>
      </c>
      <c r="D123" s="503">
        <f>'Supp Meas Worksheet'!H166</f>
        <v>0</v>
      </c>
      <c r="E123" s="446">
        <f>'Supp Meas Worksheet'!L166</f>
        <v>0</v>
      </c>
      <c r="F123" s="431">
        <f>'Supp Meas Worksheet'!N166</f>
        <v>0</v>
      </c>
      <c r="G123" s="316"/>
      <c r="H123" s="1582"/>
      <c r="I123" s="1583"/>
      <c r="J123" s="59"/>
      <c r="K123" s="317"/>
      <c r="L123" s="316"/>
      <c r="M123" s="61"/>
      <c r="N123" s="379"/>
    </row>
    <row r="124" spans="1:14" ht="15" customHeight="1" x14ac:dyDescent="0.35">
      <c r="A124" s="157"/>
      <c r="B124" s="427">
        <f>'Supp Meas Worksheet'!B167</f>
        <v>0</v>
      </c>
      <c r="C124" s="427">
        <f>'Supp Meas Worksheet'!G167</f>
        <v>0</v>
      </c>
      <c r="D124" s="483">
        <f>'Supp Meas Worksheet'!H167</f>
        <v>0</v>
      </c>
      <c r="E124" s="445">
        <f>'Supp Meas Worksheet'!L167</f>
        <v>0</v>
      </c>
      <c r="F124" s="427">
        <f>'Supp Meas Worksheet'!N167</f>
        <v>0</v>
      </c>
      <c r="G124" s="314"/>
      <c r="H124" s="1580"/>
      <c r="I124" s="1581"/>
      <c r="J124" s="58"/>
      <c r="K124" s="315"/>
      <c r="L124" s="314"/>
      <c r="M124" s="56"/>
      <c r="N124" s="379"/>
    </row>
    <row r="125" spans="1:14" ht="15" customHeight="1" x14ac:dyDescent="0.35">
      <c r="A125" s="157"/>
      <c r="B125" s="431">
        <f>'Supp Meas Worksheet'!B168</f>
        <v>0</v>
      </c>
      <c r="C125" s="431">
        <f>'Supp Meas Worksheet'!G168</f>
        <v>0</v>
      </c>
      <c r="D125" s="503">
        <f>'Supp Meas Worksheet'!H168</f>
        <v>0</v>
      </c>
      <c r="E125" s="446">
        <f>'Supp Meas Worksheet'!L168</f>
        <v>0</v>
      </c>
      <c r="F125" s="431">
        <f>'Supp Meas Worksheet'!N168</f>
        <v>0</v>
      </c>
      <c r="G125" s="316"/>
      <c r="H125" s="1582"/>
      <c r="I125" s="1583"/>
      <c r="J125" s="59"/>
      <c r="K125" s="317"/>
      <c r="L125" s="316"/>
      <c r="M125" s="61"/>
      <c r="N125" s="379"/>
    </row>
    <row r="126" spans="1:14" ht="15" customHeight="1" x14ac:dyDescent="0.35">
      <c r="A126" s="157"/>
      <c r="B126" s="427">
        <f>'Supp Meas Worksheet'!B169</f>
        <v>0</v>
      </c>
      <c r="C126" s="427">
        <f>'Supp Meas Worksheet'!G169</f>
        <v>0</v>
      </c>
      <c r="D126" s="483">
        <f>'Supp Meas Worksheet'!H169</f>
        <v>0</v>
      </c>
      <c r="E126" s="445">
        <f>'Supp Meas Worksheet'!L169</f>
        <v>0</v>
      </c>
      <c r="F126" s="427">
        <f>'Supp Meas Worksheet'!N169</f>
        <v>0</v>
      </c>
      <c r="G126" s="314"/>
      <c r="H126" s="1580"/>
      <c r="I126" s="1581"/>
      <c r="J126" s="58"/>
      <c r="K126" s="315"/>
      <c r="L126" s="314"/>
      <c r="M126" s="56"/>
      <c r="N126" s="379"/>
    </row>
    <row r="127" spans="1:14" x14ac:dyDescent="0.35">
      <c r="A127" s="157"/>
      <c r="B127" s="499">
        <f>SUM(B122:B126)</f>
        <v>0</v>
      </c>
      <c r="C127" s="484"/>
      <c r="D127" s="436"/>
      <c r="E127" s="485"/>
      <c r="F127" s="368"/>
      <c r="G127" s="418">
        <f>SUM(G122:G126)</f>
        <v>0</v>
      </c>
      <c r="H127" s="535"/>
      <c r="I127" s="535"/>
      <c r="J127" s="439"/>
      <c r="K127" s="513"/>
      <c r="L127" s="485"/>
      <c r="M127" s="439"/>
      <c r="N127" s="379"/>
    </row>
    <row r="128" spans="1:14" ht="15" customHeight="1" x14ac:dyDescent="0.35">
      <c r="A128" s="157"/>
      <c r="B128" s="52"/>
      <c r="C128" s="458"/>
      <c r="D128" s="458"/>
      <c r="E128" s="458"/>
      <c r="F128" s="1654"/>
      <c r="G128" s="1693"/>
      <c r="H128" s="458"/>
      <c r="I128" s="458"/>
      <c r="J128" s="1654"/>
      <c r="K128" s="1654"/>
      <c r="L128" s="458"/>
      <c r="M128" s="458"/>
      <c r="N128" s="379"/>
    </row>
    <row r="129" spans="1:14" x14ac:dyDescent="0.35">
      <c r="A129" s="157"/>
      <c r="B129" s="1548" t="str">
        <f>'Supp Meas Worksheet'!B174</f>
        <v>Communicating Thermostat</v>
      </c>
      <c r="C129" s="1549"/>
      <c r="D129" s="400"/>
      <c r="E129" s="401" t="s">
        <v>1626</v>
      </c>
      <c r="F129" s="401"/>
      <c r="G129" s="401"/>
      <c r="H129" s="424"/>
      <c r="N129" s="379"/>
    </row>
    <row r="130" spans="1:14" ht="43.5" x14ac:dyDescent="0.35">
      <c r="A130" s="157"/>
      <c r="B130" s="425" t="s">
        <v>2664</v>
      </c>
      <c r="C130" s="440" t="s">
        <v>2817</v>
      </c>
      <c r="D130" s="1578" t="s">
        <v>2818</v>
      </c>
      <c r="E130" s="1579"/>
      <c r="F130" s="416" t="s">
        <v>2819</v>
      </c>
      <c r="G130" s="441" t="s">
        <v>2820</v>
      </c>
      <c r="H130" s="486" t="s">
        <v>1624</v>
      </c>
      <c r="N130" s="379"/>
    </row>
    <row r="131" spans="1:14" ht="15" customHeight="1" x14ac:dyDescent="0.35">
      <c r="A131" s="157"/>
      <c r="B131" s="443">
        <f>'Supp Meas Worksheet'!B176</f>
        <v>0</v>
      </c>
      <c r="C131" s="427" t="str">
        <f>IF('Supp Meas Worksheet'!D176=0,"0.81",'Supp Meas Worksheet'!D176)</f>
        <v>0.81</v>
      </c>
      <c r="D131" s="1574"/>
      <c r="E131" s="1575"/>
      <c r="F131" s="542"/>
      <c r="G131" s="542"/>
      <c r="H131" s="60"/>
      <c r="N131" s="379"/>
    </row>
    <row r="132" spans="1:14" ht="15" customHeight="1" x14ac:dyDescent="0.35">
      <c r="A132" s="157"/>
      <c r="B132" s="444">
        <f>'Supp Meas Worksheet'!B177</f>
        <v>0</v>
      </c>
      <c r="C132" s="431" t="str">
        <f>IF('Supp Meas Worksheet'!D177=0,"0.81",'Supp Meas Worksheet'!D177)</f>
        <v>0.81</v>
      </c>
      <c r="D132" s="1576"/>
      <c r="E132" s="1577"/>
      <c r="F132" s="546"/>
      <c r="G132" s="546"/>
      <c r="H132" s="62"/>
      <c r="N132" s="379"/>
    </row>
    <row r="133" spans="1:14" ht="15" customHeight="1" x14ac:dyDescent="0.35">
      <c r="A133" s="157"/>
      <c r="B133" s="443">
        <f>'Supp Meas Worksheet'!B178</f>
        <v>0</v>
      </c>
      <c r="C133" s="427" t="str">
        <f>IF('Supp Meas Worksheet'!D178=0,"0.81",'Supp Meas Worksheet'!D178)</f>
        <v>0.81</v>
      </c>
      <c r="D133" s="1574"/>
      <c r="E133" s="1575"/>
      <c r="F133" s="542"/>
      <c r="G133" s="542"/>
      <c r="H133" s="60"/>
      <c r="N133" s="379"/>
    </row>
    <row r="134" spans="1:14" x14ac:dyDescent="0.35">
      <c r="A134" s="157"/>
      <c r="B134" s="499">
        <f>SUM(B131:B133)</f>
        <v>0</v>
      </c>
      <c r="C134" s="490"/>
      <c r="D134" s="1558">
        <f>SUM(D131:D133)</f>
        <v>0</v>
      </c>
      <c r="E134" s="1560"/>
      <c r="F134" s="504"/>
      <c r="H134" s="534"/>
      <c r="I134" s="534"/>
      <c r="J134" s="420"/>
      <c r="K134" s="522"/>
      <c r="M134" s="420"/>
      <c r="N134" s="379"/>
    </row>
    <row r="135" spans="1:14" ht="15" customHeight="1" x14ac:dyDescent="0.35">
      <c r="A135" s="157"/>
      <c r="B135" s="52"/>
      <c r="C135" s="458"/>
      <c r="D135" s="458"/>
      <c r="E135" s="458"/>
      <c r="F135" s="1654"/>
      <c r="G135" s="1654"/>
      <c r="H135" s="1654"/>
      <c r="I135" s="1654"/>
      <c r="J135" s="1654"/>
      <c r="K135" s="1654"/>
      <c r="L135" s="458"/>
      <c r="M135" s="458"/>
      <c r="N135" s="379"/>
    </row>
    <row r="136" spans="1:14" x14ac:dyDescent="0.35">
      <c r="A136" s="157"/>
      <c r="B136" s="1548" t="str">
        <f>'Supp Meas Worksheet'!B183</f>
        <v>Hotel/ Motel Guest Room Energy Management System (Occ Sensor)</v>
      </c>
      <c r="C136" s="1549"/>
      <c r="D136" s="1549"/>
      <c r="E136" s="1549"/>
      <c r="F136" s="400" t="s">
        <v>1626</v>
      </c>
      <c r="G136" s="401"/>
      <c r="H136" s="401"/>
      <c r="I136" s="401"/>
      <c r="J136" s="424"/>
      <c r="N136" s="379"/>
    </row>
    <row r="137" spans="1:14" ht="55.5" customHeight="1" x14ac:dyDescent="0.35">
      <c r="A137" s="157"/>
      <c r="B137" s="440" t="s">
        <v>2821</v>
      </c>
      <c r="C137" s="440" t="s">
        <v>2822</v>
      </c>
      <c r="D137" s="432" t="s">
        <v>2823</v>
      </c>
      <c r="E137" s="432" t="s">
        <v>2824</v>
      </c>
      <c r="F137" s="417" t="s">
        <v>2825</v>
      </c>
      <c r="G137" s="417" t="s">
        <v>2826</v>
      </c>
      <c r="H137" s="1578" t="s">
        <v>2827</v>
      </c>
      <c r="I137" s="1579"/>
      <c r="J137" s="417" t="s">
        <v>1624</v>
      </c>
      <c r="N137" s="379"/>
    </row>
    <row r="138" spans="1:14" ht="16.25" customHeight="1" x14ac:dyDescent="0.35">
      <c r="A138" s="157"/>
      <c r="B138" s="448">
        <f>'Supp Meas Worksheet'!B192</f>
        <v>0</v>
      </c>
      <c r="C138" s="445">
        <f>'Supp Meas Worksheet'!C192</f>
        <v>0</v>
      </c>
      <c r="D138" s="445">
        <f>'Supp Meas Worksheet'!G192</f>
        <v>0</v>
      </c>
      <c r="E138" s="536">
        <f>'Supp Meas Worksheet'!K192</f>
        <v>0</v>
      </c>
      <c r="F138" s="60"/>
      <c r="G138" s="60"/>
      <c r="H138" s="1568"/>
      <c r="I138" s="1569"/>
      <c r="J138" s="60"/>
      <c r="N138" s="379"/>
    </row>
    <row r="139" spans="1:14" ht="16.25" customHeight="1" x14ac:dyDescent="0.35">
      <c r="A139" s="157"/>
      <c r="B139" s="449">
        <f>'Supp Meas Worksheet'!B193</f>
        <v>0</v>
      </c>
      <c r="C139" s="446">
        <f>'Supp Meas Worksheet'!C193</f>
        <v>0</v>
      </c>
      <c r="D139" s="446">
        <f>'Supp Meas Worksheet'!G193</f>
        <v>0</v>
      </c>
      <c r="E139" s="537">
        <f>'Supp Meas Worksheet'!K193</f>
        <v>0</v>
      </c>
      <c r="F139" s="62"/>
      <c r="G139" s="62"/>
      <c r="H139" s="1566"/>
      <c r="I139" s="1567"/>
      <c r="J139" s="62"/>
      <c r="N139" s="379"/>
    </row>
    <row r="140" spans="1:14" ht="16.25" customHeight="1" x14ac:dyDescent="0.35">
      <c r="A140" s="157"/>
      <c r="B140" s="448">
        <f>'Supp Meas Worksheet'!B194</f>
        <v>0</v>
      </c>
      <c r="C140" s="445">
        <f>'Supp Meas Worksheet'!C194</f>
        <v>0</v>
      </c>
      <c r="D140" s="445">
        <f>'Supp Meas Worksheet'!G194</f>
        <v>0</v>
      </c>
      <c r="E140" s="536">
        <f>'Supp Meas Worksheet'!K194</f>
        <v>0</v>
      </c>
      <c r="F140" s="60"/>
      <c r="G140" s="60"/>
      <c r="H140" s="1568"/>
      <c r="I140" s="1569"/>
      <c r="J140" s="60"/>
      <c r="N140" s="379"/>
    </row>
    <row r="141" spans="1:14" ht="16.25" customHeight="1" x14ac:dyDescent="0.35">
      <c r="A141" s="157"/>
      <c r="B141" s="449">
        <f>'Supp Meas Worksheet'!B195</f>
        <v>0</v>
      </c>
      <c r="C141" s="446">
        <f>'Supp Meas Worksheet'!C195</f>
        <v>0</v>
      </c>
      <c r="D141" s="446">
        <f>'Supp Meas Worksheet'!G195</f>
        <v>0</v>
      </c>
      <c r="E141" s="537">
        <f>'Supp Meas Worksheet'!K195</f>
        <v>0</v>
      </c>
      <c r="F141" s="62"/>
      <c r="G141" s="62"/>
      <c r="H141" s="1566"/>
      <c r="I141" s="1567"/>
      <c r="J141" s="62"/>
      <c r="N141" s="379"/>
    </row>
    <row r="142" spans="1:14" ht="16.25" customHeight="1" x14ac:dyDescent="0.35">
      <c r="A142" s="157"/>
      <c r="B142" s="448">
        <f>'Supp Meas Worksheet'!B196</f>
        <v>0</v>
      </c>
      <c r="C142" s="445">
        <f>'Supp Meas Worksheet'!C196</f>
        <v>0</v>
      </c>
      <c r="D142" s="445">
        <f>'Supp Meas Worksheet'!G196</f>
        <v>0</v>
      </c>
      <c r="E142" s="536">
        <f>'Supp Meas Worksheet'!K196</f>
        <v>0</v>
      </c>
      <c r="F142" s="60"/>
      <c r="G142" s="60"/>
      <c r="H142" s="1568"/>
      <c r="I142" s="1569"/>
      <c r="J142" s="60"/>
      <c r="N142" s="379"/>
    </row>
    <row r="143" spans="1:14" ht="16.25" customHeight="1" x14ac:dyDescent="0.35">
      <c r="A143" s="157"/>
      <c r="B143" s="538">
        <f>SUM(B138:B142)</f>
        <v>0</v>
      </c>
      <c r="F143" s="447">
        <f>SUM(F138:F142)</f>
        <v>0</v>
      </c>
      <c r="N143" s="379"/>
    </row>
    <row r="144" spans="1:14" ht="15" customHeight="1" x14ac:dyDescent="0.35">
      <c r="A144" s="157"/>
      <c r="B144" s="52"/>
      <c r="C144" s="458"/>
      <c r="D144" s="458"/>
      <c r="E144" s="458"/>
      <c r="F144" s="1654"/>
      <c r="G144" s="1654"/>
      <c r="H144" s="1654"/>
      <c r="I144" s="1654"/>
      <c r="J144" s="1654"/>
      <c r="K144" s="1654"/>
      <c r="L144" s="458"/>
      <c r="M144" s="458"/>
      <c r="N144" s="379"/>
    </row>
    <row r="145" spans="1:14" x14ac:dyDescent="0.35">
      <c r="A145" s="157"/>
      <c r="B145" s="1548" t="str">
        <f>'Supp Meas Worksheet'!B201</f>
        <v>Drain Water Heat Recovery</v>
      </c>
      <c r="C145" s="1549"/>
      <c r="D145" s="1549"/>
      <c r="E145" s="1549"/>
      <c r="F145" s="400" t="s">
        <v>1626</v>
      </c>
      <c r="G145" s="401"/>
      <c r="H145" s="401"/>
      <c r="I145" s="401"/>
      <c r="J145" s="424"/>
      <c r="N145" s="379"/>
    </row>
    <row r="146" spans="1:14" ht="55.5" customHeight="1" x14ac:dyDescent="0.35">
      <c r="A146" s="157"/>
      <c r="B146" s="440" t="s">
        <v>3102</v>
      </c>
      <c r="C146" s="1561" t="s">
        <v>3090</v>
      </c>
      <c r="D146" s="1562"/>
      <c r="E146" s="432" t="s">
        <v>3103</v>
      </c>
      <c r="F146" s="417" t="s">
        <v>3089</v>
      </c>
      <c r="G146" s="417" t="s">
        <v>3104</v>
      </c>
      <c r="H146" s="1578" t="s">
        <v>3105</v>
      </c>
      <c r="I146" s="1579"/>
      <c r="J146" s="417" t="s">
        <v>1624</v>
      </c>
      <c r="N146" s="379"/>
    </row>
    <row r="147" spans="1:14" ht="16.25" customHeight="1" x14ac:dyDescent="0.35">
      <c r="A147" s="157"/>
      <c r="B147" s="448">
        <f>'Supp Meas Worksheet'!B203</f>
        <v>0</v>
      </c>
      <c r="C147" s="1694">
        <f>'Supp Meas Worksheet'!C203</f>
        <v>0</v>
      </c>
      <c r="D147" s="1695"/>
      <c r="E147" s="536">
        <f>'Supp Meas Worksheet'!D203</f>
        <v>0</v>
      </c>
      <c r="F147" s="60"/>
      <c r="G147" s="60"/>
      <c r="H147" s="1568"/>
      <c r="I147" s="1569"/>
      <c r="J147" s="60"/>
      <c r="N147" s="379"/>
    </row>
    <row r="148" spans="1:14" ht="16.25" customHeight="1" x14ac:dyDescent="0.35">
      <c r="A148" s="157"/>
      <c r="B148" s="449">
        <f>'Supp Meas Worksheet'!B204</f>
        <v>0</v>
      </c>
      <c r="C148" s="1696">
        <f>'Supp Meas Worksheet'!C204</f>
        <v>0</v>
      </c>
      <c r="D148" s="1697"/>
      <c r="E148" s="537">
        <f>'Supp Meas Worksheet'!D204</f>
        <v>0</v>
      </c>
      <c r="F148" s="62"/>
      <c r="G148" s="62"/>
      <c r="H148" s="1566"/>
      <c r="I148" s="1567"/>
      <c r="J148" s="62"/>
      <c r="N148" s="379"/>
    </row>
    <row r="149" spans="1:14" ht="16.25" customHeight="1" x14ac:dyDescent="0.35">
      <c r="A149" s="157"/>
      <c r="B149" s="448">
        <f>'Supp Meas Worksheet'!B205</f>
        <v>0</v>
      </c>
      <c r="C149" s="1694">
        <f>'Supp Meas Worksheet'!C205</f>
        <v>0</v>
      </c>
      <c r="D149" s="1695"/>
      <c r="E149" s="536">
        <f>'Supp Meas Worksheet'!D205</f>
        <v>0</v>
      </c>
      <c r="F149" s="60"/>
      <c r="G149" s="60"/>
      <c r="H149" s="1568"/>
      <c r="I149" s="1569"/>
      <c r="J149" s="60"/>
      <c r="N149" s="379"/>
    </row>
    <row r="150" spans="1:14" ht="16.25" customHeight="1" x14ac:dyDescent="0.35">
      <c r="A150" s="157"/>
      <c r="B150" s="449">
        <f>'Supp Meas Worksheet'!B206</f>
        <v>0</v>
      </c>
      <c r="C150" s="1696">
        <f>'Supp Meas Worksheet'!C206</f>
        <v>0</v>
      </c>
      <c r="D150" s="1697"/>
      <c r="E150" s="537">
        <f>'Supp Meas Worksheet'!D206</f>
        <v>0</v>
      </c>
      <c r="F150" s="62"/>
      <c r="G150" s="62"/>
      <c r="H150" s="1566"/>
      <c r="I150" s="1567"/>
      <c r="J150" s="62"/>
      <c r="N150" s="379"/>
    </row>
    <row r="151" spans="1:14" ht="16.25" customHeight="1" x14ac:dyDescent="0.35">
      <c r="A151" s="157"/>
      <c r="B151" s="538">
        <f>SUM(B147:B150)</f>
        <v>0</v>
      </c>
      <c r="F151" s="447">
        <f>SUM(F147:F150)</f>
        <v>0</v>
      </c>
      <c r="N151" s="379"/>
    </row>
    <row r="152" spans="1:14" x14ac:dyDescent="0.35">
      <c r="A152" s="155"/>
      <c r="M152" s="20"/>
    </row>
    <row r="153" spans="1:14" x14ac:dyDescent="0.35">
      <c r="A153" s="155"/>
      <c r="B153" s="733" t="str">
        <f>'Comp Air Measures'!A19</f>
        <v>Air Compressor Replacement</v>
      </c>
      <c r="C153" s="734"/>
      <c r="D153" s="735"/>
      <c r="E153" s="735"/>
      <c r="F153" s="735"/>
      <c r="G153" s="736"/>
      <c r="H153" s="1563" t="s">
        <v>3003</v>
      </c>
      <c r="I153" s="1564"/>
      <c r="J153" s="1564"/>
      <c r="K153" s="1565"/>
      <c r="L153" s="494"/>
      <c r="M153" s="20"/>
    </row>
    <row r="154" spans="1:14" ht="29" customHeight="1" x14ac:dyDescent="0.35">
      <c r="A154" s="155"/>
      <c r="B154" s="1664" t="s">
        <v>3004</v>
      </c>
      <c r="C154" s="1664"/>
      <c r="D154" s="440" t="s">
        <v>3044</v>
      </c>
      <c r="E154" s="1664" t="s">
        <v>3045</v>
      </c>
      <c r="F154" s="1664"/>
      <c r="G154" s="1664"/>
      <c r="H154" s="1610" t="s">
        <v>3005</v>
      </c>
      <c r="I154" s="1610"/>
      <c r="J154" s="1578" t="s">
        <v>1624</v>
      </c>
      <c r="K154" s="1579"/>
      <c r="L154" s="523"/>
      <c r="M154" s="20"/>
    </row>
    <row r="155" spans="1:14" x14ac:dyDescent="0.35">
      <c r="A155" s="155"/>
      <c r="B155" s="1665">
        <f>'Comp Air Measures'!A27</f>
        <v>0</v>
      </c>
      <c r="C155" s="1666"/>
      <c r="D155" s="738">
        <f>'Comp Air Measures'!H27</f>
        <v>0</v>
      </c>
      <c r="E155" s="1665">
        <f>'Comp Air Measures'!F27</f>
        <v>0</v>
      </c>
      <c r="F155" s="1665"/>
      <c r="G155" s="1665"/>
      <c r="H155" s="1667"/>
      <c r="I155" s="1667"/>
      <c r="J155" s="1668"/>
      <c r="K155" s="1669"/>
      <c r="L155" s="740"/>
      <c r="M155" s="20"/>
    </row>
    <row r="156" spans="1:14" x14ac:dyDescent="0.35">
      <c r="A156" s="155"/>
      <c r="B156" s="1670">
        <f>'Comp Air Measures'!A28</f>
        <v>0</v>
      </c>
      <c r="C156" s="1671"/>
      <c r="D156" s="742">
        <f>'Comp Air Measures'!H28</f>
        <v>0</v>
      </c>
      <c r="E156" s="1670">
        <f>'Comp Air Measures'!F28</f>
        <v>0</v>
      </c>
      <c r="F156" s="1670"/>
      <c r="G156" s="1670"/>
      <c r="H156" s="1672"/>
      <c r="I156" s="1672"/>
      <c r="J156" s="1673"/>
      <c r="K156" s="1674"/>
      <c r="L156" s="740"/>
      <c r="M156" s="20"/>
    </row>
    <row r="157" spans="1:14" x14ac:dyDescent="0.35">
      <c r="A157" s="155"/>
      <c r="B157" s="1675">
        <f>'Comp Air Measures'!A29</f>
        <v>0</v>
      </c>
      <c r="C157" s="1676"/>
      <c r="D157" s="745">
        <f>'Comp Air Measures'!H29</f>
        <v>0</v>
      </c>
      <c r="E157" s="1675">
        <f>'Comp Air Measures'!F29</f>
        <v>0</v>
      </c>
      <c r="F157" s="1675"/>
      <c r="G157" s="1675"/>
      <c r="H157" s="1677"/>
      <c r="I157" s="1677"/>
      <c r="J157" s="1678"/>
      <c r="K157" s="1679"/>
      <c r="L157" s="740"/>
      <c r="M157" s="20"/>
    </row>
    <row r="158" spans="1:14" x14ac:dyDescent="0.35">
      <c r="A158" s="155"/>
      <c r="B158" s="1670">
        <f>'Comp Air Measures'!A30</f>
        <v>0</v>
      </c>
      <c r="C158" s="1671"/>
      <c r="D158" s="742">
        <f>'Comp Air Measures'!H30</f>
        <v>0</v>
      </c>
      <c r="E158" s="1670">
        <f>'Comp Air Measures'!F30</f>
        <v>0</v>
      </c>
      <c r="F158" s="1670"/>
      <c r="G158" s="1670"/>
      <c r="H158" s="1672"/>
      <c r="I158" s="1672"/>
      <c r="J158" s="1673"/>
      <c r="K158" s="1674"/>
      <c r="L158" s="740"/>
      <c r="M158" s="20"/>
    </row>
    <row r="159" spans="1:14" x14ac:dyDescent="0.35">
      <c r="A159" s="155"/>
      <c r="B159" s="1680">
        <f>'Comp Air Measures'!A31</f>
        <v>0</v>
      </c>
      <c r="C159" s="1681"/>
      <c r="D159" s="748">
        <f>'Comp Air Measures'!H31</f>
        <v>0</v>
      </c>
      <c r="E159" s="1680">
        <f>'Comp Air Measures'!F31</f>
        <v>0</v>
      </c>
      <c r="F159" s="1680"/>
      <c r="G159" s="1680"/>
      <c r="H159" s="1682"/>
      <c r="I159" s="1682"/>
      <c r="J159" s="1683"/>
      <c r="K159" s="1684"/>
      <c r="L159" s="740"/>
      <c r="M159" s="20"/>
    </row>
    <row r="160" spans="1:14" x14ac:dyDescent="0.35">
      <c r="A160" s="155"/>
      <c r="M160" s="20"/>
    </row>
    <row r="161" spans="1:13" x14ac:dyDescent="0.35">
      <c r="A161" s="155"/>
      <c r="B161" s="734" t="str">
        <f>'Comp Air Measures'!A36</f>
        <v>Compressed Air Flow Controller</v>
      </c>
      <c r="C161" s="735"/>
      <c r="D161" s="735"/>
      <c r="E161" s="735"/>
      <c r="F161" s="750"/>
      <c r="G161" s="750"/>
      <c r="H161" s="1563" t="s">
        <v>3006</v>
      </c>
      <c r="I161" s="1564"/>
      <c r="J161" s="1564"/>
      <c r="K161" s="1564"/>
      <c r="L161" s="1565"/>
      <c r="M161" s="20"/>
    </row>
    <row r="162" spans="1:13" ht="43" customHeight="1" x14ac:dyDescent="0.35">
      <c r="A162" s="155"/>
      <c r="B162" s="440" t="s">
        <v>3007</v>
      </c>
      <c r="C162" s="440" t="s">
        <v>3007</v>
      </c>
      <c r="D162" s="440" t="s">
        <v>3007</v>
      </c>
      <c r="E162" s="440" t="s">
        <v>3007</v>
      </c>
      <c r="F162" s="440" t="s">
        <v>3008</v>
      </c>
      <c r="G162" s="440" t="s">
        <v>3009</v>
      </c>
      <c r="H162" s="417" t="s">
        <v>3010</v>
      </c>
      <c r="I162" s="1610" t="s">
        <v>3011</v>
      </c>
      <c r="J162" s="1610"/>
      <c r="K162" s="417" t="s">
        <v>3012</v>
      </c>
      <c r="L162" s="417" t="s">
        <v>1624</v>
      </c>
      <c r="M162" s="20"/>
    </row>
    <row r="163" spans="1:13" x14ac:dyDescent="0.35">
      <c r="A163" s="155">
        <v>1</v>
      </c>
      <c r="B163" s="760">
        <f>'Comp Air Measures'!A42</f>
        <v>0</v>
      </c>
      <c r="C163" s="738">
        <f>'Comp Air Measures'!D42</f>
        <v>0</v>
      </c>
      <c r="D163" s="737">
        <f>'Comp Air Measures'!E42</f>
        <v>0</v>
      </c>
      <c r="E163" s="737">
        <f>'Comp Air Measures'!F42</f>
        <v>0</v>
      </c>
      <c r="F163" s="779">
        <f>'Comp Air Measures'!H42</f>
        <v>0</v>
      </c>
      <c r="G163" s="738">
        <f>'Comp Air Measures'!I42</f>
        <v>0</v>
      </c>
      <c r="H163" s="739"/>
      <c r="I163" s="1667"/>
      <c r="J163" s="1667"/>
      <c r="K163" s="739"/>
      <c r="L163" s="739"/>
      <c r="M163" s="20"/>
    </row>
    <row r="164" spans="1:13" x14ac:dyDescent="0.35">
      <c r="A164" s="155">
        <v>2</v>
      </c>
      <c r="B164" s="753">
        <f>'Comp Air Measures'!A43</f>
        <v>0</v>
      </c>
      <c r="C164" s="742">
        <f>'Comp Air Measures'!D43</f>
        <v>0</v>
      </c>
      <c r="D164" s="741">
        <f>'Comp Air Measures'!E43</f>
        <v>0</v>
      </c>
      <c r="E164" s="741">
        <f>'Comp Air Measures'!F43</f>
        <v>0</v>
      </c>
      <c r="F164" s="754">
        <f>'Comp Air Measures'!H43</f>
        <v>0</v>
      </c>
      <c r="G164" s="742">
        <f>'Comp Air Measures'!I43</f>
        <v>0</v>
      </c>
      <c r="H164" s="743"/>
      <c r="I164" s="1672"/>
      <c r="J164" s="1672"/>
      <c r="K164" s="743"/>
      <c r="L164" s="743"/>
      <c r="M164" s="20"/>
    </row>
    <row r="165" spans="1:13" x14ac:dyDescent="0.35">
      <c r="A165" s="155">
        <v>3</v>
      </c>
      <c r="B165" s="751">
        <f>'Comp Air Measures'!A44</f>
        <v>0</v>
      </c>
      <c r="C165" s="745">
        <f>'Comp Air Measures'!D44</f>
        <v>0</v>
      </c>
      <c r="D165" s="744">
        <f>'Comp Air Measures'!E44</f>
        <v>0</v>
      </c>
      <c r="E165" s="744">
        <f>'Comp Air Measures'!F44</f>
        <v>0</v>
      </c>
      <c r="F165" s="752">
        <f>'Comp Air Measures'!H44</f>
        <v>0</v>
      </c>
      <c r="G165" s="745">
        <f>'Comp Air Measures'!I44</f>
        <v>0</v>
      </c>
      <c r="H165" s="746"/>
      <c r="I165" s="1677"/>
      <c r="J165" s="1677"/>
      <c r="K165" s="746"/>
      <c r="L165" s="746"/>
      <c r="M165" s="20"/>
    </row>
    <row r="166" spans="1:13" x14ac:dyDescent="0.35">
      <c r="A166" s="155">
        <v>4</v>
      </c>
      <c r="B166" s="753">
        <f>'Comp Air Measures'!A45</f>
        <v>0</v>
      </c>
      <c r="C166" s="742">
        <f>'Comp Air Measures'!D45</f>
        <v>0</v>
      </c>
      <c r="D166" s="741">
        <f>'Comp Air Measures'!E45</f>
        <v>0</v>
      </c>
      <c r="E166" s="741">
        <f>'Comp Air Measures'!F45</f>
        <v>0</v>
      </c>
      <c r="F166" s="754">
        <f>'Comp Air Measures'!H45</f>
        <v>0</v>
      </c>
      <c r="G166" s="742">
        <f>'Comp Air Measures'!I45</f>
        <v>0</v>
      </c>
      <c r="H166" s="743"/>
      <c r="I166" s="1672"/>
      <c r="J166" s="1672"/>
      <c r="K166" s="743"/>
      <c r="L166" s="743"/>
      <c r="M166" s="20"/>
    </row>
    <row r="167" spans="1:13" x14ac:dyDescent="0.35">
      <c r="A167" s="155">
        <v>5</v>
      </c>
      <c r="B167" s="755">
        <f>'Comp Air Measures'!A46</f>
        <v>0</v>
      </c>
      <c r="C167" s="748">
        <f>'Comp Air Measures'!D46</f>
        <v>0</v>
      </c>
      <c r="D167" s="747">
        <f>'Comp Air Measures'!E46</f>
        <v>0</v>
      </c>
      <c r="E167" s="747">
        <f>'Comp Air Measures'!F46</f>
        <v>0</v>
      </c>
      <c r="F167" s="756">
        <f>'Comp Air Measures'!H46</f>
        <v>0</v>
      </c>
      <c r="G167" s="748">
        <f>'Comp Air Measures'!I46</f>
        <v>0</v>
      </c>
      <c r="H167" s="749"/>
      <c r="I167" s="1682"/>
      <c r="J167" s="1682"/>
      <c r="K167" s="749"/>
      <c r="L167" s="749"/>
      <c r="M167" s="20"/>
    </row>
    <row r="168" spans="1:13" x14ac:dyDescent="0.35">
      <c r="A168" s="155"/>
      <c r="M168" s="20"/>
    </row>
    <row r="169" spans="1:13" x14ac:dyDescent="0.35">
      <c r="A169" s="155"/>
      <c r="B169" s="1688" t="str">
        <f>'Comp Air Measures'!A51</f>
        <v>Refrigerated Compressed Air Dryer</v>
      </c>
      <c r="C169" s="1689"/>
      <c r="D169" s="1689"/>
      <c r="E169" s="1690"/>
      <c r="F169" s="1563" t="s">
        <v>3013</v>
      </c>
      <c r="G169" s="1564"/>
      <c r="H169" s="1564"/>
      <c r="I169" s="1564"/>
      <c r="J169" s="1564"/>
      <c r="K169" s="1564"/>
      <c r="L169" s="1565"/>
      <c r="M169" s="20"/>
    </row>
    <row r="170" spans="1:13" ht="43" customHeight="1" x14ac:dyDescent="0.35">
      <c r="A170" s="155"/>
      <c r="B170" s="757" t="s">
        <v>3014</v>
      </c>
      <c r="C170" s="757" t="s">
        <v>3015</v>
      </c>
      <c r="D170" s="757" t="s">
        <v>3016</v>
      </c>
      <c r="E170" s="757" t="s">
        <v>3017</v>
      </c>
      <c r="F170" s="758" t="s">
        <v>3018</v>
      </c>
      <c r="G170" s="758" t="s">
        <v>3019</v>
      </c>
      <c r="H170" s="758" t="s">
        <v>3020</v>
      </c>
      <c r="I170" s="758" t="s">
        <v>3021</v>
      </c>
      <c r="J170" s="758" t="s">
        <v>3022</v>
      </c>
      <c r="K170" s="441" t="s">
        <v>3023</v>
      </c>
      <c r="L170" s="758" t="s">
        <v>1624</v>
      </c>
      <c r="M170" s="20"/>
    </row>
    <row r="171" spans="1:13" x14ac:dyDescent="0.35">
      <c r="A171" s="155"/>
      <c r="B171" s="460">
        <f>'Comp Air Measures'!A57</f>
        <v>0</v>
      </c>
      <c r="C171" s="460">
        <f>'Comp Air Measures'!D57</f>
        <v>0</v>
      </c>
      <c r="D171" s="450">
        <f>'Comp Air Measures'!F57</f>
        <v>0</v>
      </c>
      <c r="E171" s="450">
        <f>'Comp Air Measures'!H57</f>
        <v>0</v>
      </c>
      <c r="F171" s="429"/>
      <c r="G171" s="428"/>
      <c r="H171" s="429"/>
      <c r="I171" s="428"/>
      <c r="J171" s="429"/>
      <c r="K171" s="428"/>
      <c r="L171" s="429"/>
      <c r="M171" s="20"/>
    </row>
    <row r="172" spans="1:13" x14ac:dyDescent="0.35">
      <c r="A172" s="155"/>
      <c r="M172" s="20"/>
    </row>
    <row r="173" spans="1:13" x14ac:dyDescent="0.35">
      <c r="A173" s="155"/>
      <c r="B173" s="734" t="str">
        <f>'Comp Air Measures'!A62</f>
        <v>Compressed Air Low Pressure Drop Filter</v>
      </c>
      <c r="C173" s="735"/>
      <c r="D173" s="735"/>
      <c r="E173" s="735"/>
      <c r="F173" s="750"/>
      <c r="G173" s="759"/>
      <c r="H173" s="1563" t="s">
        <v>3024</v>
      </c>
      <c r="I173" s="1564"/>
      <c r="J173" s="1564"/>
      <c r="K173" s="1564"/>
      <c r="L173" s="1565"/>
      <c r="M173" s="20"/>
    </row>
    <row r="174" spans="1:13" ht="57.5" customHeight="1" x14ac:dyDescent="0.35">
      <c r="A174" s="155"/>
      <c r="B174" s="440" t="s">
        <v>3025</v>
      </c>
      <c r="C174" s="440" t="s">
        <v>3026</v>
      </c>
      <c r="D174" s="440" t="s">
        <v>3026</v>
      </c>
      <c r="E174" s="440" t="s">
        <v>3026</v>
      </c>
      <c r="F174" s="440" t="s">
        <v>3026</v>
      </c>
      <c r="G174" s="440" t="s">
        <v>3009</v>
      </c>
      <c r="H174" s="417" t="s">
        <v>3027</v>
      </c>
      <c r="I174" s="417" t="s">
        <v>3028</v>
      </c>
      <c r="J174" s="417" t="s">
        <v>3029</v>
      </c>
      <c r="K174" s="417" t="s">
        <v>3023</v>
      </c>
      <c r="L174" s="417" t="s">
        <v>1624</v>
      </c>
      <c r="M174" s="20"/>
    </row>
    <row r="175" spans="1:13" x14ac:dyDescent="0.35">
      <c r="A175" s="155"/>
      <c r="B175" s="760">
        <f>'Comp Air Measures'!A68</f>
        <v>0</v>
      </c>
      <c r="C175" s="737">
        <f>'Comp Air Measures'!B68</f>
        <v>0</v>
      </c>
      <c r="D175" s="737">
        <f>'Comp Air Measures'!D68</f>
        <v>0</v>
      </c>
      <c r="E175" s="737">
        <f>'Comp Air Measures'!E68</f>
        <v>0</v>
      </c>
      <c r="F175" s="737">
        <f>'Comp Air Measures'!F68</f>
        <v>0</v>
      </c>
      <c r="G175" s="738">
        <f>'Comp Air Measures'!I68</f>
        <v>0</v>
      </c>
      <c r="H175" s="739"/>
      <c r="I175" s="761"/>
      <c r="J175" s="739"/>
      <c r="K175" s="762"/>
      <c r="L175" s="739"/>
      <c r="M175" s="20"/>
    </row>
    <row r="176" spans="1:13" x14ac:dyDescent="0.35">
      <c r="A176" s="155"/>
      <c r="B176" s="753">
        <f>'Comp Air Measures'!A69</f>
        <v>0</v>
      </c>
      <c r="C176" s="741">
        <f>'Comp Air Measures'!B69</f>
        <v>0</v>
      </c>
      <c r="D176" s="741">
        <f>'Comp Air Measures'!D69</f>
        <v>0</v>
      </c>
      <c r="E176" s="741">
        <f>'Comp Air Measures'!E69</f>
        <v>0</v>
      </c>
      <c r="F176" s="741">
        <f>'Comp Air Measures'!F69</f>
        <v>0</v>
      </c>
      <c r="G176" s="742">
        <f>'Comp Air Measures'!I69</f>
        <v>0</v>
      </c>
      <c r="H176" s="743"/>
      <c r="I176" s="763"/>
      <c r="J176" s="743"/>
      <c r="K176" s="764"/>
      <c r="L176" s="743"/>
      <c r="M176" s="20"/>
    </row>
    <row r="177" spans="1:14" x14ac:dyDescent="0.35">
      <c r="A177" s="155"/>
      <c r="B177" s="755">
        <f>'Comp Air Measures'!A70</f>
        <v>0</v>
      </c>
      <c r="C177" s="747">
        <f>'Comp Air Measures'!B70</f>
        <v>0</v>
      </c>
      <c r="D177" s="747">
        <f>'Comp Air Measures'!D70</f>
        <v>0</v>
      </c>
      <c r="E177" s="747">
        <f>'Comp Air Measures'!E70</f>
        <v>0</v>
      </c>
      <c r="F177" s="747">
        <f>'Comp Air Measures'!F70</f>
        <v>0</v>
      </c>
      <c r="G177" s="748">
        <f>'Comp Air Measures'!I70</f>
        <v>0</v>
      </c>
      <c r="H177" s="749"/>
      <c r="I177" s="765"/>
      <c r="J177" s="749"/>
      <c r="K177" s="766"/>
      <c r="L177" s="749"/>
      <c r="M177" s="20"/>
    </row>
    <row r="178" spans="1:14" x14ac:dyDescent="0.35">
      <c r="A178" s="155"/>
      <c r="M178" s="20"/>
    </row>
    <row r="179" spans="1:14" x14ac:dyDescent="0.35">
      <c r="A179" s="155"/>
      <c r="B179" s="734" t="str">
        <f>'Comp Air Measures'!A75</f>
        <v>Compressed Air Zero Loss Condensate Drain</v>
      </c>
      <c r="C179" s="735"/>
      <c r="D179" s="735"/>
      <c r="E179" s="735"/>
      <c r="F179" s="1691" t="s">
        <v>3030</v>
      </c>
      <c r="G179" s="1572"/>
      <c r="H179" s="1572"/>
      <c r="I179" s="1572"/>
      <c r="J179" s="1572"/>
      <c r="K179" s="1572"/>
      <c r="L179" s="1572"/>
      <c r="M179" s="20"/>
    </row>
    <row r="180" spans="1:14" ht="43" customHeight="1" x14ac:dyDescent="0.35">
      <c r="A180" s="155"/>
      <c r="B180" s="440" t="s">
        <v>3031</v>
      </c>
      <c r="C180" s="440" t="s">
        <v>3026</v>
      </c>
      <c r="D180" s="440" t="s">
        <v>2915</v>
      </c>
      <c r="E180" s="440" t="s">
        <v>3032</v>
      </c>
      <c r="F180" s="417" t="s">
        <v>3033</v>
      </c>
      <c r="G180" s="417" t="s">
        <v>3028</v>
      </c>
      <c r="H180" s="417" t="s">
        <v>3034</v>
      </c>
      <c r="I180" s="417" t="s">
        <v>3035</v>
      </c>
      <c r="J180" s="417" t="s">
        <v>3036</v>
      </c>
      <c r="K180" s="417" t="s">
        <v>3021</v>
      </c>
      <c r="L180" s="417" t="s">
        <v>1624</v>
      </c>
      <c r="M180" s="20"/>
    </row>
    <row r="181" spans="1:14" x14ac:dyDescent="0.35">
      <c r="A181" s="155"/>
      <c r="B181" s="760">
        <f>'Comp Air Measures'!A81</f>
        <v>0</v>
      </c>
      <c r="C181" s="760">
        <f>'Comp Air Measures'!C81</f>
        <v>0</v>
      </c>
      <c r="D181" s="780" t="str">
        <f>'Comp Air Measures'!E81</f>
        <v/>
      </c>
      <c r="E181" s="737" t="str">
        <f>'Comp Air Measures'!G81</f>
        <v/>
      </c>
      <c r="F181" s="739"/>
      <c r="G181" s="762"/>
      <c r="H181" s="739"/>
      <c r="I181" s="739"/>
      <c r="J181" s="767"/>
      <c r="K181" s="761"/>
      <c r="L181" s="739"/>
      <c r="M181" s="20"/>
    </row>
    <row r="182" spans="1:14" x14ac:dyDescent="0.35">
      <c r="A182" s="155"/>
      <c r="B182" s="753">
        <f>'Comp Air Measures'!A82</f>
        <v>0</v>
      </c>
      <c r="C182" s="753">
        <f>'Comp Air Measures'!C82</f>
        <v>0</v>
      </c>
      <c r="D182" s="782" t="str">
        <f>'Comp Air Measures'!E82</f>
        <v/>
      </c>
      <c r="E182" s="741" t="str">
        <f>'Comp Air Measures'!G82</f>
        <v/>
      </c>
      <c r="F182" s="743"/>
      <c r="G182" s="764"/>
      <c r="H182" s="743"/>
      <c r="I182" s="743"/>
      <c r="J182" s="768"/>
      <c r="K182" s="763"/>
      <c r="L182" s="743"/>
      <c r="M182" s="20"/>
    </row>
    <row r="183" spans="1:14" x14ac:dyDescent="0.35">
      <c r="A183" s="155"/>
      <c r="B183" s="751">
        <f>'Comp Air Measures'!A83</f>
        <v>0</v>
      </c>
      <c r="C183" s="751">
        <f>'Comp Air Measures'!C83</f>
        <v>0</v>
      </c>
      <c r="D183" s="781" t="str">
        <f>'Comp Air Measures'!E83</f>
        <v/>
      </c>
      <c r="E183" s="744" t="str">
        <f>'Comp Air Measures'!G83</f>
        <v/>
      </c>
      <c r="F183" s="746"/>
      <c r="G183" s="769"/>
      <c r="H183" s="746"/>
      <c r="I183" s="746"/>
      <c r="J183" s="770"/>
      <c r="K183" s="771"/>
      <c r="L183" s="746"/>
      <c r="M183" s="20"/>
    </row>
    <row r="184" spans="1:14" x14ac:dyDescent="0.35">
      <c r="A184" s="155"/>
      <c r="B184" s="772">
        <f>'Comp Air Measures'!A84</f>
        <v>0</v>
      </c>
      <c r="C184" s="772">
        <f>'Comp Air Measures'!C84</f>
        <v>0</v>
      </c>
      <c r="D184" s="783" t="str">
        <f>'Comp Air Measures'!E84</f>
        <v/>
      </c>
      <c r="E184" s="773" t="str">
        <f>'Comp Air Measures'!G84</f>
        <v/>
      </c>
      <c r="F184" s="774"/>
      <c r="G184" s="775"/>
      <c r="H184" s="774"/>
      <c r="I184" s="774"/>
      <c r="J184" s="776"/>
      <c r="K184" s="777"/>
      <c r="L184" s="774"/>
      <c r="M184" s="20"/>
    </row>
    <row r="185" spans="1:14" x14ac:dyDescent="0.35">
      <c r="A185" s="155"/>
      <c r="M185" s="20"/>
    </row>
    <row r="186" spans="1:14" x14ac:dyDescent="0.35">
      <c r="A186" s="155"/>
      <c r="B186" s="734" t="s">
        <v>3046</v>
      </c>
      <c r="C186" s="735">
        <f>'Custom Worksheet'!C15</f>
        <v>0</v>
      </c>
      <c r="D186" s="735"/>
      <c r="E186" s="735"/>
      <c r="F186" s="1563" t="s">
        <v>3043</v>
      </c>
      <c r="G186" s="1564"/>
      <c r="H186" s="1564"/>
      <c r="I186" s="1564"/>
      <c r="J186" s="1564"/>
      <c r="K186" s="1564"/>
      <c r="L186" s="1565"/>
      <c r="M186" s="20"/>
    </row>
    <row r="187" spans="1:14" ht="47" x14ac:dyDescent="0.35">
      <c r="A187" s="155"/>
      <c r="B187" s="1692" t="s">
        <v>3037</v>
      </c>
      <c r="C187" s="1692"/>
      <c r="D187" s="1692"/>
      <c r="E187" s="718" t="s">
        <v>3038</v>
      </c>
      <c r="F187" s="415" t="s">
        <v>3039</v>
      </c>
      <c r="G187" s="1578" t="s">
        <v>3040</v>
      </c>
      <c r="H187" s="1593"/>
      <c r="I187" s="1579"/>
      <c r="J187" s="1610" t="s">
        <v>3041</v>
      </c>
      <c r="K187" s="1610"/>
      <c r="L187" s="417" t="s">
        <v>3042</v>
      </c>
      <c r="M187" s="20"/>
    </row>
    <row r="188" spans="1:14" ht="60" customHeight="1" x14ac:dyDescent="0.35">
      <c r="A188" s="155"/>
      <c r="B188" s="1685">
        <f>'Custom Worksheet'!B32</f>
        <v>0</v>
      </c>
      <c r="C188" s="1685"/>
      <c r="D188" s="1685"/>
      <c r="E188" s="778" t="b">
        <v>0</v>
      </c>
      <c r="F188" s="63"/>
      <c r="G188" s="1574"/>
      <c r="H188" s="1686"/>
      <c r="I188" s="1575"/>
      <c r="J188" s="1687"/>
      <c r="K188" s="1687"/>
      <c r="L188" s="63"/>
      <c r="M188" s="20"/>
    </row>
    <row r="189" spans="1:14" ht="16.5" customHeight="1" thickBot="1" x14ac:dyDescent="0.4">
      <c r="A189" s="157"/>
      <c r="H189" s="438"/>
      <c r="I189" s="420"/>
      <c r="J189" s="451"/>
      <c r="N189" s="379"/>
    </row>
    <row r="190" spans="1:14" ht="15" thickTop="1" x14ac:dyDescent="0.35">
      <c r="A190" s="157"/>
      <c r="B190" s="1637" t="s">
        <v>1677</v>
      </c>
      <c r="C190" s="1638"/>
      <c r="D190" s="1638"/>
      <c r="E190" s="1638"/>
      <c r="F190" s="1638"/>
      <c r="G190" s="1638"/>
      <c r="H190" s="1638"/>
      <c r="I190" s="1638"/>
      <c r="J190" s="1638"/>
      <c r="K190" s="1638"/>
      <c r="L190" s="1638"/>
      <c r="M190" s="1639"/>
      <c r="N190" s="452"/>
    </row>
    <row r="191" spans="1:14" ht="32.25" customHeight="1" thickBot="1" x14ac:dyDescent="0.4">
      <c r="A191" s="157"/>
      <c r="B191" s="1655" t="s">
        <v>1679</v>
      </c>
      <c r="C191" s="1656"/>
      <c r="D191" s="322"/>
      <c r="E191" s="322"/>
      <c r="F191" s="322"/>
      <c r="G191" s="322"/>
      <c r="H191" s="453" t="s">
        <v>1554</v>
      </c>
      <c r="I191" s="1662"/>
      <c r="J191" s="1662"/>
      <c r="K191" s="1662"/>
      <c r="L191" s="1662"/>
      <c r="M191" s="454"/>
      <c r="N191" s="452"/>
    </row>
    <row r="192" spans="1:14" ht="32.25" customHeight="1" x14ac:dyDescent="0.35">
      <c r="A192" s="157"/>
      <c r="B192" s="455"/>
      <c r="C192" s="453"/>
      <c r="D192" s="322"/>
      <c r="E192" s="322"/>
      <c r="F192" s="322"/>
      <c r="G192" s="322"/>
      <c r="H192" s="453"/>
      <c r="I192" s="456"/>
      <c r="J192" s="456"/>
      <c r="K192" s="456"/>
      <c r="L192" s="322"/>
      <c r="M192" s="454"/>
      <c r="N192" s="452"/>
    </row>
    <row r="193" spans="1:14" ht="23.25" customHeight="1" thickBot="1" x14ac:dyDescent="0.4">
      <c r="A193" s="157"/>
      <c r="B193" s="1659" t="s">
        <v>1678</v>
      </c>
      <c r="C193" s="1660"/>
      <c r="D193" s="1661"/>
      <c r="E193" s="1661"/>
      <c r="F193" s="1661"/>
      <c r="G193" s="1661"/>
      <c r="H193" s="1661"/>
      <c r="I193" s="1661"/>
      <c r="J193" s="1661"/>
      <c r="K193" s="1661"/>
      <c r="L193" s="1661"/>
      <c r="M193" s="457"/>
      <c r="N193" s="452"/>
    </row>
    <row r="194" spans="1:14" ht="20.25" customHeight="1" thickTop="1" x14ac:dyDescent="0.35">
      <c r="A194" s="157"/>
      <c r="B194" s="1" t="s">
        <v>1555</v>
      </c>
      <c r="N194" s="379"/>
    </row>
    <row r="195" spans="1:14" ht="20.25" customHeight="1" x14ac:dyDescent="0.35">
      <c r="A195" s="157"/>
      <c r="B195" s="49"/>
      <c r="C195" s="49"/>
      <c r="D195" s="49"/>
      <c r="E195" s="49"/>
      <c r="F195" s="49"/>
      <c r="G195" s="49"/>
      <c r="H195" s="49"/>
      <c r="I195" s="49"/>
      <c r="J195" s="49"/>
      <c r="K195" s="49"/>
      <c r="L195" s="49"/>
      <c r="M195" s="49"/>
      <c r="N195" s="379"/>
    </row>
    <row r="196" spans="1:14" ht="20.25" customHeight="1" x14ac:dyDescent="0.35">
      <c r="A196" s="157"/>
      <c r="B196" s="48"/>
      <c r="C196" s="48"/>
      <c r="D196" s="48"/>
      <c r="E196" s="48"/>
      <c r="F196" s="48"/>
      <c r="G196" s="48"/>
      <c r="H196" s="48"/>
      <c r="I196" s="48"/>
      <c r="J196" s="48"/>
      <c r="K196" s="48"/>
      <c r="L196" s="48"/>
      <c r="M196" s="48"/>
      <c r="N196" s="379"/>
    </row>
    <row r="197" spans="1:14" ht="20.25" customHeight="1" x14ac:dyDescent="0.35">
      <c r="A197" s="157"/>
      <c r="B197" s="48"/>
      <c r="C197" s="48"/>
      <c r="D197" s="48"/>
      <c r="E197" s="48"/>
      <c r="F197" s="48"/>
      <c r="G197" s="48"/>
      <c r="H197" s="48"/>
      <c r="I197" s="48"/>
      <c r="J197" s="48"/>
      <c r="K197" s="48"/>
      <c r="L197" s="48"/>
      <c r="M197" s="48"/>
      <c r="N197" s="379"/>
    </row>
    <row r="198" spans="1:14" ht="20.25" customHeight="1" x14ac:dyDescent="0.35">
      <c r="A198" s="157"/>
      <c r="B198" s="48"/>
      <c r="C198" s="48"/>
      <c r="D198" s="48"/>
      <c r="E198" s="48"/>
      <c r="F198" s="48"/>
      <c r="G198" s="48"/>
      <c r="H198" s="48"/>
      <c r="I198" s="48"/>
      <c r="J198" s="48"/>
      <c r="K198" s="48"/>
      <c r="L198" s="48"/>
      <c r="M198" s="48"/>
      <c r="N198" s="379"/>
    </row>
    <row r="199" spans="1:14" ht="20.25" customHeight="1" x14ac:dyDescent="0.35">
      <c r="A199" s="157"/>
      <c r="B199" s="48"/>
      <c r="C199" s="48"/>
      <c r="D199" s="48"/>
      <c r="E199" s="48"/>
      <c r="F199" s="48"/>
      <c r="G199" s="48"/>
      <c r="H199" s="48"/>
      <c r="I199" s="48"/>
      <c r="J199" s="48"/>
      <c r="K199" s="48"/>
      <c r="L199" s="48"/>
      <c r="M199" s="48"/>
      <c r="N199" s="379"/>
    </row>
    <row r="200" spans="1:14" ht="20.25" customHeight="1" x14ac:dyDescent="0.35">
      <c r="A200" s="157"/>
      <c r="B200" s="48"/>
      <c r="C200" s="48"/>
      <c r="D200" s="48"/>
      <c r="E200" s="48"/>
      <c r="F200" s="48"/>
      <c r="G200" s="48"/>
      <c r="H200" s="48"/>
      <c r="I200" s="48"/>
      <c r="J200" s="48"/>
      <c r="K200" s="48"/>
      <c r="L200" s="48"/>
      <c r="M200" s="48"/>
      <c r="N200" s="379"/>
    </row>
    <row r="201" spans="1:14" ht="20.25" customHeight="1" x14ac:dyDescent="0.35">
      <c r="A201" s="157"/>
      <c r="B201" s="48"/>
      <c r="C201" s="48"/>
      <c r="D201" s="48"/>
      <c r="E201" s="48"/>
      <c r="F201" s="48"/>
      <c r="G201" s="48"/>
      <c r="H201" s="48"/>
      <c r="I201" s="48"/>
      <c r="J201" s="48"/>
      <c r="K201" s="48"/>
      <c r="L201" s="48"/>
      <c r="M201" s="48"/>
      <c r="N201" s="379"/>
    </row>
    <row r="202" spans="1:14" x14ac:dyDescent="0.35">
      <c r="A202" s="157"/>
      <c r="N202" s="379"/>
    </row>
    <row r="203" spans="1:14" ht="15" thickBot="1" x14ac:dyDescent="0.4">
      <c r="A203" s="157"/>
      <c r="B203" s="1" t="s">
        <v>1623</v>
      </c>
      <c r="N203" s="379"/>
    </row>
    <row r="204" spans="1:14" ht="15" thickTop="1" x14ac:dyDescent="0.35">
      <c r="A204" s="459"/>
      <c r="B204" s="459"/>
      <c r="C204" s="459"/>
      <c r="D204" s="459"/>
      <c r="E204" s="459"/>
      <c r="F204" s="459"/>
      <c r="G204" s="459"/>
      <c r="H204" s="459"/>
      <c r="I204" s="459"/>
      <c r="J204" s="459"/>
      <c r="K204" s="459"/>
      <c r="L204" s="459"/>
      <c r="M204" s="459"/>
      <c r="N204" s="459"/>
    </row>
  </sheetData>
  <sheetProtection algorithmName="SHA-512" hashValue="E7d3kwPLaXqqVEXVhOV6Aqtj9RIg1eqN3vCQUsbofg/s8nPq0Emr4vwj+cVRkukGr4iTB01U3RIyu1GcLg1k0g==" saltValue="8zuU4cUqsOvyoHy9wHBdsw==" spinCount="100000" sheet="1" formatCells="0" formatColumns="0" formatRows="0"/>
  <mergeCells count="277">
    <mergeCell ref="H146:I146"/>
    <mergeCell ref="H147:I147"/>
    <mergeCell ref="H148:I148"/>
    <mergeCell ref="H149:I149"/>
    <mergeCell ref="H150:I150"/>
    <mergeCell ref="C146:D146"/>
    <mergeCell ref="C147:D147"/>
    <mergeCell ref="C148:D148"/>
    <mergeCell ref="C149:D149"/>
    <mergeCell ref="C150:D150"/>
    <mergeCell ref="H112:I112"/>
    <mergeCell ref="H113:I113"/>
    <mergeCell ref="H114:I114"/>
    <mergeCell ref="H115:I115"/>
    <mergeCell ref="H116:I116"/>
    <mergeCell ref="H117:I117"/>
    <mergeCell ref="F144:H144"/>
    <mergeCell ref="I144:K144"/>
    <mergeCell ref="B145:E145"/>
    <mergeCell ref="G120:M120"/>
    <mergeCell ref="H121:I121"/>
    <mergeCell ref="F128:G128"/>
    <mergeCell ref="J128:K128"/>
    <mergeCell ref="B129:C129"/>
    <mergeCell ref="D130:E130"/>
    <mergeCell ref="B188:D188"/>
    <mergeCell ref="G188:I188"/>
    <mergeCell ref="J188:K188"/>
    <mergeCell ref="I166:J166"/>
    <mergeCell ref="I167:J167"/>
    <mergeCell ref="B169:E169"/>
    <mergeCell ref="F169:L169"/>
    <mergeCell ref="H173:L173"/>
    <mergeCell ref="F179:L179"/>
    <mergeCell ref="F186:L186"/>
    <mergeCell ref="B187:D187"/>
    <mergeCell ref="G187:I187"/>
    <mergeCell ref="J187:K187"/>
    <mergeCell ref="B159:C159"/>
    <mergeCell ref="E159:G159"/>
    <mergeCell ref="H159:I159"/>
    <mergeCell ref="J159:K159"/>
    <mergeCell ref="H161:L161"/>
    <mergeCell ref="I162:J162"/>
    <mergeCell ref="I163:J163"/>
    <mergeCell ref="I164:J164"/>
    <mergeCell ref="I165:J165"/>
    <mergeCell ref="B156:C156"/>
    <mergeCell ref="E156:G156"/>
    <mergeCell ref="H156:I156"/>
    <mergeCell ref="J156:K156"/>
    <mergeCell ref="B157:C157"/>
    <mergeCell ref="E157:G157"/>
    <mergeCell ref="H157:I157"/>
    <mergeCell ref="J157:K157"/>
    <mergeCell ref="B158:C158"/>
    <mergeCell ref="E158:G158"/>
    <mergeCell ref="H158:I158"/>
    <mergeCell ref="J158:K158"/>
    <mergeCell ref="H153:K153"/>
    <mergeCell ref="B154:C154"/>
    <mergeCell ref="E154:G154"/>
    <mergeCell ref="H154:I154"/>
    <mergeCell ref="J154:K154"/>
    <mergeCell ref="B155:C155"/>
    <mergeCell ref="E155:G155"/>
    <mergeCell ref="H155:I155"/>
    <mergeCell ref="J155:K155"/>
    <mergeCell ref="B191:C191"/>
    <mergeCell ref="M22:N22"/>
    <mergeCell ref="M23:N23"/>
    <mergeCell ref="B193:C193"/>
    <mergeCell ref="D193:L193"/>
    <mergeCell ref="I191:L191"/>
    <mergeCell ref="B109:C109"/>
    <mergeCell ref="J35:K35"/>
    <mergeCell ref="J36:K36"/>
    <mergeCell ref="J37:K37"/>
    <mergeCell ref="B35:C35"/>
    <mergeCell ref="B36:C36"/>
    <mergeCell ref="B37:C37"/>
    <mergeCell ref="E35:F35"/>
    <mergeCell ref="E36:F36"/>
    <mergeCell ref="E37:F37"/>
    <mergeCell ref="H35:I35"/>
    <mergeCell ref="H36:I36"/>
    <mergeCell ref="H37:I37"/>
    <mergeCell ref="E41:F41"/>
    <mergeCell ref="E42:F42"/>
    <mergeCell ref="L37:M37"/>
    <mergeCell ref="E44:F44"/>
    <mergeCell ref="G44:I44"/>
    <mergeCell ref="B7:M7"/>
    <mergeCell ref="B190:M190"/>
    <mergeCell ref="J9:M9"/>
    <mergeCell ref="J10:M10"/>
    <mergeCell ref="J11:M11"/>
    <mergeCell ref="J12:M12"/>
    <mergeCell ref="J13:M13"/>
    <mergeCell ref="D14:M14"/>
    <mergeCell ref="B9:C9"/>
    <mergeCell ref="D9:G9"/>
    <mergeCell ref="H9:I9"/>
    <mergeCell ref="B10:C10"/>
    <mergeCell ref="D10:G10"/>
    <mergeCell ref="H10:I10"/>
    <mergeCell ref="B11:C11"/>
    <mergeCell ref="D11:G11"/>
    <mergeCell ref="H11:I11"/>
    <mergeCell ref="B14:C14"/>
    <mergeCell ref="B12:C12"/>
    <mergeCell ref="D12:G12"/>
    <mergeCell ref="H12:I12"/>
    <mergeCell ref="B13:C13"/>
    <mergeCell ref="F135:H135"/>
    <mergeCell ref="I135:K135"/>
    <mergeCell ref="D13:G13"/>
    <mergeCell ref="H13:I13"/>
    <mergeCell ref="B22:E22"/>
    <mergeCell ref="B23:E23"/>
    <mergeCell ref="E18:G18"/>
    <mergeCell ref="E19:G19"/>
    <mergeCell ref="E20:G20"/>
    <mergeCell ref="B20:D20"/>
    <mergeCell ref="B21:D21"/>
    <mergeCell ref="E21:G21"/>
    <mergeCell ref="L18:N18"/>
    <mergeCell ref="L19:N19"/>
    <mergeCell ref="L20:N20"/>
    <mergeCell ref="L21:N21"/>
    <mergeCell ref="B34:F34"/>
    <mergeCell ref="G34:M34"/>
    <mergeCell ref="B41:D41"/>
    <mergeCell ref="B42:D42"/>
    <mergeCell ref="B43:D43"/>
    <mergeCell ref="L35:M35"/>
    <mergeCell ref="L36:M36"/>
    <mergeCell ref="E43:F43"/>
    <mergeCell ref="B40:F40"/>
    <mergeCell ref="G41:I41"/>
    <mergeCell ref="G42:I42"/>
    <mergeCell ref="G43:I43"/>
    <mergeCell ref="J41:K41"/>
    <mergeCell ref="J42:K42"/>
    <mergeCell ref="J43:K43"/>
    <mergeCell ref="G40:K40"/>
    <mergeCell ref="C26:D26"/>
    <mergeCell ref="E26:F26"/>
    <mergeCell ref="K26:L26"/>
    <mergeCell ref="H26:I26"/>
    <mergeCell ref="G47:H47"/>
    <mergeCell ref="G48:H48"/>
    <mergeCell ref="G49:H49"/>
    <mergeCell ref="G50:H50"/>
    <mergeCell ref="I47:J47"/>
    <mergeCell ref="I48:J48"/>
    <mergeCell ref="I49:J49"/>
    <mergeCell ref="B46:F46"/>
    <mergeCell ref="G46:M46"/>
    <mergeCell ref="B47:C47"/>
    <mergeCell ref="E47:F47"/>
    <mergeCell ref="B48:C48"/>
    <mergeCell ref="E48:F48"/>
    <mergeCell ref="K47:L47"/>
    <mergeCell ref="K48:L48"/>
    <mergeCell ref="K49:L49"/>
    <mergeCell ref="B62:G62"/>
    <mergeCell ref="H62:M62"/>
    <mergeCell ref="H63:I63"/>
    <mergeCell ref="H64:I64"/>
    <mergeCell ref="H65:I65"/>
    <mergeCell ref="H66:I66"/>
    <mergeCell ref="H67:I67"/>
    <mergeCell ref="H68:I68"/>
    <mergeCell ref="B49:C49"/>
    <mergeCell ref="E49:F49"/>
    <mergeCell ref="D48:D49"/>
    <mergeCell ref="E50:F50"/>
    <mergeCell ref="B82:F82"/>
    <mergeCell ref="G82:M82"/>
    <mergeCell ref="B83:C83"/>
    <mergeCell ref="E83:F83"/>
    <mergeCell ref="L83:M83"/>
    <mergeCell ref="B84:C84"/>
    <mergeCell ref="E84:F84"/>
    <mergeCell ref="L84:M84"/>
    <mergeCell ref="H69:I69"/>
    <mergeCell ref="H70:I70"/>
    <mergeCell ref="B85:C85"/>
    <mergeCell ref="E85:F85"/>
    <mergeCell ref="L85:M85"/>
    <mergeCell ref="G83:H83"/>
    <mergeCell ref="G84:H84"/>
    <mergeCell ref="G85:H85"/>
    <mergeCell ref="G86:H86"/>
    <mergeCell ref="I83:J83"/>
    <mergeCell ref="I84:J84"/>
    <mergeCell ref="I85:J85"/>
    <mergeCell ref="B89:E89"/>
    <mergeCell ref="F89:M89"/>
    <mergeCell ref="H90:I90"/>
    <mergeCell ref="H91:I91"/>
    <mergeCell ref="H92:I92"/>
    <mergeCell ref="J90:K90"/>
    <mergeCell ref="J91:K91"/>
    <mergeCell ref="J92:K92"/>
    <mergeCell ref="J93:K93"/>
    <mergeCell ref="H93:I93"/>
    <mergeCell ref="E97:J97"/>
    <mergeCell ref="B98:D98"/>
    <mergeCell ref="B99:D99"/>
    <mergeCell ref="B100:D100"/>
    <mergeCell ref="B101:D101"/>
    <mergeCell ref="J94:K94"/>
    <mergeCell ref="L90:M90"/>
    <mergeCell ref="L91:M91"/>
    <mergeCell ref="L92:M92"/>
    <mergeCell ref="L93:M93"/>
    <mergeCell ref="L94:M94"/>
    <mergeCell ref="H94:I94"/>
    <mergeCell ref="E98:F98"/>
    <mergeCell ref="E99:F99"/>
    <mergeCell ref="E100:F100"/>
    <mergeCell ref="E101:F101"/>
    <mergeCell ref="G98:I98"/>
    <mergeCell ref="G99:I99"/>
    <mergeCell ref="G100:I100"/>
    <mergeCell ref="G101:I101"/>
    <mergeCell ref="B97:D97"/>
    <mergeCell ref="G102:I102"/>
    <mergeCell ref="B105:C105"/>
    <mergeCell ref="B106:C106"/>
    <mergeCell ref="B111:F111"/>
    <mergeCell ref="G111:M111"/>
    <mergeCell ref="H141:I141"/>
    <mergeCell ref="H142:I142"/>
    <mergeCell ref="B72:G72"/>
    <mergeCell ref="H72:M72"/>
    <mergeCell ref="D131:E131"/>
    <mergeCell ref="D132:E132"/>
    <mergeCell ref="D133:E133"/>
    <mergeCell ref="D134:E134"/>
    <mergeCell ref="B136:E136"/>
    <mergeCell ref="H137:I137"/>
    <mergeCell ref="H138:I138"/>
    <mergeCell ref="H139:I139"/>
    <mergeCell ref="H140:I140"/>
    <mergeCell ref="H122:I122"/>
    <mergeCell ref="H123:I123"/>
    <mergeCell ref="H124:I124"/>
    <mergeCell ref="H125:I125"/>
    <mergeCell ref="H126:I126"/>
    <mergeCell ref="B102:D102"/>
    <mergeCell ref="B104:D104"/>
    <mergeCell ref="B120:F120"/>
    <mergeCell ref="C27:D27"/>
    <mergeCell ref="E27:F27"/>
    <mergeCell ref="H27:I27"/>
    <mergeCell ref="K27:L27"/>
    <mergeCell ref="C28:D28"/>
    <mergeCell ref="C29:D29"/>
    <mergeCell ref="C30:D30"/>
    <mergeCell ref="C31:D31"/>
    <mergeCell ref="E28:F28"/>
    <mergeCell ref="E29:F29"/>
    <mergeCell ref="E30:F30"/>
    <mergeCell ref="E31:F31"/>
    <mergeCell ref="H28:I28"/>
    <mergeCell ref="H29:I29"/>
    <mergeCell ref="H30:I30"/>
    <mergeCell ref="H31:I31"/>
    <mergeCell ref="K28:L28"/>
    <mergeCell ref="K29:L29"/>
    <mergeCell ref="K30:L30"/>
    <mergeCell ref="K31:L31"/>
    <mergeCell ref="B108:C108"/>
    <mergeCell ref="B107:C107"/>
  </mergeCells>
  <conditionalFormatting sqref="D134">
    <cfRule type="expression" dxfId="33" priority="3">
      <formula>$B$134=$D$134</formula>
    </cfRule>
    <cfRule type="expression" dxfId="32" priority="4">
      <formula>$B$134&lt;&gt;$D$134</formula>
    </cfRule>
  </conditionalFormatting>
  <conditionalFormatting sqref="E109">
    <cfRule type="expression" dxfId="31" priority="9">
      <formula>$B$109=$E$109</formula>
    </cfRule>
    <cfRule type="expression" dxfId="30" priority="10">
      <formula>$B$109&lt;&gt;$E$109</formula>
    </cfRule>
  </conditionalFormatting>
  <conditionalFormatting sqref="F95">
    <cfRule type="expression" dxfId="29" priority="15">
      <formula>$D$80=$H$80</formula>
    </cfRule>
    <cfRule type="expression" dxfId="28" priority="16">
      <formula>$D$80&lt;&gt;$H$80</formula>
    </cfRule>
  </conditionalFormatting>
  <conditionalFormatting sqref="F143 F151">
    <cfRule type="expression" dxfId="27" priority="40">
      <formula>$B$143&lt;&gt;$F$143</formula>
    </cfRule>
    <cfRule type="expression" dxfId="26" priority="41">
      <formula>$B$143=$F$143</formula>
    </cfRule>
  </conditionalFormatting>
  <conditionalFormatting sqref="G38">
    <cfRule type="expression" dxfId="25" priority="89">
      <formula>$D$38&lt;&gt;$G$38</formula>
    </cfRule>
    <cfRule type="expression" dxfId="24" priority="90">
      <formula>$D$38=$G$38</formula>
    </cfRule>
  </conditionalFormatting>
  <conditionalFormatting sqref="G44">
    <cfRule type="expression" dxfId="23" priority="30">
      <formula>$G$44&lt;&gt;$E$44</formula>
    </cfRule>
    <cfRule type="expression" dxfId="22" priority="31">
      <formula>$G$44=$E$44</formula>
    </cfRule>
  </conditionalFormatting>
  <conditionalFormatting sqref="G86">
    <cfRule type="expression" dxfId="21" priority="17">
      <formula>$D$86&lt;&gt;$G$86</formula>
    </cfRule>
    <cfRule type="expression" dxfId="20" priority="18">
      <formula>$D$86=$G$86</formula>
    </cfRule>
  </conditionalFormatting>
  <conditionalFormatting sqref="G91:G94">
    <cfRule type="expression" dxfId="19" priority="14">
      <formula>$G91&lt;&gt;$C91</formula>
    </cfRule>
  </conditionalFormatting>
  <conditionalFormatting sqref="G102">
    <cfRule type="expression" dxfId="18" priority="12">
      <formula>$B$102=$G$102</formula>
    </cfRule>
    <cfRule type="expression" dxfId="17" priority="13">
      <formula>$B$102&lt;&gt;$G$102</formula>
    </cfRule>
  </conditionalFormatting>
  <conditionalFormatting sqref="G118">
    <cfRule type="expression" dxfId="16" priority="1">
      <formula>$B$101=$E$101</formula>
    </cfRule>
    <cfRule type="expression" dxfId="15" priority="2">
      <formula>$B$101&lt;&gt;$E$101</formula>
    </cfRule>
  </conditionalFormatting>
  <conditionalFormatting sqref="G127">
    <cfRule type="expression" dxfId="14" priority="5">
      <formula>$B$127=$G$127</formula>
    </cfRule>
    <cfRule type="expression" dxfId="13" priority="6">
      <formula>$B$127&lt;&gt;$G$127</formula>
    </cfRule>
  </conditionalFormatting>
  <conditionalFormatting sqref="G50:H50">
    <cfRule type="expression" dxfId="12" priority="26">
      <formula>$G$50&lt;&gt;$E$50</formula>
    </cfRule>
    <cfRule type="expression" dxfId="11" priority="27">
      <formula>$G$50=$E$50</formula>
    </cfRule>
  </conditionalFormatting>
  <conditionalFormatting sqref="H70">
    <cfRule type="expression" dxfId="10" priority="23">
      <formula>$D$70=$H$70</formula>
    </cfRule>
    <cfRule type="expression" dxfId="9" priority="24">
      <formula>$D$70&lt;&gt;$H$70</formula>
    </cfRule>
  </conditionalFormatting>
  <conditionalFormatting sqref="H80">
    <cfRule type="expression" dxfId="8" priority="19">
      <formula>$D$80=$H$80</formula>
    </cfRule>
    <cfRule type="expression" dxfId="7" priority="20">
      <formula>$D$80&lt;&gt;$H$80</formula>
    </cfRule>
  </conditionalFormatting>
  <conditionalFormatting sqref="I60">
    <cfRule type="expression" dxfId="6" priority="44">
      <formula>$F$60=$I$60</formula>
    </cfRule>
    <cfRule type="expression" dxfId="5" priority="45">
      <formula>$F$60&lt;&gt;$I$60</formula>
    </cfRule>
  </conditionalFormatting>
  <conditionalFormatting sqref="J54:J59">
    <cfRule type="expression" dxfId="4" priority="25">
      <formula>$J54&lt;&gt;$G54</formula>
    </cfRule>
  </conditionalFormatting>
  <conditionalFormatting sqref="J64:J69">
    <cfRule type="expression" dxfId="3" priority="95">
      <formula>$J64&lt;&gt;#REF!</formula>
    </cfRule>
  </conditionalFormatting>
  <dataValidations count="9">
    <dataValidation type="list" allowBlank="1" showInputMessage="1" showErrorMessage="1" sqref="H141 G142:H142 M54:M59 L36:L37 J134:K134 J138 G138:H138 J140 J142 J42:J43 M48:M49 M64:M69 M74:M79 L84:L85 M95:M96 L91:L94 J95:K96 M102:M103 J99:J101 J102:K103 H106:H108 E106:E108 J118:K119 F181:F184 M127 J127:K127 M134 G140:H140 H139 J18:J24 H155:H159 J155:J159 F171 H171:J171 L175:L177 F188 L188 L163:L167 H163:I167 L171 H175:H177 J175:J177 L181:L184 H181:H184 J109:K110 M109:M110 M118:M119 G147 J147 G149 J149" xr:uid="{5D08E777-954E-47F1-92C6-009FD1FF4241}">
      <formula1>"Yes, No"</formula1>
    </dataValidation>
    <dataValidation allowBlank="1" showInputMessage="1" showErrorMessage="1" promptTitle="Date" prompt="Hit ctrl &amp; ; buttons simultaneously to enter todays date" sqref="J9" xr:uid="{C7A6E2C6-D37F-4F8B-8A01-7321FBE87A0C}"/>
    <dataValidation allowBlank="1" showInputMessage="1" showErrorMessage="1" promptTitle="Cert of Install Date" prompt="Hit ctrl &amp; ; buttons simultaneously to enter todays date" sqref="I191" xr:uid="{75569A8F-D894-4E25-82F6-EBFEB9C51E50}"/>
    <dataValidation type="list" allowBlank="1" showInputMessage="1" showErrorMessage="1" sqref="E99:E101 K122:K126 H36:H37 I48:J49 K54:K59 K64:K69 I74:I79 K74:K79 I84:I85 H91:I94 F106:F108 M122:M126 H122:I126 H131:H133 F131:F133 M113:M117 H113:I117 K113:K117" xr:uid="{90EC5656-1D19-4A75-8935-6B60F65029D7}">
      <formula1>"Yes,No"</formula1>
    </dataValidation>
    <dataValidation type="list" allowBlank="1" showInputMessage="1" showErrorMessage="1" sqref="L20:N20" xr:uid="{CED9A56B-F058-4BE5-B0E5-032D918048DE}">
      <formula1>"Natural Gas, Electric, Oil, Propane, Other"</formula1>
    </dataValidation>
    <dataValidation type="list" allowBlank="1" showInputMessage="1" showErrorMessage="1" sqref="L21:N21" xr:uid="{D690AF1E-ECE6-4F53-B1EB-673BE447A9BB}">
      <formula1>"Electric, Natural Gas, None"</formula1>
    </dataValidation>
    <dataValidation type="list" allowBlank="1" showInputMessage="1" showErrorMessage="1" sqref="K84:K85" xr:uid="{1A10074B-FBBA-4B0C-AFF6-9C81AA3A5A8F}">
      <formula1>"Unitary, Remote"</formula1>
    </dataValidation>
    <dataValidation type="list" allowBlank="1" showInputMessage="1" showErrorMessage="1" sqref="J91:K94 J99:J101" xr:uid="{53E98978-4CE9-49D2-B7C0-3BEF33D435D5}">
      <formula1>"1: DCV + 2-Speed Supply Fan Control,2: DCV + 3-Speed Supply Fan Control (VFD)"</formula1>
    </dataValidation>
    <dataValidation type="list" allowBlank="1" showInputMessage="1" showErrorMessage="1" sqref="L54:L59 L64:L69" xr:uid="{DFEF8E88-DC49-4DAE-9D52-61A12451B2BE}">
      <formula1>#REF!</formula1>
    </dataValidation>
  </dataValidations>
  <pageMargins left="0.25" right="0.25" top="0.5" bottom="0.5" header="0.3" footer="0.3"/>
  <pageSetup scale="62" fitToHeight="0"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EEB30CC-3CD5-40AC-81BD-1D7A784B0942}">
          <x14:formula1>
            <xm:f>Reference!$A$84:$A$90</xm:f>
          </x14:formula1>
          <xm:sqref>L18:N18</xm:sqref>
        </x14:dataValidation>
        <x14:dataValidation type="list" allowBlank="1" showInputMessage="1" showErrorMessage="1" xr:uid="{1D8A212F-0DF5-4F95-92E0-85949823C980}">
          <x14:formula1>
            <xm:f>Reference!$A$104:$A$108</xm:f>
          </x14:formula1>
          <xm:sqref>L19:N19</xm:sqref>
        </x14:dataValidation>
        <x14:dataValidation type="list" allowBlank="1" showInputMessage="1" showErrorMessage="1" xr:uid="{C0E141A9-8FB3-443D-84EE-2F860C8CE788}">
          <x14:formula1>
            <xm:f>Reference!$A$100:$A$101</xm:f>
          </x14:formula1>
          <xm:sqref>K48:K49</xm:sqref>
        </x14:dataValidation>
        <x14:dataValidation type="list" allowBlank="1" showInputMessage="1" showErrorMessage="1" xr:uid="{3717A9EF-36C1-4AD4-BFAC-9F32CC8AC0A0}">
          <x14:formula1>
            <xm:f>Reference!$A$111:$A$113</xm:f>
          </x14:formula1>
          <xm:sqref>J64:J69</xm:sqref>
        </x14:dataValidation>
        <x14:dataValidation type="list" allowBlank="1" showInputMessage="1" showErrorMessage="1" xr:uid="{48D1C3F3-10B1-4308-B162-FB89B822389E}">
          <x14:formula1>
            <xm:f>'Table 6-ACHC'!$E$15:$E$16</xm:f>
          </x14:formula1>
          <xm:sqref>L74:L79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AI40"/>
  <sheetViews>
    <sheetView workbookViewId="0">
      <selection activeCell="F5" sqref="F5"/>
    </sheetView>
  </sheetViews>
  <sheetFormatPr defaultColWidth="9.36328125" defaultRowHeight="12.5" x14ac:dyDescent="0.25"/>
  <cols>
    <col min="1" max="1" width="14.54296875" style="5" customWidth="1"/>
    <col min="2" max="2" width="15.6328125" style="5" customWidth="1"/>
    <col min="3" max="3" width="26.36328125" style="5" bestFit="1" customWidth="1"/>
    <col min="4" max="4" width="9.36328125" style="5"/>
    <col min="5" max="5" width="10" style="5" customWidth="1"/>
    <col min="6" max="7" width="10.36328125" style="5" customWidth="1"/>
    <col min="8" max="8" width="16.6328125" style="5" customWidth="1"/>
    <col min="9" max="9" width="9.6328125" style="5" customWidth="1"/>
    <col min="10" max="10" width="12" style="5" customWidth="1"/>
    <col min="11" max="12" width="9.6328125" style="5" customWidth="1"/>
    <col min="13" max="13" width="13.36328125" style="5" customWidth="1"/>
    <col min="14" max="14" width="12.453125" style="5" customWidth="1"/>
    <col min="15" max="16" width="9.36328125" style="5"/>
    <col min="17" max="17" width="8.36328125" style="5" bestFit="1" customWidth="1"/>
    <col min="18" max="18" width="11.6328125" style="5" customWidth="1"/>
    <col min="19" max="19" width="9.36328125" style="5" customWidth="1"/>
    <col min="20" max="22" width="9.6328125" style="5" customWidth="1"/>
    <col min="23" max="23" width="11.6328125" style="107" customWidth="1"/>
    <col min="24" max="25" width="9.36328125" style="5"/>
    <col min="26" max="26" width="11.453125" style="5" bestFit="1" customWidth="1"/>
    <col min="27" max="27" width="9.6328125" style="5" customWidth="1"/>
    <col min="28" max="29" width="13.6328125" style="5" customWidth="1"/>
    <col min="30" max="30" width="9.36328125" style="5"/>
    <col min="31" max="31" width="15.54296875" style="5" customWidth="1"/>
    <col min="32" max="32" width="10.6328125" style="5" customWidth="1"/>
    <col min="33" max="33" width="14.6328125" style="5" customWidth="1"/>
    <col min="34" max="34" width="8.6328125" style="5" customWidth="1"/>
    <col min="35" max="35" width="12.6328125" style="5" customWidth="1"/>
    <col min="36" max="36" width="8.6328125" style="5" customWidth="1"/>
    <col min="37" max="37" width="12.6328125" style="5" customWidth="1"/>
    <col min="38" max="38" width="11.6328125" style="5" customWidth="1"/>
    <col min="39" max="16384" width="9.36328125" style="5"/>
  </cols>
  <sheetData>
    <row r="1" spans="1:35" ht="18" x14ac:dyDescent="0.4">
      <c r="A1" s="65" t="str">
        <f>'Supp Meas Worksheet'!B85</f>
        <v>Anti-Condensate Heater Controls for Walk-in and Reach-in Coolers and Freezers</v>
      </c>
      <c r="J1" s="66"/>
      <c r="K1" s="190"/>
      <c r="L1" s="190"/>
      <c r="R1" s="87"/>
      <c r="S1"/>
      <c r="T1"/>
      <c r="U1"/>
      <c r="V1"/>
      <c r="W1" s="88"/>
    </row>
    <row r="2" spans="1:35" ht="14.5" x14ac:dyDescent="0.35">
      <c r="Q2"/>
      <c r="R2" s="89"/>
      <c r="S2" s="90"/>
      <c r="T2"/>
      <c r="U2" s="91"/>
      <c r="V2"/>
      <c r="W2" s="5"/>
    </row>
    <row r="3" spans="1:35" ht="14.5" x14ac:dyDescent="0.35">
      <c r="A3" s="5" t="s">
        <v>1639</v>
      </c>
      <c r="Q3"/>
      <c r="R3" s="92"/>
      <c r="S3" s="90"/>
      <c r="T3"/>
      <c r="U3"/>
      <c r="V3"/>
      <c r="W3" s="5"/>
      <c r="X3" s="93"/>
      <c r="AB3"/>
      <c r="AC3"/>
    </row>
    <row r="4" spans="1:35" ht="53.5" x14ac:dyDescent="0.4">
      <c r="A4" s="94" t="s">
        <v>1607</v>
      </c>
      <c r="B4" s="94" t="s">
        <v>1005</v>
      </c>
      <c r="C4" s="77" t="s">
        <v>102</v>
      </c>
      <c r="D4" s="94" t="s">
        <v>1772</v>
      </c>
      <c r="E4" s="94" t="s">
        <v>1773</v>
      </c>
      <c r="F4" s="22" t="s">
        <v>2601</v>
      </c>
      <c r="G4" s="94" t="s">
        <v>1673</v>
      </c>
      <c r="H4" s="95" t="s">
        <v>2832</v>
      </c>
      <c r="I4" s="95" t="s">
        <v>2831</v>
      </c>
      <c r="J4" s="290" t="s">
        <v>2599</v>
      </c>
      <c r="K4" s="290" t="s">
        <v>2598</v>
      </c>
      <c r="L4" s="77" t="s">
        <v>14</v>
      </c>
      <c r="M4" s="96"/>
      <c r="Q4" s="97"/>
      <c r="R4" s="97"/>
      <c r="S4" s="97"/>
      <c r="T4" s="97"/>
      <c r="U4" s="97"/>
      <c r="V4" s="98"/>
      <c r="W4" s="97"/>
      <c r="X4" s="66"/>
    </row>
    <row r="5" spans="1:35" ht="14.5" x14ac:dyDescent="0.35">
      <c r="A5" s="45">
        <f>'Supp Meas Worksheet'!B92</f>
        <v>0</v>
      </c>
      <c r="B5" s="45">
        <f>'Supp Meas Worksheet'!D92</f>
        <v>0</v>
      </c>
      <c r="C5" s="45">
        <f>'Supp Meas Worksheet'!N92</f>
        <v>0</v>
      </c>
      <c r="D5" s="45">
        <f>'Supp Meas Worksheet'!E92</f>
        <v>0</v>
      </c>
      <c r="E5" s="67">
        <f>'Supp Meas Worksheet'!C92</f>
        <v>0</v>
      </c>
      <c r="F5" s="292">
        <f>D5*E5</f>
        <v>0</v>
      </c>
      <c r="G5" s="67">
        <f>'Supp Meas Worksheet'!F92</f>
        <v>0</v>
      </c>
      <c r="H5" s="106">
        <f>IFERROR(IF(AND('Supp Meas Worksheet'!G92=0,OR('Supp Meas Worksheet'!I92=0,'Supp Meas Worksheet'!K92=0,'Supp Meas Worksheet'!L92=0)),F5*G5,0),0)</f>
        <v>0</v>
      </c>
      <c r="I5" s="106">
        <f>IFERROR(H5*VLOOKUP(B5,$A$16:$B$17,2,FALSE),0)</f>
        <v>0</v>
      </c>
      <c r="J5" s="291">
        <f>IF(I5&gt;0,I5,IF('Supp Meas Worksheet'!G92&gt;0,'Supp Meas Worksheet'!G92*'Table 6-ACHC'!E5,('Supp Meas Worksheet'!I92*'Supp Meas Worksheet'!K92*'Supp Meas Worksheet'!L92)*E5))</f>
        <v>0</v>
      </c>
      <c r="K5" s="86">
        <f>IFERROR(INDEX('Indirect Refrig Savings'!$J$3:$J$4,MATCH('Table 6-ACHC'!B5,'Indirect Refrig Savings'!$B$3:$B$4,0)),0)</f>
        <v>0</v>
      </c>
      <c r="L5" s="73">
        <f>IF('Savings Summary'!B4&lt;&gt;"DAC",'Supp Meas Worksheet'!$L$88*E5*D5,IF('Savings Summary'!B4="DAC",'Supp Meas Worksheet'!$M$88*E5*D5,0))</f>
        <v>0</v>
      </c>
      <c r="M5" s="570"/>
      <c r="Q5" s="66"/>
      <c r="R5" s="66"/>
      <c r="S5" s="100"/>
      <c r="T5" s="100"/>
      <c r="U5" s="100"/>
      <c r="V5" s="101"/>
      <c r="W5" s="102"/>
      <c r="X5" s="102"/>
    </row>
    <row r="6" spans="1:35" ht="14.5" x14ac:dyDescent="0.35">
      <c r="A6" s="45">
        <f>'Supp Meas Worksheet'!B93</f>
        <v>0</v>
      </c>
      <c r="B6" s="45">
        <f>'Supp Meas Worksheet'!D93</f>
        <v>0</v>
      </c>
      <c r="C6" s="45">
        <f>'Supp Meas Worksheet'!N93</f>
        <v>0</v>
      </c>
      <c r="D6" s="45">
        <f>'Supp Meas Worksheet'!E93</f>
        <v>0</v>
      </c>
      <c r="E6" s="67">
        <f>'Supp Meas Worksheet'!C93</f>
        <v>0</v>
      </c>
      <c r="F6" s="292">
        <f t="shared" ref="F6:F10" si="0">D6*E6</f>
        <v>0</v>
      </c>
      <c r="G6" s="67">
        <f>'Supp Meas Worksheet'!F93</f>
        <v>0</v>
      </c>
      <c r="H6" s="106">
        <f>IFERROR(IF(AND('Supp Meas Worksheet'!G93=0,OR('Supp Meas Worksheet'!I93=0,'Supp Meas Worksheet'!K93=0,'Supp Meas Worksheet'!L93=0)),F6*G6,0),0)</f>
        <v>0</v>
      </c>
      <c r="I6" s="106">
        <f t="shared" ref="I6:I10" si="1">IFERROR(H6*VLOOKUP(B6,$A$16:$B$17,2,FALSE),0)</f>
        <v>0</v>
      </c>
      <c r="J6" s="291">
        <f>IF(I6&gt;0,I6,IF('Supp Meas Worksheet'!G93&gt;0,'Supp Meas Worksheet'!G93*'Table 6-ACHC'!E6,('Supp Meas Worksheet'!I93*'Supp Meas Worksheet'!K93*'Supp Meas Worksheet'!L93)*E6))</f>
        <v>0</v>
      </c>
      <c r="K6" s="86">
        <f>IFERROR(INDEX('Indirect Refrig Savings'!$J$3:$J$4,MATCH('Table 6-ACHC'!B6,'Indirect Refrig Savings'!$B$3:$B$4,0)),0)</f>
        <v>0</v>
      </c>
      <c r="L6" s="73">
        <f>IF('Savings Summary'!B6&lt;&gt;"DAC",'Supp Meas Worksheet'!$L$88*E6*D6,IF('Savings Summary'!B6="DAC",'Supp Meas Worksheet'!$M$88*E6*D6,0))</f>
        <v>0</v>
      </c>
      <c r="M6" s="99"/>
      <c r="Q6" s="66"/>
      <c r="R6" s="66"/>
      <c r="S6" s="100"/>
      <c r="T6" s="100"/>
      <c r="U6" s="100"/>
      <c r="V6" s="101"/>
      <c r="W6" s="102"/>
      <c r="X6" s="102"/>
    </row>
    <row r="7" spans="1:35" ht="14.5" x14ac:dyDescent="0.35">
      <c r="A7" s="45">
        <f>'Supp Meas Worksheet'!B94</f>
        <v>0</v>
      </c>
      <c r="B7" s="45">
        <f>'Supp Meas Worksheet'!D94</f>
        <v>0</v>
      </c>
      <c r="C7" s="45">
        <f>'Supp Meas Worksheet'!N94</f>
        <v>0</v>
      </c>
      <c r="D7" s="45">
        <f>'Supp Meas Worksheet'!E94</f>
        <v>0</v>
      </c>
      <c r="E7" s="67">
        <f>'Supp Meas Worksheet'!C94</f>
        <v>0</v>
      </c>
      <c r="F7" s="292">
        <f t="shared" si="0"/>
        <v>0</v>
      </c>
      <c r="G7" s="67">
        <f>'Supp Meas Worksheet'!F94</f>
        <v>0</v>
      </c>
      <c r="H7" s="106">
        <f>IFERROR(IF(AND('Supp Meas Worksheet'!G94=0,OR('Supp Meas Worksheet'!I94=0,'Supp Meas Worksheet'!K94=0,'Supp Meas Worksheet'!L94=0)),F7*G7,0),0)</f>
        <v>0</v>
      </c>
      <c r="I7" s="106">
        <f t="shared" si="1"/>
        <v>0</v>
      </c>
      <c r="J7" s="291">
        <f>IF(I7&gt;0,I7,IF('Supp Meas Worksheet'!G94&gt;0,'Supp Meas Worksheet'!G94*'Table 6-ACHC'!E7,('Supp Meas Worksheet'!I94*'Supp Meas Worksheet'!K94*'Supp Meas Worksheet'!L94)*E7))</f>
        <v>0</v>
      </c>
      <c r="K7" s="86">
        <f>IFERROR(INDEX('Indirect Refrig Savings'!$J$3:$J$4,MATCH('Table 6-ACHC'!B7,'Indirect Refrig Savings'!$B$3:$B$4,0)),0)</f>
        <v>0</v>
      </c>
      <c r="L7" s="73">
        <f>IF('Savings Summary'!C7&lt;&gt;"DAC",'Supp Meas Worksheet'!$L$88*E7*D7,IF('Savings Summary'!C7="DAC",'Supp Meas Worksheet'!$M$88*E7*D7,0))</f>
        <v>0</v>
      </c>
      <c r="M7" s="99"/>
      <c r="W7" s="5"/>
    </row>
    <row r="8" spans="1:35" ht="14.5" x14ac:dyDescent="0.35">
      <c r="A8" s="45">
        <f>'Supp Meas Worksheet'!B95</f>
        <v>0</v>
      </c>
      <c r="B8" s="45">
        <f>'Supp Meas Worksheet'!D95</f>
        <v>0</v>
      </c>
      <c r="C8" s="45">
        <f>'Supp Meas Worksheet'!N95</f>
        <v>0</v>
      </c>
      <c r="D8" s="45">
        <f>'Supp Meas Worksheet'!E95</f>
        <v>0</v>
      </c>
      <c r="E8" s="67">
        <f>'Supp Meas Worksheet'!C95</f>
        <v>0</v>
      </c>
      <c r="F8" s="292">
        <f t="shared" si="0"/>
        <v>0</v>
      </c>
      <c r="G8" s="67">
        <f>'Supp Meas Worksheet'!F95</f>
        <v>0</v>
      </c>
      <c r="H8" s="106">
        <f>IFERROR(IF(AND('Supp Meas Worksheet'!G95=0,OR('Supp Meas Worksheet'!I95=0,'Supp Meas Worksheet'!K95=0,'Supp Meas Worksheet'!L95=0)),F8*G8,0),0)</f>
        <v>0</v>
      </c>
      <c r="I8" s="106">
        <f t="shared" si="1"/>
        <v>0</v>
      </c>
      <c r="J8" s="291">
        <f>IF(I8&gt;0,I8,IF('Supp Meas Worksheet'!G95&gt;0,'Supp Meas Worksheet'!G95*'Table 6-ACHC'!E8,('Supp Meas Worksheet'!I95*'Supp Meas Worksheet'!K95*'Supp Meas Worksheet'!L95)*E8))</f>
        <v>0</v>
      </c>
      <c r="K8" s="86">
        <f>IFERROR(INDEX('Indirect Refrig Savings'!$J$3:$J$4,MATCH('Table 6-ACHC'!B8,'Indirect Refrig Savings'!$B$3:$B$4,0)),0)</f>
        <v>0</v>
      </c>
      <c r="L8" s="73">
        <f>IF('Savings Summary'!C8&lt;&gt;"DAC",'Supp Meas Worksheet'!$L$88*E8*D8,IF('Savings Summary'!C8="DAC",'Supp Meas Worksheet'!$M$88*E8*D8,0))</f>
        <v>0</v>
      </c>
      <c r="M8" s="99"/>
      <c r="W8" s="5"/>
    </row>
    <row r="9" spans="1:35" ht="14.5" x14ac:dyDescent="0.35">
      <c r="A9" s="45">
        <f>'Supp Meas Worksheet'!B96</f>
        <v>0</v>
      </c>
      <c r="B9" s="45">
        <f>'Supp Meas Worksheet'!D96</f>
        <v>0</v>
      </c>
      <c r="C9" s="45">
        <f>'Supp Meas Worksheet'!N96</f>
        <v>0</v>
      </c>
      <c r="D9" s="45">
        <f>'Supp Meas Worksheet'!E96</f>
        <v>0</v>
      </c>
      <c r="E9" s="67">
        <f>'Supp Meas Worksheet'!C96</f>
        <v>0</v>
      </c>
      <c r="F9" s="292">
        <f t="shared" si="0"/>
        <v>0</v>
      </c>
      <c r="G9" s="67">
        <f>'Supp Meas Worksheet'!F96</f>
        <v>0</v>
      </c>
      <c r="H9" s="106">
        <f>IFERROR(IF(AND('Supp Meas Worksheet'!G96=0,OR('Supp Meas Worksheet'!I96=0,'Supp Meas Worksheet'!K96=0,'Supp Meas Worksheet'!L96=0)),F9*G9,0),0)</f>
        <v>0</v>
      </c>
      <c r="I9" s="106">
        <f t="shared" si="1"/>
        <v>0</v>
      </c>
      <c r="J9" s="291">
        <f>IF(I9&gt;0,I9,IF('Supp Meas Worksheet'!G96&gt;0,'Supp Meas Worksheet'!G96*'Table 6-ACHC'!E9,('Supp Meas Worksheet'!I96*'Supp Meas Worksheet'!K96*'Supp Meas Worksheet'!L96)*E9))</f>
        <v>0</v>
      </c>
      <c r="K9" s="86">
        <f>IFERROR(INDEX('Indirect Refrig Savings'!$J$3:$J$4,MATCH('Table 6-ACHC'!B9,'Indirect Refrig Savings'!$B$3:$B$4,0)),0)</f>
        <v>0</v>
      </c>
      <c r="L9" s="73">
        <f>IF('Savings Summary'!C9&lt;&gt;"DAC",'Supp Meas Worksheet'!$L$88*E9*D9,IF('Savings Summary'!C9="DAC",'Supp Meas Worksheet'!$M$88*E9*D9,0))</f>
        <v>0</v>
      </c>
      <c r="M9" s="99"/>
      <c r="P9" s="71"/>
      <c r="W9" s="5"/>
    </row>
    <row r="10" spans="1:35" ht="14.5" x14ac:dyDescent="0.35">
      <c r="A10" s="45">
        <f>'Supp Meas Worksheet'!B97</f>
        <v>0</v>
      </c>
      <c r="B10" s="45">
        <f>'Supp Meas Worksheet'!D97</f>
        <v>0</v>
      </c>
      <c r="C10" s="45">
        <f>'Supp Meas Worksheet'!N97</f>
        <v>0</v>
      </c>
      <c r="D10" s="45">
        <f>'Supp Meas Worksheet'!E97</f>
        <v>0</v>
      </c>
      <c r="E10" s="67">
        <f>'Supp Meas Worksheet'!C97</f>
        <v>0</v>
      </c>
      <c r="F10" s="292">
        <f t="shared" si="0"/>
        <v>0</v>
      </c>
      <c r="G10" s="67">
        <f>'Supp Meas Worksheet'!F97</f>
        <v>0</v>
      </c>
      <c r="H10" s="106">
        <f>IFERROR(IF(AND('Supp Meas Worksheet'!G97=0,OR('Supp Meas Worksheet'!I97=0,'Supp Meas Worksheet'!K97=0,'Supp Meas Worksheet'!L97=0)),F10*G10,0),0)</f>
        <v>0</v>
      </c>
      <c r="I10" s="106">
        <f t="shared" si="1"/>
        <v>0</v>
      </c>
      <c r="J10" s="291">
        <f>IF(I10&gt;0,I10,IF('Supp Meas Worksheet'!G97&gt;0,'Supp Meas Worksheet'!G97*'Table 6-ACHC'!E10,('Supp Meas Worksheet'!I97*'Supp Meas Worksheet'!K97*'Supp Meas Worksheet'!L97)*E10))</f>
        <v>0</v>
      </c>
      <c r="K10" s="86">
        <f>IFERROR(INDEX('Indirect Refrig Savings'!$J$3:$J$4,MATCH('Table 6-ACHC'!B10,'Indirect Refrig Savings'!$B$3:$B$4,0)),0)</f>
        <v>0</v>
      </c>
      <c r="L10" s="73">
        <f>IF('Savings Summary'!C10&lt;&gt;"DAC",'Supp Meas Worksheet'!$L$88*E10*D10,IF('Savings Summary'!C10="DAC",'Supp Meas Worksheet'!$M$88*E10*D10,0))</f>
        <v>0</v>
      </c>
      <c r="M10" s="99"/>
      <c r="R10" s="103"/>
      <c r="S10" s="103"/>
      <c r="T10" s="103"/>
      <c r="W10" s="5"/>
    </row>
    <row r="11" spans="1:35" ht="13.5" thickBot="1" x14ac:dyDescent="0.35">
      <c r="A11" s="288"/>
      <c r="B11" s="71"/>
      <c r="D11" s="81"/>
      <c r="E11" s="81"/>
      <c r="G11" s="81"/>
      <c r="H11" s="289"/>
      <c r="I11" s="71"/>
      <c r="J11" s="71"/>
      <c r="K11" s="294"/>
      <c r="L11" s="293"/>
      <c r="U11" s="78"/>
      <c r="V11" s="78"/>
      <c r="W11" s="84"/>
      <c r="X11" s="78"/>
      <c r="Y11" s="78"/>
      <c r="Z11" s="104"/>
      <c r="AA11" s="104"/>
      <c r="AB11" s="104"/>
      <c r="AC11" s="104"/>
      <c r="AG11" s="105"/>
      <c r="AI11" s="85"/>
    </row>
    <row r="12" spans="1:35" ht="13" thickTop="1" x14ac:dyDescent="0.25">
      <c r="A12" s="68"/>
      <c r="B12" s="68"/>
      <c r="C12" s="68"/>
      <c r="D12" s="68"/>
      <c r="E12" s="68"/>
      <c r="F12" s="68"/>
      <c r="G12" s="68"/>
      <c r="H12" s="68"/>
      <c r="I12" s="68"/>
      <c r="J12" s="68"/>
      <c r="W12" s="5"/>
    </row>
    <row r="13" spans="1:35" x14ac:dyDescent="0.25">
      <c r="A13" s="5" t="s">
        <v>2584</v>
      </c>
      <c r="W13" s="5"/>
    </row>
    <row r="14" spans="1:35" x14ac:dyDescent="0.25">
      <c r="C14" s="69"/>
      <c r="D14" s="69"/>
      <c r="E14" s="69"/>
      <c r="I14" s="78"/>
      <c r="U14" s="78"/>
      <c r="V14" s="78"/>
      <c r="W14" s="84"/>
      <c r="X14" s="78"/>
      <c r="Y14" s="78"/>
      <c r="Z14" s="104"/>
      <c r="AA14" s="104"/>
      <c r="AB14" s="104"/>
      <c r="AC14" s="104"/>
      <c r="AG14" s="105"/>
      <c r="AI14" s="85"/>
    </row>
    <row r="15" spans="1:35" ht="15" customHeight="1" x14ac:dyDescent="0.25">
      <c r="A15" s="6"/>
      <c r="B15" s="80" t="s">
        <v>1674</v>
      </c>
      <c r="E15" s="69" t="s">
        <v>1612</v>
      </c>
      <c r="W15" s="5"/>
    </row>
    <row r="16" spans="1:35" x14ac:dyDescent="0.25">
      <c r="A16" s="6" t="str">
        <f>'Indirect Refrig Savings'!B3</f>
        <v>Cooler (&gt; 32˚F)</v>
      </c>
      <c r="B16" s="106">
        <v>3</v>
      </c>
      <c r="E16" s="273" t="s">
        <v>2585</v>
      </c>
    </row>
    <row r="17" spans="1:13" x14ac:dyDescent="0.25">
      <c r="A17" s="6" t="str">
        <f>'Indirect Refrig Savings'!B4</f>
        <v>Freezer (≤ 32˚F)</v>
      </c>
      <c r="B17" s="106">
        <v>7.1</v>
      </c>
      <c r="E17" s="83"/>
    </row>
    <row r="18" spans="1:13" x14ac:dyDescent="0.25">
      <c r="A18" s="69"/>
      <c r="B18" s="78"/>
    </row>
    <row r="20" spans="1:13" s="5" customFormat="1" ht="14.5" x14ac:dyDescent="0.35">
      <c r="A20" s="71"/>
      <c r="C20" s="71"/>
      <c r="M20"/>
    </row>
    <row r="21" spans="1:13" s="5" customFormat="1" ht="14.5" x14ac:dyDescent="0.35">
      <c r="C21" s="265"/>
      <c r="M21"/>
    </row>
    <row r="22" spans="1:13" s="5" customFormat="1" ht="14.5" x14ac:dyDescent="0.35">
      <c r="C22" s="266"/>
      <c r="D22" s="72"/>
      <c r="E22" s="72"/>
      <c r="F22" s="72"/>
      <c r="K22" s="72"/>
      <c r="M22"/>
    </row>
    <row r="23" spans="1:13" s="5" customFormat="1" ht="14.5" x14ac:dyDescent="0.35">
      <c r="C23" s="72"/>
      <c r="D23" s="72"/>
      <c r="E23" s="72"/>
      <c r="F23" s="72"/>
      <c r="K23" s="72"/>
      <c r="M23"/>
    </row>
    <row r="24" spans="1:13" s="5" customFormat="1" ht="14.5" x14ac:dyDescent="0.35">
      <c r="A24" s="71"/>
      <c r="C24" s="72"/>
      <c r="D24" s="72"/>
      <c r="E24" s="72"/>
      <c r="F24" s="72"/>
      <c r="K24" s="72"/>
      <c r="M24"/>
    </row>
    <row r="25" spans="1:13" s="5" customFormat="1" ht="14.5" x14ac:dyDescent="0.35">
      <c r="C25" s="267"/>
      <c r="D25" s="72"/>
      <c r="E25" s="72"/>
      <c r="F25" s="72"/>
      <c r="K25" s="72"/>
      <c r="M25"/>
    </row>
    <row r="26" spans="1:13" s="5" customFormat="1" ht="14.5" x14ac:dyDescent="0.35">
      <c r="C26" s="268"/>
      <c r="D26" s="72"/>
      <c r="E26" s="72"/>
      <c r="F26" s="74"/>
      <c r="G26" s="72"/>
      <c r="M26"/>
    </row>
    <row r="27" spans="1:13" s="5" customFormat="1" ht="14.5" x14ac:dyDescent="0.35">
      <c r="C27" s="82"/>
      <c r="D27" s="72"/>
      <c r="E27" s="72"/>
      <c r="F27" s="74"/>
      <c r="G27" s="72"/>
      <c r="H27" s="72"/>
      <c r="K27" s="72"/>
      <c r="M27"/>
    </row>
    <row r="28" spans="1:13" s="5" customFormat="1" ht="18.75" customHeight="1" x14ac:dyDescent="0.35">
      <c r="M28"/>
    </row>
    <row r="29" spans="1:13" s="5" customFormat="1" ht="17.5" x14ac:dyDescent="0.35">
      <c r="A29" s="79"/>
      <c r="B29" s="76"/>
      <c r="C29" s="76"/>
      <c r="D29" s="82"/>
      <c r="E29" s="79"/>
      <c r="F29" s="79"/>
      <c r="G29" s="79"/>
      <c r="H29" s="79"/>
      <c r="I29" s="79"/>
      <c r="J29" s="79"/>
      <c r="K29" s="79"/>
      <c r="M29"/>
    </row>
    <row r="30" spans="1:13" s="5" customFormat="1" ht="12.75" customHeight="1" x14ac:dyDescent="0.35">
      <c r="E30" s="71"/>
      <c r="H30" s="269"/>
      <c r="I30" s="269"/>
      <c r="J30" s="269"/>
      <c r="K30" s="269"/>
      <c r="M30"/>
    </row>
    <row r="31" spans="1:13" s="5" customFormat="1" ht="14.5" x14ac:dyDescent="0.35">
      <c r="C31" s="75"/>
      <c r="F31" s="270"/>
      <c r="H31" s="71"/>
      <c r="M31"/>
    </row>
    <row r="32" spans="1:13" s="5" customFormat="1" ht="15.5" x14ac:dyDescent="0.35">
      <c r="A32" s="87"/>
      <c r="B32" s="1698"/>
      <c r="C32" s="1698"/>
      <c r="F32" s="270"/>
      <c r="J32" s="270"/>
      <c r="M32"/>
    </row>
    <row r="33" spans="1:23" ht="14.5" x14ac:dyDescent="0.35">
      <c r="F33" s="270"/>
      <c r="J33" s="270"/>
      <c r="M33"/>
      <c r="W33" s="5"/>
    </row>
    <row r="34" spans="1:23" ht="14.5" x14ac:dyDescent="0.35">
      <c r="J34" s="270"/>
      <c r="M34"/>
      <c r="W34" s="5"/>
    </row>
    <row r="35" spans="1:23" ht="15.5" x14ac:dyDescent="0.35">
      <c r="A35" s="87"/>
      <c r="B35" s="1699"/>
      <c r="C35" s="1699"/>
      <c r="E35" s="71"/>
      <c r="J35" s="270"/>
      <c r="M35"/>
      <c r="W35" s="5"/>
    </row>
    <row r="36" spans="1:23" ht="14.5" x14ac:dyDescent="0.35">
      <c r="A36" s="76"/>
      <c r="B36" s="76"/>
      <c r="C36" s="76"/>
      <c r="F36" s="271"/>
      <c r="H36" s="71"/>
      <c r="M36"/>
      <c r="W36" s="5"/>
    </row>
    <row r="37" spans="1:23" ht="14.5" x14ac:dyDescent="0.35">
      <c r="F37" s="271"/>
      <c r="J37" s="272"/>
      <c r="M37"/>
      <c r="W37" s="5"/>
    </row>
    <row r="38" spans="1:23" ht="15.5" x14ac:dyDescent="0.35">
      <c r="A38" s="87"/>
      <c r="B38" s="1700"/>
      <c r="C38" s="1700"/>
      <c r="F38" s="271"/>
      <c r="J38" s="271"/>
      <c r="M38"/>
      <c r="W38" s="5"/>
    </row>
    <row r="39" spans="1:23" ht="14.5" x14ac:dyDescent="0.35">
      <c r="E39" s="71"/>
      <c r="J39" s="271"/>
      <c r="M39"/>
      <c r="W39" s="5"/>
    </row>
    <row r="40" spans="1:23" x14ac:dyDescent="0.25">
      <c r="B40" s="70"/>
    </row>
  </sheetData>
  <sheetProtection algorithmName="SHA-512" hashValue="aCUTCDujejvE8zBL/piGWDPbpe2xNhAPaAtowq1FsH3KBdVrKiMDgmokQxVzBFOQUQwBOmlqVByUQCOumpx2RA==" saltValue="HJ985IXFgnHSwTx1K+wtxg==" spinCount="100000" sheet="1" objects="1" scenarios="1"/>
  <mergeCells count="3">
    <mergeCell ref="B32:C32"/>
    <mergeCell ref="B35:C35"/>
    <mergeCell ref="B38:C38"/>
  </mergeCells>
  <phoneticPr fontId="5" type="noConversion"/>
  <pageMargins left="0.25" right="0.25" top="0.75" bottom="1" header="0" footer="0"/>
  <pageSetup scale="70"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R2214"/>
  <sheetViews>
    <sheetView workbookViewId="0">
      <selection activeCell="A150" sqref="A150"/>
    </sheetView>
  </sheetViews>
  <sheetFormatPr defaultRowHeight="14.5" x14ac:dyDescent="0.35"/>
  <cols>
    <col min="1" max="1" width="45.6328125" bestFit="1" customWidth="1"/>
    <col min="2" max="2" width="26.36328125" customWidth="1"/>
    <col min="3" max="3" width="21.81640625" customWidth="1"/>
    <col min="4" max="4" width="5.6328125" customWidth="1"/>
    <col min="5" max="5" width="10.36328125" bestFit="1" customWidth="1"/>
    <col min="6" max="6" width="19.6328125" bestFit="1" customWidth="1"/>
    <col min="7" max="7" width="12.36328125" bestFit="1" customWidth="1"/>
    <col min="8" max="8" width="11.6328125" bestFit="1" customWidth="1"/>
    <col min="9" max="9" width="14.08984375" bestFit="1" customWidth="1"/>
    <col min="10" max="10" width="13.36328125" bestFit="1" customWidth="1"/>
    <col min="11" max="11" width="44.6328125" bestFit="1" customWidth="1"/>
    <col min="12" max="12" width="12" bestFit="1" customWidth="1"/>
    <col min="13" max="13" width="33.453125" bestFit="1" customWidth="1"/>
    <col min="14" max="14" width="9" bestFit="1" customWidth="1"/>
    <col min="15" max="15" width="9.08984375" bestFit="1" customWidth="1"/>
    <col min="16" max="16" width="18.6328125" customWidth="1"/>
    <col min="17" max="17" width="4.6328125" customWidth="1"/>
    <col min="18" max="18" width="79.1796875" bestFit="1" customWidth="1"/>
    <col min="19" max="19" width="12.6328125" customWidth="1"/>
    <col min="20" max="20" width="16.26953125" customWidth="1"/>
    <col min="21" max="21" width="19.54296875" customWidth="1"/>
    <col min="22" max="22" width="23.08984375" customWidth="1"/>
    <col min="23" max="23" width="11.7265625" bestFit="1" customWidth="1"/>
    <col min="24" max="24" width="15.36328125" bestFit="1" customWidth="1"/>
    <col min="25" max="25" width="18.54296875" bestFit="1" customWidth="1"/>
    <col min="26" max="26" width="22.1796875" bestFit="1" customWidth="1"/>
    <col min="28" max="28" width="9.26953125" customWidth="1"/>
    <col min="29" max="29" width="9.453125" customWidth="1"/>
    <col min="30" max="30" width="13" customWidth="1"/>
    <col min="31" max="31" width="18.6328125" customWidth="1"/>
    <col min="33" max="33" width="18.6328125" customWidth="1"/>
    <col min="34" max="34" width="12.54296875" customWidth="1"/>
    <col min="35" max="35" width="18.6328125" customWidth="1"/>
    <col min="36" max="36" width="8.81640625" customWidth="1"/>
    <col min="37" max="37" width="18.6328125" customWidth="1"/>
    <col min="39" max="39" width="18.6328125" customWidth="1"/>
    <col min="41" max="41" width="18.6328125" customWidth="1"/>
    <col min="43" max="44" width="18.6328125" customWidth="1"/>
  </cols>
  <sheetData>
    <row r="1" spans="1:40" x14ac:dyDescent="0.35">
      <c r="A1" t="s">
        <v>99</v>
      </c>
      <c r="B1" t="s">
        <v>1537</v>
      </c>
      <c r="C1" t="s">
        <v>2558</v>
      </c>
      <c r="E1" s="13" t="s">
        <v>1776</v>
      </c>
      <c r="F1" s="13" t="s">
        <v>6</v>
      </c>
      <c r="G1" t="s">
        <v>1777</v>
      </c>
      <c r="H1" t="s">
        <v>1758</v>
      </c>
      <c r="I1" t="s">
        <v>1778</v>
      </c>
      <c r="J1" s="21"/>
      <c r="K1" s="152" t="s">
        <v>1690</v>
      </c>
      <c r="L1" s="152" t="s">
        <v>1691</v>
      </c>
      <c r="M1" s="152" t="s">
        <v>1692</v>
      </c>
      <c r="N1" s="152" t="s">
        <v>1687</v>
      </c>
      <c r="O1" s="152" t="s">
        <v>1688</v>
      </c>
      <c r="P1" s="152" t="s">
        <v>1689</v>
      </c>
      <c r="R1" s="13" t="s">
        <v>2982</v>
      </c>
      <c r="S1" s="13" t="s">
        <v>3106</v>
      </c>
      <c r="T1" s="13" t="s">
        <v>3107</v>
      </c>
      <c r="U1" s="13" t="s">
        <v>3108</v>
      </c>
      <c r="V1" s="13" t="s">
        <v>3109</v>
      </c>
      <c r="W1" s="13" t="s">
        <v>3110</v>
      </c>
      <c r="X1" s="13" t="s">
        <v>3111</v>
      </c>
      <c r="Y1" s="13" t="s">
        <v>3112</v>
      </c>
      <c r="Z1" s="13" t="s">
        <v>3113</v>
      </c>
      <c r="AB1" t="s">
        <v>2982</v>
      </c>
      <c r="AC1" t="s">
        <v>3065</v>
      </c>
      <c r="AD1" t="s">
        <v>3066</v>
      </c>
      <c r="AE1" t="s">
        <v>3067</v>
      </c>
      <c r="AF1" t="s">
        <v>3076</v>
      </c>
      <c r="AG1" t="s">
        <v>3068</v>
      </c>
      <c r="AH1" t="s">
        <v>3069</v>
      </c>
      <c r="AI1" t="s">
        <v>3070</v>
      </c>
      <c r="AJ1" t="s">
        <v>3071</v>
      </c>
      <c r="AK1" t="s">
        <v>3072</v>
      </c>
      <c r="AL1" t="s">
        <v>3073</v>
      </c>
      <c r="AM1" t="s">
        <v>3074</v>
      </c>
      <c r="AN1" t="s">
        <v>3075</v>
      </c>
    </row>
    <row r="2" spans="1:40" ht="15" customHeight="1" x14ac:dyDescent="0.35">
      <c r="A2" s="12" t="s">
        <v>2540</v>
      </c>
      <c r="B2" t="s">
        <v>2540</v>
      </c>
      <c r="C2" t="s">
        <v>2540</v>
      </c>
      <c r="E2" s="158">
        <v>501</v>
      </c>
      <c r="F2" s="158" t="s">
        <v>1779</v>
      </c>
      <c r="G2" t="s">
        <v>1614</v>
      </c>
      <c r="H2" t="s">
        <v>1780</v>
      </c>
      <c r="I2" s="13">
        <v>4</v>
      </c>
      <c r="J2" s="21"/>
      <c r="K2" s="152" t="s">
        <v>1693</v>
      </c>
      <c r="L2" s="152" t="s">
        <v>0</v>
      </c>
      <c r="M2" s="152" t="s">
        <v>1619</v>
      </c>
      <c r="N2" s="152">
        <v>5.5199999999999999E-2</v>
      </c>
      <c r="O2" s="152">
        <v>0.14779999999999999</v>
      </c>
      <c r="P2" s="152">
        <v>-1.1000000000000001E-3</v>
      </c>
      <c r="R2" s="13" t="str">
        <f>'Savings Summary'!C7</f>
        <v>Automatic Door Closers for Walk-in Coolers or Freezers</v>
      </c>
      <c r="S2" s="13">
        <v>300</v>
      </c>
      <c r="T2" s="13">
        <v>300</v>
      </c>
      <c r="U2" s="13" t="s">
        <v>2992</v>
      </c>
      <c r="V2" s="13" t="s">
        <v>2992</v>
      </c>
      <c r="W2" s="13">
        <v>350</v>
      </c>
      <c r="X2" s="13">
        <v>400</v>
      </c>
      <c r="Y2" s="13" t="s">
        <v>2992</v>
      </c>
      <c r="Z2" s="13" t="s">
        <v>2992</v>
      </c>
      <c r="AB2" t="s">
        <v>2967</v>
      </c>
      <c r="AC2">
        <v>0.2</v>
      </c>
      <c r="AD2">
        <v>4</v>
      </c>
      <c r="AE2">
        <v>4</v>
      </c>
      <c r="AF2">
        <v>3</v>
      </c>
      <c r="AG2">
        <v>1.25</v>
      </c>
      <c r="AH2">
        <v>1.5</v>
      </c>
      <c r="AI2">
        <v>10</v>
      </c>
      <c r="AJ2">
        <v>12</v>
      </c>
      <c r="AK2">
        <v>10</v>
      </c>
      <c r="AL2">
        <v>12</v>
      </c>
      <c r="AM2">
        <v>12</v>
      </c>
      <c r="AN2">
        <v>14</v>
      </c>
    </row>
    <row r="3" spans="1:40" x14ac:dyDescent="0.35">
      <c r="A3" s="12" t="s">
        <v>2541</v>
      </c>
      <c r="B3" t="s">
        <v>2541</v>
      </c>
      <c r="C3" t="s">
        <v>2541</v>
      </c>
      <c r="E3" s="158">
        <v>544</v>
      </c>
      <c r="F3" s="158" t="s">
        <v>1779</v>
      </c>
      <c r="G3" t="s">
        <v>1614</v>
      </c>
      <c r="H3" t="s">
        <v>1780</v>
      </c>
      <c r="I3" s="13">
        <v>4</v>
      </c>
      <c r="J3" s="21"/>
      <c r="K3" s="152" t="s">
        <v>1694</v>
      </c>
      <c r="L3" s="152" t="s">
        <v>1</v>
      </c>
      <c r="M3" s="152" t="s">
        <v>1619</v>
      </c>
      <c r="N3" s="152">
        <v>4.7800000000000002E-2</v>
      </c>
      <c r="O3" s="152">
        <v>0.14779999999999999</v>
      </c>
      <c r="P3" s="152">
        <v>-1.1999999999999999E-3</v>
      </c>
      <c r="R3" s="13" t="str">
        <f>'Savings Summary'!C8</f>
        <v>Air Cooled Refrigeration Condenser</v>
      </c>
      <c r="S3" s="13">
        <v>3000</v>
      </c>
      <c r="T3" s="13">
        <v>3000</v>
      </c>
      <c r="U3" s="13" t="s">
        <v>2992</v>
      </c>
      <c r="V3" s="13" t="s">
        <v>2992</v>
      </c>
      <c r="W3" s="13">
        <v>3500</v>
      </c>
      <c r="X3" s="13">
        <v>4000</v>
      </c>
      <c r="Y3" s="13" t="s">
        <v>2992</v>
      </c>
      <c r="Z3" s="13" t="s">
        <v>2992</v>
      </c>
    </row>
    <row r="4" spans="1:40" x14ac:dyDescent="0.35">
      <c r="A4" s="12" t="s">
        <v>1538</v>
      </c>
      <c r="B4" t="s">
        <v>96</v>
      </c>
      <c r="C4" t="s">
        <v>2547</v>
      </c>
      <c r="E4" s="158">
        <v>6390</v>
      </c>
      <c r="F4" s="158" t="s">
        <v>1781</v>
      </c>
      <c r="G4" t="s">
        <v>1614</v>
      </c>
      <c r="H4" t="s">
        <v>1780</v>
      </c>
      <c r="I4" s="13">
        <v>4</v>
      </c>
      <c r="J4" s="21"/>
      <c r="K4" s="152" t="s">
        <v>1695</v>
      </c>
      <c r="L4" s="152" t="s">
        <v>2</v>
      </c>
      <c r="M4" s="152" t="s">
        <v>1619</v>
      </c>
      <c r="N4" s="152">
        <v>5.3400000000000003E-2</v>
      </c>
      <c r="O4" s="152">
        <v>0.14779999999999999</v>
      </c>
      <c r="P4" s="152">
        <v>-1.1999999999999999E-3</v>
      </c>
      <c r="R4" s="13" t="str">
        <f>'Savings Summary'!C9&amp;"Standard Efficiency Door"</f>
        <v>Installation of Doors on Existing Verticle Open Reach-in Display CaseStandard Efficiency Door</v>
      </c>
      <c r="S4" s="13">
        <v>350</v>
      </c>
      <c r="T4" s="13">
        <v>350</v>
      </c>
      <c r="U4" s="13">
        <v>350</v>
      </c>
      <c r="V4" s="13">
        <v>350</v>
      </c>
      <c r="W4" s="13">
        <v>350</v>
      </c>
      <c r="X4" s="13">
        <v>400</v>
      </c>
      <c r="Y4" s="13">
        <v>400</v>
      </c>
      <c r="Z4" s="13">
        <v>450</v>
      </c>
    </row>
    <row r="5" spans="1:40" x14ac:dyDescent="0.35">
      <c r="A5" s="12" t="s">
        <v>2550</v>
      </c>
      <c r="B5" t="s">
        <v>96</v>
      </c>
      <c r="C5" t="s">
        <v>2550</v>
      </c>
      <c r="E5" s="158">
        <v>10001</v>
      </c>
      <c r="F5" s="158" t="s">
        <v>1782</v>
      </c>
      <c r="G5" t="s">
        <v>1614</v>
      </c>
      <c r="H5" t="s">
        <v>1782</v>
      </c>
      <c r="I5" s="13">
        <v>4</v>
      </c>
      <c r="J5" s="21"/>
      <c r="K5" s="152" t="s">
        <v>1696</v>
      </c>
      <c r="L5" s="152" t="s">
        <v>3</v>
      </c>
      <c r="M5" s="152" t="s">
        <v>1619</v>
      </c>
      <c r="N5" s="152">
        <v>4.87E-2</v>
      </c>
      <c r="O5" s="152">
        <v>0.14779999999999999</v>
      </c>
      <c r="P5" s="152">
        <v>-1.1999999999999999E-3</v>
      </c>
      <c r="R5" s="13" t="str">
        <f>'Savings Summary'!C9&amp;"High Efficiency Door"</f>
        <v>Installation of Doors on Existing Verticle Open Reach-in Display CaseHigh Efficiency Door</v>
      </c>
      <c r="S5" s="13">
        <v>500</v>
      </c>
      <c r="T5" s="13">
        <v>500</v>
      </c>
      <c r="U5" s="13">
        <v>500</v>
      </c>
      <c r="V5" s="13">
        <v>500</v>
      </c>
      <c r="W5" s="13">
        <v>500</v>
      </c>
      <c r="X5" s="13">
        <v>600</v>
      </c>
      <c r="Y5" s="13">
        <v>550</v>
      </c>
      <c r="Z5" s="13">
        <v>650</v>
      </c>
    </row>
    <row r="6" spans="1:40" x14ac:dyDescent="0.35">
      <c r="A6" s="12" t="s">
        <v>97</v>
      </c>
      <c r="B6" t="s">
        <v>97</v>
      </c>
      <c r="C6" t="s">
        <v>2547</v>
      </c>
      <c r="E6" s="158">
        <v>10002</v>
      </c>
      <c r="F6" s="158" t="s">
        <v>1782</v>
      </c>
      <c r="G6" t="s">
        <v>1614</v>
      </c>
      <c r="H6" t="s">
        <v>1782</v>
      </c>
      <c r="I6" s="13">
        <v>4</v>
      </c>
      <c r="J6" s="21"/>
      <c r="K6" s="152" t="s">
        <v>1697</v>
      </c>
      <c r="L6" s="152" t="s">
        <v>1614</v>
      </c>
      <c r="M6" s="152" t="s">
        <v>1619</v>
      </c>
      <c r="N6" s="152">
        <v>6.2799999999999995E-2</v>
      </c>
      <c r="O6" s="152">
        <v>0.14779999999999999</v>
      </c>
      <c r="P6" s="152">
        <v>-1E-3</v>
      </c>
      <c r="R6" s="13" t="str">
        <f>'Savings Summary'!C10</f>
        <v>Evaporator Fan Motor Replacement - Permanent Magnet Synchronous Motor (PMSM)</v>
      </c>
      <c r="S6" s="13">
        <v>250</v>
      </c>
      <c r="T6" s="13">
        <v>250</v>
      </c>
      <c r="U6" s="13" t="s">
        <v>2992</v>
      </c>
      <c r="V6" s="13" t="s">
        <v>2992</v>
      </c>
      <c r="W6" s="13">
        <v>275</v>
      </c>
      <c r="X6" s="13">
        <v>325</v>
      </c>
      <c r="Y6" s="13" t="s">
        <v>2992</v>
      </c>
      <c r="Z6" s="13" t="s">
        <v>2992</v>
      </c>
    </row>
    <row r="7" spans="1:40" x14ac:dyDescent="0.35">
      <c r="A7" s="12" t="s">
        <v>2549</v>
      </c>
      <c r="B7" t="s">
        <v>2549</v>
      </c>
      <c r="C7" t="s">
        <v>2549</v>
      </c>
      <c r="E7" s="158">
        <v>10003</v>
      </c>
      <c r="F7" s="158" t="s">
        <v>1782</v>
      </c>
      <c r="G7" t="s">
        <v>1614</v>
      </c>
      <c r="H7" t="s">
        <v>1782</v>
      </c>
      <c r="I7" s="13">
        <v>4</v>
      </c>
      <c r="J7" s="21"/>
      <c r="K7" s="152" t="s">
        <v>1698</v>
      </c>
      <c r="L7" s="152" t="s">
        <v>1608</v>
      </c>
      <c r="M7" s="152" t="s">
        <v>1619</v>
      </c>
      <c r="N7" s="152">
        <v>5.8400000000000001E-2</v>
      </c>
      <c r="O7" s="152">
        <v>0.14779999999999999</v>
      </c>
      <c r="P7" s="152">
        <v>-1.1000000000000001E-3</v>
      </c>
      <c r="R7" s="13" t="str">
        <f>'Savings Summary'!C11</f>
        <v>Walk-in Refrigerator or Freezer Evaporator Fan Motor Controls</v>
      </c>
      <c r="S7" s="13">
        <v>500</v>
      </c>
      <c r="T7" s="13">
        <v>500</v>
      </c>
      <c r="U7" s="13" t="s">
        <v>2992</v>
      </c>
      <c r="V7" s="13" t="s">
        <v>2992</v>
      </c>
      <c r="W7" s="13">
        <v>550</v>
      </c>
      <c r="X7" s="13">
        <v>600</v>
      </c>
      <c r="Y7" s="13" t="s">
        <v>2992</v>
      </c>
      <c r="Z7" s="13" t="s">
        <v>2992</v>
      </c>
    </row>
    <row r="8" spans="1:40" x14ac:dyDescent="0.35">
      <c r="A8" s="12" t="s">
        <v>2543</v>
      </c>
      <c r="B8" t="s">
        <v>1613</v>
      </c>
      <c r="C8" t="s">
        <v>1613</v>
      </c>
      <c r="E8" s="158">
        <v>10004</v>
      </c>
      <c r="F8" s="158" t="s">
        <v>1782</v>
      </c>
      <c r="G8" t="s">
        <v>1614</v>
      </c>
      <c r="H8" t="s">
        <v>1782</v>
      </c>
      <c r="I8" s="13">
        <v>4</v>
      </c>
      <c r="J8" s="21"/>
      <c r="K8" s="152" t="s">
        <v>1699</v>
      </c>
      <c r="L8" s="152" t="s">
        <v>5</v>
      </c>
      <c r="M8" s="152" t="s">
        <v>1619</v>
      </c>
      <c r="N8" s="152">
        <v>5.4399999999999997E-2</v>
      </c>
      <c r="O8" s="152">
        <v>0.14779999999999999</v>
      </c>
      <c r="P8" s="152">
        <v>-1.1999999999999999E-3</v>
      </c>
      <c r="R8" s="13" t="str">
        <f>'Savings Summary'!C12</f>
        <v>Anti-Condensate Heater Controls for Walk-in and Reach-in Coolers and Freezers</v>
      </c>
      <c r="S8" s="13">
        <v>250</v>
      </c>
      <c r="T8" s="13">
        <v>250</v>
      </c>
      <c r="U8" s="13" t="s">
        <v>2992</v>
      </c>
      <c r="V8" s="13" t="s">
        <v>2992</v>
      </c>
      <c r="W8" s="13">
        <v>300</v>
      </c>
      <c r="X8" s="13">
        <v>350</v>
      </c>
      <c r="Y8" s="13" t="s">
        <v>2992</v>
      </c>
      <c r="Z8" s="13" t="s">
        <v>2992</v>
      </c>
    </row>
    <row r="9" spans="1:40" x14ac:dyDescent="0.35">
      <c r="A9" s="12" t="s">
        <v>2548</v>
      </c>
      <c r="B9" t="s">
        <v>96</v>
      </c>
      <c r="C9" t="s">
        <v>2548</v>
      </c>
      <c r="E9" s="158">
        <v>10005</v>
      </c>
      <c r="F9" s="158" t="s">
        <v>1782</v>
      </c>
      <c r="G9" t="s">
        <v>1614</v>
      </c>
      <c r="H9" t="s">
        <v>1782</v>
      </c>
      <c r="I9" s="13">
        <v>4</v>
      </c>
      <c r="J9" s="21"/>
      <c r="K9" s="152" t="s">
        <v>1700</v>
      </c>
      <c r="L9" s="152" t="s">
        <v>0</v>
      </c>
      <c r="M9" s="152" t="s">
        <v>1645</v>
      </c>
      <c r="N9" s="152">
        <v>3.2099999999999997E-2</v>
      </c>
      <c r="O9" s="152">
        <v>8.5999999999999993E-2</v>
      </c>
      <c r="P9" s="152">
        <v>-1.1000000000000001E-3</v>
      </c>
      <c r="R9" s="13" t="str">
        <f>'Savings Summary'!C13</f>
        <v>Floating Head Pressure Control</v>
      </c>
      <c r="S9" s="13">
        <v>300</v>
      </c>
      <c r="T9" s="13">
        <v>300</v>
      </c>
      <c r="U9" s="13" t="s">
        <v>2992</v>
      </c>
      <c r="V9" s="13" t="s">
        <v>2992</v>
      </c>
      <c r="W9" s="13">
        <v>350</v>
      </c>
      <c r="X9" s="13">
        <v>400</v>
      </c>
      <c r="Y9" s="13" t="s">
        <v>2992</v>
      </c>
      <c r="Z9" s="13" t="s">
        <v>2992</v>
      </c>
    </row>
    <row r="10" spans="1:40" x14ac:dyDescent="0.35">
      <c r="A10" s="12" t="s">
        <v>1539</v>
      </c>
      <c r="B10" t="s">
        <v>96</v>
      </c>
      <c r="C10" t="s">
        <v>2559</v>
      </c>
      <c r="E10" s="158">
        <v>10006</v>
      </c>
      <c r="F10" s="158" t="s">
        <v>1782</v>
      </c>
      <c r="G10" t="s">
        <v>1614</v>
      </c>
      <c r="H10" t="s">
        <v>1782</v>
      </c>
      <c r="I10" s="13">
        <v>4</v>
      </c>
      <c r="J10" s="21"/>
      <c r="K10" s="152" t="s">
        <v>1701</v>
      </c>
      <c r="L10" s="152" t="s">
        <v>1</v>
      </c>
      <c r="M10" s="152" t="s">
        <v>1645</v>
      </c>
      <c r="N10" s="152">
        <v>2.7799999999999998E-2</v>
      </c>
      <c r="O10" s="152">
        <v>8.5999999999999993E-2</v>
      </c>
      <c r="P10" s="152">
        <v>-1.1999999999999999E-3</v>
      </c>
      <c r="R10" s="13" t="str">
        <f>'Savings Summary'!C17</f>
        <v>Advanced Rooftop Unit Control</v>
      </c>
      <c r="S10" s="13" t="s">
        <v>2967</v>
      </c>
      <c r="T10" s="13" t="s">
        <v>2967</v>
      </c>
      <c r="U10" s="13" t="s">
        <v>2967</v>
      </c>
      <c r="V10" s="13" t="s">
        <v>2967</v>
      </c>
      <c r="W10" s="13">
        <v>4000</v>
      </c>
      <c r="X10" s="13">
        <v>4500</v>
      </c>
      <c r="Y10" s="13">
        <v>4500</v>
      </c>
      <c r="Z10" s="13">
        <v>5000</v>
      </c>
    </row>
    <row r="11" spans="1:40" x14ac:dyDescent="0.35">
      <c r="A11" s="12" t="s">
        <v>1547</v>
      </c>
      <c r="B11" t="s">
        <v>96</v>
      </c>
      <c r="C11" t="s">
        <v>1547</v>
      </c>
      <c r="E11" s="158">
        <v>10007</v>
      </c>
      <c r="F11" s="158" t="s">
        <v>1782</v>
      </c>
      <c r="G11" t="s">
        <v>1614</v>
      </c>
      <c r="H11" t="s">
        <v>1782</v>
      </c>
      <c r="I11" s="13">
        <v>4</v>
      </c>
      <c r="J11" s="21"/>
      <c r="K11" s="152" t="s">
        <v>1702</v>
      </c>
      <c r="L11" s="152" t="s">
        <v>2</v>
      </c>
      <c r="M11" s="152" t="s">
        <v>1645</v>
      </c>
      <c r="N11" s="152">
        <v>3.1099999999999999E-2</v>
      </c>
      <c r="O11" s="152">
        <v>8.5999999999999993E-2</v>
      </c>
      <c r="P11" s="152">
        <v>-1.1999999999999999E-3</v>
      </c>
      <c r="R11" s="13" t="str">
        <f>'Savings Summary'!C18</f>
        <v>Demand Control Ventilation</v>
      </c>
      <c r="S11" s="13" t="s">
        <v>2967</v>
      </c>
      <c r="T11" s="13" t="s">
        <v>2967</v>
      </c>
      <c r="U11" s="13" t="s">
        <v>2967</v>
      </c>
      <c r="V11" s="13" t="s">
        <v>2967</v>
      </c>
      <c r="W11" s="13">
        <v>1.5</v>
      </c>
      <c r="X11" s="13">
        <v>2</v>
      </c>
      <c r="Y11" s="13">
        <v>1.75</v>
      </c>
      <c r="Z11" s="13">
        <v>2.25</v>
      </c>
    </row>
    <row r="12" spans="1:40" x14ac:dyDescent="0.35">
      <c r="A12" s="12" t="s">
        <v>2552</v>
      </c>
      <c r="B12" t="s">
        <v>2552</v>
      </c>
      <c r="C12" t="s">
        <v>2552</v>
      </c>
      <c r="E12" s="158">
        <v>10008</v>
      </c>
      <c r="F12" s="158" t="s">
        <v>1782</v>
      </c>
      <c r="G12" t="s">
        <v>1614</v>
      </c>
      <c r="H12" t="s">
        <v>1782</v>
      </c>
      <c r="I12" s="13">
        <v>4</v>
      </c>
      <c r="J12" s="21"/>
      <c r="K12" s="152" t="s">
        <v>1703</v>
      </c>
      <c r="L12" s="152" t="s">
        <v>3</v>
      </c>
      <c r="M12" s="152" t="s">
        <v>1645</v>
      </c>
      <c r="N12" s="152">
        <v>2.8299999999999999E-2</v>
      </c>
      <c r="O12" s="152">
        <v>8.5999999999999993E-2</v>
      </c>
      <c r="P12" s="152">
        <v>-1.1999999999999999E-3</v>
      </c>
      <c r="R12" s="13" t="str">
        <f>'Savings Summary'!C19</f>
        <v>Kitchen Hood Demand Control Ventilation</v>
      </c>
      <c r="S12" s="13">
        <v>1500</v>
      </c>
      <c r="T12" s="13">
        <v>1500</v>
      </c>
      <c r="U12" s="13">
        <v>1500</v>
      </c>
      <c r="V12" s="13">
        <v>1500</v>
      </c>
      <c r="W12" s="13">
        <v>1500</v>
      </c>
      <c r="X12" s="13">
        <v>1750</v>
      </c>
      <c r="Y12" s="13">
        <v>1600</v>
      </c>
      <c r="Z12" s="13">
        <v>1850</v>
      </c>
    </row>
    <row r="13" spans="1:40" x14ac:dyDescent="0.35">
      <c r="A13" s="12" t="s">
        <v>1546</v>
      </c>
      <c r="B13" t="s">
        <v>96</v>
      </c>
      <c r="C13" t="s">
        <v>1546</v>
      </c>
      <c r="E13" s="158">
        <v>10009</v>
      </c>
      <c r="F13" s="158" t="s">
        <v>1782</v>
      </c>
      <c r="G13" t="s">
        <v>1614</v>
      </c>
      <c r="H13" t="s">
        <v>1782</v>
      </c>
      <c r="I13" s="13">
        <v>4</v>
      </c>
      <c r="J13" s="21"/>
      <c r="K13" s="152" t="s">
        <v>1704</v>
      </c>
      <c r="L13" s="152" t="s">
        <v>1614</v>
      </c>
      <c r="M13" s="152" t="s">
        <v>1645</v>
      </c>
      <c r="N13" s="152">
        <v>3.6499999999999998E-2</v>
      </c>
      <c r="O13" s="152">
        <v>8.5999999999999993E-2</v>
      </c>
      <c r="P13" s="152">
        <v>-1E-3</v>
      </c>
      <c r="R13" s="13" t="str">
        <f>'Savings Summary'!C20</f>
        <v>Energy Recovery Ventilator (Sensible &amp; Latent Heat)</v>
      </c>
      <c r="S13" s="13" t="s">
        <v>2967</v>
      </c>
      <c r="T13" s="13" t="s">
        <v>2967</v>
      </c>
      <c r="U13" s="13" t="s">
        <v>2967</v>
      </c>
      <c r="V13" s="13" t="s">
        <v>2967</v>
      </c>
      <c r="W13" s="13" t="s">
        <v>2992</v>
      </c>
      <c r="X13" s="13" t="s">
        <v>2992</v>
      </c>
      <c r="Y13" s="13" t="s">
        <v>2992</v>
      </c>
      <c r="Z13" s="13" t="s">
        <v>2992</v>
      </c>
    </row>
    <row r="14" spans="1:40" x14ac:dyDescent="0.35">
      <c r="A14" s="12" t="s">
        <v>1540</v>
      </c>
      <c r="B14" t="s">
        <v>96</v>
      </c>
      <c r="C14" t="s">
        <v>2540</v>
      </c>
      <c r="E14" s="158">
        <v>10010</v>
      </c>
      <c r="F14" s="158" t="s">
        <v>1782</v>
      </c>
      <c r="G14" t="s">
        <v>1614</v>
      </c>
      <c r="H14" t="s">
        <v>1782</v>
      </c>
      <c r="I14" s="13">
        <v>4</v>
      </c>
      <c r="J14" s="21"/>
      <c r="K14" s="152" t="s">
        <v>1705</v>
      </c>
      <c r="L14" s="152" t="s">
        <v>1608</v>
      </c>
      <c r="M14" s="152" t="s">
        <v>1645</v>
      </c>
      <c r="N14" s="152">
        <v>3.4000000000000002E-2</v>
      </c>
      <c r="O14" s="152">
        <v>8.5999999999999993E-2</v>
      </c>
      <c r="P14" s="152">
        <v>-1.1000000000000001E-3</v>
      </c>
      <c r="R14" s="13" t="str">
        <f>'Savings Summary'!C21</f>
        <v>Heat Recovery Ventilator (Sensible Heat)</v>
      </c>
      <c r="S14" s="13" t="s">
        <v>2967</v>
      </c>
      <c r="T14" s="13" t="s">
        <v>2967</v>
      </c>
      <c r="U14" s="13" t="s">
        <v>2967</v>
      </c>
      <c r="V14" s="13" t="s">
        <v>2967</v>
      </c>
      <c r="W14" s="13">
        <v>10</v>
      </c>
      <c r="X14" s="13">
        <v>12</v>
      </c>
      <c r="Y14" s="13">
        <v>11</v>
      </c>
      <c r="Z14" s="13">
        <v>13</v>
      </c>
    </row>
    <row r="15" spans="1:40" x14ac:dyDescent="0.35">
      <c r="A15" s="12" t="s">
        <v>2555</v>
      </c>
      <c r="B15" t="s">
        <v>2556</v>
      </c>
      <c r="C15" t="s">
        <v>2556</v>
      </c>
      <c r="E15" s="158">
        <v>10011</v>
      </c>
      <c r="F15" s="158" t="s">
        <v>1782</v>
      </c>
      <c r="G15" t="s">
        <v>1614</v>
      </c>
      <c r="H15" t="s">
        <v>1782</v>
      </c>
      <c r="I15" s="13">
        <v>4</v>
      </c>
      <c r="J15" s="21"/>
      <c r="K15" s="152" t="s">
        <v>1706</v>
      </c>
      <c r="L15" s="152" t="s">
        <v>5</v>
      </c>
      <c r="M15" s="152" t="s">
        <v>1645</v>
      </c>
      <c r="N15" s="152">
        <v>3.1699999999999999E-2</v>
      </c>
      <c r="O15" s="152">
        <v>8.5999999999999993E-2</v>
      </c>
      <c r="P15" s="152">
        <v>-1.1999999999999999E-3</v>
      </c>
      <c r="R15" s="13" t="str">
        <f>'Savings Summary'!C22</f>
        <v>Communicating Thermostat</v>
      </c>
      <c r="S15" s="13" t="s">
        <v>2967</v>
      </c>
      <c r="T15" s="13" t="s">
        <v>2967</v>
      </c>
      <c r="U15" s="13" t="s">
        <v>2967</v>
      </c>
      <c r="V15" s="13" t="s">
        <v>2967</v>
      </c>
      <c r="W15" s="13">
        <v>250</v>
      </c>
      <c r="X15" s="13">
        <v>300</v>
      </c>
      <c r="Y15" s="13">
        <v>300</v>
      </c>
      <c r="Z15" s="13">
        <v>350</v>
      </c>
    </row>
    <row r="16" spans="1:40" x14ac:dyDescent="0.35">
      <c r="A16" s="12" t="s">
        <v>2554</v>
      </c>
      <c r="B16" t="s">
        <v>2557</v>
      </c>
      <c r="C16" t="s">
        <v>2557</v>
      </c>
      <c r="E16" s="158">
        <v>10012</v>
      </c>
      <c r="F16" s="158" t="s">
        <v>1782</v>
      </c>
      <c r="G16" t="s">
        <v>1614</v>
      </c>
      <c r="H16" t="s">
        <v>1782</v>
      </c>
      <c r="I16" s="13">
        <v>4</v>
      </c>
      <c r="J16" s="21"/>
      <c r="K16" s="152" t="s">
        <v>1707</v>
      </c>
      <c r="L16" s="152" t="s">
        <v>0</v>
      </c>
      <c r="M16" s="152" t="s">
        <v>1544</v>
      </c>
      <c r="N16" s="152">
        <v>-6.3299999999999995E-2</v>
      </c>
      <c r="O16" s="152">
        <v>0.14779999999999999</v>
      </c>
      <c r="P16" s="152">
        <v>0</v>
      </c>
      <c r="R16" s="13" t="str">
        <f>'Savings Summary'!C23</f>
        <v>Hotel/ Motel Guest Room Energy Management System (Occ Sensor)</v>
      </c>
      <c r="S16" s="13">
        <v>300</v>
      </c>
      <c r="T16" s="13">
        <v>300</v>
      </c>
      <c r="U16" s="13">
        <v>300</v>
      </c>
      <c r="V16" s="13">
        <v>300</v>
      </c>
      <c r="W16" s="13">
        <v>300</v>
      </c>
      <c r="X16" s="13">
        <v>350</v>
      </c>
      <c r="Y16" s="13">
        <v>350</v>
      </c>
      <c r="Z16" s="13">
        <v>400</v>
      </c>
    </row>
    <row r="17" spans="1:26" x14ac:dyDescent="0.35">
      <c r="A17" s="23" t="s">
        <v>1541</v>
      </c>
      <c r="B17" t="s">
        <v>96</v>
      </c>
      <c r="C17" t="s">
        <v>2559</v>
      </c>
      <c r="E17" s="158">
        <v>10013</v>
      </c>
      <c r="F17" s="158" t="s">
        <v>1782</v>
      </c>
      <c r="G17" t="s">
        <v>1614</v>
      </c>
      <c r="H17" t="s">
        <v>1782</v>
      </c>
      <c r="I17" s="13">
        <v>4</v>
      </c>
      <c r="J17" s="21"/>
      <c r="K17" s="152" t="s">
        <v>1708</v>
      </c>
      <c r="L17" s="152" t="s">
        <v>1</v>
      </c>
      <c r="M17" s="152" t="s">
        <v>1544</v>
      </c>
      <c r="N17" s="152">
        <v>-8.0600000000000005E-2</v>
      </c>
      <c r="O17" s="152">
        <v>0.14779999999999999</v>
      </c>
      <c r="P17" s="152">
        <v>0</v>
      </c>
      <c r="R17" s="13" t="str">
        <f>'Savings Summary'!C27</f>
        <v>Drain Water Heat Recovery</v>
      </c>
      <c r="S17" s="13">
        <v>1500</v>
      </c>
      <c r="T17" s="13">
        <v>1500</v>
      </c>
      <c r="U17" s="13">
        <v>1500</v>
      </c>
      <c r="V17" s="13">
        <v>1500</v>
      </c>
      <c r="W17" s="13" t="s">
        <v>2992</v>
      </c>
      <c r="X17" s="13" t="s">
        <v>2992</v>
      </c>
      <c r="Y17" s="13" t="s">
        <v>2992</v>
      </c>
      <c r="Z17" s="13" t="s">
        <v>2992</v>
      </c>
    </row>
    <row r="18" spans="1:26" x14ac:dyDescent="0.35">
      <c r="A18" s="12" t="s">
        <v>2545</v>
      </c>
      <c r="B18" t="s">
        <v>96</v>
      </c>
      <c r="C18" t="s">
        <v>2545</v>
      </c>
      <c r="E18" s="158">
        <v>10014</v>
      </c>
      <c r="F18" s="158" t="s">
        <v>1782</v>
      </c>
      <c r="G18" t="s">
        <v>1614</v>
      </c>
      <c r="H18" t="s">
        <v>1782</v>
      </c>
      <c r="I18" s="13">
        <v>4</v>
      </c>
      <c r="J18" s="21"/>
      <c r="K18" s="152" t="s">
        <v>1709</v>
      </c>
      <c r="L18" s="152" t="s">
        <v>2</v>
      </c>
      <c r="M18" s="152" t="s">
        <v>1544</v>
      </c>
      <c r="N18" s="152">
        <v>-6.88E-2</v>
      </c>
      <c r="O18" s="152">
        <v>0.14779999999999999</v>
      </c>
      <c r="P18" s="152">
        <v>0</v>
      </c>
      <c r="R18" s="13" t="str">
        <f>'Savings Summary'!J7</f>
        <v>Air Compressor Replacement</v>
      </c>
      <c r="S18" s="13">
        <v>500</v>
      </c>
      <c r="T18" s="13">
        <v>500</v>
      </c>
      <c r="U18" s="13" t="s">
        <v>2992</v>
      </c>
      <c r="V18" s="13" t="s">
        <v>2992</v>
      </c>
      <c r="W18" s="13">
        <v>550</v>
      </c>
      <c r="X18" s="13">
        <v>600</v>
      </c>
      <c r="Y18" s="13" t="s">
        <v>2992</v>
      </c>
      <c r="Z18" s="13" t="s">
        <v>2992</v>
      </c>
    </row>
    <row r="19" spans="1:26" x14ac:dyDescent="0.35">
      <c r="A19" s="23" t="s">
        <v>1542</v>
      </c>
      <c r="B19" t="s">
        <v>1613</v>
      </c>
      <c r="C19" t="s">
        <v>2546</v>
      </c>
      <c r="E19" s="158">
        <v>10015</v>
      </c>
      <c r="F19" s="158" t="s">
        <v>1782</v>
      </c>
      <c r="G19" t="s">
        <v>1614</v>
      </c>
      <c r="H19" t="s">
        <v>1782</v>
      </c>
      <c r="I19" s="13">
        <v>4</v>
      </c>
      <c r="J19" s="21"/>
      <c r="K19" s="152" t="s">
        <v>1710</v>
      </c>
      <c r="L19" s="152" t="s">
        <v>3</v>
      </c>
      <c r="M19" s="152" t="s">
        <v>1544</v>
      </c>
      <c r="N19" s="152">
        <v>-8.1000000000000003E-2</v>
      </c>
      <c r="O19" s="152">
        <v>0.14779999999999999</v>
      </c>
      <c r="P19" s="152">
        <v>0</v>
      </c>
      <c r="R19" s="13" t="str">
        <f>'Savings Summary'!J8</f>
        <v>Compressed Air Flow Controller</v>
      </c>
      <c r="S19" s="13">
        <v>80</v>
      </c>
      <c r="T19" s="13">
        <v>80</v>
      </c>
      <c r="U19" s="13" t="s">
        <v>2992</v>
      </c>
      <c r="V19" s="13" t="s">
        <v>2992</v>
      </c>
      <c r="W19" s="13">
        <v>100</v>
      </c>
      <c r="X19" s="13">
        <v>120</v>
      </c>
      <c r="Y19" s="13" t="s">
        <v>2992</v>
      </c>
      <c r="Z19" s="13" t="s">
        <v>2992</v>
      </c>
    </row>
    <row r="20" spans="1:26" x14ac:dyDescent="0.35">
      <c r="A20" s="12" t="s">
        <v>2553</v>
      </c>
      <c r="B20" t="s">
        <v>2553</v>
      </c>
      <c r="C20" t="s">
        <v>2553</v>
      </c>
      <c r="E20" s="158">
        <v>10016</v>
      </c>
      <c r="F20" s="158" t="s">
        <v>1782</v>
      </c>
      <c r="G20" t="s">
        <v>1614</v>
      </c>
      <c r="H20" t="s">
        <v>1782</v>
      </c>
      <c r="I20" s="13">
        <v>4</v>
      </c>
      <c r="J20" s="21"/>
      <c r="K20" s="152" t="s">
        <v>1711</v>
      </c>
      <c r="L20" s="152" t="s">
        <v>1614</v>
      </c>
      <c r="M20" s="152" t="s">
        <v>1544</v>
      </c>
      <c r="N20" s="152">
        <v>-3.78E-2</v>
      </c>
      <c r="O20" s="152">
        <v>0.14779999999999999</v>
      </c>
      <c r="P20" s="152">
        <v>0</v>
      </c>
      <c r="R20" s="13" t="str">
        <f>'Savings Summary'!J9</f>
        <v>Refrigerated Compressed Air Dryer</v>
      </c>
      <c r="S20" s="13">
        <v>20</v>
      </c>
      <c r="T20" s="13">
        <v>20</v>
      </c>
      <c r="U20" s="13" t="s">
        <v>2992</v>
      </c>
      <c r="V20" s="13" t="s">
        <v>2992</v>
      </c>
      <c r="W20" s="13">
        <v>24</v>
      </c>
      <c r="X20" s="13">
        <v>29</v>
      </c>
      <c r="Y20" s="13" t="s">
        <v>2992</v>
      </c>
      <c r="Z20" s="13" t="s">
        <v>2992</v>
      </c>
    </row>
    <row r="21" spans="1:26" x14ac:dyDescent="0.35">
      <c r="A21" s="25" t="s">
        <v>1550</v>
      </c>
      <c r="B21" t="s">
        <v>96</v>
      </c>
      <c r="C21" t="s">
        <v>2560</v>
      </c>
      <c r="E21" s="158">
        <v>10017</v>
      </c>
      <c r="F21" s="158" t="s">
        <v>1782</v>
      </c>
      <c r="G21" t="s">
        <v>1614</v>
      </c>
      <c r="H21" t="s">
        <v>1782</v>
      </c>
      <c r="I21" s="13">
        <v>4</v>
      </c>
      <c r="J21" s="21"/>
      <c r="K21" s="152" t="s">
        <v>1712</v>
      </c>
      <c r="L21" s="152" t="s">
        <v>1608</v>
      </c>
      <c r="M21" s="152" t="s">
        <v>1544</v>
      </c>
      <c r="N21" s="152">
        <v>-5.4600000000000003E-2</v>
      </c>
      <c r="O21" s="152">
        <v>0.14779999999999999</v>
      </c>
      <c r="P21" s="152">
        <v>0</v>
      </c>
      <c r="R21" s="13" t="str">
        <f>'Savings Summary'!J10</f>
        <v>Compressed Air Low Pressure Drop Filter</v>
      </c>
      <c r="S21" s="13">
        <v>50</v>
      </c>
      <c r="T21" s="13">
        <v>50</v>
      </c>
      <c r="U21" s="13" t="s">
        <v>2992</v>
      </c>
      <c r="V21" s="13" t="s">
        <v>2992</v>
      </c>
      <c r="W21" s="13">
        <v>60</v>
      </c>
      <c r="X21" s="13">
        <v>85</v>
      </c>
      <c r="Y21" s="13" t="s">
        <v>2992</v>
      </c>
      <c r="Z21" s="13" t="s">
        <v>2992</v>
      </c>
    </row>
    <row r="22" spans="1:26" x14ac:dyDescent="0.35">
      <c r="A22" s="12" t="s">
        <v>1549</v>
      </c>
      <c r="B22" t="s">
        <v>96</v>
      </c>
      <c r="C22" t="s">
        <v>2561</v>
      </c>
      <c r="E22" s="158">
        <v>10018</v>
      </c>
      <c r="F22" s="158" t="s">
        <v>1782</v>
      </c>
      <c r="G22" t="s">
        <v>1614</v>
      </c>
      <c r="H22" t="s">
        <v>1782</v>
      </c>
      <c r="I22" s="13">
        <v>4</v>
      </c>
      <c r="J22" s="21"/>
      <c r="K22" s="152" t="s">
        <v>1713</v>
      </c>
      <c r="L22" s="152" t="s">
        <v>5</v>
      </c>
      <c r="M22" s="152" t="s">
        <v>1544</v>
      </c>
      <c r="N22" s="152">
        <v>-6.6199999999999995E-2</v>
      </c>
      <c r="O22" s="152">
        <v>0.14779999999999999</v>
      </c>
      <c r="P22" s="152">
        <v>0</v>
      </c>
      <c r="R22" s="13" t="str">
        <f>'Savings Summary'!J11</f>
        <v>Compressed Air Zero Loss Condensate Drain</v>
      </c>
      <c r="S22" s="13">
        <v>1000</v>
      </c>
      <c r="T22" s="13">
        <v>1000</v>
      </c>
      <c r="U22" s="13" t="s">
        <v>2992</v>
      </c>
      <c r="V22" s="13" t="s">
        <v>2992</v>
      </c>
      <c r="W22" s="13">
        <v>1500</v>
      </c>
      <c r="X22" s="13">
        <v>1700</v>
      </c>
      <c r="Y22" s="13" t="s">
        <v>2992</v>
      </c>
      <c r="Z22" s="13" t="s">
        <v>2992</v>
      </c>
    </row>
    <row r="23" spans="1:26" x14ac:dyDescent="0.35">
      <c r="A23" s="23" t="s">
        <v>1543</v>
      </c>
      <c r="B23" t="s">
        <v>1613</v>
      </c>
      <c r="C23" t="s">
        <v>2562</v>
      </c>
      <c r="E23" s="158">
        <v>10019</v>
      </c>
      <c r="F23" s="158" t="s">
        <v>1782</v>
      </c>
      <c r="G23" t="s">
        <v>1614</v>
      </c>
      <c r="H23" t="s">
        <v>1782</v>
      </c>
      <c r="I23" s="13">
        <v>4</v>
      </c>
      <c r="J23" s="21"/>
      <c r="K23" s="152" t="s">
        <v>1714</v>
      </c>
      <c r="L23" s="152" t="s">
        <v>0</v>
      </c>
      <c r="M23" s="152" t="s">
        <v>1646</v>
      </c>
      <c r="N23" s="152">
        <v>-0.2114</v>
      </c>
      <c r="O23" s="152">
        <v>0.14779999999999999</v>
      </c>
      <c r="P23" s="152">
        <v>0</v>
      </c>
    </row>
    <row r="24" spans="1:26" x14ac:dyDescent="0.35">
      <c r="A24" s="12" t="s">
        <v>2544</v>
      </c>
      <c r="B24" t="s">
        <v>1613</v>
      </c>
      <c r="C24" t="s">
        <v>1548</v>
      </c>
      <c r="E24" s="158">
        <v>10020</v>
      </c>
      <c r="F24" s="158" t="s">
        <v>1782</v>
      </c>
      <c r="G24" t="s">
        <v>1614</v>
      </c>
      <c r="H24" t="s">
        <v>1782</v>
      </c>
      <c r="I24" s="13">
        <v>4</v>
      </c>
      <c r="J24" s="21"/>
      <c r="K24" s="152" t="s">
        <v>1715</v>
      </c>
      <c r="L24" s="152" t="s">
        <v>1</v>
      </c>
      <c r="M24" s="152" t="s">
        <v>1646</v>
      </c>
      <c r="N24" s="152">
        <v>-0.24110000000000001</v>
      </c>
      <c r="O24" s="152">
        <v>0.14779999999999999</v>
      </c>
      <c r="P24" s="152">
        <v>0</v>
      </c>
    </row>
    <row r="25" spans="1:26" x14ac:dyDescent="0.35">
      <c r="A25" s="12" t="s">
        <v>2542</v>
      </c>
      <c r="B25" t="s">
        <v>2547</v>
      </c>
      <c r="C25" t="s">
        <v>2547</v>
      </c>
      <c r="E25" s="158">
        <v>10021</v>
      </c>
      <c r="F25" s="158" t="s">
        <v>1782</v>
      </c>
      <c r="G25" t="s">
        <v>1614</v>
      </c>
      <c r="H25" t="s">
        <v>1782</v>
      </c>
      <c r="I25" s="13">
        <v>4</v>
      </c>
      <c r="J25" s="21"/>
      <c r="K25" s="152" t="s">
        <v>1716</v>
      </c>
      <c r="L25" s="152" t="s">
        <v>2</v>
      </c>
      <c r="M25" s="152" t="s">
        <v>1646</v>
      </c>
      <c r="N25" s="152">
        <v>-0.2215</v>
      </c>
      <c r="O25" s="152">
        <v>0.14779999999999999</v>
      </c>
      <c r="P25" s="152">
        <v>0</v>
      </c>
    </row>
    <row r="26" spans="1:26" x14ac:dyDescent="0.35">
      <c r="A26" s="12" t="s">
        <v>2551</v>
      </c>
      <c r="B26" t="s">
        <v>96</v>
      </c>
      <c r="C26" t="s">
        <v>2551</v>
      </c>
      <c r="E26" s="158">
        <v>10022</v>
      </c>
      <c r="F26" s="158" t="s">
        <v>1782</v>
      </c>
      <c r="G26" t="s">
        <v>1614</v>
      </c>
      <c r="H26" t="s">
        <v>1782</v>
      </c>
      <c r="I26" s="13">
        <v>4</v>
      </c>
      <c r="J26" s="21"/>
      <c r="K26" s="152" t="s">
        <v>1717</v>
      </c>
      <c r="L26" s="152" t="s">
        <v>3</v>
      </c>
      <c r="M26" s="152" t="s">
        <v>1646</v>
      </c>
      <c r="N26" s="152">
        <v>-0.24310000000000001</v>
      </c>
      <c r="O26" s="152">
        <v>0.14779999999999999</v>
      </c>
      <c r="P26" s="152">
        <v>0</v>
      </c>
    </row>
    <row r="27" spans="1:26" x14ac:dyDescent="0.35">
      <c r="A27" s="12" t="s">
        <v>2546</v>
      </c>
      <c r="B27" t="s">
        <v>2546</v>
      </c>
      <c r="C27" t="s">
        <v>2546</v>
      </c>
      <c r="E27" s="158">
        <v>10023</v>
      </c>
      <c r="F27" s="158" t="s">
        <v>1782</v>
      </c>
      <c r="G27" t="s">
        <v>1614</v>
      </c>
      <c r="H27" t="s">
        <v>1782</v>
      </c>
      <c r="I27" s="13">
        <v>4</v>
      </c>
      <c r="J27" s="21"/>
      <c r="K27" s="152" t="s">
        <v>1718</v>
      </c>
      <c r="L27" s="152" t="s">
        <v>1614</v>
      </c>
      <c r="M27" s="152" t="s">
        <v>1646</v>
      </c>
      <c r="N27" s="152">
        <v>-0.1636</v>
      </c>
      <c r="O27" s="152">
        <v>0.14779999999999999</v>
      </c>
      <c r="P27" s="152">
        <v>0</v>
      </c>
    </row>
    <row r="28" spans="1:26" x14ac:dyDescent="0.35">
      <c r="E28" s="158">
        <v>10024</v>
      </c>
      <c r="F28" s="158" t="s">
        <v>1782</v>
      </c>
      <c r="G28" t="s">
        <v>1614</v>
      </c>
      <c r="H28" t="s">
        <v>1782</v>
      </c>
      <c r="I28" s="13">
        <v>4</v>
      </c>
      <c r="J28" s="21"/>
      <c r="K28" s="152" t="s">
        <v>1719</v>
      </c>
      <c r="L28" s="152" t="s">
        <v>1608</v>
      </c>
      <c r="M28" s="152" t="s">
        <v>1646</v>
      </c>
      <c r="N28" s="152">
        <v>-0.1958</v>
      </c>
      <c r="O28" s="152">
        <v>0.14779999999999999</v>
      </c>
      <c r="P28" s="152">
        <v>0</v>
      </c>
    </row>
    <row r="29" spans="1:26" x14ac:dyDescent="0.35">
      <c r="E29" s="158">
        <v>10025</v>
      </c>
      <c r="F29" s="158" t="s">
        <v>1782</v>
      </c>
      <c r="G29" t="s">
        <v>1614</v>
      </c>
      <c r="H29" t="s">
        <v>1782</v>
      </c>
      <c r="I29" s="13">
        <v>4</v>
      </c>
      <c r="J29" s="21"/>
      <c r="K29" s="152" t="s">
        <v>1720</v>
      </c>
      <c r="L29" s="152" t="s">
        <v>5</v>
      </c>
      <c r="M29" s="152" t="s">
        <v>1646</v>
      </c>
      <c r="N29" s="152">
        <v>-0.217</v>
      </c>
      <c r="O29" s="152">
        <v>0.14779999999999999</v>
      </c>
      <c r="P29" s="152">
        <v>0</v>
      </c>
    </row>
    <row r="30" spans="1:26" x14ac:dyDescent="0.35">
      <c r="A30" s="26" t="s">
        <v>1559</v>
      </c>
      <c r="E30" s="158">
        <v>10026</v>
      </c>
      <c r="F30" s="158" t="s">
        <v>1782</v>
      </c>
      <c r="G30" t="s">
        <v>1614</v>
      </c>
      <c r="H30" t="s">
        <v>1782</v>
      </c>
      <c r="I30" s="13">
        <v>4</v>
      </c>
      <c r="J30" s="21"/>
      <c r="K30" s="152" t="s">
        <v>1721</v>
      </c>
      <c r="L30" s="152" t="s">
        <v>0</v>
      </c>
      <c r="M30" s="152" t="s">
        <v>1647</v>
      </c>
      <c r="N30" s="152">
        <v>-0.2344</v>
      </c>
      <c r="O30" s="152">
        <v>8.5999999999999993E-2</v>
      </c>
      <c r="P30" s="152">
        <v>0</v>
      </c>
    </row>
    <row r="31" spans="1:26" x14ac:dyDescent="0.35">
      <c r="A31" s="26" t="s">
        <v>110</v>
      </c>
      <c r="E31" s="158">
        <v>10027</v>
      </c>
      <c r="F31" s="158" t="s">
        <v>1782</v>
      </c>
      <c r="G31" t="s">
        <v>1614</v>
      </c>
      <c r="H31" t="s">
        <v>1782</v>
      </c>
      <c r="I31" s="13">
        <v>4</v>
      </c>
      <c r="J31" s="21"/>
      <c r="K31" s="152" t="s">
        <v>1722</v>
      </c>
      <c r="L31" s="152" t="s">
        <v>1</v>
      </c>
      <c r="M31" s="152" t="s">
        <v>1647</v>
      </c>
      <c r="N31" s="152">
        <v>-0.26100000000000001</v>
      </c>
      <c r="O31" s="152">
        <v>8.5999999999999993E-2</v>
      </c>
      <c r="P31" s="152">
        <v>0</v>
      </c>
    </row>
    <row r="32" spans="1:26" x14ac:dyDescent="0.35">
      <c r="A32" s="26" t="s">
        <v>1560</v>
      </c>
      <c r="E32" s="158">
        <v>10028</v>
      </c>
      <c r="F32" s="158" t="s">
        <v>1782</v>
      </c>
      <c r="G32" t="s">
        <v>1614</v>
      </c>
      <c r="H32" t="s">
        <v>1782</v>
      </c>
      <c r="I32" s="13">
        <v>4</v>
      </c>
      <c r="J32" s="21"/>
      <c r="K32" s="152" t="s">
        <v>1723</v>
      </c>
      <c r="L32" s="152" t="s">
        <v>2</v>
      </c>
      <c r="M32" s="152" t="s">
        <v>1647</v>
      </c>
      <c r="N32" s="152">
        <v>-0.24379999999999999</v>
      </c>
      <c r="O32" s="152">
        <v>8.5999999999999993E-2</v>
      </c>
      <c r="P32" s="152">
        <v>0</v>
      </c>
    </row>
    <row r="33" spans="1:16" x14ac:dyDescent="0.35">
      <c r="A33" s="26" t="s">
        <v>1561</v>
      </c>
      <c r="E33" s="158">
        <v>10029</v>
      </c>
      <c r="F33" s="158" t="s">
        <v>1782</v>
      </c>
      <c r="G33" t="s">
        <v>1614</v>
      </c>
      <c r="H33" t="s">
        <v>1782</v>
      </c>
      <c r="I33" s="13">
        <v>4</v>
      </c>
      <c r="J33" s="21"/>
      <c r="K33" s="152" t="s">
        <v>1724</v>
      </c>
      <c r="L33" s="152" t="s">
        <v>3</v>
      </c>
      <c r="M33" s="152" t="s">
        <v>1647</v>
      </c>
      <c r="N33" s="152">
        <v>-0.26350000000000001</v>
      </c>
      <c r="O33" s="152">
        <v>8.5999999999999993E-2</v>
      </c>
      <c r="P33" s="152">
        <v>0</v>
      </c>
    </row>
    <row r="34" spans="1:16" x14ac:dyDescent="0.35">
      <c r="A34" s="26" t="s">
        <v>1562</v>
      </c>
      <c r="E34" s="158">
        <v>10030</v>
      </c>
      <c r="F34" s="158" t="s">
        <v>1782</v>
      </c>
      <c r="G34" t="s">
        <v>1614</v>
      </c>
      <c r="H34" t="s">
        <v>1782</v>
      </c>
      <c r="I34" s="13">
        <v>4</v>
      </c>
      <c r="J34" s="21"/>
      <c r="K34" s="152" t="s">
        <v>1725</v>
      </c>
      <c r="L34" s="152" t="s">
        <v>1614</v>
      </c>
      <c r="M34" s="152" t="s">
        <v>1647</v>
      </c>
      <c r="N34" s="152">
        <v>-0.1898</v>
      </c>
      <c r="O34" s="152">
        <v>8.5999999999999993E-2</v>
      </c>
      <c r="P34" s="152">
        <v>0</v>
      </c>
    </row>
    <row r="35" spans="1:16" x14ac:dyDescent="0.35">
      <c r="A35" s="26" t="s">
        <v>1563</v>
      </c>
      <c r="E35" s="158">
        <v>10031</v>
      </c>
      <c r="F35" s="158" t="s">
        <v>1782</v>
      </c>
      <c r="G35" t="s">
        <v>1614</v>
      </c>
      <c r="H35" t="s">
        <v>1782</v>
      </c>
      <c r="I35" s="13">
        <v>4</v>
      </c>
      <c r="J35" s="21"/>
      <c r="K35" s="152" t="s">
        <v>1726</v>
      </c>
      <c r="L35" s="152" t="s">
        <v>1608</v>
      </c>
      <c r="M35" s="152" t="s">
        <v>1647</v>
      </c>
      <c r="N35" s="152">
        <v>-0.22020000000000001</v>
      </c>
      <c r="O35" s="152">
        <v>8.5999999999999993E-2</v>
      </c>
      <c r="P35" s="152">
        <v>0</v>
      </c>
    </row>
    <row r="36" spans="1:16" x14ac:dyDescent="0.35">
      <c r="A36" s="26" t="s">
        <v>1564</v>
      </c>
      <c r="E36" s="158">
        <v>10032</v>
      </c>
      <c r="F36" s="158" t="s">
        <v>1782</v>
      </c>
      <c r="G36" t="s">
        <v>1614</v>
      </c>
      <c r="H36" t="s">
        <v>1782</v>
      </c>
      <c r="I36" s="13">
        <v>4</v>
      </c>
      <c r="J36" s="21"/>
      <c r="K36" s="152" t="s">
        <v>1727</v>
      </c>
      <c r="L36" s="152" t="s">
        <v>5</v>
      </c>
      <c r="M36" s="152" t="s">
        <v>1647</v>
      </c>
      <c r="N36" s="152">
        <v>-0.23980000000000001</v>
      </c>
      <c r="O36" s="152">
        <v>8.5999999999999993E-2</v>
      </c>
      <c r="P36" s="152">
        <v>0</v>
      </c>
    </row>
    <row r="37" spans="1:16" x14ac:dyDescent="0.35">
      <c r="A37" s="26" t="s">
        <v>1565</v>
      </c>
      <c r="E37" s="158">
        <v>10033</v>
      </c>
      <c r="F37" s="158" t="s">
        <v>1782</v>
      </c>
      <c r="G37" t="s">
        <v>1614</v>
      </c>
      <c r="H37" t="s">
        <v>1782</v>
      </c>
      <c r="I37" s="13">
        <v>4</v>
      </c>
      <c r="J37" s="21"/>
      <c r="K37" s="152" t="s">
        <v>1728</v>
      </c>
      <c r="L37" s="152" t="s">
        <v>0</v>
      </c>
      <c r="M37" s="152" t="s">
        <v>1620</v>
      </c>
      <c r="N37" s="152">
        <v>0</v>
      </c>
      <c r="O37" s="152">
        <v>0</v>
      </c>
      <c r="P37" s="152">
        <v>-1.1000000000000001E-3</v>
      </c>
    </row>
    <row r="38" spans="1:16" x14ac:dyDescent="0.35">
      <c r="A38" s="26" t="s">
        <v>1552</v>
      </c>
      <c r="E38" s="158">
        <v>10034</v>
      </c>
      <c r="F38" s="158" t="s">
        <v>1782</v>
      </c>
      <c r="G38" t="s">
        <v>1614</v>
      </c>
      <c r="H38" t="s">
        <v>1782</v>
      </c>
      <c r="I38" s="13">
        <v>4</v>
      </c>
      <c r="J38" s="21"/>
      <c r="K38" s="152" t="s">
        <v>1729</v>
      </c>
      <c r="L38" s="152" t="s">
        <v>1</v>
      </c>
      <c r="M38" s="152" t="s">
        <v>1620</v>
      </c>
      <c r="N38" s="152">
        <v>0</v>
      </c>
      <c r="O38" s="152">
        <v>0</v>
      </c>
      <c r="P38" s="152">
        <v>-1.1999999999999999E-3</v>
      </c>
    </row>
    <row r="39" spans="1:16" x14ac:dyDescent="0.35">
      <c r="A39" s="26" t="s">
        <v>1566</v>
      </c>
      <c r="E39" s="158">
        <v>10035</v>
      </c>
      <c r="F39" s="158" t="s">
        <v>1782</v>
      </c>
      <c r="G39" t="s">
        <v>1614</v>
      </c>
      <c r="H39" t="s">
        <v>1782</v>
      </c>
      <c r="I39" s="13">
        <v>4</v>
      </c>
      <c r="J39" s="21"/>
      <c r="K39" s="152" t="s">
        <v>1730</v>
      </c>
      <c r="L39" s="152" t="s">
        <v>2</v>
      </c>
      <c r="M39" s="152" t="s">
        <v>1620</v>
      </c>
      <c r="N39" s="152">
        <v>0</v>
      </c>
      <c r="O39" s="152">
        <v>0</v>
      </c>
      <c r="P39" s="152">
        <v>-1.1999999999999999E-3</v>
      </c>
    </row>
    <row r="40" spans="1:16" x14ac:dyDescent="0.35">
      <c r="A40" s="26" t="s">
        <v>1567</v>
      </c>
      <c r="E40" s="158">
        <v>10036</v>
      </c>
      <c r="F40" s="158" t="s">
        <v>1782</v>
      </c>
      <c r="G40" t="s">
        <v>1614</v>
      </c>
      <c r="H40" t="s">
        <v>1782</v>
      </c>
      <c r="I40" s="13">
        <v>4</v>
      </c>
      <c r="J40" s="21"/>
      <c r="K40" s="152" t="s">
        <v>1731</v>
      </c>
      <c r="L40" s="152" t="s">
        <v>3</v>
      </c>
      <c r="M40" s="152" t="s">
        <v>1620</v>
      </c>
      <c r="N40" s="152">
        <v>0</v>
      </c>
      <c r="O40" s="152">
        <v>0</v>
      </c>
      <c r="P40" s="152">
        <v>-1.1999999999999999E-3</v>
      </c>
    </row>
    <row r="41" spans="1:16" x14ac:dyDescent="0.35">
      <c r="A41" s="26" t="s">
        <v>1568</v>
      </c>
      <c r="E41" s="158">
        <v>10037</v>
      </c>
      <c r="F41" s="158" t="s">
        <v>1782</v>
      </c>
      <c r="G41" t="s">
        <v>1614</v>
      </c>
      <c r="H41" t="s">
        <v>1782</v>
      </c>
      <c r="I41" s="13">
        <v>4</v>
      </c>
      <c r="J41" s="21"/>
      <c r="K41" s="152" t="s">
        <v>1732</v>
      </c>
      <c r="L41" s="152" t="s">
        <v>1614</v>
      </c>
      <c r="M41" s="152" t="s">
        <v>1620</v>
      </c>
      <c r="N41" s="152">
        <v>0</v>
      </c>
      <c r="O41" s="152">
        <v>0</v>
      </c>
      <c r="P41" s="152">
        <v>-1E-3</v>
      </c>
    </row>
    <row r="42" spans="1:16" x14ac:dyDescent="0.35">
      <c r="A42" s="26" t="s">
        <v>1569</v>
      </c>
      <c r="E42" s="158">
        <v>10038</v>
      </c>
      <c r="F42" s="158" t="s">
        <v>1782</v>
      </c>
      <c r="G42" t="s">
        <v>1614</v>
      </c>
      <c r="H42" t="s">
        <v>1782</v>
      </c>
      <c r="I42" s="13">
        <v>4</v>
      </c>
      <c r="J42" s="21"/>
      <c r="K42" s="152" t="s">
        <v>1733</v>
      </c>
      <c r="L42" s="152" t="s">
        <v>1608</v>
      </c>
      <c r="M42" s="152" t="s">
        <v>1620</v>
      </c>
      <c r="N42" s="152">
        <v>0</v>
      </c>
      <c r="O42" s="152">
        <v>0</v>
      </c>
      <c r="P42" s="152">
        <v>-1.1000000000000001E-3</v>
      </c>
    </row>
    <row r="43" spans="1:16" x14ac:dyDescent="0.35">
      <c r="A43" s="26" t="s">
        <v>1570</v>
      </c>
      <c r="E43" s="158">
        <v>10039</v>
      </c>
      <c r="F43" s="158" t="s">
        <v>1782</v>
      </c>
      <c r="G43" t="s">
        <v>1614</v>
      </c>
      <c r="H43" t="s">
        <v>1782</v>
      </c>
      <c r="I43" s="13">
        <v>4</v>
      </c>
      <c r="J43" s="21"/>
      <c r="K43" s="152" t="s">
        <v>1734</v>
      </c>
      <c r="L43" s="152" t="s">
        <v>5</v>
      </c>
      <c r="M43" s="152" t="s">
        <v>1620</v>
      </c>
      <c r="N43" s="152">
        <v>0</v>
      </c>
      <c r="O43" s="152">
        <v>0</v>
      </c>
      <c r="P43" s="152">
        <v>-1.1999999999999999E-3</v>
      </c>
    </row>
    <row r="44" spans="1:16" x14ac:dyDescent="0.35">
      <c r="A44" s="26" t="s">
        <v>1571</v>
      </c>
      <c r="E44" s="158">
        <v>10040</v>
      </c>
      <c r="F44" s="158" t="s">
        <v>1782</v>
      </c>
      <c r="G44" t="s">
        <v>1614</v>
      </c>
      <c r="H44" t="s">
        <v>1782</v>
      </c>
      <c r="I44" s="13">
        <v>4</v>
      </c>
      <c r="J44" s="21"/>
      <c r="K44" s="152" t="s">
        <v>1735</v>
      </c>
      <c r="L44" s="152" t="s">
        <v>0</v>
      </c>
      <c r="M44" s="152" t="s">
        <v>1648</v>
      </c>
      <c r="N44" s="152">
        <v>-0.26650000000000001</v>
      </c>
      <c r="O44" s="152">
        <v>0</v>
      </c>
      <c r="P44" s="152">
        <v>0</v>
      </c>
    </row>
    <row r="45" spans="1:16" x14ac:dyDescent="0.35">
      <c r="A45" s="26" t="s">
        <v>1572</v>
      </c>
      <c r="E45" s="158">
        <v>10041</v>
      </c>
      <c r="F45" s="158" t="s">
        <v>1782</v>
      </c>
      <c r="G45" t="s">
        <v>1614</v>
      </c>
      <c r="H45" t="s">
        <v>1782</v>
      </c>
      <c r="I45" s="13">
        <v>4</v>
      </c>
      <c r="J45" s="21"/>
      <c r="K45" s="152" t="s">
        <v>1736</v>
      </c>
      <c r="L45" s="152" t="s">
        <v>1</v>
      </c>
      <c r="M45" s="152" t="s">
        <v>1648</v>
      </c>
      <c r="N45" s="152">
        <v>-0.2888</v>
      </c>
      <c r="O45" s="152">
        <v>0</v>
      </c>
      <c r="P45" s="152">
        <v>0</v>
      </c>
    </row>
    <row r="46" spans="1:16" x14ac:dyDescent="0.35">
      <c r="A46" s="26" t="s">
        <v>1573</v>
      </c>
      <c r="E46" s="158">
        <v>10043</v>
      </c>
      <c r="F46" s="158" t="s">
        <v>1782</v>
      </c>
      <c r="G46" t="s">
        <v>1614</v>
      </c>
      <c r="H46" t="s">
        <v>1782</v>
      </c>
      <c r="I46" s="13">
        <v>4</v>
      </c>
      <c r="J46" s="21"/>
      <c r="K46" s="152" t="s">
        <v>1737</v>
      </c>
      <c r="L46" s="152" t="s">
        <v>2</v>
      </c>
      <c r="M46" s="152" t="s">
        <v>1648</v>
      </c>
      <c r="N46" s="152">
        <v>-0.27489999999999998</v>
      </c>
      <c r="O46" s="152">
        <v>0</v>
      </c>
      <c r="P46" s="152">
        <v>0</v>
      </c>
    </row>
    <row r="47" spans="1:16" x14ac:dyDescent="0.35">
      <c r="A47" s="26" t="s">
        <v>1574</v>
      </c>
      <c r="E47" s="158">
        <v>10044</v>
      </c>
      <c r="F47" s="158" t="s">
        <v>1782</v>
      </c>
      <c r="G47" t="s">
        <v>1614</v>
      </c>
      <c r="H47" t="s">
        <v>1782</v>
      </c>
      <c r="I47" s="13">
        <v>4</v>
      </c>
      <c r="J47" s="21"/>
      <c r="K47" s="152" t="s">
        <v>1738</v>
      </c>
      <c r="L47" s="152" t="s">
        <v>3</v>
      </c>
      <c r="M47" s="152" t="s">
        <v>1648</v>
      </c>
      <c r="N47" s="152">
        <v>-0.2918</v>
      </c>
      <c r="O47" s="152">
        <v>0</v>
      </c>
      <c r="P47" s="152">
        <v>0</v>
      </c>
    </row>
    <row r="48" spans="1:16" x14ac:dyDescent="0.35">
      <c r="A48" s="26" t="s">
        <v>1575</v>
      </c>
      <c r="E48" s="158">
        <v>10045</v>
      </c>
      <c r="F48" s="158" t="s">
        <v>1782</v>
      </c>
      <c r="G48" t="s">
        <v>1614</v>
      </c>
      <c r="H48" t="s">
        <v>1782</v>
      </c>
      <c r="I48" s="13">
        <v>4</v>
      </c>
      <c r="J48" s="21"/>
      <c r="K48" s="152" t="s">
        <v>1739</v>
      </c>
      <c r="L48" s="152" t="s">
        <v>1614</v>
      </c>
      <c r="M48" s="152" t="s">
        <v>1648</v>
      </c>
      <c r="N48" s="152">
        <v>-0.22639999999999999</v>
      </c>
      <c r="O48" s="152">
        <v>0</v>
      </c>
      <c r="P48" s="152">
        <v>0</v>
      </c>
    </row>
    <row r="49" spans="1:44" ht="15" thickBot="1" x14ac:dyDescent="0.4">
      <c r="A49" s="26" t="s">
        <v>1576</v>
      </c>
      <c r="E49" s="158">
        <v>10046</v>
      </c>
      <c r="F49" s="158" t="s">
        <v>1782</v>
      </c>
      <c r="G49" t="s">
        <v>1614</v>
      </c>
      <c r="H49" t="s">
        <v>1782</v>
      </c>
      <c r="I49" s="13">
        <v>4</v>
      </c>
      <c r="J49" s="21"/>
      <c r="K49" s="152" t="s">
        <v>1740</v>
      </c>
      <c r="L49" s="152" t="s">
        <v>1608</v>
      </c>
      <c r="M49" s="152" t="s">
        <v>1648</v>
      </c>
      <c r="N49" s="152">
        <v>-0.25419999999999998</v>
      </c>
      <c r="O49" s="152">
        <v>0</v>
      </c>
      <c r="P49" s="152">
        <v>0</v>
      </c>
    </row>
    <row r="50" spans="1:44" ht="78" customHeight="1" thickTop="1" thickBot="1" x14ac:dyDescent="0.4">
      <c r="A50" s="26" t="s">
        <v>1577</v>
      </c>
      <c r="E50" s="158">
        <v>10047</v>
      </c>
      <c r="F50" s="158" t="s">
        <v>1782</v>
      </c>
      <c r="G50" t="s">
        <v>1614</v>
      </c>
      <c r="H50" t="s">
        <v>1782</v>
      </c>
      <c r="I50" s="13">
        <v>4</v>
      </c>
      <c r="J50" s="21"/>
      <c r="K50" s="152" t="s">
        <v>1741</v>
      </c>
      <c r="L50" s="152" t="s">
        <v>5</v>
      </c>
      <c r="M50" s="152" t="s">
        <v>1648</v>
      </c>
      <c r="N50" s="152">
        <v>-0.27139999999999997</v>
      </c>
      <c r="O50" s="152">
        <v>0</v>
      </c>
      <c r="P50" s="152">
        <v>0</v>
      </c>
      <c r="AE50" s="306" t="s">
        <v>2525</v>
      </c>
      <c r="AG50" s="306" t="s">
        <v>2994</v>
      </c>
      <c r="AI50" s="306" t="s">
        <v>2995</v>
      </c>
      <c r="AK50" s="306" t="s">
        <v>2996</v>
      </c>
      <c r="AM50" s="306" t="s">
        <v>2997</v>
      </c>
      <c r="AO50" s="306" t="s">
        <v>95</v>
      </c>
      <c r="AR50" s="306" t="s">
        <v>2998</v>
      </c>
    </row>
    <row r="51" spans="1:44" ht="15" thickTop="1" x14ac:dyDescent="0.35">
      <c r="A51" s="26" t="s">
        <v>1578</v>
      </c>
      <c r="E51" s="158">
        <v>10048</v>
      </c>
      <c r="F51" s="158" t="s">
        <v>1782</v>
      </c>
      <c r="G51" t="s">
        <v>1614</v>
      </c>
      <c r="H51" t="s">
        <v>1782</v>
      </c>
      <c r="I51" s="13">
        <v>4</v>
      </c>
      <c r="J51" s="21"/>
      <c r="K51" s="152" t="s">
        <v>1742</v>
      </c>
      <c r="L51" s="152" t="s">
        <v>0</v>
      </c>
      <c r="M51" s="152" t="s">
        <v>1636</v>
      </c>
      <c r="N51" s="152">
        <v>0</v>
      </c>
      <c r="O51" s="152">
        <v>0</v>
      </c>
      <c r="P51" s="152">
        <v>0</v>
      </c>
    </row>
    <row r="52" spans="1:44" ht="15" thickBot="1" x14ac:dyDescent="0.4">
      <c r="A52" s="26" t="s">
        <v>1553</v>
      </c>
      <c r="E52" s="158">
        <v>10055</v>
      </c>
      <c r="F52" s="158" t="s">
        <v>1782</v>
      </c>
      <c r="G52" t="s">
        <v>1614</v>
      </c>
      <c r="H52" t="s">
        <v>1782</v>
      </c>
      <c r="I52" s="13">
        <v>4</v>
      </c>
      <c r="J52" s="21"/>
      <c r="K52" s="152" t="s">
        <v>1743</v>
      </c>
      <c r="L52" s="152" t="s">
        <v>1</v>
      </c>
      <c r="M52" s="152" t="s">
        <v>1636</v>
      </c>
      <c r="N52" s="152">
        <v>0</v>
      </c>
      <c r="O52" s="152">
        <v>0</v>
      </c>
      <c r="P52" s="152">
        <v>0</v>
      </c>
    </row>
    <row r="53" spans="1:44" ht="78" customHeight="1" thickTop="1" thickBot="1" x14ac:dyDescent="0.4">
      <c r="A53" s="26" t="s">
        <v>1579</v>
      </c>
      <c r="E53" s="158">
        <v>10060</v>
      </c>
      <c r="F53" s="158" t="s">
        <v>1782</v>
      </c>
      <c r="G53" t="s">
        <v>1614</v>
      </c>
      <c r="H53" t="s">
        <v>1782</v>
      </c>
      <c r="I53" s="13">
        <v>4</v>
      </c>
      <c r="J53" s="21"/>
      <c r="K53" s="152" t="s">
        <v>1744</v>
      </c>
      <c r="L53" s="152" t="s">
        <v>2</v>
      </c>
      <c r="M53" s="152" t="s">
        <v>1636</v>
      </c>
      <c r="N53" s="152">
        <v>0</v>
      </c>
      <c r="O53" s="152">
        <v>0</v>
      </c>
      <c r="P53" s="152">
        <v>0</v>
      </c>
      <c r="AE53" s="306" t="s">
        <v>2999</v>
      </c>
      <c r="AG53" s="306" t="s">
        <v>2518</v>
      </c>
      <c r="AI53" s="306" t="s">
        <v>2519</v>
      </c>
      <c r="AK53" s="306" t="s">
        <v>3085</v>
      </c>
      <c r="AM53" s="306" t="s">
        <v>3000</v>
      </c>
      <c r="AO53" s="306" t="s">
        <v>2520</v>
      </c>
      <c r="AQ53" s="306" t="s">
        <v>3001</v>
      </c>
    </row>
    <row r="54" spans="1:44" ht="15" thickTop="1" x14ac:dyDescent="0.35">
      <c r="A54" s="26" t="s">
        <v>1580</v>
      </c>
      <c r="E54" s="158">
        <v>10065</v>
      </c>
      <c r="F54" s="158" t="s">
        <v>1782</v>
      </c>
      <c r="G54" t="s">
        <v>1614</v>
      </c>
      <c r="H54" t="s">
        <v>1782</v>
      </c>
      <c r="I54" s="13">
        <v>4</v>
      </c>
      <c r="J54" s="21"/>
      <c r="K54" s="152" t="s">
        <v>1745</v>
      </c>
      <c r="L54" s="152" t="s">
        <v>3</v>
      </c>
      <c r="M54" s="152" t="s">
        <v>1636</v>
      </c>
      <c r="N54" s="152">
        <v>0</v>
      </c>
      <c r="O54" s="152">
        <v>0</v>
      </c>
      <c r="P54" s="152">
        <v>0</v>
      </c>
    </row>
    <row r="55" spans="1:44" ht="15" thickBot="1" x14ac:dyDescent="0.4">
      <c r="A55" s="26" t="s">
        <v>1581</v>
      </c>
      <c r="E55" s="158">
        <v>10069</v>
      </c>
      <c r="F55" s="158" t="s">
        <v>1782</v>
      </c>
      <c r="G55" t="s">
        <v>1614</v>
      </c>
      <c r="H55" t="s">
        <v>1782</v>
      </c>
      <c r="I55" s="13">
        <v>4</v>
      </c>
      <c r="J55" s="21"/>
      <c r="K55" s="152" t="s">
        <v>1746</v>
      </c>
      <c r="L55" s="152" t="s">
        <v>1614</v>
      </c>
      <c r="M55" s="152" t="s">
        <v>1636</v>
      </c>
      <c r="N55" s="152">
        <v>0</v>
      </c>
      <c r="O55" s="152">
        <v>0</v>
      </c>
      <c r="P55" s="152">
        <v>0</v>
      </c>
    </row>
    <row r="56" spans="1:44" ht="78" customHeight="1" thickTop="1" thickBot="1" x14ac:dyDescent="0.4">
      <c r="A56" s="26" t="s">
        <v>1582</v>
      </c>
      <c r="E56" s="158">
        <v>10072</v>
      </c>
      <c r="F56" s="158" t="s">
        <v>1782</v>
      </c>
      <c r="G56" t="s">
        <v>1614</v>
      </c>
      <c r="H56" t="s">
        <v>1782</v>
      </c>
      <c r="I56" s="13">
        <v>4</v>
      </c>
      <c r="J56" s="21"/>
      <c r="K56" s="152" t="s">
        <v>1747</v>
      </c>
      <c r="L56" s="152" t="s">
        <v>1608</v>
      </c>
      <c r="M56" s="152" t="s">
        <v>1636</v>
      </c>
      <c r="N56" s="152">
        <v>0</v>
      </c>
      <c r="O56" s="152">
        <v>0</v>
      </c>
      <c r="P56" s="152">
        <v>0</v>
      </c>
      <c r="AE56" s="306" t="s">
        <v>2857</v>
      </c>
      <c r="AG56" s="306" t="s">
        <v>2868</v>
      </c>
      <c r="AI56" s="306" t="s">
        <v>2876</v>
      </c>
      <c r="AK56" s="306" t="s">
        <v>2884</v>
      </c>
      <c r="AM56" s="306" t="s">
        <v>2891</v>
      </c>
      <c r="AQ56" s="306" t="s">
        <v>3087</v>
      </c>
    </row>
    <row r="57" spans="1:44" ht="15" thickTop="1" x14ac:dyDescent="0.35">
      <c r="A57" s="26" t="s">
        <v>1583</v>
      </c>
      <c r="E57" s="158">
        <v>10075</v>
      </c>
      <c r="F57" s="158" t="s">
        <v>1782</v>
      </c>
      <c r="G57" t="s">
        <v>1614</v>
      </c>
      <c r="H57" t="s">
        <v>1782</v>
      </c>
      <c r="I57" s="13">
        <v>4</v>
      </c>
      <c r="J57" s="21"/>
      <c r="K57" s="152" t="s">
        <v>1748</v>
      </c>
      <c r="L57" s="152" t="s">
        <v>5</v>
      </c>
      <c r="M57" s="152" t="s">
        <v>1636</v>
      </c>
      <c r="N57" s="152">
        <v>0</v>
      </c>
      <c r="O57" s="152">
        <v>0</v>
      </c>
      <c r="P57" s="152">
        <v>0</v>
      </c>
    </row>
    <row r="58" spans="1:44" x14ac:dyDescent="0.35">
      <c r="A58" s="26" t="s">
        <v>1584</v>
      </c>
      <c r="E58" s="158">
        <v>10079</v>
      </c>
      <c r="F58" s="158" t="s">
        <v>1782</v>
      </c>
      <c r="G58" t="s">
        <v>1614</v>
      </c>
      <c r="H58" t="s">
        <v>1782</v>
      </c>
      <c r="I58" s="13">
        <v>4</v>
      </c>
      <c r="J58" s="21"/>
      <c r="K58" s="152" t="s">
        <v>1749</v>
      </c>
      <c r="L58" s="152" t="s">
        <v>0</v>
      </c>
      <c r="M58" s="152" t="s">
        <v>1750</v>
      </c>
      <c r="N58" s="152">
        <v>2.0799999999999999E-2</v>
      </c>
      <c r="O58" s="152">
        <v>0.1313</v>
      </c>
      <c r="P58" s="152">
        <v>-8.0000000000000004E-4</v>
      </c>
    </row>
    <row r="59" spans="1:44" x14ac:dyDescent="0.35">
      <c r="A59" s="26" t="s">
        <v>1585</v>
      </c>
      <c r="E59" s="158">
        <v>10080</v>
      </c>
      <c r="F59" s="158" t="s">
        <v>1782</v>
      </c>
      <c r="G59" t="s">
        <v>1614</v>
      </c>
      <c r="H59" t="s">
        <v>1782</v>
      </c>
      <c r="I59" s="13">
        <v>4</v>
      </c>
      <c r="J59" s="21"/>
      <c r="K59" s="152" t="s">
        <v>1751</v>
      </c>
      <c r="L59" s="152" t="s">
        <v>1</v>
      </c>
      <c r="M59" s="152" t="s">
        <v>1750</v>
      </c>
      <c r="N59" s="152">
        <v>1.1900000000000001E-2</v>
      </c>
      <c r="O59" s="152">
        <v>0.1313</v>
      </c>
      <c r="P59" s="152">
        <v>-8.0000000000000004E-4</v>
      </c>
    </row>
    <row r="60" spans="1:44" x14ac:dyDescent="0.35">
      <c r="A60" s="26" t="s">
        <v>1586</v>
      </c>
      <c r="E60" s="158">
        <v>10081</v>
      </c>
      <c r="F60" s="158" t="s">
        <v>1782</v>
      </c>
      <c r="G60" t="s">
        <v>1614</v>
      </c>
      <c r="H60" t="s">
        <v>1782</v>
      </c>
      <c r="I60" s="13">
        <v>4</v>
      </c>
      <c r="J60" s="21"/>
      <c r="K60" s="152" t="s">
        <v>1752</v>
      </c>
      <c r="L60" s="152" t="s">
        <v>2</v>
      </c>
      <c r="M60" s="152" t="s">
        <v>1750</v>
      </c>
      <c r="N60" s="152">
        <v>1.83E-2</v>
      </c>
      <c r="O60" s="152">
        <v>0.1313</v>
      </c>
      <c r="P60" s="152">
        <v>-8.0000000000000004E-4</v>
      </c>
    </row>
    <row r="61" spans="1:44" x14ac:dyDescent="0.35">
      <c r="A61" s="26" t="s">
        <v>1587</v>
      </c>
      <c r="E61" s="158">
        <v>10082</v>
      </c>
      <c r="F61" s="158" t="s">
        <v>1782</v>
      </c>
      <c r="G61" t="s">
        <v>1614</v>
      </c>
      <c r="H61" t="s">
        <v>1782</v>
      </c>
      <c r="I61" s="13">
        <v>4</v>
      </c>
      <c r="J61" s="21"/>
      <c r="K61" s="152" t="s">
        <v>1753</v>
      </c>
      <c r="L61" s="152" t="s">
        <v>3</v>
      </c>
      <c r="M61" s="152" t="s">
        <v>1750</v>
      </c>
      <c r="N61" s="152">
        <v>1.24E-2</v>
      </c>
      <c r="O61" s="152">
        <v>0.1313</v>
      </c>
      <c r="P61" s="152">
        <v>-8.0000000000000004E-4</v>
      </c>
    </row>
    <row r="62" spans="1:44" x14ac:dyDescent="0.35">
      <c r="A62" s="26" t="s">
        <v>1588</v>
      </c>
      <c r="E62" s="158">
        <v>10087</v>
      </c>
      <c r="F62" s="158" t="s">
        <v>1782</v>
      </c>
      <c r="G62" t="s">
        <v>1614</v>
      </c>
      <c r="H62" t="s">
        <v>1782</v>
      </c>
      <c r="I62" s="13">
        <v>4</v>
      </c>
      <c r="J62" s="21"/>
      <c r="K62" s="152" t="s">
        <v>1754</v>
      </c>
      <c r="L62" s="152" t="s">
        <v>1614</v>
      </c>
      <c r="M62" s="152" t="s">
        <v>1750</v>
      </c>
      <c r="N62" s="152">
        <v>3.1800000000000002E-2</v>
      </c>
      <c r="O62" s="152">
        <v>0.1313</v>
      </c>
      <c r="P62" s="152">
        <v>-5.9999999999999995E-4</v>
      </c>
    </row>
    <row r="63" spans="1:44" x14ac:dyDescent="0.35">
      <c r="A63" s="26" t="s">
        <v>1589</v>
      </c>
      <c r="E63" s="158">
        <v>10090</v>
      </c>
      <c r="F63" s="158" t="s">
        <v>1782</v>
      </c>
      <c r="G63" t="s">
        <v>1614</v>
      </c>
      <c r="H63" t="s">
        <v>1782</v>
      </c>
      <c r="I63" s="13">
        <v>4</v>
      </c>
      <c r="J63" s="21"/>
      <c r="K63" s="152" t="s">
        <v>1755</v>
      </c>
      <c r="L63" s="152" t="s">
        <v>1608</v>
      </c>
      <c r="M63" s="152" t="s">
        <v>1750</v>
      </c>
      <c r="N63" s="152">
        <v>2.5000000000000001E-2</v>
      </c>
      <c r="O63" s="152">
        <v>0.1313</v>
      </c>
      <c r="P63" s="152">
        <v>-6.9999999999999999E-4</v>
      </c>
    </row>
    <row r="64" spans="1:44" x14ac:dyDescent="0.35">
      <c r="A64" s="26" t="s">
        <v>1590</v>
      </c>
      <c r="E64" s="158">
        <v>10094</v>
      </c>
      <c r="F64" s="158" t="s">
        <v>1782</v>
      </c>
      <c r="G64" t="s">
        <v>1614</v>
      </c>
      <c r="H64" t="s">
        <v>1782</v>
      </c>
      <c r="I64" s="13">
        <v>4</v>
      </c>
      <c r="J64" s="21"/>
      <c r="K64" s="152" t="s">
        <v>1756</v>
      </c>
      <c r="L64" s="152" t="s">
        <v>5</v>
      </c>
      <c r="M64" s="152" t="s">
        <v>1750</v>
      </c>
      <c r="N64" s="152">
        <v>1.9599999999999999E-2</v>
      </c>
      <c r="O64" s="152">
        <v>0.1313</v>
      </c>
      <c r="P64" s="152">
        <v>-8.0000000000000004E-4</v>
      </c>
    </row>
    <row r="65" spans="1:10" x14ac:dyDescent="0.35">
      <c r="A65" s="26" t="s">
        <v>1591</v>
      </c>
      <c r="E65" s="158">
        <v>10095</v>
      </c>
      <c r="F65" s="158" t="s">
        <v>1782</v>
      </c>
      <c r="G65" t="s">
        <v>1614</v>
      </c>
      <c r="H65" t="s">
        <v>1782</v>
      </c>
      <c r="I65" s="13">
        <v>4</v>
      </c>
      <c r="J65" s="21"/>
    </row>
    <row r="66" spans="1:10" x14ac:dyDescent="0.35">
      <c r="A66" s="26" t="s">
        <v>1592</v>
      </c>
      <c r="E66" s="158">
        <v>10096</v>
      </c>
      <c r="F66" s="158" t="s">
        <v>1782</v>
      </c>
      <c r="G66" t="s">
        <v>1614</v>
      </c>
      <c r="H66" t="s">
        <v>1782</v>
      </c>
      <c r="I66" s="13">
        <v>4</v>
      </c>
      <c r="J66" s="21"/>
    </row>
    <row r="67" spans="1:10" x14ac:dyDescent="0.35">
      <c r="A67" s="26" t="s">
        <v>1593</v>
      </c>
      <c r="E67" s="158">
        <v>10098</v>
      </c>
      <c r="F67" s="158" t="s">
        <v>1782</v>
      </c>
      <c r="G67" t="s">
        <v>1614</v>
      </c>
      <c r="H67" t="s">
        <v>1782</v>
      </c>
      <c r="I67" s="13">
        <v>4</v>
      </c>
      <c r="J67" s="21"/>
    </row>
    <row r="68" spans="1:10" x14ac:dyDescent="0.35">
      <c r="A68" s="26" t="s">
        <v>1594</v>
      </c>
      <c r="E68" s="158">
        <v>10099</v>
      </c>
      <c r="F68" s="158" t="s">
        <v>1782</v>
      </c>
      <c r="G68" t="s">
        <v>1614</v>
      </c>
      <c r="H68" t="s">
        <v>1782</v>
      </c>
      <c r="I68" s="13">
        <v>4</v>
      </c>
      <c r="J68" s="21"/>
    </row>
    <row r="69" spans="1:10" x14ac:dyDescent="0.35">
      <c r="A69" s="26" t="s">
        <v>1595</v>
      </c>
      <c r="E69" s="158">
        <v>10101</v>
      </c>
      <c r="F69" s="158" t="s">
        <v>1782</v>
      </c>
      <c r="G69" t="s">
        <v>1614</v>
      </c>
      <c r="H69" t="s">
        <v>1782</v>
      </c>
      <c r="I69" s="13">
        <v>4</v>
      </c>
      <c r="J69" s="21"/>
    </row>
    <row r="70" spans="1:10" x14ac:dyDescent="0.35">
      <c r="A70" s="26" t="s">
        <v>1596</v>
      </c>
      <c r="E70" s="158">
        <v>10102</v>
      </c>
      <c r="F70" s="158" t="s">
        <v>1782</v>
      </c>
      <c r="G70" t="s">
        <v>1614</v>
      </c>
      <c r="H70" t="s">
        <v>1782</v>
      </c>
      <c r="I70" s="13">
        <v>4</v>
      </c>
      <c r="J70" s="21"/>
    </row>
    <row r="71" spans="1:10" x14ac:dyDescent="0.35">
      <c r="A71" s="26" t="s">
        <v>1597</v>
      </c>
      <c r="E71" s="158">
        <v>10103</v>
      </c>
      <c r="F71" s="158" t="s">
        <v>1782</v>
      </c>
      <c r="G71" t="s">
        <v>1614</v>
      </c>
      <c r="H71" t="s">
        <v>1782</v>
      </c>
      <c r="I71" s="13">
        <v>4</v>
      </c>
      <c r="J71" s="21"/>
    </row>
    <row r="72" spans="1:10" x14ac:dyDescent="0.35">
      <c r="A72" s="26" t="s">
        <v>1598</v>
      </c>
      <c r="E72" s="158">
        <v>10104</v>
      </c>
      <c r="F72" s="158" t="s">
        <v>1782</v>
      </c>
      <c r="G72" t="s">
        <v>1614</v>
      </c>
      <c r="H72" t="s">
        <v>1782</v>
      </c>
      <c r="I72" s="13">
        <v>4</v>
      </c>
      <c r="J72" s="21"/>
    </row>
    <row r="73" spans="1:10" x14ac:dyDescent="0.35">
      <c r="A73" s="26" t="s">
        <v>1599</v>
      </c>
      <c r="E73" s="158">
        <v>10105</v>
      </c>
      <c r="F73" s="158" t="s">
        <v>1782</v>
      </c>
      <c r="G73" t="s">
        <v>1614</v>
      </c>
      <c r="H73" t="s">
        <v>1782</v>
      </c>
      <c r="I73" s="13">
        <v>4</v>
      </c>
      <c r="J73" s="21"/>
    </row>
    <row r="74" spans="1:10" x14ac:dyDescent="0.35">
      <c r="A74" s="26" t="s">
        <v>1600</v>
      </c>
      <c r="E74" s="158">
        <v>10106</v>
      </c>
      <c r="F74" s="158" t="s">
        <v>1782</v>
      </c>
      <c r="G74" t="s">
        <v>1614</v>
      </c>
      <c r="H74" t="s">
        <v>1782</v>
      </c>
      <c r="I74" s="13">
        <v>4</v>
      </c>
      <c r="J74" s="21"/>
    </row>
    <row r="75" spans="1:10" x14ac:dyDescent="0.35">
      <c r="A75" s="26" t="s">
        <v>1601</v>
      </c>
      <c r="E75" s="158">
        <v>10107</v>
      </c>
      <c r="F75" s="158" t="s">
        <v>1782</v>
      </c>
      <c r="G75" t="s">
        <v>1614</v>
      </c>
      <c r="H75" t="s">
        <v>1782</v>
      </c>
      <c r="I75" s="13">
        <v>4</v>
      </c>
      <c r="J75" s="21"/>
    </row>
    <row r="76" spans="1:10" x14ac:dyDescent="0.35">
      <c r="A76" s="26" t="s">
        <v>1602</v>
      </c>
      <c r="E76" s="158">
        <v>10108</v>
      </c>
      <c r="F76" s="158" t="s">
        <v>1782</v>
      </c>
      <c r="G76" t="s">
        <v>1614</v>
      </c>
      <c r="H76" t="s">
        <v>1782</v>
      </c>
      <c r="I76" s="13">
        <v>4</v>
      </c>
      <c r="J76" s="21"/>
    </row>
    <row r="77" spans="1:10" x14ac:dyDescent="0.35">
      <c r="A77" s="26" t="s">
        <v>1603</v>
      </c>
      <c r="E77" s="158">
        <v>10109</v>
      </c>
      <c r="F77" s="158" t="s">
        <v>1782</v>
      </c>
      <c r="G77" t="s">
        <v>1614</v>
      </c>
      <c r="H77" t="s">
        <v>1782</v>
      </c>
      <c r="I77" s="13">
        <v>4</v>
      </c>
      <c r="J77" s="21"/>
    </row>
    <row r="78" spans="1:10" x14ac:dyDescent="0.35">
      <c r="A78" s="26" t="s">
        <v>1604</v>
      </c>
      <c r="E78" s="158">
        <v>10110</v>
      </c>
      <c r="F78" s="158" t="s">
        <v>1782</v>
      </c>
      <c r="G78" t="s">
        <v>1614</v>
      </c>
      <c r="H78" t="s">
        <v>1782</v>
      </c>
      <c r="I78" s="13">
        <v>4</v>
      </c>
      <c r="J78" s="21"/>
    </row>
    <row r="79" spans="1:10" x14ac:dyDescent="0.35">
      <c r="A79" s="26" t="s">
        <v>1605</v>
      </c>
      <c r="E79" s="158">
        <v>10111</v>
      </c>
      <c r="F79" s="158" t="s">
        <v>1782</v>
      </c>
      <c r="G79" t="s">
        <v>1614</v>
      </c>
      <c r="H79" t="s">
        <v>1782</v>
      </c>
      <c r="I79" s="13">
        <v>4</v>
      </c>
      <c r="J79" s="21"/>
    </row>
    <row r="80" spans="1:10" x14ac:dyDescent="0.35">
      <c r="A80" s="26" t="s">
        <v>1606</v>
      </c>
      <c r="E80" s="158">
        <v>10112</v>
      </c>
      <c r="F80" s="158" t="s">
        <v>1782</v>
      </c>
      <c r="G80" t="s">
        <v>1614</v>
      </c>
      <c r="H80" t="s">
        <v>1782</v>
      </c>
      <c r="I80" s="13">
        <v>4</v>
      </c>
      <c r="J80" s="21"/>
    </row>
    <row r="81" spans="1:10" x14ac:dyDescent="0.35">
      <c r="E81" s="158">
        <v>10113</v>
      </c>
      <c r="F81" s="158" t="s">
        <v>1782</v>
      </c>
      <c r="G81" t="s">
        <v>1614</v>
      </c>
      <c r="H81" t="s">
        <v>1782</v>
      </c>
      <c r="I81" s="13">
        <v>4</v>
      </c>
      <c r="J81" s="21"/>
    </row>
    <row r="82" spans="1:10" x14ac:dyDescent="0.35">
      <c r="E82" s="158">
        <v>10114</v>
      </c>
      <c r="F82" s="158" t="s">
        <v>1782</v>
      </c>
      <c r="G82" t="s">
        <v>1614</v>
      </c>
      <c r="H82" t="s">
        <v>1782</v>
      </c>
      <c r="I82" s="13">
        <v>4</v>
      </c>
      <c r="J82" s="21"/>
    </row>
    <row r="83" spans="1:10" x14ac:dyDescent="0.35">
      <c r="A83" s="12" t="s">
        <v>1644</v>
      </c>
      <c r="B83" s="12" t="s">
        <v>2985</v>
      </c>
      <c r="E83" s="158">
        <v>10115</v>
      </c>
      <c r="F83" s="158" t="s">
        <v>1782</v>
      </c>
      <c r="G83" t="s">
        <v>1614</v>
      </c>
      <c r="H83" t="s">
        <v>1782</v>
      </c>
      <c r="I83" s="13">
        <v>4</v>
      </c>
      <c r="J83" s="21"/>
    </row>
    <row r="84" spans="1:10" x14ac:dyDescent="0.35">
      <c r="A84" s="12" t="s">
        <v>1619</v>
      </c>
      <c r="B84" t="s">
        <v>2986</v>
      </c>
      <c r="E84" s="158">
        <v>10116</v>
      </c>
      <c r="F84" s="158" t="s">
        <v>1782</v>
      </c>
      <c r="G84" t="s">
        <v>1614</v>
      </c>
      <c r="H84" t="s">
        <v>1782</v>
      </c>
      <c r="I84" s="13">
        <v>4</v>
      </c>
      <c r="J84" s="21"/>
    </row>
    <row r="85" spans="1:10" x14ac:dyDescent="0.35">
      <c r="A85" s="12" t="s">
        <v>1645</v>
      </c>
      <c r="B85" t="s">
        <v>2986</v>
      </c>
      <c r="E85" s="158">
        <v>10117</v>
      </c>
      <c r="F85" s="158" t="s">
        <v>1782</v>
      </c>
      <c r="G85" t="s">
        <v>1614</v>
      </c>
      <c r="H85" t="s">
        <v>1782</v>
      </c>
      <c r="I85" s="13">
        <v>4</v>
      </c>
      <c r="J85" s="21"/>
    </row>
    <row r="86" spans="1:10" x14ac:dyDescent="0.35">
      <c r="A86" s="12" t="s">
        <v>1544</v>
      </c>
      <c r="B86" t="s">
        <v>2987</v>
      </c>
      <c r="E86" s="158">
        <v>10118</v>
      </c>
      <c r="F86" s="158" t="s">
        <v>1782</v>
      </c>
      <c r="G86" t="s">
        <v>1614</v>
      </c>
      <c r="H86" t="s">
        <v>1782</v>
      </c>
      <c r="I86" s="13">
        <v>4</v>
      </c>
      <c r="J86" s="21"/>
    </row>
    <row r="87" spans="1:10" x14ac:dyDescent="0.35">
      <c r="A87" t="s">
        <v>1646</v>
      </c>
      <c r="B87" t="s">
        <v>2987</v>
      </c>
      <c r="E87" s="158">
        <v>10119</v>
      </c>
      <c r="F87" s="158" t="s">
        <v>1782</v>
      </c>
      <c r="G87" t="s">
        <v>1614</v>
      </c>
      <c r="H87" t="s">
        <v>1782</v>
      </c>
      <c r="I87" s="13">
        <v>4</v>
      </c>
      <c r="J87" s="21"/>
    </row>
    <row r="88" spans="1:10" x14ac:dyDescent="0.35">
      <c r="A88" t="s">
        <v>1647</v>
      </c>
      <c r="B88" t="s">
        <v>2987</v>
      </c>
      <c r="E88" s="158">
        <v>10120</v>
      </c>
      <c r="F88" s="158" t="s">
        <v>1782</v>
      </c>
      <c r="G88" t="s">
        <v>1614</v>
      </c>
      <c r="H88" t="s">
        <v>1782</v>
      </c>
      <c r="I88" s="13">
        <v>4</v>
      </c>
      <c r="J88" s="21"/>
    </row>
    <row r="89" spans="1:10" x14ac:dyDescent="0.35">
      <c r="A89" t="s">
        <v>1620</v>
      </c>
      <c r="B89" t="s">
        <v>2986</v>
      </c>
      <c r="E89" s="158">
        <v>10121</v>
      </c>
      <c r="F89" s="158" t="s">
        <v>1782</v>
      </c>
      <c r="G89" t="s">
        <v>1614</v>
      </c>
      <c r="H89" t="s">
        <v>1782</v>
      </c>
      <c r="I89" s="13">
        <v>4</v>
      </c>
      <c r="J89" s="21"/>
    </row>
    <row r="90" spans="1:10" x14ac:dyDescent="0.35">
      <c r="A90" t="s">
        <v>1648</v>
      </c>
      <c r="B90" t="s">
        <v>2987</v>
      </c>
      <c r="E90" s="158">
        <v>10122</v>
      </c>
      <c r="F90" s="158" t="s">
        <v>1782</v>
      </c>
      <c r="G90" t="s">
        <v>1614</v>
      </c>
      <c r="H90" t="s">
        <v>1782</v>
      </c>
      <c r="I90" s="13">
        <v>4</v>
      </c>
      <c r="J90" s="21"/>
    </row>
    <row r="91" spans="1:10" x14ac:dyDescent="0.35">
      <c r="A91" t="s">
        <v>1636</v>
      </c>
      <c r="B91" t="s">
        <v>2993</v>
      </c>
      <c r="E91" s="158">
        <v>10123</v>
      </c>
      <c r="F91" s="158" t="s">
        <v>1782</v>
      </c>
      <c r="G91" t="s">
        <v>1614</v>
      </c>
      <c r="H91" t="s">
        <v>1782</v>
      </c>
      <c r="I91" s="13">
        <v>4</v>
      </c>
      <c r="J91" s="21"/>
    </row>
    <row r="92" spans="1:10" x14ac:dyDescent="0.35">
      <c r="E92" s="158">
        <v>10124</v>
      </c>
      <c r="F92" s="158" t="s">
        <v>1782</v>
      </c>
      <c r="G92" t="s">
        <v>1614</v>
      </c>
      <c r="H92" t="s">
        <v>1782</v>
      </c>
      <c r="I92" s="13">
        <v>4</v>
      </c>
      <c r="J92" s="21"/>
    </row>
    <row r="93" spans="1:10" x14ac:dyDescent="0.35">
      <c r="E93" s="158">
        <v>10125</v>
      </c>
      <c r="F93" s="158" t="s">
        <v>1782</v>
      </c>
      <c r="G93" t="s">
        <v>1614</v>
      </c>
      <c r="H93" t="s">
        <v>1782</v>
      </c>
      <c r="I93" s="13">
        <v>4</v>
      </c>
      <c r="J93" s="21"/>
    </row>
    <row r="94" spans="1:10" x14ac:dyDescent="0.35">
      <c r="A94" t="s">
        <v>1656</v>
      </c>
      <c r="E94" s="158">
        <v>10126</v>
      </c>
      <c r="F94" s="158" t="s">
        <v>1782</v>
      </c>
      <c r="G94" t="s">
        <v>1614</v>
      </c>
      <c r="H94" t="s">
        <v>1782</v>
      </c>
      <c r="I94" s="13">
        <v>4</v>
      </c>
      <c r="J94" s="21"/>
    </row>
    <row r="95" spans="1:10" x14ac:dyDescent="0.35">
      <c r="A95" t="s">
        <v>1610</v>
      </c>
      <c r="E95" s="158">
        <v>10128</v>
      </c>
      <c r="F95" s="158" t="s">
        <v>1782</v>
      </c>
      <c r="G95" t="s">
        <v>1614</v>
      </c>
      <c r="H95" t="s">
        <v>1782</v>
      </c>
      <c r="I95" s="13">
        <v>4</v>
      </c>
      <c r="J95" s="21"/>
    </row>
    <row r="96" spans="1:10" x14ac:dyDescent="0.35">
      <c r="A96" t="s">
        <v>1611</v>
      </c>
      <c r="E96" s="158">
        <v>10129</v>
      </c>
      <c r="F96" s="158" t="s">
        <v>1782</v>
      </c>
      <c r="G96" t="s">
        <v>1614</v>
      </c>
      <c r="H96" t="s">
        <v>1782</v>
      </c>
      <c r="I96" s="13">
        <v>4</v>
      </c>
      <c r="J96" s="21"/>
    </row>
    <row r="97" spans="1:10" x14ac:dyDescent="0.35">
      <c r="A97" t="s">
        <v>98</v>
      </c>
      <c r="E97" s="158">
        <v>10130</v>
      </c>
      <c r="F97" s="158" t="s">
        <v>1782</v>
      </c>
      <c r="G97" t="s">
        <v>1614</v>
      </c>
      <c r="H97" t="s">
        <v>1782</v>
      </c>
      <c r="I97" s="13">
        <v>4</v>
      </c>
      <c r="J97" s="21"/>
    </row>
    <row r="98" spans="1:10" x14ac:dyDescent="0.35">
      <c r="E98" s="158">
        <v>10131</v>
      </c>
      <c r="F98" s="158" t="s">
        <v>1782</v>
      </c>
      <c r="G98" t="s">
        <v>1614</v>
      </c>
      <c r="H98" t="s">
        <v>1782</v>
      </c>
      <c r="I98" s="13">
        <v>4</v>
      </c>
      <c r="J98" s="21"/>
    </row>
    <row r="99" spans="1:10" x14ac:dyDescent="0.35">
      <c r="A99" t="s">
        <v>2563</v>
      </c>
      <c r="E99" s="158">
        <v>10132</v>
      </c>
      <c r="F99" s="158" t="s">
        <v>1782</v>
      </c>
      <c r="G99" t="s">
        <v>1614</v>
      </c>
      <c r="H99" t="s">
        <v>1782</v>
      </c>
      <c r="I99" s="13">
        <v>4</v>
      </c>
      <c r="J99" s="21"/>
    </row>
    <row r="100" spans="1:10" x14ac:dyDescent="0.35">
      <c r="A100" s="5" t="s">
        <v>1643</v>
      </c>
      <c r="E100" s="158">
        <v>10133</v>
      </c>
      <c r="F100" s="158" t="s">
        <v>1782</v>
      </c>
      <c r="G100" t="s">
        <v>1614</v>
      </c>
      <c r="H100" t="s">
        <v>1782</v>
      </c>
      <c r="I100" s="13">
        <v>4</v>
      </c>
      <c r="J100" s="21"/>
    </row>
    <row r="101" spans="1:10" x14ac:dyDescent="0.35">
      <c r="A101" s="5" t="s">
        <v>1642</v>
      </c>
      <c r="E101" s="158">
        <v>10138</v>
      </c>
      <c r="F101" s="158" t="s">
        <v>1782</v>
      </c>
      <c r="G101" t="s">
        <v>1614</v>
      </c>
      <c r="H101" t="s">
        <v>1782</v>
      </c>
      <c r="I101" s="13">
        <v>4</v>
      </c>
      <c r="J101" s="21"/>
    </row>
    <row r="102" spans="1:10" x14ac:dyDescent="0.35">
      <c r="E102" s="158">
        <v>10149</v>
      </c>
      <c r="F102" s="158" t="s">
        <v>1782</v>
      </c>
      <c r="G102" t="s">
        <v>1614</v>
      </c>
      <c r="H102" t="s">
        <v>1782</v>
      </c>
      <c r="I102" s="13">
        <v>4</v>
      </c>
      <c r="J102" s="21"/>
    </row>
    <row r="103" spans="1:10" x14ac:dyDescent="0.35">
      <c r="A103" t="s">
        <v>2689</v>
      </c>
      <c r="E103" s="158">
        <v>10150</v>
      </c>
      <c r="F103" s="158" t="s">
        <v>1782</v>
      </c>
      <c r="G103" t="s">
        <v>1614</v>
      </c>
      <c r="H103" t="s">
        <v>1782</v>
      </c>
      <c r="I103" s="13">
        <v>4</v>
      </c>
      <c r="J103" s="21"/>
    </row>
    <row r="104" spans="1:10" x14ac:dyDescent="0.35">
      <c r="A104" t="s">
        <v>2690</v>
      </c>
      <c r="E104" s="158">
        <v>10151</v>
      </c>
      <c r="F104" s="158" t="s">
        <v>1782</v>
      </c>
      <c r="G104" t="s">
        <v>1614</v>
      </c>
      <c r="H104" t="s">
        <v>1782</v>
      </c>
      <c r="I104" s="13">
        <v>4</v>
      </c>
      <c r="J104" s="21"/>
    </row>
    <row r="105" spans="1:10" x14ac:dyDescent="0.35">
      <c r="A105" t="s">
        <v>2648</v>
      </c>
      <c r="E105" s="158">
        <v>10152</v>
      </c>
      <c r="F105" s="158" t="s">
        <v>1782</v>
      </c>
      <c r="G105" t="s">
        <v>1614</v>
      </c>
      <c r="H105" t="s">
        <v>1782</v>
      </c>
      <c r="I105" s="13">
        <v>4</v>
      </c>
      <c r="J105" s="21"/>
    </row>
    <row r="106" spans="1:10" x14ac:dyDescent="0.35">
      <c r="A106" t="s">
        <v>2695</v>
      </c>
      <c r="E106" s="158">
        <v>10153</v>
      </c>
      <c r="F106" s="158" t="s">
        <v>1782</v>
      </c>
      <c r="G106" t="s">
        <v>1614</v>
      </c>
      <c r="H106" t="s">
        <v>1782</v>
      </c>
      <c r="I106" s="13">
        <v>4</v>
      </c>
      <c r="J106" s="21"/>
    </row>
    <row r="107" spans="1:10" x14ac:dyDescent="0.35">
      <c r="A107" t="s">
        <v>2696</v>
      </c>
      <c r="E107" s="158">
        <v>10154</v>
      </c>
      <c r="F107" s="158" t="s">
        <v>1782</v>
      </c>
      <c r="G107" t="s">
        <v>1614</v>
      </c>
      <c r="H107" t="s">
        <v>1782</v>
      </c>
      <c r="I107" s="13">
        <v>4</v>
      </c>
      <c r="J107" s="21"/>
    </row>
    <row r="108" spans="1:10" x14ac:dyDescent="0.35">
      <c r="A108" t="s">
        <v>2697</v>
      </c>
      <c r="E108" s="158">
        <v>10155</v>
      </c>
      <c r="F108" s="158" t="s">
        <v>1782</v>
      </c>
      <c r="G108" t="s">
        <v>1614</v>
      </c>
      <c r="H108" t="s">
        <v>1782</v>
      </c>
      <c r="I108" s="13">
        <v>4</v>
      </c>
      <c r="J108" s="21"/>
    </row>
    <row r="109" spans="1:10" x14ac:dyDescent="0.35">
      <c r="E109" s="158">
        <v>10156</v>
      </c>
      <c r="F109" s="158" t="s">
        <v>1782</v>
      </c>
      <c r="G109" t="s">
        <v>1614</v>
      </c>
      <c r="H109" t="s">
        <v>1782</v>
      </c>
      <c r="I109" s="13">
        <v>4</v>
      </c>
      <c r="J109" s="21"/>
    </row>
    <row r="110" spans="1:10" x14ac:dyDescent="0.35">
      <c r="A110" t="s">
        <v>2780</v>
      </c>
      <c r="E110" s="158">
        <v>10157</v>
      </c>
      <c r="F110" s="158" t="s">
        <v>1782</v>
      </c>
      <c r="G110" t="s">
        <v>1614</v>
      </c>
      <c r="H110" t="s">
        <v>1782</v>
      </c>
      <c r="I110" s="13">
        <v>4</v>
      </c>
      <c r="J110" s="21"/>
    </row>
    <row r="111" spans="1:10" x14ac:dyDescent="0.35">
      <c r="A111" s="506">
        <v>0.05</v>
      </c>
      <c r="E111" s="158">
        <v>10158</v>
      </c>
      <c r="F111" s="158" t="s">
        <v>1782</v>
      </c>
      <c r="G111" t="s">
        <v>1614</v>
      </c>
      <c r="H111" t="s">
        <v>1782</v>
      </c>
      <c r="I111" s="13">
        <v>4</v>
      </c>
      <c r="J111" s="21"/>
    </row>
    <row r="112" spans="1:10" x14ac:dyDescent="0.35">
      <c r="A112" s="506">
        <v>6.6666666666666666E-2</v>
      </c>
      <c r="E112" s="158">
        <v>10159</v>
      </c>
      <c r="F112" s="158" t="s">
        <v>1782</v>
      </c>
      <c r="G112" t="s">
        <v>1614</v>
      </c>
      <c r="H112" t="s">
        <v>1782</v>
      </c>
      <c r="I112" s="13">
        <v>4</v>
      </c>
      <c r="J112" s="21"/>
    </row>
    <row r="113" spans="1:10" x14ac:dyDescent="0.35">
      <c r="A113" s="506">
        <v>0.1</v>
      </c>
      <c r="E113" s="158">
        <v>10160</v>
      </c>
      <c r="F113" s="158" t="s">
        <v>1782</v>
      </c>
      <c r="G113" t="s">
        <v>1614</v>
      </c>
      <c r="H113" t="s">
        <v>1782</v>
      </c>
      <c r="I113" s="13">
        <v>4</v>
      </c>
      <c r="J113" s="21"/>
    </row>
    <row r="114" spans="1:10" x14ac:dyDescent="0.35">
      <c r="E114" s="158">
        <v>10161</v>
      </c>
      <c r="F114" s="158" t="s">
        <v>1782</v>
      </c>
      <c r="G114" t="s">
        <v>1614</v>
      </c>
      <c r="H114" t="s">
        <v>1782</v>
      </c>
      <c r="I114" s="13">
        <v>4</v>
      </c>
      <c r="J114" s="21"/>
    </row>
    <row r="115" spans="1:10" x14ac:dyDescent="0.35">
      <c r="A115" s="13" t="s">
        <v>2899</v>
      </c>
      <c r="B115" s="13" t="s">
        <v>2900</v>
      </c>
      <c r="E115" s="158">
        <v>10162</v>
      </c>
      <c r="F115" s="158" t="s">
        <v>1782</v>
      </c>
      <c r="G115" t="s">
        <v>1614</v>
      </c>
      <c r="H115" t="s">
        <v>1782</v>
      </c>
      <c r="I115" s="13">
        <v>4</v>
      </c>
      <c r="J115" s="21"/>
    </row>
    <row r="116" spans="1:10" x14ac:dyDescent="0.35">
      <c r="A116" s="13" t="s">
        <v>2901</v>
      </c>
      <c r="B116" s="13">
        <v>1976</v>
      </c>
      <c r="E116" s="158">
        <v>10163</v>
      </c>
      <c r="F116" s="158" t="s">
        <v>1782</v>
      </c>
      <c r="G116" t="s">
        <v>1614</v>
      </c>
      <c r="H116" t="s">
        <v>1782</v>
      </c>
      <c r="I116" s="13">
        <v>4</v>
      </c>
      <c r="J116" s="21"/>
    </row>
    <row r="117" spans="1:10" x14ac:dyDescent="0.35">
      <c r="A117" s="13" t="s">
        <v>2902</v>
      </c>
      <c r="B117" s="13">
        <v>3952</v>
      </c>
      <c r="E117" s="158">
        <v>10164</v>
      </c>
      <c r="F117" s="158" t="s">
        <v>1782</v>
      </c>
      <c r="G117" t="s">
        <v>1614</v>
      </c>
      <c r="H117" t="s">
        <v>1782</v>
      </c>
      <c r="I117" s="13">
        <v>4</v>
      </c>
      <c r="J117" s="21"/>
    </row>
    <row r="118" spans="1:10" x14ac:dyDescent="0.35">
      <c r="A118" s="13" t="s">
        <v>2903</v>
      </c>
      <c r="B118" s="13">
        <v>5928</v>
      </c>
      <c r="E118" s="158">
        <v>10165</v>
      </c>
      <c r="F118" s="158" t="s">
        <v>1782</v>
      </c>
      <c r="G118" t="s">
        <v>1614</v>
      </c>
      <c r="H118" t="s">
        <v>1782</v>
      </c>
      <c r="I118" s="13">
        <v>4</v>
      </c>
      <c r="J118" s="21"/>
    </row>
    <row r="119" spans="1:10" x14ac:dyDescent="0.35">
      <c r="A119" s="13" t="s">
        <v>2904</v>
      </c>
      <c r="B119" s="13">
        <v>8320</v>
      </c>
      <c r="E119" s="158">
        <v>10166</v>
      </c>
      <c r="F119" s="158" t="s">
        <v>1782</v>
      </c>
      <c r="G119" t="s">
        <v>1614</v>
      </c>
      <c r="H119" t="s">
        <v>1782</v>
      </c>
      <c r="I119" s="13">
        <v>4</v>
      </c>
      <c r="J119" s="21"/>
    </row>
    <row r="120" spans="1:10" x14ac:dyDescent="0.35">
      <c r="E120" s="158">
        <v>10167</v>
      </c>
      <c r="F120" s="158" t="s">
        <v>1782</v>
      </c>
      <c r="G120" t="s">
        <v>1614</v>
      </c>
      <c r="H120" t="s">
        <v>1782</v>
      </c>
      <c r="I120" s="13">
        <v>4</v>
      </c>
      <c r="J120" s="21"/>
    </row>
    <row r="121" spans="1:10" x14ac:dyDescent="0.35">
      <c r="A121" t="s">
        <v>2990</v>
      </c>
      <c r="C121" t="s">
        <v>2989</v>
      </c>
      <c r="E121" s="158">
        <v>10168</v>
      </c>
      <c r="F121" s="158" t="s">
        <v>1782</v>
      </c>
      <c r="G121" t="s">
        <v>1614</v>
      </c>
      <c r="H121" t="s">
        <v>1782</v>
      </c>
      <c r="I121" s="13">
        <v>4</v>
      </c>
      <c r="J121" s="21"/>
    </row>
    <row r="122" spans="1:10" x14ac:dyDescent="0.35">
      <c r="A122" s="717" t="s">
        <v>2906</v>
      </c>
      <c r="B122" s="717"/>
      <c r="C122" t="s">
        <v>2905</v>
      </c>
      <c r="E122" s="158">
        <v>10169</v>
      </c>
      <c r="F122" s="158" t="s">
        <v>1782</v>
      </c>
      <c r="G122" t="s">
        <v>1614</v>
      </c>
      <c r="H122" t="s">
        <v>1782</v>
      </c>
      <c r="I122" s="13">
        <v>4</v>
      </c>
      <c r="J122" s="21"/>
    </row>
    <row r="123" spans="1:10" x14ac:dyDescent="0.35">
      <c r="A123" s="717" t="s">
        <v>2940</v>
      </c>
      <c r="B123" s="717"/>
      <c r="E123" s="158">
        <v>10170</v>
      </c>
      <c r="F123" s="158" t="s">
        <v>1782</v>
      </c>
      <c r="G123" t="s">
        <v>1614</v>
      </c>
      <c r="H123" t="s">
        <v>1782</v>
      </c>
      <c r="I123" s="13">
        <v>4</v>
      </c>
      <c r="J123" s="21"/>
    </row>
    <row r="124" spans="1:10" x14ac:dyDescent="0.35">
      <c r="A124" s="717" t="s">
        <v>2988</v>
      </c>
      <c r="B124" s="717"/>
      <c r="C124" t="s">
        <v>2991</v>
      </c>
      <c r="E124" s="158">
        <v>10171</v>
      </c>
      <c r="F124" s="158" t="s">
        <v>1782</v>
      </c>
      <c r="G124" t="s">
        <v>1614</v>
      </c>
      <c r="H124" t="s">
        <v>1782</v>
      </c>
      <c r="I124" s="13">
        <v>4</v>
      </c>
      <c r="J124" s="21"/>
    </row>
    <row r="125" spans="1:10" x14ac:dyDescent="0.35">
      <c r="A125" s="717" t="s">
        <v>2907</v>
      </c>
      <c r="B125" s="717"/>
      <c r="C125" t="s">
        <v>2992</v>
      </c>
      <c r="E125" s="158">
        <v>10172</v>
      </c>
      <c r="F125" s="158" t="s">
        <v>1782</v>
      </c>
      <c r="G125" t="s">
        <v>1614</v>
      </c>
      <c r="H125" t="s">
        <v>1782</v>
      </c>
      <c r="I125" s="13">
        <v>4</v>
      </c>
      <c r="J125" s="21"/>
    </row>
    <row r="126" spans="1:10" x14ac:dyDescent="0.35">
      <c r="A126" s="717" t="s">
        <v>2908</v>
      </c>
      <c r="B126" s="717"/>
      <c r="E126" s="158">
        <v>10173</v>
      </c>
      <c r="F126" s="158" t="s">
        <v>1782</v>
      </c>
      <c r="G126" t="s">
        <v>1614</v>
      </c>
      <c r="H126" t="s">
        <v>1782</v>
      </c>
      <c r="I126" s="13">
        <v>4</v>
      </c>
      <c r="J126" s="21"/>
    </row>
    <row r="127" spans="1:10" x14ac:dyDescent="0.35">
      <c r="A127" s="717"/>
      <c r="B127" s="717"/>
      <c r="E127" s="158">
        <v>10174</v>
      </c>
      <c r="F127" s="158" t="s">
        <v>1782</v>
      </c>
      <c r="G127" t="s">
        <v>1614</v>
      </c>
      <c r="H127" t="s">
        <v>1782</v>
      </c>
      <c r="I127" s="13">
        <v>4</v>
      </c>
      <c r="J127" s="21"/>
    </row>
    <row r="128" spans="1:10" x14ac:dyDescent="0.35">
      <c r="E128" s="158">
        <v>10175</v>
      </c>
      <c r="F128" s="158" t="s">
        <v>1782</v>
      </c>
      <c r="G128" t="s">
        <v>1614</v>
      </c>
      <c r="H128" t="s">
        <v>1782</v>
      </c>
      <c r="I128" s="13">
        <v>4</v>
      </c>
      <c r="J128" s="21"/>
    </row>
    <row r="129" spans="1:10" x14ac:dyDescent="0.35">
      <c r="A129" t="s">
        <v>102</v>
      </c>
      <c r="E129" s="158">
        <v>10176</v>
      </c>
      <c r="F129" s="158" t="s">
        <v>1782</v>
      </c>
      <c r="G129" t="s">
        <v>1614</v>
      </c>
      <c r="H129" t="s">
        <v>1782</v>
      </c>
      <c r="I129" s="13">
        <v>4</v>
      </c>
      <c r="J129" s="21"/>
    </row>
    <row r="130" spans="1:10" x14ac:dyDescent="0.35">
      <c r="A130" t="s">
        <v>2909</v>
      </c>
      <c r="E130" s="158">
        <v>10177</v>
      </c>
      <c r="F130" s="158" t="s">
        <v>1782</v>
      </c>
      <c r="G130" t="s">
        <v>1614</v>
      </c>
      <c r="H130" t="s">
        <v>1782</v>
      </c>
      <c r="I130" s="13">
        <v>4</v>
      </c>
      <c r="J130" s="21"/>
    </row>
    <row r="131" spans="1:10" x14ac:dyDescent="0.35">
      <c r="A131" t="s">
        <v>2854</v>
      </c>
      <c r="E131" s="158">
        <v>10178</v>
      </c>
      <c r="F131" s="158" t="s">
        <v>1782</v>
      </c>
      <c r="G131" t="s">
        <v>1614</v>
      </c>
      <c r="H131" t="s">
        <v>1782</v>
      </c>
      <c r="I131" s="13">
        <v>4</v>
      </c>
      <c r="J131" s="21"/>
    </row>
    <row r="132" spans="1:10" x14ac:dyDescent="0.35">
      <c r="A132" t="s">
        <v>2910</v>
      </c>
      <c r="E132" s="158">
        <v>10179</v>
      </c>
      <c r="F132" s="158" t="s">
        <v>1782</v>
      </c>
      <c r="G132" t="s">
        <v>1614</v>
      </c>
      <c r="H132" t="s">
        <v>1782</v>
      </c>
      <c r="I132" s="13">
        <v>4</v>
      </c>
      <c r="J132" s="21"/>
    </row>
    <row r="133" spans="1:10" x14ac:dyDescent="0.35">
      <c r="A133" t="s">
        <v>2911</v>
      </c>
      <c r="E133" s="158">
        <v>10184</v>
      </c>
      <c r="F133" s="158" t="s">
        <v>1782</v>
      </c>
      <c r="G133" t="s">
        <v>1614</v>
      </c>
      <c r="H133" t="s">
        <v>1782</v>
      </c>
      <c r="I133" s="13">
        <v>4</v>
      </c>
      <c r="J133" s="21"/>
    </row>
    <row r="134" spans="1:10" x14ac:dyDescent="0.35">
      <c r="A134" t="s">
        <v>2912</v>
      </c>
      <c r="E134" s="158">
        <v>10185</v>
      </c>
      <c r="F134" s="158" t="s">
        <v>1782</v>
      </c>
      <c r="G134" t="s">
        <v>1614</v>
      </c>
      <c r="H134" t="s">
        <v>1782</v>
      </c>
      <c r="I134" s="13">
        <v>4</v>
      </c>
      <c r="J134" s="21"/>
    </row>
    <row r="135" spans="1:10" x14ac:dyDescent="0.35">
      <c r="A135" t="s">
        <v>2913</v>
      </c>
      <c r="E135" s="158">
        <v>10196</v>
      </c>
      <c r="F135" s="158" t="s">
        <v>1782</v>
      </c>
      <c r="G135" t="s">
        <v>1614</v>
      </c>
      <c r="H135" t="s">
        <v>1782</v>
      </c>
      <c r="I135" s="13">
        <v>4</v>
      </c>
      <c r="J135" s="21"/>
    </row>
    <row r="136" spans="1:10" x14ac:dyDescent="0.35">
      <c r="A136" t="s">
        <v>2914</v>
      </c>
      <c r="E136" s="158">
        <v>10197</v>
      </c>
      <c r="F136" s="158" t="s">
        <v>1782</v>
      </c>
      <c r="G136" t="s">
        <v>1614</v>
      </c>
      <c r="H136" t="s">
        <v>1782</v>
      </c>
      <c r="I136" s="13">
        <v>4</v>
      </c>
      <c r="J136" s="21"/>
    </row>
    <row r="137" spans="1:10" x14ac:dyDescent="0.35">
      <c r="E137" s="158">
        <v>10199</v>
      </c>
      <c r="F137" s="158" t="s">
        <v>1782</v>
      </c>
      <c r="G137" t="s">
        <v>1614</v>
      </c>
      <c r="H137" t="s">
        <v>1782</v>
      </c>
      <c r="I137" s="13">
        <v>4</v>
      </c>
      <c r="J137" s="21"/>
    </row>
    <row r="138" spans="1:10" x14ac:dyDescent="0.35">
      <c r="A138" t="s">
        <v>2915</v>
      </c>
      <c r="E138" s="158">
        <v>10200</v>
      </c>
      <c r="F138" s="158" t="s">
        <v>1782</v>
      </c>
      <c r="G138" t="s">
        <v>1614</v>
      </c>
      <c r="H138" t="s">
        <v>1782</v>
      </c>
      <c r="I138" s="13">
        <v>4</v>
      </c>
      <c r="J138" s="21"/>
    </row>
    <row r="139" spans="1:10" x14ac:dyDescent="0.35">
      <c r="A139" t="s">
        <v>2850</v>
      </c>
      <c r="E139" s="158">
        <v>10203</v>
      </c>
      <c r="F139" s="158" t="s">
        <v>1782</v>
      </c>
      <c r="G139" t="s">
        <v>1614</v>
      </c>
      <c r="H139" t="s">
        <v>1782</v>
      </c>
      <c r="I139" s="13">
        <v>4</v>
      </c>
      <c r="J139" s="21"/>
    </row>
    <row r="140" spans="1:10" x14ac:dyDescent="0.35">
      <c r="A140" t="s">
        <v>2916</v>
      </c>
      <c r="E140" s="158">
        <v>10211</v>
      </c>
      <c r="F140" s="158" t="s">
        <v>1782</v>
      </c>
      <c r="G140" t="s">
        <v>1614</v>
      </c>
      <c r="H140" t="s">
        <v>1782</v>
      </c>
      <c r="I140" s="13">
        <v>4</v>
      </c>
      <c r="J140" s="21"/>
    </row>
    <row r="141" spans="1:10" x14ac:dyDescent="0.35">
      <c r="A141" t="s">
        <v>2917</v>
      </c>
      <c r="E141" s="158">
        <v>10212</v>
      </c>
      <c r="F141" s="158" t="s">
        <v>1782</v>
      </c>
      <c r="G141" t="s">
        <v>1614</v>
      </c>
      <c r="H141" t="s">
        <v>1782</v>
      </c>
      <c r="I141" s="13">
        <v>4</v>
      </c>
      <c r="J141" s="21"/>
    </row>
    <row r="142" spans="1:10" x14ac:dyDescent="0.35">
      <c r="A142" t="s">
        <v>2918</v>
      </c>
      <c r="E142" s="158">
        <v>10213</v>
      </c>
      <c r="F142" s="158" t="s">
        <v>1782</v>
      </c>
      <c r="G142" t="s">
        <v>1614</v>
      </c>
      <c r="H142" t="s">
        <v>1782</v>
      </c>
      <c r="I142" s="13">
        <v>4</v>
      </c>
      <c r="J142" s="21"/>
    </row>
    <row r="143" spans="1:10" x14ac:dyDescent="0.35">
      <c r="A143" t="s">
        <v>2919</v>
      </c>
      <c r="E143" s="158">
        <v>10242</v>
      </c>
      <c r="F143" s="158" t="s">
        <v>1782</v>
      </c>
      <c r="G143" t="s">
        <v>1614</v>
      </c>
      <c r="H143" t="s">
        <v>1782</v>
      </c>
      <c r="I143" s="13">
        <v>4</v>
      </c>
      <c r="J143" s="21"/>
    </row>
    <row r="144" spans="1:10" x14ac:dyDescent="0.35">
      <c r="A144" t="s">
        <v>2913</v>
      </c>
      <c r="E144" s="158">
        <v>10249</v>
      </c>
      <c r="F144" s="158" t="s">
        <v>1782</v>
      </c>
      <c r="G144" t="s">
        <v>1614</v>
      </c>
      <c r="H144" t="s">
        <v>1782</v>
      </c>
      <c r="I144" s="13">
        <v>4</v>
      </c>
      <c r="J144" s="21"/>
    </row>
    <row r="145" spans="1:10" x14ac:dyDescent="0.35">
      <c r="E145" s="158">
        <v>10256</v>
      </c>
      <c r="F145" s="158" t="s">
        <v>1782</v>
      </c>
      <c r="G145" t="s">
        <v>1614</v>
      </c>
      <c r="H145" t="s">
        <v>1782</v>
      </c>
      <c r="I145" s="13">
        <v>4</v>
      </c>
      <c r="J145" s="21"/>
    </row>
    <row r="146" spans="1:10" x14ac:dyDescent="0.35">
      <c r="A146" t="s">
        <v>2960</v>
      </c>
      <c r="B146" t="s">
        <v>2961</v>
      </c>
      <c r="E146" s="158">
        <v>10257</v>
      </c>
      <c r="F146" s="158" t="s">
        <v>1782</v>
      </c>
      <c r="G146" t="s">
        <v>1614</v>
      </c>
      <c r="H146" t="s">
        <v>1782</v>
      </c>
      <c r="I146" s="13">
        <v>4</v>
      </c>
      <c r="J146" s="21"/>
    </row>
    <row r="147" spans="1:10" x14ac:dyDescent="0.35">
      <c r="A147" t="s">
        <v>2957</v>
      </c>
      <c r="B147" t="s">
        <v>2964</v>
      </c>
      <c r="E147" s="158">
        <v>10258</v>
      </c>
      <c r="F147" s="158" t="s">
        <v>1782</v>
      </c>
      <c r="G147" t="s">
        <v>1614</v>
      </c>
      <c r="H147" t="s">
        <v>1782</v>
      </c>
      <c r="I147" s="13">
        <v>4</v>
      </c>
      <c r="J147" s="21"/>
    </row>
    <row r="148" spans="1:10" x14ac:dyDescent="0.35">
      <c r="A148" t="s">
        <v>2958</v>
      </c>
      <c r="B148" t="s">
        <v>2963</v>
      </c>
      <c r="E148" s="158">
        <v>10259</v>
      </c>
      <c r="F148" s="158" t="s">
        <v>1782</v>
      </c>
      <c r="G148" t="s">
        <v>1614</v>
      </c>
      <c r="H148" t="s">
        <v>1782</v>
      </c>
      <c r="I148" s="13">
        <v>4</v>
      </c>
      <c r="J148" s="21"/>
    </row>
    <row r="149" spans="1:10" x14ac:dyDescent="0.35">
      <c r="A149" t="s">
        <v>2959</v>
      </c>
      <c r="B149" t="s">
        <v>2962</v>
      </c>
      <c r="E149" s="158">
        <v>10260</v>
      </c>
      <c r="F149" s="158" t="s">
        <v>1782</v>
      </c>
      <c r="G149" t="s">
        <v>1614</v>
      </c>
      <c r="H149" t="s">
        <v>1782</v>
      </c>
      <c r="I149" s="13">
        <v>4</v>
      </c>
      <c r="J149" s="21"/>
    </row>
    <row r="150" spans="1:10" x14ac:dyDescent="0.35">
      <c r="A150" t="s">
        <v>3115</v>
      </c>
      <c r="B150" t="s">
        <v>3116</v>
      </c>
      <c r="E150" s="158">
        <v>10261</v>
      </c>
      <c r="F150" s="158" t="s">
        <v>1782</v>
      </c>
      <c r="G150" t="s">
        <v>1614</v>
      </c>
      <c r="H150" t="s">
        <v>1782</v>
      </c>
      <c r="I150" s="13">
        <v>4</v>
      </c>
      <c r="J150" s="21"/>
    </row>
    <row r="151" spans="1:10" x14ac:dyDescent="0.35">
      <c r="E151" s="158">
        <v>10265</v>
      </c>
      <c r="F151" s="158" t="s">
        <v>1782</v>
      </c>
      <c r="G151" t="s">
        <v>1614</v>
      </c>
      <c r="H151" t="s">
        <v>1782</v>
      </c>
      <c r="I151" s="13">
        <v>4</v>
      </c>
      <c r="J151" s="21"/>
    </row>
    <row r="152" spans="1:10" x14ac:dyDescent="0.35">
      <c r="A152" t="s">
        <v>2979</v>
      </c>
      <c r="B152" t="s">
        <v>2980</v>
      </c>
      <c r="C152" t="s">
        <v>2981</v>
      </c>
      <c r="E152" s="158">
        <v>10268</v>
      </c>
      <c r="F152" s="158" t="s">
        <v>1782</v>
      </c>
      <c r="G152" t="s">
        <v>1614</v>
      </c>
      <c r="H152" t="s">
        <v>1782</v>
      </c>
      <c r="I152" s="13">
        <v>4</v>
      </c>
      <c r="J152" s="21"/>
    </row>
    <row r="153" spans="1:10" x14ac:dyDescent="0.35">
      <c r="A153" t="s">
        <v>3052</v>
      </c>
      <c r="B153">
        <v>0.7</v>
      </c>
      <c r="C153">
        <v>0.85</v>
      </c>
      <c r="E153" s="158">
        <v>10269</v>
      </c>
      <c r="F153" s="158" t="s">
        <v>1782</v>
      </c>
      <c r="G153" t="s">
        <v>1614</v>
      </c>
      <c r="H153" t="s">
        <v>1782</v>
      </c>
      <c r="I153" s="13">
        <v>4</v>
      </c>
      <c r="J153" s="21"/>
    </row>
    <row r="154" spans="1:10" x14ac:dyDescent="0.35">
      <c r="A154" t="s">
        <v>3053</v>
      </c>
      <c r="B154">
        <v>0.85</v>
      </c>
      <c r="C154">
        <v>0.9</v>
      </c>
      <c r="E154" s="158">
        <v>10270</v>
      </c>
      <c r="F154" s="158" t="s">
        <v>1782</v>
      </c>
      <c r="G154" t="s">
        <v>1614</v>
      </c>
      <c r="H154" t="s">
        <v>1782</v>
      </c>
      <c r="I154" s="13">
        <v>4</v>
      </c>
      <c r="J154" s="21"/>
    </row>
    <row r="155" spans="1:10" x14ac:dyDescent="0.35">
      <c r="A155" t="s">
        <v>3054</v>
      </c>
      <c r="B155">
        <v>0.65</v>
      </c>
      <c r="C155">
        <v>0.85</v>
      </c>
      <c r="E155" s="158">
        <v>10271</v>
      </c>
      <c r="F155" s="158" t="s">
        <v>1782</v>
      </c>
      <c r="G155" t="s">
        <v>1614</v>
      </c>
      <c r="H155" t="s">
        <v>1782</v>
      </c>
      <c r="I155" s="13">
        <v>4</v>
      </c>
      <c r="J155" s="21"/>
    </row>
    <row r="156" spans="1:10" x14ac:dyDescent="0.35">
      <c r="A156" t="s">
        <v>3055</v>
      </c>
      <c r="B156">
        <v>0.65</v>
      </c>
      <c r="C156">
        <v>0.85</v>
      </c>
      <c r="E156" s="158">
        <v>10272</v>
      </c>
      <c r="F156" s="158" t="s">
        <v>1782</v>
      </c>
      <c r="G156" t="s">
        <v>1614</v>
      </c>
      <c r="H156" t="s">
        <v>1782</v>
      </c>
      <c r="I156" s="13">
        <v>4</v>
      </c>
      <c r="J156" s="21"/>
    </row>
    <row r="157" spans="1:10" x14ac:dyDescent="0.35">
      <c r="E157" s="158">
        <v>10273</v>
      </c>
      <c r="F157" s="158" t="s">
        <v>1782</v>
      </c>
      <c r="G157" t="s">
        <v>1614</v>
      </c>
      <c r="H157" t="s">
        <v>1782</v>
      </c>
      <c r="I157" s="13">
        <v>4</v>
      </c>
      <c r="J157" s="21"/>
    </row>
    <row r="158" spans="1:10" x14ac:dyDescent="0.35">
      <c r="A158" t="s">
        <v>2979</v>
      </c>
      <c r="B158" t="s">
        <v>3060</v>
      </c>
      <c r="C158" t="s">
        <v>3059</v>
      </c>
      <c r="E158" s="158">
        <v>10274</v>
      </c>
      <c r="F158" s="158" t="s">
        <v>1782</v>
      </c>
      <c r="G158" t="s">
        <v>1614</v>
      </c>
      <c r="H158" t="s">
        <v>1782</v>
      </c>
      <c r="I158" s="13">
        <v>4</v>
      </c>
      <c r="J158" s="21"/>
    </row>
    <row r="159" spans="1:10" x14ac:dyDescent="0.35">
      <c r="A159" t="s">
        <v>3052</v>
      </c>
      <c r="B159">
        <v>50000</v>
      </c>
      <c r="C159">
        <v>50000</v>
      </c>
      <c r="E159" s="158">
        <v>10275</v>
      </c>
      <c r="F159" s="158" t="s">
        <v>1782</v>
      </c>
      <c r="G159" t="s">
        <v>1614</v>
      </c>
      <c r="H159" t="s">
        <v>1782</v>
      </c>
      <c r="I159" s="13">
        <v>4</v>
      </c>
      <c r="J159" s="21"/>
    </row>
    <row r="160" spans="1:10" x14ac:dyDescent="0.35">
      <c r="A160" t="s">
        <v>3053</v>
      </c>
      <c r="B160">
        <v>50000</v>
      </c>
      <c r="C160">
        <v>50000</v>
      </c>
      <c r="E160" s="158">
        <v>10276</v>
      </c>
      <c r="F160" s="158" t="s">
        <v>1782</v>
      </c>
      <c r="G160" t="s">
        <v>1614</v>
      </c>
      <c r="H160" t="s">
        <v>1782</v>
      </c>
      <c r="I160" s="13">
        <v>4</v>
      </c>
      <c r="J160" s="21"/>
    </row>
    <row r="161" spans="1:10" x14ac:dyDescent="0.35">
      <c r="A161" t="s">
        <v>3054</v>
      </c>
      <c r="B161">
        <v>100000</v>
      </c>
      <c r="C161">
        <v>250000</v>
      </c>
      <c r="E161" s="158">
        <v>10277</v>
      </c>
      <c r="F161" s="158" t="s">
        <v>1782</v>
      </c>
      <c r="G161" t="s">
        <v>1614</v>
      </c>
      <c r="H161" t="s">
        <v>1782</v>
      </c>
      <c r="I161" s="13">
        <v>4</v>
      </c>
      <c r="J161" s="21"/>
    </row>
    <row r="162" spans="1:10" x14ac:dyDescent="0.35">
      <c r="A162" t="s">
        <v>3055</v>
      </c>
      <c r="B162">
        <v>100000</v>
      </c>
      <c r="C162">
        <v>250000</v>
      </c>
      <c r="E162" s="158">
        <v>10278</v>
      </c>
      <c r="F162" s="158" t="s">
        <v>1782</v>
      </c>
      <c r="G162" t="s">
        <v>1614</v>
      </c>
      <c r="H162" t="s">
        <v>1782</v>
      </c>
      <c r="I162" s="13">
        <v>4</v>
      </c>
      <c r="J162" s="21"/>
    </row>
    <row r="163" spans="1:10" x14ac:dyDescent="0.35">
      <c r="E163" s="158">
        <v>10279</v>
      </c>
      <c r="F163" s="158" t="s">
        <v>1782</v>
      </c>
      <c r="G163" t="s">
        <v>1614</v>
      </c>
      <c r="H163" t="s">
        <v>1782</v>
      </c>
      <c r="I163" s="13">
        <v>4</v>
      </c>
      <c r="J163" s="21"/>
    </row>
    <row r="164" spans="1:10" x14ac:dyDescent="0.35">
      <c r="E164" s="158">
        <v>10280</v>
      </c>
      <c r="F164" s="158" t="s">
        <v>1782</v>
      </c>
      <c r="G164" t="s">
        <v>1614</v>
      </c>
      <c r="H164" t="s">
        <v>1782</v>
      </c>
      <c r="I164" s="13">
        <v>4</v>
      </c>
      <c r="J164" s="21"/>
    </row>
    <row r="165" spans="1:10" x14ac:dyDescent="0.35">
      <c r="E165" s="158">
        <v>10281</v>
      </c>
      <c r="F165" s="158" t="s">
        <v>1782</v>
      </c>
      <c r="G165" t="s">
        <v>1614</v>
      </c>
      <c r="H165" t="s">
        <v>1782</v>
      </c>
      <c r="I165" s="13">
        <v>4</v>
      </c>
      <c r="J165" s="21"/>
    </row>
    <row r="166" spans="1:10" x14ac:dyDescent="0.35">
      <c r="E166" s="158">
        <v>10282</v>
      </c>
      <c r="F166" s="158" t="s">
        <v>1782</v>
      </c>
      <c r="G166" t="s">
        <v>1614</v>
      </c>
      <c r="H166" t="s">
        <v>1782</v>
      </c>
      <c r="I166" s="13">
        <v>4</v>
      </c>
      <c r="J166" s="21"/>
    </row>
    <row r="167" spans="1:10" x14ac:dyDescent="0.35">
      <c r="E167" s="158">
        <v>10285</v>
      </c>
      <c r="F167" s="158" t="s">
        <v>1782</v>
      </c>
      <c r="G167" t="s">
        <v>1614</v>
      </c>
      <c r="H167" t="s">
        <v>1782</v>
      </c>
      <c r="I167" s="13">
        <v>4</v>
      </c>
      <c r="J167" s="21"/>
    </row>
    <row r="168" spans="1:10" x14ac:dyDescent="0.35">
      <c r="E168" s="158">
        <v>10286</v>
      </c>
      <c r="F168" s="158" t="s">
        <v>1782</v>
      </c>
      <c r="G168" t="s">
        <v>1614</v>
      </c>
      <c r="H168" t="s">
        <v>1782</v>
      </c>
      <c r="I168" s="13">
        <v>4</v>
      </c>
      <c r="J168" s="21"/>
    </row>
    <row r="169" spans="1:10" x14ac:dyDescent="0.35">
      <c r="E169" s="158">
        <v>10292</v>
      </c>
      <c r="F169" s="158" t="s">
        <v>1782</v>
      </c>
      <c r="G169" t="s">
        <v>1614</v>
      </c>
      <c r="H169" t="s">
        <v>1782</v>
      </c>
      <c r="I169" s="13">
        <v>4</v>
      </c>
      <c r="J169" s="21"/>
    </row>
    <row r="170" spans="1:10" x14ac:dyDescent="0.35">
      <c r="E170" s="158">
        <v>10301</v>
      </c>
      <c r="F170" s="158" t="s">
        <v>1783</v>
      </c>
      <c r="G170" t="s">
        <v>1614</v>
      </c>
      <c r="H170" t="s">
        <v>1784</v>
      </c>
      <c r="I170" s="13">
        <v>4</v>
      </c>
      <c r="J170" s="21"/>
    </row>
    <row r="171" spans="1:10" x14ac:dyDescent="0.35">
      <c r="E171" s="158">
        <v>10302</v>
      </c>
      <c r="F171" s="158" t="s">
        <v>1783</v>
      </c>
      <c r="G171" t="s">
        <v>1614</v>
      </c>
      <c r="H171" t="s">
        <v>1784</v>
      </c>
      <c r="I171" s="13">
        <v>4</v>
      </c>
      <c r="J171" s="21"/>
    </row>
    <row r="172" spans="1:10" x14ac:dyDescent="0.35">
      <c r="E172" s="158">
        <v>10303</v>
      </c>
      <c r="F172" s="158" t="s">
        <v>1783</v>
      </c>
      <c r="G172" t="s">
        <v>1614</v>
      </c>
      <c r="H172" t="s">
        <v>1784</v>
      </c>
      <c r="I172" s="13">
        <v>4</v>
      </c>
      <c r="J172" s="21"/>
    </row>
    <row r="173" spans="1:10" x14ac:dyDescent="0.35">
      <c r="E173" s="158">
        <v>10304</v>
      </c>
      <c r="F173" s="158" t="s">
        <v>1783</v>
      </c>
      <c r="G173" t="s">
        <v>1614</v>
      </c>
      <c r="H173" t="s">
        <v>1784</v>
      </c>
      <c r="I173" s="13">
        <v>4</v>
      </c>
      <c r="J173" s="21"/>
    </row>
    <row r="174" spans="1:10" x14ac:dyDescent="0.35">
      <c r="E174" s="158">
        <v>10305</v>
      </c>
      <c r="F174" s="158" t="s">
        <v>1783</v>
      </c>
      <c r="G174" t="s">
        <v>1614</v>
      </c>
      <c r="H174" t="s">
        <v>1784</v>
      </c>
      <c r="I174" s="13">
        <v>4</v>
      </c>
      <c r="J174" s="21"/>
    </row>
    <row r="175" spans="1:10" x14ac:dyDescent="0.35">
      <c r="E175" s="158">
        <v>10306</v>
      </c>
      <c r="F175" s="158" t="s">
        <v>1783</v>
      </c>
      <c r="G175" t="s">
        <v>1614</v>
      </c>
      <c r="H175" t="s">
        <v>1784</v>
      </c>
      <c r="I175" s="13">
        <v>4</v>
      </c>
      <c r="J175" s="21"/>
    </row>
    <row r="176" spans="1:10" x14ac:dyDescent="0.35">
      <c r="E176" s="158">
        <v>10307</v>
      </c>
      <c r="F176" s="158" t="s">
        <v>1783</v>
      </c>
      <c r="G176" t="s">
        <v>1614</v>
      </c>
      <c r="H176" t="s">
        <v>1784</v>
      </c>
      <c r="I176" s="13">
        <v>4</v>
      </c>
      <c r="J176" s="21"/>
    </row>
    <row r="177" spans="5:10" x14ac:dyDescent="0.35">
      <c r="E177" s="158">
        <v>10308</v>
      </c>
      <c r="F177" s="158" t="s">
        <v>1783</v>
      </c>
      <c r="G177" t="s">
        <v>1614</v>
      </c>
      <c r="H177" t="s">
        <v>1784</v>
      </c>
      <c r="I177" s="13">
        <v>4</v>
      </c>
      <c r="J177" s="21"/>
    </row>
    <row r="178" spans="5:10" x14ac:dyDescent="0.35">
      <c r="E178" s="158">
        <v>10309</v>
      </c>
      <c r="F178" s="158" t="s">
        <v>1783</v>
      </c>
      <c r="G178" t="s">
        <v>1614</v>
      </c>
      <c r="H178" t="s">
        <v>1784</v>
      </c>
      <c r="I178" s="13">
        <v>4</v>
      </c>
      <c r="J178" s="21"/>
    </row>
    <row r="179" spans="5:10" x14ac:dyDescent="0.35">
      <c r="E179" s="158">
        <v>10310</v>
      </c>
      <c r="F179" s="158" t="s">
        <v>1783</v>
      </c>
      <c r="G179" t="s">
        <v>1614</v>
      </c>
      <c r="H179" t="s">
        <v>1784</v>
      </c>
      <c r="I179" s="13">
        <v>4</v>
      </c>
      <c r="J179" s="21"/>
    </row>
    <row r="180" spans="5:10" x14ac:dyDescent="0.35">
      <c r="E180" s="158">
        <v>10311</v>
      </c>
      <c r="F180" s="158" t="s">
        <v>1783</v>
      </c>
      <c r="G180" t="s">
        <v>1614</v>
      </c>
      <c r="H180" t="s">
        <v>1784</v>
      </c>
      <c r="I180" s="13">
        <v>4</v>
      </c>
      <c r="J180" s="21"/>
    </row>
    <row r="181" spans="5:10" x14ac:dyDescent="0.35">
      <c r="E181" s="158">
        <v>10312</v>
      </c>
      <c r="F181" s="158" t="s">
        <v>1783</v>
      </c>
      <c r="G181" t="s">
        <v>1614</v>
      </c>
      <c r="H181" t="s">
        <v>1784</v>
      </c>
      <c r="I181" s="13">
        <v>4</v>
      </c>
      <c r="J181" s="21"/>
    </row>
    <row r="182" spans="5:10" x14ac:dyDescent="0.35">
      <c r="E182" s="158">
        <v>10313</v>
      </c>
      <c r="F182" s="158" t="s">
        <v>1783</v>
      </c>
      <c r="G182" t="s">
        <v>1614</v>
      </c>
      <c r="H182" t="s">
        <v>1784</v>
      </c>
      <c r="I182" s="13">
        <v>4</v>
      </c>
      <c r="J182" s="21"/>
    </row>
    <row r="183" spans="5:10" x14ac:dyDescent="0.35">
      <c r="E183" s="158">
        <v>10314</v>
      </c>
      <c r="F183" s="158" t="s">
        <v>1783</v>
      </c>
      <c r="G183" t="s">
        <v>1614</v>
      </c>
      <c r="H183" t="s">
        <v>1784</v>
      </c>
      <c r="I183" s="13">
        <v>4</v>
      </c>
      <c r="J183" s="21"/>
    </row>
    <row r="184" spans="5:10" x14ac:dyDescent="0.35">
      <c r="E184" s="158">
        <v>10451</v>
      </c>
      <c r="F184" s="158" t="s">
        <v>1785</v>
      </c>
      <c r="G184" t="s">
        <v>1614</v>
      </c>
      <c r="H184" t="s">
        <v>1785</v>
      </c>
      <c r="I184" s="13">
        <v>4</v>
      </c>
      <c r="J184" s="21"/>
    </row>
    <row r="185" spans="5:10" x14ac:dyDescent="0.35">
      <c r="E185" s="158">
        <v>10452</v>
      </c>
      <c r="F185" s="158" t="s">
        <v>1785</v>
      </c>
      <c r="G185" t="s">
        <v>1614</v>
      </c>
      <c r="H185" t="s">
        <v>1785</v>
      </c>
      <c r="I185" s="13">
        <v>4</v>
      </c>
      <c r="J185" s="21"/>
    </row>
    <row r="186" spans="5:10" x14ac:dyDescent="0.35">
      <c r="E186" s="158">
        <v>10453</v>
      </c>
      <c r="F186" s="158" t="s">
        <v>1785</v>
      </c>
      <c r="G186" t="s">
        <v>1614</v>
      </c>
      <c r="H186" t="s">
        <v>1785</v>
      </c>
      <c r="I186" s="13">
        <v>4</v>
      </c>
      <c r="J186" s="21"/>
    </row>
    <row r="187" spans="5:10" x14ac:dyDescent="0.35">
      <c r="E187" s="158">
        <v>10454</v>
      </c>
      <c r="F187" s="158" t="s">
        <v>1785</v>
      </c>
      <c r="G187" t="s">
        <v>1614</v>
      </c>
      <c r="H187" t="s">
        <v>1785</v>
      </c>
      <c r="I187" s="13">
        <v>4</v>
      </c>
      <c r="J187" s="21"/>
    </row>
    <row r="188" spans="5:10" x14ac:dyDescent="0.35">
      <c r="E188" s="158">
        <v>10455</v>
      </c>
      <c r="F188" s="158" t="s">
        <v>1785</v>
      </c>
      <c r="G188" t="s">
        <v>1614</v>
      </c>
      <c r="H188" t="s">
        <v>1785</v>
      </c>
      <c r="I188" s="13">
        <v>4</v>
      </c>
      <c r="J188" s="21"/>
    </row>
    <row r="189" spans="5:10" x14ac:dyDescent="0.35">
      <c r="E189" s="158">
        <v>10456</v>
      </c>
      <c r="F189" s="158" t="s">
        <v>1785</v>
      </c>
      <c r="G189" t="s">
        <v>1614</v>
      </c>
      <c r="H189" t="s">
        <v>1785</v>
      </c>
      <c r="I189" s="13">
        <v>4</v>
      </c>
      <c r="J189" s="21"/>
    </row>
    <row r="190" spans="5:10" x14ac:dyDescent="0.35">
      <c r="E190" s="158">
        <v>10457</v>
      </c>
      <c r="F190" s="158" t="s">
        <v>1785</v>
      </c>
      <c r="G190" t="s">
        <v>1614</v>
      </c>
      <c r="H190" t="s">
        <v>1785</v>
      </c>
      <c r="I190" s="13">
        <v>4</v>
      </c>
      <c r="J190" s="21"/>
    </row>
    <row r="191" spans="5:10" x14ac:dyDescent="0.35">
      <c r="E191" s="158">
        <v>10458</v>
      </c>
      <c r="F191" s="158" t="s">
        <v>1785</v>
      </c>
      <c r="G191" t="s">
        <v>1614</v>
      </c>
      <c r="H191" t="s">
        <v>1785</v>
      </c>
      <c r="I191" s="13">
        <v>4</v>
      </c>
      <c r="J191" s="21"/>
    </row>
    <row r="192" spans="5:10" x14ac:dyDescent="0.35">
      <c r="E192" s="158">
        <v>10459</v>
      </c>
      <c r="F192" s="158" t="s">
        <v>1785</v>
      </c>
      <c r="G192" t="s">
        <v>1614</v>
      </c>
      <c r="H192" t="s">
        <v>1785</v>
      </c>
      <c r="I192" s="13">
        <v>4</v>
      </c>
      <c r="J192" s="21"/>
    </row>
    <row r="193" spans="5:10" x14ac:dyDescent="0.35">
      <c r="E193" s="158">
        <v>10460</v>
      </c>
      <c r="F193" s="158" t="s">
        <v>1785</v>
      </c>
      <c r="G193" t="s">
        <v>1614</v>
      </c>
      <c r="H193" t="s">
        <v>1785</v>
      </c>
      <c r="I193" s="13">
        <v>4</v>
      </c>
      <c r="J193" s="21"/>
    </row>
    <row r="194" spans="5:10" x14ac:dyDescent="0.35">
      <c r="E194" s="158">
        <v>10461</v>
      </c>
      <c r="F194" s="158" t="s">
        <v>1785</v>
      </c>
      <c r="G194" t="s">
        <v>1614</v>
      </c>
      <c r="H194" t="s">
        <v>1785</v>
      </c>
      <c r="I194" s="13">
        <v>4</v>
      </c>
      <c r="J194" s="21"/>
    </row>
    <row r="195" spans="5:10" x14ac:dyDescent="0.35">
      <c r="E195" s="158">
        <v>10462</v>
      </c>
      <c r="F195" s="158" t="s">
        <v>1785</v>
      </c>
      <c r="G195" t="s">
        <v>1614</v>
      </c>
      <c r="H195" t="s">
        <v>1785</v>
      </c>
      <c r="I195" s="13">
        <v>4</v>
      </c>
      <c r="J195" s="21"/>
    </row>
    <row r="196" spans="5:10" x14ac:dyDescent="0.35">
      <c r="E196" s="158">
        <v>10463</v>
      </c>
      <c r="F196" s="158" t="s">
        <v>1785</v>
      </c>
      <c r="G196" t="s">
        <v>1614</v>
      </c>
      <c r="H196" t="s">
        <v>1785</v>
      </c>
      <c r="I196" s="13">
        <v>4</v>
      </c>
      <c r="J196" s="21"/>
    </row>
    <row r="197" spans="5:10" x14ac:dyDescent="0.35">
      <c r="E197" s="158">
        <v>10464</v>
      </c>
      <c r="F197" s="158" t="s">
        <v>1785</v>
      </c>
      <c r="G197" t="s">
        <v>1614</v>
      </c>
      <c r="H197" t="s">
        <v>1785</v>
      </c>
      <c r="I197" s="13">
        <v>4</v>
      </c>
      <c r="J197" s="21"/>
    </row>
    <row r="198" spans="5:10" x14ac:dyDescent="0.35">
      <c r="E198" s="158">
        <v>10465</v>
      </c>
      <c r="F198" s="158" t="s">
        <v>1785</v>
      </c>
      <c r="G198" t="s">
        <v>1614</v>
      </c>
      <c r="H198" t="s">
        <v>1785</v>
      </c>
      <c r="I198" s="13">
        <v>4</v>
      </c>
      <c r="J198" s="21"/>
    </row>
    <row r="199" spans="5:10" x14ac:dyDescent="0.35">
      <c r="E199" s="158">
        <v>10466</v>
      </c>
      <c r="F199" s="158" t="s">
        <v>1785</v>
      </c>
      <c r="G199" t="s">
        <v>1614</v>
      </c>
      <c r="H199" t="s">
        <v>1785</v>
      </c>
      <c r="I199" s="13">
        <v>4</v>
      </c>
      <c r="J199" s="21"/>
    </row>
    <row r="200" spans="5:10" x14ac:dyDescent="0.35">
      <c r="E200" s="158">
        <v>10467</v>
      </c>
      <c r="F200" s="158" t="s">
        <v>1785</v>
      </c>
      <c r="G200" t="s">
        <v>1614</v>
      </c>
      <c r="H200" t="s">
        <v>1785</v>
      </c>
      <c r="I200" s="13">
        <v>4</v>
      </c>
      <c r="J200" s="21"/>
    </row>
    <row r="201" spans="5:10" x14ac:dyDescent="0.35">
      <c r="E201" s="158">
        <v>10468</v>
      </c>
      <c r="F201" s="158" t="s">
        <v>1785</v>
      </c>
      <c r="G201" t="s">
        <v>1614</v>
      </c>
      <c r="H201" t="s">
        <v>1785</v>
      </c>
      <c r="I201" s="13">
        <v>4</v>
      </c>
      <c r="J201" s="21"/>
    </row>
    <row r="202" spans="5:10" x14ac:dyDescent="0.35">
      <c r="E202" s="158">
        <v>10469</v>
      </c>
      <c r="F202" s="158" t="s">
        <v>1785</v>
      </c>
      <c r="G202" t="s">
        <v>1614</v>
      </c>
      <c r="H202" t="s">
        <v>1785</v>
      </c>
      <c r="I202" s="13">
        <v>4</v>
      </c>
      <c r="J202" s="21"/>
    </row>
    <row r="203" spans="5:10" x14ac:dyDescent="0.35">
      <c r="E203" s="158">
        <v>10470</v>
      </c>
      <c r="F203" s="158" t="s">
        <v>1785</v>
      </c>
      <c r="G203" t="s">
        <v>1614</v>
      </c>
      <c r="H203" t="s">
        <v>1785</v>
      </c>
      <c r="I203" s="13">
        <v>4</v>
      </c>
      <c r="J203" s="21"/>
    </row>
    <row r="204" spans="5:10" x14ac:dyDescent="0.35">
      <c r="E204" s="158">
        <v>10471</v>
      </c>
      <c r="F204" s="158" t="s">
        <v>1785</v>
      </c>
      <c r="G204" t="s">
        <v>1614</v>
      </c>
      <c r="H204" t="s">
        <v>1785</v>
      </c>
      <c r="I204" s="13">
        <v>4</v>
      </c>
      <c r="J204" s="21"/>
    </row>
    <row r="205" spans="5:10" x14ac:dyDescent="0.35">
      <c r="E205" s="158">
        <v>10472</v>
      </c>
      <c r="F205" s="158" t="s">
        <v>1785</v>
      </c>
      <c r="G205" t="s">
        <v>1614</v>
      </c>
      <c r="H205" t="s">
        <v>1785</v>
      </c>
      <c r="I205" s="13">
        <v>4</v>
      </c>
      <c r="J205" s="21"/>
    </row>
    <row r="206" spans="5:10" x14ac:dyDescent="0.35">
      <c r="E206" s="158">
        <v>10473</v>
      </c>
      <c r="F206" s="158" t="s">
        <v>1785</v>
      </c>
      <c r="G206" t="s">
        <v>1614</v>
      </c>
      <c r="H206" t="s">
        <v>1785</v>
      </c>
      <c r="I206" s="13">
        <v>4</v>
      </c>
      <c r="J206" s="21"/>
    </row>
    <row r="207" spans="5:10" x14ac:dyDescent="0.35">
      <c r="E207" s="158">
        <v>10474</v>
      </c>
      <c r="F207" s="158" t="s">
        <v>1785</v>
      </c>
      <c r="G207" t="s">
        <v>1614</v>
      </c>
      <c r="H207" t="s">
        <v>1785</v>
      </c>
      <c r="I207" s="13">
        <v>4</v>
      </c>
      <c r="J207" s="21"/>
    </row>
    <row r="208" spans="5:10" x14ac:dyDescent="0.35">
      <c r="E208" s="158">
        <v>10475</v>
      </c>
      <c r="F208" s="158" t="s">
        <v>1785</v>
      </c>
      <c r="G208" t="s">
        <v>1614</v>
      </c>
      <c r="H208" t="s">
        <v>1785</v>
      </c>
      <c r="I208" s="13">
        <v>4</v>
      </c>
      <c r="J208" s="21"/>
    </row>
    <row r="209" spans="5:10" x14ac:dyDescent="0.35">
      <c r="E209" s="158">
        <v>10499</v>
      </c>
      <c r="F209" s="158" t="s">
        <v>1785</v>
      </c>
      <c r="G209" t="s">
        <v>1614</v>
      </c>
      <c r="H209" t="s">
        <v>1785</v>
      </c>
      <c r="I209" s="13">
        <v>4</v>
      </c>
      <c r="J209" s="21"/>
    </row>
    <row r="210" spans="5:10" x14ac:dyDescent="0.35">
      <c r="E210" s="158">
        <v>10501</v>
      </c>
      <c r="F210" s="158" t="s">
        <v>1786</v>
      </c>
      <c r="G210" t="s">
        <v>1614</v>
      </c>
      <c r="H210" t="s">
        <v>1787</v>
      </c>
      <c r="I210" s="13">
        <v>4</v>
      </c>
      <c r="J210" s="21"/>
    </row>
    <row r="211" spans="5:10" x14ac:dyDescent="0.35">
      <c r="E211" s="158">
        <v>10502</v>
      </c>
      <c r="F211" s="158" t="s">
        <v>1788</v>
      </c>
      <c r="G211" t="s">
        <v>1614</v>
      </c>
      <c r="H211" t="s">
        <v>1787</v>
      </c>
      <c r="I211" s="13">
        <v>4</v>
      </c>
      <c r="J211" s="21"/>
    </row>
    <row r="212" spans="5:10" x14ac:dyDescent="0.35">
      <c r="E212" s="158">
        <v>10503</v>
      </c>
      <c r="F212" s="158" t="s">
        <v>1789</v>
      </c>
      <c r="G212" t="s">
        <v>1614</v>
      </c>
      <c r="H212" t="s">
        <v>1787</v>
      </c>
      <c r="I212" s="13">
        <v>4</v>
      </c>
      <c r="J212" s="21"/>
    </row>
    <row r="213" spans="5:10" x14ac:dyDescent="0.35">
      <c r="E213" s="158">
        <v>10504</v>
      </c>
      <c r="F213" s="158" t="s">
        <v>1790</v>
      </c>
      <c r="G213" t="s">
        <v>1614</v>
      </c>
      <c r="H213" t="s">
        <v>1787</v>
      </c>
      <c r="I213" s="13">
        <v>4</v>
      </c>
      <c r="J213" s="21"/>
    </row>
    <row r="214" spans="5:10" x14ac:dyDescent="0.35">
      <c r="E214" s="158">
        <v>10505</v>
      </c>
      <c r="F214" s="158" t="s">
        <v>1791</v>
      </c>
      <c r="G214" t="s">
        <v>1614</v>
      </c>
      <c r="H214" t="s">
        <v>1792</v>
      </c>
      <c r="I214" s="13">
        <v>5</v>
      </c>
      <c r="J214" s="21"/>
    </row>
    <row r="215" spans="5:10" x14ac:dyDescent="0.35">
      <c r="E215" s="158">
        <v>10506</v>
      </c>
      <c r="F215" s="158" t="s">
        <v>1793</v>
      </c>
      <c r="G215" t="s">
        <v>1614</v>
      </c>
      <c r="H215" t="s">
        <v>1787</v>
      </c>
      <c r="I215" s="13">
        <v>4</v>
      </c>
      <c r="J215" s="21"/>
    </row>
    <row r="216" spans="5:10" x14ac:dyDescent="0.35">
      <c r="E216" s="158">
        <v>10507</v>
      </c>
      <c r="F216" s="158" t="s">
        <v>1794</v>
      </c>
      <c r="G216" t="s">
        <v>1614</v>
      </c>
      <c r="H216" t="s">
        <v>1787</v>
      </c>
      <c r="I216" s="13">
        <v>4</v>
      </c>
      <c r="J216" s="21"/>
    </row>
    <row r="217" spans="5:10" x14ac:dyDescent="0.35">
      <c r="E217" s="158">
        <v>10509</v>
      </c>
      <c r="F217" s="158" t="s">
        <v>1795</v>
      </c>
      <c r="G217" t="s">
        <v>1608</v>
      </c>
      <c r="H217" t="s">
        <v>1792</v>
      </c>
      <c r="I217" s="13">
        <v>5</v>
      </c>
      <c r="J217" s="21"/>
    </row>
    <row r="218" spans="5:10" x14ac:dyDescent="0.35">
      <c r="E218" s="158">
        <v>10510</v>
      </c>
      <c r="F218" s="158" t="s">
        <v>1796</v>
      </c>
      <c r="G218" t="s">
        <v>1614</v>
      </c>
      <c r="H218" t="s">
        <v>1787</v>
      </c>
      <c r="I218" s="13">
        <v>4</v>
      </c>
      <c r="J218" s="21"/>
    </row>
    <row r="219" spans="5:10" x14ac:dyDescent="0.35">
      <c r="E219" s="158">
        <v>10511</v>
      </c>
      <c r="F219" s="158" t="s">
        <v>1797</v>
      </c>
      <c r="G219" t="s">
        <v>1614</v>
      </c>
      <c r="H219" t="s">
        <v>1787</v>
      </c>
      <c r="I219" s="13">
        <v>4</v>
      </c>
      <c r="J219" s="21"/>
    </row>
    <row r="220" spans="5:10" x14ac:dyDescent="0.35">
      <c r="E220" s="158">
        <v>10512</v>
      </c>
      <c r="F220" s="158" t="s">
        <v>1798</v>
      </c>
      <c r="G220" t="s">
        <v>1608</v>
      </c>
      <c r="H220" t="s">
        <v>1792</v>
      </c>
      <c r="I220" s="13">
        <v>5</v>
      </c>
      <c r="J220" s="21"/>
    </row>
    <row r="221" spans="5:10" x14ac:dyDescent="0.35">
      <c r="E221" s="158">
        <v>10514</v>
      </c>
      <c r="F221" s="158" t="s">
        <v>1799</v>
      </c>
      <c r="G221" t="s">
        <v>1614</v>
      </c>
      <c r="H221" t="s">
        <v>1787</v>
      </c>
      <c r="I221" s="13">
        <v>4</v>
      </c>
      <c r="J221" s="21"/>
    </row>
    <row r="222" spans="5:10" x14ac:dyDescent="0.35">
      <c r="E222" s="158">
        <v>10516</v>
      </c>
      <c r="F222" s="158" t="s">
        <v>1800</v>
      </c>
      <c r="G222" t="s">
        <v>1608</v>
      </c>
      <c r="H222" t="s">
        <v>1792</v>
      </c>
      <c r="I222" s="13">
        <v>5</v>
      </c>
      <c r="J222" s="21"/>
    </row>
    <row r="223" spans="5:10" x14ac:dyDescent="0.35">
      <c r="E223" s="158">
        <v>10517</v>
      </c>
      <c r="F223" s="158" t="s">
        <v>1801</v>
      </c>
      <c r="G223" t="s">
        <v>1614</v>
      </c>
      <c r="H223" t="s">
        <v>1787</v>
      </c>
      <c r="I223" s="13">
        <v>4</v>
      </c>
      <c r="J223" s="21"/>
    </row>
    <row r="224" spans="5:10" x14ac:dyDescent="0.35">
      <c r="E224" s="158">
        <v>10518</v>
      </c>
      <c r="F224" s="158" t="s">
        <v>1802</v>
      </c>
      <c r="G224" t="s">
        <v>1614</v>
      </c>
      <c r="H224" t="s">
        <v>1787</v>
      </c>
      <c r="I224" s="13">
        <v>4</v>
      </c>
      <c r="J224" s="21"/>
    </row>
    <row r="225" spans="5:10" x14ac:dyDescent="0.35">
      <c r="E225" s="158">
        <v>10519</v>
      </c>
      <c r="F225" s="158" t="s">
        <v>1803</v>
      </c>
      <c r="G225" t="s">
        <v>1614</v>
      </c>
      <c r="H225" t="s">
        <v>1787</v>
      </c>
      <c r="I225" s="13">
        <v>4</v>
      </c>
      <c r="J225" s="21"/>
    </row>
    <row r="226" spans="5:10" x14ac:dyDescent="0.35">
      <c r="E226" s="158">
        <v>10520</v>
      </c>
      <c r="F226" s="158" t="s">
        <v>1804</v>
      </c>
      <c r="G226" t="s">
        <v>1614</v>
      </c>
      <c r="H226" t="s">
        <v>1787</v>
      </c>
      <c r="I226" s="13">
        <v>4</v>
      </c>
      <c r="J226" s="21"/>
    </row>
    <row r="227" spans="5:10" x14ac:dyDescent="0.35">
      <c r="E227" s="158">
        <v>10521</v>
      </c>
      <c r="F227" s="158" t="s">
        <v>1804</v>
      </c>
      <c r="G227" t="s">
        <v>1614</v>
      </c>
      <c r="H227" t="s">
        <v>1787</v>
      </c>
      <c r="I227" s="13">
        <v>4</v>
      </c>
      <c r="J227" s="21"/>
    </row>
    <row r="228" spans="5:10" x14ac:dyDescent="0.35">
      <c r="E228" s="158">
        <v>10522</v>
      </c>
      <c r="F228" s="158" t="s">
        <v>1805</v>
      </c>
      <c r="G228" t="s">
        <v>1614</v>
      </c>
      <c r="H228" t="s">
        <v>1787</v>
      </c>
      <c r="I228" s="13">
        <v>4</v>
      </c>
      <c r="J228" s="21"/>
    </row>
    <row r="229" spans="5:10" x14ac:dyDescent="0.35">
      <c r="E229" s="158">
        <v>10523</v>
      </c>
      <c r="F229" s="158" t="s">
        <v>1806</v>
      </c>
      <c r="G229" t="s">
        <v>1614</v>
      </c>
      <c r="H229" t="s">
        <v>1787</v>
      </c>
      <c r="I229" s="13">
        <v>4</v>
      </c>
      <c r="J229" s="21"/>
    </row>
    <row r="230" spans="5:10" x14ac:dyDescent="0.35">
      <c r="E230" s="158">
        <v>10524</v>
      </c>
      <c r="F230" s="158" t="s">
        <v>1807</v>
      </c>
      <c r="G230" t="s">
        <v>1608</v>
      </c>
      <c r="H230" t="s">
        <v>1792</v>
      </c>
      <c r="I230" s="13">
        <v>5</v>
      </c>
      <c r="J230" s="21"/>
    </row>
    <row r="231" spans="5:10" x14ac:dyDescent="0.35">
      <c r="E231" s="158">
        <v>10526</v>
      </c>
      <c r="F231" s="158" t="s">
        <v>1808</v>
      </c>
      <c r="G231" t="s">
        <v>1614</v>
      </c>
      <c r="H231" t="s">
        <v>1787</v>
      </c>
      <c r="I231" s="13">
        <v>4</v>
      </c>
      <c r="J231" s="21"/>
    </row>
    <row r="232" spans="5:10" x14ac:dyDescent="0.35">
      <c r="E232" s="158">
        <v>10527</v>
      </c>
      <c r="F232" s="158" t="s">
        <v>1809</v>
      </c>
      <c r="G232" t="s">
        <v>1614</v>
      </c>
      <c r="H232" t="s">
        <v>1787</v>
      </c>
      <c r="I232" s="13">
        <v>4</v>
      </c>
      <c r="J232" s="21"/>
    </row>
    <row r="233" spans="5:10" x14ac:dyDescent="0.35">
      <c r="E233" s="158">
        <v>10528</v>
      </c>
      <c r="F233" s="158" t="s">
        <v>1810</v>
      </c>
      <c r="G233" t="s">
        <v>1614</v>
      </c>
      <c r="H233" t="s">
        <v>1787</v>
      </c>
      <c r="I233" s="13">
        <v>4</v>
      </c>
      <c r="J233" s="21"/>
    </row>
    <row r="234" spans="5:10" x14ac:dyDescent="0.35">
      <c r="E234" s="158">
        <v>10530</v>
      </c>
      <c r="F234" s="158" t="s">
        <v>1811</v>
      </c>
      <c r="G234" t="s">
        <v>1614</v>
      </c>
      <c r="H234" t="s">
        <v>1787</v>
      </c>
      <c r="I234" s="13">
        <v>4</v>
      </c>
      <c r="J234" s="21"/>
    </row>
    <row r="235" spans="5:10" x14ac:dyDescent="0.35">
      <c r="E235" s="158">
        <v>10532</v>
      </c>
      <c r="F235" s="158" t="s">
        <v>1812</v>
      </c>
      <c r="G235" t="s">
        <v>1614</v>
      </c>
      <c r="H235" t="s">
        <v>1787</v>
      </c>
      <c r="I235" s="13">
        <v>4</v>
      </c>
      <c r="J235" s="21"/>
    </row>
    <row r="236" spans="5:10" x14ac:dyDescent="0.35">
      <c r="E236" s="158">
        <v>10533</v>
      </c>
      <c r="F236" s="158" t="s">
        <v>1813</v>
      </c>
      <c r="G236" t="s">
        <v>1614</v>
      </c>
      <c r="H236" t="s">
        <v>1787</v>
      </c>
      <c r="I236" s="13">
        <v>4</v>
      </c>
      <c r="J236" s="21"/>
    </row>
    <row r="237" spans="5:10" x14ac:dyDescent="0.35">
      <c r="E237" s="158">
        <v>10535</v>
      </c>
      <c r="F237" s="158" t="s">
        <v>1814</v>
      </c>
      <c r="G237" t="s">
        <v>1614</v>
      </c>
      <c r="H237" t="s">
        <v>1787</v>
      </c>
      <c r="I237" s="13">
        <v>4</v>
      </c>
      <c r="J237" s="21"/>
    </row>
    <row r="238" spans="5:10" x14ac:dyDescent="0.35">
      <c r="E238" s="158">
        <v>10536</v>
      </c>
      <c r="F238" s="158" t="s">
        <v>1815</v>
      </c>
      <c r="G238" t="s">
        <v>1614</v>
      </c>
      <c r="H238" t="s">
        <v>1787</v>
      </c>
      <c r="I238" s="13">
        <v>4</v>
      </c>
      <c r="J238" s="21"/>
    </row>
    <row r="239" spans="5:10" x14ac:dyDescent="0.35">
      <c r="E239" s="158">
        <v>10537</v>
      </c>
      <c r="F239" s="158" t="s">
        <v>1816</v>
      </c>
      <c r="G239" t="s">
        <v>1608</v>
      </c>
      <c r="H239" t="s">
        <v>1792</v>
      </c>
      <c r="I239" s="13">
        <v>5</v>
      </c>
      <c r="J239" s="21"/>
    </row>
    <row r="240" spans="5:10" x14ac:dyDescent="0.35">
      <c r="E240" s="158">
        <v>10538</v>
      </c>
      <c r="F240" s="158" t="s">
        <v>1817</v>
      </c>
      <c r="G240" t="s">
        <v>1614</v>
      </c>
      <c r="H240" t="s">
        <v>1787</v>
      </c>
      <c r="I240" s="13">
        <v>4</v>
      </c>
      <c r="J240" s="21"/>
    </row>
    <row r="241" spans="5:10" x14ac:dyDescent="0.35">
      <c r="E241" s="158">
        <v>10540</v>
      </c>
      <c r="F241" s="158" t="s">
        <v>1818</v>
      </c>
      <c r="G241" t="s">
        <v>1614</v>
      </c>
      <c r="H241" t="s">
        <v>1787</v>
      </c>
      <c r="I241" s="13">
        <v>4</v>
      </c>
      <c r="J241" s="21"/>
    </row>
    <row r="242" spans="5:10" x14ac:dyDescent="0.35">
      <c r="E242" s="158">
        <v>10541</v>
      </c>
      <c r="F242" s="158" t="s">
        <v>1819</v>
      </c>
      <c r="G242" t="s">
        <v>1608</v>
      </c>
      <c r="H242" t="s">
        <v>1792</v>
      </c>
      <c r="I242" s="13">
        <v>5</v>
      </c>
      <c r="J242" s="21"/>
    </row>
    <row r="243" spans="5:10" x14ac:dyDescent="0.35">
      <c r="E243" s="158">
        <v>10542</v>
      </c>
      <c r="F243" s="158" t="s">
        <v>1820</v>
      </c>
      <c r="G243" t="s">
        <v>1608</v>
      </c>
      <c r="H243" t="s">
        <v>1792</v>
      </c>
      <c r="I243" s="13">
        <v>5</v>
      </c>
      <c r="J243" s="21"/>
    </row>
    <row r="244" spans="5:10" x14ac:dyDescent="0.35">
      <c r="E244" s="158">
        <v>10543</v>
      </c>
      <c r="F244" s="158" t="s">
        <v>1821</v>
      </c>
      <c r="G244" t="s">
        <v>1614</v>
      </c>
      <c r="H244" t="s">
        <v>1787</v>
      </c>
      <c r="I244" s="13">
        <v>4</v>
      </c>
      <c r="J244" s="21"/>
    </row>
    <row r="245" spans="5:10" x14ac:dyDescent="0.35">
      <c r="E245" s="158">
        <v>10545</v>
      </c>
      <c r="F245" s="158" t="s">
        <v>1822</v>
      </c>
      <c r="G245" t="s">
        <v>1614</v>
      </c>
      <c r="H245" t="s">
        <v>1787</v>
      </c>
      <c r="I245" s="13">
        <v>4</v>
      </c>
      <c r="J245" s="21"/>
    </row>
    <row r="246" spans="5:10" x14ac:dyDescent="0.35">
      <c r="E246" s="158">
        <v>10546</v>
      </c>
      <c r="F246" s="158" t="s">
        <v>1823</v>
      </c>
      <c r="G246" t="s">
        <v>1614</v>
      </c>
      <c r="H246" t="s">
        <v>1787</v>
      </c>
      <c r="I246" s="13">
        <v>4</v>
      </c>
      <c r="J246" s="21"/>
    </row>
    <row r="247" spans="5:10" x14ac:dyDescent="0.35">
      <c r="E247" s="158">
        <v>10547</v>
      </c>
      <c r="F247" s="158" t="s">
        <v>1824</v>
      </c>
      <c r="G247" t="s">
        <v>1614</v>
      </c>
      <c r="H247" t="s">
        <v>1787</v>
      </c>
      <c r="I247" s="13">
        <v>4</v>
      </c>
      <c r="J247" s="21"/>
    </row>
    <row r="248" spans="5:10" x14ac:dyDescent="0.35">
      <c r="E248" s="158">
        <v>10548</v>
      </c>
      <c r="F248" s="158" t="s">
        <v>1825</v>
      </c>
      <c r="G248" t="s">
        <v>1614</v>
      </c>
      <c r="H248" t="s">
        <v>1787</v>
      </c>
      <c r="I248" s="13">
        <v>4</v>
      </c>
      <c r="J248" s="21"/>
    </row>
    <row r="249" spans="5:10" x14ac:dyDescent="0.35">
      <c r="E249" s="158">
        <v>10549</v>
      </c>
      <c r="F249" s="158" t="s">
        <v>1826</v>
      </c>
      <c r="G249" t="s">
        <v>1614</v>
      </c>
      <c r="H249" t="s">
        <v>1787</v>
      </c>
      <c r="I249" s="13">
        <v>4</v>
      </c>
      <c r="J249" s="21"/>
    </row>
    <row r="250" spans="5:10" x14ac:dyDescent="0.35">
      <c r="E250" s="158">
        <v>10550</v>
      </c>
      <c r="F250" s="158" t="s">
        <v>1827</v>
      </c>
      <c r="G250" t="s">
        <v>1614</v>
      </c>
      <c r="H250" t="s">
        <v>1787</v>
      </c>
      <c r="I250" s="13">
        <v>4</v>
      </c>
      <c r="J250" s="21"/>
    </row>
    <row r="251" spans="5:10" x14ac:dyDescent="0.35">
      <c r="E251" s="158">
        <v>10551</v>
      </c>
      <c r="F251" s="158" t="s">
        <v>1827</v>
      </c>
      <c r="G251" t="s">
        <v>1614</v>
      </c>
      <c r="H251" t="s">
        <v>1787</v>
      </c>
      <c r="I251" s="13">
        <v>4</v>
      </c>
      <c r="J251" s="21"/>
    </row>
    <row r="252" spans="5:10" x14ac:dyDescent="0.35">
      <c r="E252" s="158">
        <v>10552</v>
      </c>
      <c r="F252" s="158" t="s">
        <v>1827</v>
      </c>
      <c r="G252" t="s">
        <v>1614</v>
      </c>
      <c r="H252" t="s">
        <v>1787</v>
      </c>
      <c r="I252" s="13">
        <v>4</v>
      </c>
      <c r="J252" s="21"/>
    </row>
    <row r="253" spans="5:10" x14ac:dyDescent="0.35">
      <c r="E253" s="158">
        <v>10553</v>
      </c>
      <c r="F253" s="158" t="s">
        <v>1827</v>
      </c>
      <c r="G253" t="s">
        <v>1614</v>
      </c>
      <c r="H253" t="s">
        <v>1787</v>
      </c>
      <c r="I253" s="13">
        <v>4</v>
      </c>
      <c r="J253" s="21"/>
    </row>
    <row r="254" spans="5:10" x14ac:dyDescent="0.35">
      <c r="E254" s="158">
        <v>10557</v>
      </c>
      <c r="F254" s="158" t="s">
        <v>1827</v>
      </c>
      <c r="G254" t="s">
        <v>1614</v>
      </c>
      <c r="H254" t="s">
        <v>1787</v>
      </c>
      <c r="I254" s="13">
        <v>4</v>
      </c>
      <c r="J254" s="21"/>
    </row>
    <row r="255" spans="5:10" x14ac:dyDescent="0.35">
      <c r="E255" s="158">
        <v>10558</v>
      </c>
      <c r="F255" s="158" t="s">
        <v>1827</v>
      </c>
      <c r="G255" t="s">
        <v>1614</v>
      </c>
      <c r="H255" t="s">
        <v>1787</v>
      </c>
      <c r="I255" s="13">
        <v>4</v>
      </c>
      <c r="J255" s="21"/>
    </row>
    <row r="256" spans="5:10" x14ac:dyDescent="0.35">
      <c r="E256" s="158">
        <v>10560</v>
      </c>
      <c r="F256" s="158" t="s">
        <v>1828</v>
      </c>
      <c r="G256" t="s">
        <v>1614</v>
      </c>
      <c r="H256" t="s">
        <v>1787</v>
      </c>
      <c r="I256" s="13">
        <v>4</v>
      </c>
      <c r="J256" s="21"/>
    </row>
    <row r="257" spans="5:10" x14ac:dyDescent="0.35">
      <c r="E257" s="158">
        <v>10562</v>
      </c>
      <c r="F257" s="158" t="s">
        <v>1829</v>
      </c>
      <c r="G257" t="s">
        <v>1614</v>
      </c>
      <c r="H257" t="s">
        <v>1787</v>
      </c>
      <c r="I257" s="13">
        <v>4</v>
      </c>
      <c r="J257" s="21"/>
    </row>
    <row r="258" spans="5:10" x14ac:dyDescent="0.35">
      <c r="E258" s="158">
        <v>10566</v>
      </c>
      <c r="F258" s="158" t="s">
        <v>1830</v>
      </c>
      <c r="G258" t="s">
        <v>1614</v>
      </c>
      <c r="H258" t="s">
        <v>1787</v>
      </c>
      <c r="I258" s="13">
        <v>4</v>
      </c>
      <c r="J258" s="21"/>
    </row>
    <row r="259" spans="5:10" x14ac:dyDescent="0.35">
      <c r="E259" s="158">
        <v>10567</v>
      </c>
      <c r="F259" s="158" t="s">
        <v>1831</v>
      </c>
      <c r="G259" t="s">
        <v>1614</v>
      </c>
      <c r="H259" t="s">
        <v>1787</v>
      </c>
      <c r="I259" s="13">
        <v>4</v>
      </c>
      <c r="J259" s="21"/>
    </row>
    <row r="260" spans="5:10" x14ac:dyDescent="0.35">
      <c r="E260" s="158">
        <v>10570</v>
      </c>
      <c r="F260" s="158" t="s">
        <v>1832</v>
      </c>
      <c r="G260" t="s">
        <v>1614</v>
      </c>
      <c r="H260" t="s">
        <v>1787</v>
      </c>
      <c r="I260" s="13">
        <v>4</v>
      </c>
      <c r="J260" s="21"/>
    </row>
    <row r="261" spans="5:10" x14ac:dyDescent="0.35">
      <c r="E261" s="158">
        <v>10571</v>
      </c>
      <c r="F261" s="158" t="s">
        <v>1832</v>
      </c>
      <c r="G261" t="s">
        <v>1614</v>
      </c>
      <c r="H261" t="s">
        <v>1787</v>
      </c>
      <c r="I261" s="13">
        <v>4</v>
      </c>
      <c r="J261" s="21"/>
    </row>
    <row r="262" spans="5:10" x14ac:dyDescent="0.35">
      <c r="E262" s="158">
        <v>10572</v>
      </c>
      <c r="F262" s="158" t="s">
        <v>1832</v>
      </c>
      <c r="G262" t="s">
        <v>1614</v>
      </c>
      <c r="H262" t="s">
        <v>1787</v>
      </c>
      <c r="I262" s="13">
        <v>4</v>
      </c>
      <c r="J262" s="21"/>
    </row>
    <row r="263" spans="5:10" x14ac:dyDescent="0.35">
      <c r="E263" s="158">
        <v>10573</v>
      </c>
      <c r="F263" s="158" t="s">
        <v>1833</v>
      </c>
      <c r="G263" t="s">
        <v>1614</v>
      </c>
      <c r="H263" t="s">
        <v>1787</v>
      </c>
      <c r="I263" s="13">
        <v>4</v>
      </c>
      <c r="J263" s="21"/>
    </row>
    <row r="264" spans="5:10" x14ac:dyDescent="0.35">
      <c r="E264" s="158">
        <v>10576</v>
      </c>
      <c r="F264" s="158" t="s">
        <v>1834</v>
      </c>
      <c r="G264" t="s">
        <v>1614</v>
      </c>
      <c r="H264" t="s">
        <v>1787</v>
      </c>
      <c r="I264" s="13">
        <v>4</v>
      </c>
      <c r="J264" s="21"/>
    </row>
    <row r="265" spans="5:10" x14ac:dyDescent="0.35">
      <c r="E265" s="158">
        <v>10577</v>
      </c>
      <c r="F265" s="158" t="s">
        <v>1835</v>
      </c>
      <c r="G265" t="s">
        <v>1614</v>
      </c>
      <c r="H265" t="s">
        <v>1787</v>
      </c>
      <c r="I265" s="13">
        <v>4</v>
      </c>
      <c r="J265" s="21"/>
    </row>
    <row r="266" spans="5:10" x14ac:dyDescent="0.35">
      <c r="E266" s="158">
        <v>10578</v>
      </c>
      <c r="F266" s="158" t="s">
        <v>1836</v>
      </c>
      <c r="G266" t="s">
        <v>1614</v>
      </c>
      <c r="H266" t="s">
        <v>1787</v>
      </c>
      <c r="I266" s="13">
        <v>4</v>
      </c>
      <c r="J266" s="21"/>
    </row>
    <row r="267" spans="5:10" x14ac:dyDescent="0.35">
      <c r="E267" s="158">
        <v>10579</v>
      </c>
      <c r="F267" s="158" t="s">
        <v>1837</v>
      </c>
      <c r="G267" t="s">
        <v>1608</v>
      </c>
      <c r="H267" t="s">
        <v>1792</v>
      </c>
      <c r="I267" s="13">
        <v>5</v>
      </c>
      <c r="J267" s="21"/>
    </row>
    <row r="268" spans="5:10" x14ac:dyDescent="0.35">
      <c r="E268" s="158">
        <v>10580</v>
      </c>
      <c r="F268" s="158" t="s">
        <v>1838</v>
      </c>
      <c r="G268" t="s">
        <v>1614</v>
      </c>
      <c r="H268" t="s">
        <v>1787</v>
      </c>
      <c r="I268" s="13">
        <v>4</v>
      </c>
      <c r="J268" s="21"/>
    </row>
    <row r="269" spans="5:10" x14ac:dyDescent="0.35">
      <c r="E269" s="158">
        <v>10583</v>
      </c>
      <c r="F269" s="158" t="s">
        <v>1839</v>
      </c>
      <c r="G269" t="s">
        <v>1614</v>
      </c>
      <c r="H269" t="s">
        <v>1787</v>
      </c>
      <c r="I269" s="13">
        <v>4</v>
      </c>
      <c r="J269" s="21"/>
    </row>
    <row r="270" spans="5:10" x14ac:dyDescent="0.35">
      <c r="E270" s="158">
        <v>10587</v>
      </c>
      <c r="F270" s="158" t="s">
        <v>1840</v>
      </c>
      <c r="G270" t="s">
        <v>1614</v>
      </c>
      <c r="H270" t="s">
        <v>1787</v>
      </c>
      <c r="I270" s="13">
        <v>4</v>
      </c>
      <c r="J270" s="21"/>
    </row>
    <row r="271" spans="5:10" x14ac:dyDescent="0.35">
      <c r="E271" s="158">
        <v>10588</v>
      </c>
      <c r="F271" s="158" t="s">
        <v>1841</v>
      </c>
      <c r="G271" t="s">
        <v>1614</v>
      </c>
      <c r="H271" t="s">
        <v>1787</v>
      </c>
      <c r="I271" s="13">
        <v>4</v>
      </c>
      <c r="J271" s="21"/>
    </row>
    <row r="272" spans="5:10" x14ac:dyDescent="0.35">
      <c r="E272" s="158">
        <v>10589</v>
      </c>
      <c r="F272" s="158" t="s">
        <v>1842</v>
      </c>
      <c r="G272" t="s">
        <v>1614</v>
      </c>
      <c r="H272" t="s">
        <v>1787</v>
      </c>
      <c r="I272" s="13">
        <v>4</v>
      </c>
      <c r="J272" s="21"/>
    </row>
    <row r="273" spans="5:10" x14ac:dyDescent="0.35">
      <c r="E273" s="158">
        <v>10590</v>
      </c>
      <c r="F273" s="158" t="s">
        <v>1843</v>
      </c>
      <c r="G273" t="s">
        <v>1614</v>
      </c>
      <c r="H273" t="s">
        <v>1787</v>
      </c>
      <c r="I273" s="13">
        <v>4</v>
      </c>
      <c r="J273" s="21"/>
    </row>
    <row r="274" spans="5:10" x14ac:dyDescent="0.35">
      <c r="E274" s="158">
        <v>10591</v>
      </c>
      <c r="F274" s="158" t="s">
        <v>1844</v>
      </c>
      <c r="G274" t="s">
        <v>1614</v>
      </c>
      <c r="H274" t="s">
        <v>1787</v>
      </c>
      <c r="I274" s="13">
        <v>4</v>
      </c>
      <c r="J274" s="21"/>
    </row>
    <row r="275" spans="5:10" x14ac:dyDescent="0.35">
      <c r="E275" s="158">
        <v>10594</v>
      </c>
      <c r="F275" s="158" t="s">
        <v>1845</v>
      </c>
      <c r="G275" t="s">
        <v>1614</v>
      </c>
      <c r="H275" t="s">
        <v>1787</v>
      </c>
      <c r="I275" s="13">
        <v>4</v>
      </c>
      <c r="J275" s="21"/>
    </row>
    <row r="276" spans="5:10" x14ac:dyDescent="0.35">
      <c r="E276" s="158">
        <v>10595</v>
      </c>
      <c r="F276" s="158" t="s">
        <v>1846</v>
      </c>
      <c r="G276" t="s">
        <v>1614</v>
      </c>
      <c r="H276" t="s">
        <v>1787</v>
      </c>
      <c r="I276" s="13">
        <v>4</v>
      </c>
      <c r="J276" s="21"/>
    </row>
    <row r="277" spans="5:10" x14ac:dyDescent="0.35">
      <c r="E277" s="158">
        <v>10596</v>
      </c>
      <c r="F277" s="158" t="s">
        <v>1847</v>
      </c>
      <c r="G277" t="s">
        <v>1614</v>
      </c>
      <c r="H277" t="s">
        <v>1787</v>
      </c>
      <c r="I277" s="13">
        <v>4</v>
      </c>
      <c r="J277" s="21"/>
    </row>
    <row r="278" spans="5:10" x14ac:dyDescent="0.35">
      <c r="E278" s="158">
        <v>10597</v>
      </c>
      <c r="F278" s="158" t="s">
        <v>1848</v>
      </c>
      <c r="G278" t="s">
        <v>1614</v>
      </c>
      <c r="H278" t="s">
        <v>1787</v>
      </c>
      <c r="I278" s="13">
        <v>4</v>
      </c>
      <c r="J278" s="21"/>
    </row>
    <row r="279" spans="5:10" x14ac:dyDescent="0.35">
      <c r="E279" s="158">
        <v>10598</v>
      </c>
      <c r="F279" s="158" t="s">
        <v>1849</v>
      </c>
      <c r="G279" t="s">
        <v>1614</v>
      </c>
      <c r="H279" t="s">
        <v>1787</v>
      </c>
      <c r="I279" s="13">
        <v>4</v>
      </c>
      <c r="J279" s="21"/>
    </row>
    <row r="280" spans="5:10" x14ac:dyDescent="0.35">
      <c r="E280" s="158">
        <v>10601</v>
      </c>
      <c r="F280" s="158" t="s">
        <v>1850</v>
      </c>
      <c r="G280" t="s">
        <v>1614</v>
      </c>
      <c r="H280" t="s">
        <v>1787</v>
      </c>
      <c r="I280" s="13">
        <v>4</v>
      </c>
      <c r="J280" s="21"/>
    </row>
    <row r="281" spans="5:10" x14ac:dyDescent="0.35">
      <c r="E281" s="158">
        <v>10602</v>
      </c>
      <c r="F281" s="158" t="s">
        <v>1850</v>
      </c>
      <c r="G281" t="s">
        <v>1614</v>
      </c>
      <c r="H281" t="s">
        <v>1787</v>
      </c>
      <c r="I281" s="13">
        <v>4</v>
      </c>
      <c r="J281" s="21"/>
    </row>
    <row r="282" spans="5:10" x14ac:dyDescent="0.35">
      <c r="E282" s="158">
        <v>10603</v>
      </c>
      <c r="F282" s="158" t="s">
        <v>1850</v>
      </c>
      <c r="G282" t="s">
        <v>1614</v>
      </c>
      <c r="H282" t="s">
        <v>1787</v>
      </c>
      <c r="I282" s="13">
        <v>4</v>
      </c>
      <c r="J282" s="21"/>
    </row>
    <row r="283" spans="5:10" x14ac:dyDescent="0.35">
      <c r="E283" s="158">
        <v>10604</v>
      </c>
      <c r="F283" s="158" t="s">
        <v>1851</v>
      </c>
      <c r="G283" t="s">
        <v>1614</v>
      </c>
      <c r="H283" t="s">
        <v>1787</v>
      </c>
      <c r="I283" s="13">
        <v>4</v>
      </c>
      <c r="J283" s="21"/>
    </row>
    <row r="284" spans="5:10" x14ac:dyDescent="0.35">
      <c r="E284" s="158">
        <v>10605</v>
      </c>
      <c r="F284" s="158" t="s">
        <v>1850</v>
      </c>
      <c r="G284" t="s">
        <v>1614</v>
      </c>
      <c r="H284" t="s">
        <v>1787</v>
      </c>
      <c r="I284" s="13">
        <v>4</v>
      </c>
      <c r="J284" s="21"/>
    </row>
    <row r="285" spans="5:10" x14ac:dyDescent="0.35">
      <c r="E285" s="158">
        <v>10606</v>
      </c>
      <c r="F285" s="158" t="s">
        <v>1850</v>
      </c>
      <c r="G285" t="s">
        <v>1614</v>
      </c>
      <c r="H285" t="s">
        <v>1787</v>
      </c>
      <c r="I285" s="13">
        <v>4</v>
      </c>
      <c r="J285" s="21"/>
    </row>
    <row r="286" spans="5:10" x14ac:dyDescent="0.35">
      <c r="E286" s="158">
        <v>10607</v>
      </c>
      <c r="F286" s="158" t="s">
        <v>1850</v>
      </c>
      <c r="G286" t="s">
        <v>1614</v>
      </c>
      <c r="H286" t="s">
        <v>1787</v>
      </c>
      <c r="I286" s="13">
        <v>4</v>
      </c>
      <c r="J286" s="21"/>
    </row>
    <row r="287" spans="5:10" x14ac:dyDescent="0.35">
      <c r="E287" s="158">
        <v>10610</v>
      </c>
      <c r="F287" s="158" t="s">
        <v>1850</v>
      </c>
      <c r="G287" t="s">
        <v>1614</v>
      </c>
      <c r="H287" t="s">
        <v>1787</v>
      </c>
      <c r="I287" s="13">
        <v>4</v>
      </c>
      <c r="J287" s="21"/>
    </row>
    <row r="288" spans="5:10" x14ac:dyDescent="0.35">
      <c r="E288" s="158">
        <v>10701</v>
      </c>
      <c r="F288" s="158" t="s">
        <v>1852</v>
      </c>
      <c r="G288" t="s">
        <v>1614</v>
      </c>
      <c r="H288" t="s">
        <v>1787</v>
      </c>
      <c r="I288" s="13">
        <v>4</v>
      </c>
      <c r="J288" s="21"/>
    </row>
    <row r="289" spans="5:10" x14ac:dyDescent="0.35">
      <c r="E289" s="158">
        <v>10702</v>
      </c>
      <c r="F289" s="158" t="s">
        <v>1852</v>
      </c>
      <c r="G289" t="s">
        <v>1614</v>
      </c>
      <c r="H289" t="s">
        <v>1787</v>
      </c>
      <c r="I289" s="13">
        <v>4</v>
      </c>
      <c r="J289" s="21"/>
    </row>
    <row r="290" spans="5:10" x14ac:dyDescent="0.35">
      <c r="E290" s="158">
        <v>10703</v>
      </c>
      <c r="F290" s="158" t="s">
        <v>1852</v>
      </c>
      <c r="G290" t="s">
        <v>1614</v>
      </c>
      <c r="H290" t="s">
        <v>1787</v>
      </c>
      <c r="I290" s="13">
        <v>4</v>
      </c>
      <c r="J290" s="21"/>
    </row>
    <row r="291" spans="5:10" x14ac:dyDescent="0.35">
      <c r="E291" s="158">
        <v>10704</v>
      </c>
      <c r="F291" s="158" t="s">
        <v>1852</v>
      </c>
      <c r="G291" t="s">
        <v>1614</v>
      </c>
      <c r="H291" t="s">
        <v>1787</v>
      </c>
      <c r="I291" s="13">
        <v>4</v>
      </c>
      <c r="J291" s="21"/>
    </row>
    <row r="292" spans="5:10" x14ac:dyDescent="0.35">
      <c r="E292" s="158">
        <v>10705</v>
      </c>
      <c r="F292" s="158" t="s">
        <v>1852</v>
      </c>
      <c r="G292" t="s">
        <v>1614</v>
      </c>
      <c r="H292" t="s">
        <v>1787</v>
      </c>
      <c r="I292" s="13">
        <v>4</v>
      </c>
      <c r="J292" s="21"/>
    </row>
    <row r="293" spans="5:10" x14ac:dyDescent="0.35">
      <c r="E293" s="158">
        <v>10706</v>
      </c>
      <c r="F293" s="158" t="s">
        <v>1853</v>
      </c>
      <c r="G293" t="s">
        <v>1614</v>
      </c>
      <c r="H293" t="s">
        <v>1787</v>
      </c>
      <c r="I293" s="13">
        <v>4</v>
      </c>
      <c r="J293" s="21"/>
    </row>
    <row r="294" spans="5:10" x14ac:dyDescent="0.35">
      <c r="E294" s="158">
        <v>10707</v>
      </c>
      <c r="F294" s="158" t="s">
        <v>1854</v>
      </c>
      <c r="G294" t="s">
        <v>1614</v>
      </c>
      <c r="H294" t="s">
        <v>1787</v>
      </c>
      <c r="I294" s="13">
        <v>4</v>
      </c>
      <c r="J294" s="21"/>
    </row>
    <row r="295" spans="5:10" x14ac:dyDescent="0.35">
      <c r="E295" s="158">
        <v>10708</v>
      </c>
      <c r="F295" s="158" t="s">
        <v>1855</v>
      </c>
      <c r="G295" t="s">
        <v>1614</v>
      </c>
      <c r="H295" t="s">
        <v>1787</v>
      </c>
      <c r="I295" s="13">
        <v>4</v>
      </c>
      <c r="J295" s="21"/>
    </row>
    <row r="296" spans="5:10" x14ac:dyDescent="0.35">
      <c r="E296" s="158">
        <v>10709</v>
      </c>
      <c r="F296" s="158" t="s">
        <v>1856</v>
      </c>
      <c r="G296" t="s">
        <v>1614</v>
      </c>
      <c r="H296" t="s">
        <v>1787</v>
      </c>
      <c r="I296" s="13">
        <v>4</v>
      </c>
      <c r="J296" s="21"/>
    </row>
    <row r="297" spans="5:10" x14ac:dyDescent="0.35">
      <c r="E297" s="158">
        <v>10710</v>
      </c>
      <c r="F297" s="158" t="s">
        <v>1852</v>
      </c>
      <c r="G297" t="s">
        <v>1614</v>
      </c>
      <c r="H297" t="s">
        <v>1787</v>
      </c>
      <c r="I297" s="13">
        <v>4</v>
      </c>
      <c r="J297" s="21"/>
    </row>
    <row r="298" spans="5:10" x14ac:dyDescent="0.35">
      <c r="E298" s="158">
        <v>10801</v>
      </c>
      <c r="F298" s="158" t="s">
        <v>1857</v>
      </c>
      <c r="G298" t="s">
        <v>1614</v>
      </c>
      <c r="H298" t="s">
        <v>1787</v>
      </c>
      <c r="I298" s="13">
        <v>4</v>
      </c>
      <c r="J298" s="21"/>
    </row>
    <row r="299" spans="5:10" x14ac:dyDescent="0.35">
      <c r="E299" s="158">
        <v>10802</v>
      </c>
      <c r="F299" s="158" t="s">
        <v>1857</v>
      </c>
      <c r="G299" t="s">
        <v>1614</v>
      </c>
      <c r="H299" t="s">
        <v>1787</v>
      </c>
      <c r="I299" s="13">
        <v>4</v>
      </c>
      <c r="J299" s="21"/>
    </row>
    <row r="300" spans="5:10" x14ac:dyDescent="0.35">
      <c r="E300" s="158">
        <v>10803</v>
      </c>
      <c r="F300" s="158" t="s">
        <v>1858</v>
      </c>
      <c r="G300" t="s">
        <v>1614</v>
      </c>
      <c r="H300" t="s">
        <v>1787</v>
      </c>
      <c r="I300" s="13">
        <v>4</v>
      </c>
      <c r="J300" s="21"/>
    </row>
    <row r="301" spans="5:10" x14ac:dyDescent="0.35">
      <c r="E301" s="158">
        <v>10804</v>
      </c>
      <c r="F301" s="158" t="s">
        <v>1857</v>
      </c>
      <c r="G301" t="s">
        <v>1614</v>
      </c>
      <c r="H301" t="s">
        <v>1787</v>
      </c>
      <c r="I301" s="13">
        <v>4</v>
      </c>
      <c r="J301" s="21"/>
    </row>
    <row r="302" spans="5:10" x14ac:dyDescent="0.35">
      <c r="E302" s="158">
        <v>10805</v>
      </c>
      <c r="F302" s="158" t="s">
        <v>1857</v>
      </c>
      <c r="G302" t="s">
        <v>1614</v>
      </c>
      <c r="H302" t="s">
        <v>1787</v>
      </c>
      <c r="I302" s="13">
        <v>4</v>
      </c>
      <c r="J302" s="21"/>
    </row>
    <row r="303" spans="5:10" x14ac:dyDescent="0.35">
      <c r="E303" s="158">
        <v>10901</v>
      </c>
      <c r="F303" s="158" t="s">
        <v>1859</v>
      </c>
      <c r="G303" t="s">
        <v>1614</v>
      </c>
      <c r="H303" t="s">
        <v>1860</v>
      </c>
      <c r="I303" s="13">
        <v>5</v>
      </c>
      <c r="J303" s="21"/>
    </row>
    <row r="304" spans="5:10" x14ac:dyDescent="0.35">
      <c r="E304" s="158">
        <v>10910</v>
      </c>
      <c r="F304" s="158" t="s">
        <v>1861</v>
      </c>
      <c r="G304" t="s">
        <v>1608</v>
      </c>
      <c r="H304" t="s">
        <v>1862</v>
      </c>
      <c r="I304" s="13">
        <v>5</v>
      </c>
      <c r="J304" s="21"/>
    </row>
    <row r="305" spans="5:10" x14ac:dyDescent="0.35">
      <c r="E305" s="158">
        <v>10911</v>
      </c>
      <c r="F305" s="158" t="s">
        <v>1863</v>
      </c>
      <c r="G305" t="s">
        <v>1608</v>
      </c>
      <c r="H305" t="s">
        <v>1860</v>
      </c>
      <c r="I305" s="13">
        <v>5</v>
      </c>
      <c r="J305" s="21"/>
    </row>
    <row r="306" spans="5:10" x14ac:dyDescent="0.35">
      <c r="E306" s="158">
        <v>10912</v>
      </c>
      <c r="F306" s="158" t="s">
        <v>1864</v>
      </c>
      <c r="G306" t="s">
        <v>1608</v>
      </c>
      <c r="H306" t="s">
        <v>1862</v>
      </c>
      <c r="I306" s="13">
        <v>5</v>
      </c>
      <c r="J306" s="21"/>
    </row>
    <row r="307" spans="5:10" x14ac:dyDescent="0.35">
      <c r="E307" s="158">
        <v>10913</v>
      </c>
      <c r="F307" s="158" t="s">
        <v>1865</v>
      </c>
      <c r="G307" t="s">
        <v>1614</v>
      </c>
      <c r="H307" t="s">
        <v>1860</v>
      </c>
      <c r="I307" s="13">
        <v>5</v>
      </c>
      <c r="J307" s="21"/>
    </row>
    <row r="308" spans="5:10" x14ac:dyDescent="0.35">
      <c r="E308" s="158">
        <v>10914</v>
      </c>
      <c r="F308" s="158" t="s">
        <v>1866</v>
      </c>
      <c r="G308" t="s">
        <v>1608</v>
      </c>
      <c r="H308" t="s">
        <v>1862</v>
      </c>
      <c r="I308" s="13">
        <v>5</v>
      </c>
      <c r="J308" s="21"/>
    </row>
    <row r="309" spans="5:10" x14ac:dyDescent="0.35">
      <c r="E309" s="158">
        <v>10915</v>
      </c>
      <c r="F309" s="158" t="s">
        <v>1867</v>
      </c>
      <c r="G309" t="s">
        <v>1608</v>
      </c>
      <c r="H309" t="s">
        <v>1862</v>
      </c>
      <c r="I309" s="13">
        <v>5</v>
      </c>
      <c r="J309" s="21"/>
    </row>
    <row r="310" spans="5:10" x14ac:dyDescent="0.35">
      <c r="E310" s="158">
        <v>10916</v>
      </c>
      <c r="F310" s="158" t="s">
        <v>1868</v>
      </c>
      <c r="G310" t="s">
        <v>1608</v>
      </c>
      <c r="H310" t="s">
        <v>1862</v>
      </c>
      <c r="I310" s="13">
        <v>5</v>
      </c>
      <c r="J310" s="21"/>
    </row>
    <row r="311" spans="5:10" x14ac:dyDescent="0.35">
      <c r="E311" s="158">
        <v>10917</v>
      </c>
      <c r="F311" s="158" t="s">
        <v>1869</v>
      </c>
      <c r="G311" t="s">
        <v>1608</v>
      </c>
      <c r="H311" t="s">
        <v>1862</v>
      </c>
      <c r="I311" s="13">
        <v>5</v>
      </c>
      <c r="J311" s="21"/>
    </row>
    <row r="312" spans="5:10" x14ac:dyDescent="0.35">
      <c r="E312" s="158">
        <v>10918</v>
      </c>
      <c r="F312" s="158" t="s">
        <v>1870</v>
      </c>
      <c r="G312" t="s">
        <v>1608</v>
      </c>
      <c r="H312" t="s">
        <v>1862</v>
      </c>
      <c r="I312" s="13">
        <v>5</v>
      </c>
      <c r="J312" s="21"/>
    </row>
    <row r="313" spans="5:10" x14ac:dyDescent="0.35">
      <c r="E313" s="158">
        <v>10919</v>
      </c>
      <c r="F313" s="158" t="s">
        <v>1871</v>
      </c>
      <c r="G313" t="s">
        <v>1608</v>
      </c>
      <c r="H313" t="s">
        <v>1862</v>
      </c>
      <c r="I313" s="13">
        <v>5</v>
      </c>
      <c r="J313" s="21"/>
    </row>
    <row r="314" spans="5:10" x14ac:dyDescent="0.35">
      <c r="E314" s="158">
        <v>10920</v>
      </c>
      <c r="F314" s="158" t="s">
        <v>1872</v>
      </c>
      <c r="G314" t="s">
        <v>1614</v>
      </c>
      <c r="H314" t="s">
        <v>1860</v>
      </c>
      <c r="I314" s="13">
        <v>5</v>
      </c>
      <c r="J314" s="21"/>
    </row>
    <row r="315" spans="5:10" x14ac:dyDescent="0.35">
      <c r="E315" s="158">
        <v>10921</v>
      </c>
      <c r="F315" s="158" t="s">
        <v>1873</v>
      </c>
      <c r="G315" t="s">
        <v>1608</v>
      </c>
      <c r="H315" t="s">
        <v>1862</v>
      </c>
      <c r="I315" s="13">
        <v>5</v>
      </c>
      <c r="J315" s="21"/>
    </row>
    <row r="316" spans="5:10" x14ac:dyDescent="0.35">
      <c r="E316" s="158">
        <v>10922</v>
      </c>
      <c r="F316" s="158" t="s">
        <v>1874</v>
      </c>
      <c r="G316" t="s">
        <v>1608</v>
      </c>
      <c r="H316" t="s">
        <v>1862</v>
      </c>
      <c r="I316" s="13">
        <v>5</v>
      </c>
      <c r="J316" s="21"/>
    </row>
    <row r="317" spans="5:10" x14ac:dyDescent="0.35">
      <c r="E317" s="158">
        <v>10923</v>
      </c>
      <c r="F317" s="158" t="s">
        <v>1875</v>
      </c>
      <c r="G317" t="s">
        <v>1614</v>
      </c>
      <c r="H317" t="s">
        <v>1860</v>
      </c>
      <c r="I317" s="13">
        <v>5</v>
      </c>
      <c r="J317" s="21"/>
    </row>
    <row r="318" spans="5:10" x14ac:dyDescent="0.35">
      <c r="E318" s="158">
        <v>10924</v>
      </c>
      <c r="F318" s="158" t="s">
        <v>1876</v>
      </c>
      <c r="G318" t="s">
        <v>1608</v>
      </c>
      <c r="H318" t="s">
        <v>1862</v>
      </c>
      <c r="I318" s="13">
        <v>5</v>
      </c>
      <c r="J318" s="21"/>
    </row>
    <row r="319" spans="5:10" x14ac:dyDescent="0.35">
      <c r="E319" s="158">
        <v>10925</v>
      </c>
      <c r="F319" s="158" t="s">
        <v>1877</v>
      </c>
      <c r="G319" t="s">
        <v>1608</v>
      </c>
      <c r="H319" t="s">
        <v>1862</v>
      </c>
      <c r="I319" s="13">
        <v>5</v>
      </c>
      <c r="J319" s="21"/>
    </row>
    <row r="320" spans="5:10" x14ac:dyDescent="0.35">
      <c r="E320" s="158">
        <v>10926</v>
      </c>
      <c r="F320" s="158" t="s">
        <v>1878</v>
      </c>
      <c r="G320" t="s">
        <v>1608</v>
      </c>
      <c r="H320" t="s">
        <v>1862</v>
      </c>
      <c r="I320" s="13">
        <v>5</v>
      </c>
      <c r="J320" s="21"/>
    </row>
    <row r="321" spans="5:10" x14ac:dyDescent="0.35">
      <c r="E321" s="158">
        <v>10927</v>
      </c>
      <c r="F321" s="158" t="s">
        <v>1879</v>
      </c>
      <c r="G321" t="s">
        <v>1614</v>
      </c>
      <c r="H321" t="s">
        <v>1860</v>
      </c>
      <c r="I321" s="13">
        <v>5</v>
      </c>
      <c r="J321" s="21"/>
    </row>
    <row r="322" spans="5:10" x14ac:dyDescent="0.35">
      <c r="E322" s="158">
        <v>10928</v>
      </c>
      <c r="F322" s="158" t="s">
        <v>1880</v>
      </c>
      <c r="G322" t="s">
        <v>1608</v>
      </c>
      <c r="H322" t="s">
        <v>1862</v>
      </c>
      <c r="I322" s="13">
        <v>5</v>
      </c>
      <c r="J322" s="21"/>
    </row>
    <row r="323" spans="5:10" x14ac:dyDescent="0.35">
      <c r="E323" s="158">
        <v>10930</v>
      </c>
      <c r="F323" s="158" t="s">
        <v>1881</v>
      </c>
      <c r="G323" t="s">
        <v>1608</v>
      </c>
      <c r="H323" t="s">
        <v>1862</v>
      </c>
      <c r="I323" s="13">
        <v>5</v>
      </c>
      <c r="J323" s="21"/>
    </row>
    <row r="324" spans="5:10" x14ac:dyDescent="0.35">
      <c r="E324" s="158">
        <v>10931</v>
      </c>
      <c r="F324" s="158" t="s">
        <v>1882</v>
      </c>
      <c r="G324" t="s">
        <v>1614</v>
      </c>
      <c r="H324" t="s">
        <v>1860</v>
      </c>
      <c r="I324" s="13">
        <v>5</v>
      </c>
      <c r="J324" s="21"/>
    </row>
    <row r="325" spans="5:10" x14ac:dyDescent="0.35">
      <c r="E325" s="158">
        <v>10932</v>
      </c>
      <c r="F325" s="158" t="s">
        <v>1883</v>
      </c>
      <c r="G325" t="s">
        <v>1608</v>
      </c>
      <c r="H325" t="s">
        <v>1862</v>
      </c>
      <c r="I325" s="13">
        <v>5</v>
      </c>
      <c r="J325" s="21"/>
    </row>
    <row r="326" spans="5:10" x14ac:dyDescent="0.35">
      <c r="E326" s="158">
        <v>10933</v>
      </c>
      <c r="F326" s="158" t="s">
        <v>1884</v>
      </c>
      <c r="G326" t="s">
        <v>1608</v>
      </c>
      <c r="H326" t="s">
        <v>1862</v>
      </c>
      <c r="I326" s="13">
        <v>5</v>
      </c>
      <c r="J326" s="21"/>
    </row>
    <row r="327" spans="5:10" x14ac:dyDescent="0.35">
      <c r="E327" s="158">
        <v>10940</v>
      </c>
      <c r="F327" s="158" t="s">
        <v>1885</v>
      </c>
      <c r="G327" t="s">
        <v>1608</v>
      </c>
      <c r="H327" t="s">
        <v>1862</v>
      </c>
      <c r="I327" s="13">
        <v>5</v>
      </c>
      <c r="J327" s="21"/>
    </row>
    <row r="328" spans="5:10" x14ac:dyDescent="0.35">
      <c r="E328" s="158">
        <v>10941</v>
      </c>
      <c r="F328" s="158" t="s">
        <v>1885</v>
      </c>
      <c r="G328" t="s">
        <v>1608</v>
      </c>
      <c r="H328" t="s">
        <v>1862</v>
      </c>
      <c r="I328" s="13">
        <v>5</v>
      </c>
      <c r="J328" s="21"/>
    </row>
    <row r="329" spans="5:10" x14ac:dyDescent="0.35">
      <c r="E329" s="158">
        <v>10943</v>
      </c>
      <c r="F329" s="158" t="s">
        <v>1885</v>
      </c>
      <c r="G329" t="s">
        <v>1608</v>
      </c>
      <c r="H329" t="s">
        <v>1862</v>
      </c>
      <c r="I329" s="13">
        <v>5</v>
      </c>
      <c r="J329" s="21"/>
    </row>
    <row r="330" spans="5:10" x14ac:dyDescent="0.35">
      <c r="E330" s="158">
        <v>10949</v>
      </c>
      <c r="F330" s="158" t="s">
        <v>1615</v>
      </c>
      <c r="G330" t="s">
        <v>1608</v>
      </c>
      <c r="H330" t="s">
        <v>1862</v>
      </c>
      <c r="I330" s="13">
        <v>5</v>
      </c>
      <c r="J330" s="21"/>
    </row>
    <row r="331" spans="5:10" x14ac:dyDescent="0.35">
      <c r="E331" s="158">
        <v>10950</v>
      </c>
      <c r="F331" s="158" t="s">
        <v>1615</v>
      </c>
      <c r="G331" t="s">
        <v>1608</v>
      </c>
      <c r="H331" t="s">
        <v>1862</v>
      </c>
      <c r="I331" s="13">
        <v>5</v>
      </c>
      <c r="J331" s="21"/>
    </row>
    <row r="332" spans="5:10" x14ac:dyDescent="0.35">
      <c r="E332" s="158">
        <v>10952</v>
      </c>
      <c r="F332" s="158" t="s">
        <v>1886</v>
      </c>
      <c r="G332" t="s">
        <v>1614</v>
      </c>
      <c r="H332" t="s">
        <v>1860</v>
      </c>
      <c r="I332" s="13">
        <v>5</v>
      </c>
      <c r="J332" s="21"/>
    </row>
    <row r="333" spans="5:10" x14ac:dyDescent="0.35">
      <c r="E333" s="158">
        <v>10953</v>
      </c>
      <c r="F333" s="158" t="s">
        <v>1887</v>
      </c>
      <c r="G333" t="s">
        <v>1608</v>
      </c>
      <c r="H333" t="s">
        <v>1862</v>
      </c>
      <c r="I333" s="13">
        <v>5</v>
      </c>
      <c r="J333" s="21"/>
    </row>
    <row r="334" spans="5:10" x14ac:dyDescent="0.35">
      <c r="E334" s="158">
        <v>10954</v>
      </c>
      <c r="F334" s="158" t="s">
        <v>1888</v>
      </c>
      <c r="G334" t="s">
        <v>1614</v>
      </c>
      <c r="H334" t="s">
        <v>1860</v>
      </c>
      <c r="I334" s="13">
        <v>5</v>
      </c>
      <c r="J334" s="21"/>
    </row>
    <row r="335" spans="5:10" x14ac:dyDescent="0.35">
      <c r="E335" s="158">
        <v>10956</v>
      </c>
      <c r="F335" s="158" t="s">
        <v>1889</v>
      </c>
      <c r="G335" t="s">
        <v>1614</v>
      </c>
      <c r="H335" t="s">
        <v>1860</v>
      </c>
      <c r="I335" s="13">
        <v>5</v>
      </c>
      <c r="J335" s="21"/>
    </row>
    <row r="336" spans="5:10" x14ac:dyDescent="0.35">
      <c r="E336" s="158">
        <v>10958</v>
      </c>
      <c r="F336" s="158" t="s">
        <v>1890</v>
      </c>
      <c r="G336" t="s">
        <v>1608</v>
      </c>
      <c r="H336" t="s">
        <v>1862</v>
      </c>
      <c r="I336" s="13">
        <v>5</v>
      </c>
      <c r="J336" s="21"/>
    </row>
    <row r="337" spans="5:10" x14ac:dyDescent="0.35">
      <c r="E337" s="158">
        <v>10959</v>
      </c>
      <c r="F337" s="158" t="s">
        <v>1891</v>
      </c>
      <c r="G337" t="s">
        <v>1608</v>
      </c>
      <c r="H337" t="s">
        <v>1862</v>
      </c>
      <c r="I337" s="13">
        <v>5</v>
      </c>
      <c r="J337" s="21"/>
    </row>
    <row r="338" spans="5:10" x14ac:dyDescent="0.35">
      <c r="E338" s="158">
        <v>10960</v>
      </c>
      <c r="F338" s="158" t="s">
        <v>1892</v>
      </c>
      <c r="G338" t="s">
        <v>1614</v>
      </c>
      <c r="H338" t="s">
        <v>1860</v>
      </c>
      <c r="I338" s="13">
        <v>5</v>
      </c>
      <c r="J338" s="21"/>
    </row>
    <row r="339" spans="5:10" x14ac:dyDescent="0.35">
      <c r="E339" s="158">
        <v>10962</v>
      </c>
      <c r="F339" s="158" t="s">
        <v>1893</v>
      </c>
      <c r="G339" t="s">
        <v>1614</v>
      </c>
      <c r="H339" t="s">
        <v>1860</v>
      </c>
      <c r="I339" s="13">
        <v>5</v>
      </c>
      <c r="J339" s="21"/>
    </row>
    <row r="340" spans="5:10" x14ac:dyDescent="0.35">
      <c r="E340" s="158">
        <v>10963</v>
      </c>
      <c r="F340" s="158" t="s">
        <v>1894</v>
      </c>
      <c r="G340" t="s">
        <v>1608</v>
      </c>
      <c r="H340" t="s">
        <v>1862</v>
      </c>
      <c r="I340" s="13">
        <v>5</v>
      </c>
      <c r="J340" s="21"/>
    </row>
    <row r="341" spans="5:10" x14ac:dyDescent="0.35">
      <c r="E341" s="158">
        <v>10964</v>
      </c>
      <c r="F341" s="158" t="s">
        <v>1895</v>
      </c>
      <c r="G341" t="s">
        <v>1614</v>
      </c>
      <c r="H341" t="s">
        <v>1860</v>
      </c>
      <c r="I341" s="13">
        <v>5</v>
      </c>
      <c r="J341" s="21"/>
    </row>
    <row r="342" spans="5:10" x14ac:dyDescent="0.35">
      <c r="E342" s="158">
        <v>10965</v>
      </c>
      <c r="F342" s="158" t="s">
        <v>1896</v>
      </c>
      <c r="G342" t="s">
        <v>1614</v>
      </c>
      <c r="H342" t="s">
        <v>1860</v>
      </c>
      <c r="I342" s="13">
        <v>5</v>
      </c>
      <c r="J342" s="21"/>
    </row>
    <row r="343" spans="5:10" x14ac:dyDescent="0.35">
      <c r="E343" s="158">
        <v>10968</v>
      </c>
      <c r="F343" s="158" t="s">
        <v>1897</v>
      </c>
      <c r="G343" t="s">
        <v>1614</v>
      </c>
      <c r="H343" t="s">
        <v>1860</v>
      </c>
      <c r="I343" s="13">
        <v>5</v>
      </c>
      <c r="J343" s="21"/>
    </row>
    <row r="344" spans="5:10" x14ac:dyDescent="0.35">
      <c r="E344" s="158">
        <v>10969</v>
      </c>
      <c r="F344" s="158" t="s">
        <v>1898</v>
      </c>
      <c r="G344" t="s">
        <v>1608</v>
      </c>
      <c r="H344" t="s">
        <v>1862</v>
      </c>
      <c r="I344" s="13">
        <v>5</v>
      </c>
      <c r="J344" s="21"/>
    </row>
    <row r="345" spans="5:10" x14ac:dyDescent="0.35">
      <c r="E345" s="158">
        <v>10970</v>
      </c>
      <c r="F345" s="158" t="s">
        <v>1899</v>
      </c>
      <c r="G345" t="s">
        <v>1614</v>
      </c>
      <c r="H345" t="s">
        <v>1860</v>
      </c>
      <c r="I345" s="13">
        <v>5</v>
      </c>
      <c r="J345" s="21"/>
    </row>
    <row r="346" spans="5:10" x14ac:dyDescent="0.35">
      <c r="E346" s="158">
        <v>10973</v>
      </c>
      <c r="F346" s="158" t="s">
        <v>1900</v>
      </c>
      <c r="G346" t="s">
        <v>1608</v>
      </c>
      <c r="H346" t="s">
        <v>1862</v>
      </c>
      <c r="I346" s="13">
        <v>5</v>
      </c>
      <c r="J346" s="21"/>
    </row>
    <row r="347" spans="5:10" x14ac:dyDescent="0.35">
      <c r="E347" s="158">
        <v>10974</v>
      </c>
      <c r="F347" s="158" t="s">
        <v>1901</v>
      </c>
      <c r="G347" t="s">
        <v>1614</v>
      </c>
      <c r="H347" t="s">
        <v>1860</v>
      </c>
      <c r="I347" s="13">
        <v>5</v>
      </c>
      <c r="J347" s="21"/>
    </row>
    <row r="348" spans="5:10" x14ac:dyDescent="0.35">
      <c r="E348" s="158">
        <v>10975</v>
      </c>
      <c r="F348" s="158" t="s">
        <v>1902</v>
      </c>
      <c r="G348" t="s">
        <v>1608</v>
      </c>
      <c r="H348" t="s">
        <v>1862</v>
      </c>
      <c r="I348" s="13">
        <v>5</v>
      </c>
      <c r="J348" s="21"/>
    </row>
    <row r="349" spans="5:10" x14ac:dyDescent="0.35">
      <c r="E349" s="158">
        <v>10976</v>
      </c>
      <c r="F349" s="158" t="s">
        <v>1903</v>
      </c>
      <c r="G349" t="s">
        <v>1614</v>
      </c>
      <c r="H349" t="s">
        <v>1860</v>
      </c>
      <c r="I349" s="13">
        <v>5</v>
      </c>
      <c r="J349" s="21"/>
    </row>
    <row r="350" spans="5:10" x14ac:dyDescent="0.35">
      <c r="E350" s="158">
        <v>10977</v>
      </c>
      <c r="F350" s="158" t="s">
        <v>1904</v>
      </c>
      <c r="G350" t="s">
        <v>1614</v>
      </c>
      <c r="H350" t="s">
        <v>1860</v>
      </c>
      <c r="I350" s="13">
        <v>5</v>
      </c>
      <c r="J350" s="21"/>
    </row>
    <row r="351" spans="5:10" x14ac:dyDescent="0.35">
      <c r="E351" s="158">
        <v>10979</v>
      </c>
      <c r="F351" s="158" t="s">
        <v>1905</v>
      </c>
      <c r="G351" t="s">
        <v>1608</v>
      </c>
      <c r="H351" t="s">
        <v>1862</v>
      </c>
      <c r="I351" s="13">
        <v>5</v>
      </c>
      <c r="J351" s="21"/>
    </row>
    <row r="352" spans="5:10" x14ac:dyDescent="0.35">
      <c r="E352" s="158">
        <v>10980</v>
      </c>
      <c r="F352" s="158" t="s">
        <v>1906</v>
      </c>
      <c r="G352" t="s">
        <v>1614</v>
      </c>
      <c r="H352" t="s">
        <v>1860</v>
      </c>
      <c r="I352" s="13">
        <v>5</v>
      </c>
      <c r="J352" s="21"/>
    </row>
    <row r="353" spans="5:10" x14ac:dyDescent="0.35">
      <c r="E353" s="158">
        <v>10981</v>
      </c>
      <c r="F353" s="158" t="s">
        <v>1907</v>
      </c>
      <c r="G353" t="s">
        <v>1608</v>
      </c>
      <c r="H353" t="s">
        <v>1862</v>
      </c>
      <c r="I353" s="13">
        <v>5</v>
      </c>
      <c r="J353" s="21"/>
    </row>
    <row r="354" spans="5:10" x14ac:dyDescent="0.35">
      <c r="E354" s="158">
        <v>10982</v>
      </c>
      <c r="F354" s="158" t="s">
        <v>1908</v>
      </c>
      <c r="G354" t="s">
        <v>1614</v>
      </c>
      <c r="H354" t="s">
        <v>1860</v>
      </c>
      <c r="I354" s="13">
        <v>5</v>
      </c>
      <c r="J354" s="21"/>
    </row>
    <row r="355" spans="5:10" x14ac:dyDescent="0.35">
      <c r="E355" s="158">
        <v>10983</v>
      </c>
      <c r="F355" s="158" t="s">
        <v>1909</v>
      </c>
      <c r="G355" t="s">
        <v>1614</v>
      </c>
      <c r="H355" t="s">
        <v>1860</v>
      </c>
      <c r="I355" s="13">
        <v>5</v>
      </c>
      <c r="J355" s="21"/>
    </row>
    <row r="356" spans="5:10" x14ac:dyDescent="0.35">
      <c r="E356" s="158">
        <v>10984</v>
      </c>
      <c r="F356" s="158" t="s">
        <v>1910</v>
      </c>
      <c r="G356" t="s">
        <v>1614</v>
      </c>
      <c r="H356" t="s">
        <v>1860</v>
      </c>
      <c r="I356" s="13">
        <v>5</v>
      </c>
      <c r="J356" s="21"/>
    </row>
    <row r="357" spans="5:10" x14ac:dyDescent="0.35">
      <c r="E357" s="158">
        <v>10985</v>
      </c>
      <c r="F357" s="158" t="s">
        <v>1911</v>
      </c>
      <c r="G357" t="s">
        <v>1608</v>
      </c>
      <c r="H357" t="s">
        <v>1862</v>
      </c>
      <c r="I357" s="13">
        <v>5</v>
      </c>
      <c r="J357" s="21"/>
    </row>
    <row r="358" spans="5:10" x14ac:dyDescent="0.35">
      <c r="E358" s="158">
        <v>10986</v>
      </c>
      <c r="F358" s="158" t="s">
        <v>1912</v>
      </c>
      <c r="G358" t="s">
        <v>1614</v>
      </c>
      <c r="H358" t="s">
        <v>1860</v>
      </c>
      <c r="I358" s="13">
        <v>5</v>
      </c>
      <c r="J358" s="21"/>
    </row>
    <row r="359" spans="5:10" x14ac:dyDescent="0.35">
      <c r="E359" s="158">
        <v>10987</v>
      </c>
      <c r="F359" s="158" t="s">
        <v>1913</v>
      </c>
      <c r="G359" t="s">
        <v>1608</v>
      </c>
      <c r="H359" t="s">
        <v>1862</v>
      </c>
      <c r="I359" s="13">
        <v>5</v>
      </c>
      <c r="J359" s="21"/>
    </row>
    <row r="360" spans="5:10" x14ac:dyDescent="0.35">
      <c r="E360" s="158">
        <v>10988</v>
      </c>
      <c r="F360" s="158" t="s">
        <v>1914</v>
      </c>
      <c r="G360" t="s">
        <v>1608</v>
      </c>
      <c r="H360" t="s">
        <v>1862</v>
      </c>
      <c r="I360" s="13">
        <v>5</v>
      </c>
      <c r="J360" s="21"/>
    </row>
    <row r="361" spans="5:10" x14ac:dyDescent="0.35">
      <c r="E361" s="158">
        <v>10989</v>
      </c>
      <c r="F361" s="158" t="s">
        <v>1915</v>
      </c>
      <c r="G361" t="s">
        <v>1614</v>
      </c>
      <c r="H361" t="s">
        <v>1860</v>
      </c>
      <c r="I361" s="13">
        <v>5</v>
      </c>
      <c r="J361" s="21"/>
    </row>
    <row r="362" spans="5:10" x14ac:dyDescent="0.35">
      <c r="E362" s="158">
        <v>10990</v>
      </c>
      <c r="F362" s="158" t="s">
        <v>1916</v>
      </c>
      <c r="G362" t="s">
        <v>1608</v>
      </c>
      <c r="H362" t="s">
        <v>1862</v>
      </c>
      <c r="I362" s="13">
        <v>5</v>
      </c>
      <c r="J362" s="21"/>
    </row>
    <row r="363" spans="5:10" x14ac:dyDescent="0.35">
      <c r="E363" s="158">
        <v>10992</v>
      </c>
      <c r="F363" s="158" t="s">
        <v>1917</v>
      </c>
      <c r="G363" t="s">
        <v>1608</v>
      </c>
      <c r="H363" t="s">
        <v>1862</v>
      </c>
      <c r="I363" s="13">
        <v>5</v>
      </c>
      <c r="J363" s="21"/>
    </row>
    <row r="364" spans="5:10" x14ac:dyDescent="0.35">
      <c r="E364" s="158">
        <v>10993</v>
      </c>
      <c r="F364" s="158" t="s">
        <v>1918</v>
      </c>
      <c r="G364" t="s">
        <v>1614</v>
      </c>
      <c r="H364" t="s">
        <v>1860</v>
      </c>
      <c r="I364" s="13">
        <v>5</v>
      </c>
      <c r="J364" s="21"/>
    </row>
    <row r="365" spans="5:10" x14ac:dyDescent="0.35">
      <c r="E365" s="158">
        <v>10994</v>
      </c>
      <c r="F365" s="158" t="s">
        <v>1919</v>
      </c>
      <c r="G365" t="s">
        <v>1614</v>
      </c>
      <c r="H365" t="s">
        <v>1860</v>
      </c>
      <c r="I365" s="13">
        <v>5</v>
      </c>
      <c r="J365" s="21"/>
    </row>
    <row r="366" spans="5:10" x14ac:dyDescent="0.35">
      <c r="E366" s="158">
        <v>10996</v>
      </c>
      <c r="F366" s="158" t="s">
        <v>1920</v>
      </c>
      <c r="G366" t="s">
        <v>1608</v>
      </c>
      <c r="H366" t="s">
        <v>1862</v>
      </c>
      <c r="I366" s="13">
        <v>5</v>
      </c>
      <c r="J366" s="21"/>
    </row>
    <row r="367" spans="5:10" x14ac:dyDescent="0.35">
      <c r="E367" s="158">
        <v>10997</v>
      </c>
      <c r="F367" s="158" t="s">
        <v>1920</v>
      </c>
      <c r="G367" t="s">
        <v>1608</v>
      </c>
      <c r="H367" t="s">
        <v>1862</v>
      </c>
      <c r="I367" s="13">
        <v>5</v>
      </c>
      <c r="J367" s="21"/>
    </row>
    <row r="368" spans="5:10" x14ac:dyDescent="0.35">
      <c r="E368" s="158">
        <v>10998</v>
      </c>
      <c r="F368" s="158" t="s">
        <v>1921</v>
      </c>
      <c r="G368" t="s">
        <v>1608</v>
      </c>
      <c r="H368" t="s">
        <v>1862</v>
      </c>
      <c r="I368" s="13">
        <v>5</v>
      </c>
      <c r="J368" s="21"/>
    </row>
    <row r="369" spans="5:10" x14ac:dyDescent="0.35">
      <c r="E369" s="158">
        <v>11001</v>
      </c>
      <c r="F369" s="158" t="s">
        <v>1922</v>
      </c>
      <c r="G369" t="s">
        <v>1614</v>
      </c>
      <c r="H369" t="s">
        <v>822</v>
      </c>
      <c r="I369" s="13">
        <v>4</v>
      </c>
      <c r="J369" s="21"/>
    </row>
    <row r="370" spans="5:10" x14ac:dyDescent="0.35">
      <c r="E370" s="158">
        <v>11002</v>
      </c>
      <c r="F370" s="158" t="s">
        <v>1923</v>
      </c>
      <c r="G370" t="s">
        <v>1614</v>
      </c>
      <c r="H370" t="s">
        <v>822</v>
      </c>
      <c r="I370" s="13">
        <v>4</v>
      </c>
      <c r="J370" s="21"/>
    </row>
    <row r="371" spans="5:10" x14ac:dyDescent="0.35">
      <c r="E371" s="158">
        <v>11003</v>
      </c>
      <c r="F371" s="158" t="s">
        <v>1924</v>
      </c>
      <c r="G371" t="s">
        <v>1614</v>
      </c>
      <c r="H371" t="s">
        <v>822</v>
      </c>
      <c r="I371" s="13">
        <v>4</v>
      </c>
      <c r="J371" s="21"/>
    </row>
    <row r="372" spans="5:10" x14ac:dyDescent="0.35">
      <c r="E372" s="158">
        <v>11004</v>
      </c>
      <c r="F372" s="158" t="s">
        <v>1925</v>
      </c>
      <c r="G372" t="s">
        <v>1614</v>
      </c>
      <c r="H372" t="s">
        <v>1926</v>
      </c>
      <c r="I372" s="13">
        <v>4</v>
      </c>
      <c r="J372" s="21"/>
    </row>
    <row r="373" spans="5:10" x14ac:dyDescent="0.35">
      <c r="E373" s="158">
        <v>11005</v>
      </c>
      <c r="F373" s="158" t="s">
        <v>1923</v>
      </c>
      <c r="G373" t="s">
        <v>1614</v>
      </c>
      <c r="H373" t="s">
        <v>1926</v>
      </c>
      <c r="I373" s="13">
        <v>4</v>
      </c>
      <c r="J373" s="21"/>
    </row>
    <row r="374" spans="5:10" x14ac:dyDescent="0.35">
      <c r="E374" s="158">
        <v>11010</v>
      </c>
      <c r="F374" s="158" t="s">
        <v>1927</v>
      </c>
      <c r="G374" t="s">
        <v>1614</v>
      </c>
      <c r="H374" t="s">
        <v>822</v>
      </c>
      <c r="I374" s="13">
        <v>4</v>
      </c>
      <c r="J374" s="21"/>
    </row>
    <row r="375" spans="5:10" x14ac:dyDescent="0.35">
      <c r="E375" s="158">
        <v>11020</v>
      </c>
      <c r="F375" s="158" t="s">
        <v>1928</v>
      </c>
      <c r="G375" t="s">
        <v>1614</v>
      </c>
      <c r="H375" t="s">
        <v>822</v>
      </c>
      <c r="I375" s="13">
        <v>4</v>
      </c>
      <c r="J375" s="21"/>
    </row>
    <row r="376" spans="5:10" x14ac:dyDescent="0.35">
      <c r="E376" s="158">
        <v>11021</v>
      </c>
      <c r="F376" s="158" t="s">
        <v>1928</v>
      </c>
      <c r="G376" t="s">
        <v>1614</v>
      </c>
      <c r="H376" t="s">
        <v>822</v>
      </c>
      <c r="I376" s="13">
        <v>4</v>
      </c>
      <c r="J376" s="21"/>
    </row>
    <row r="377" spans="5:10" x14ac:dyDescent="0.35">
      <c r="E377" s="158">
        <v>11022</v>
      </c>
      <c r="F377" s="158" t="s">
        <v>1928</v>
      </c>
      <c r="G377" t="s">
        <v>1614</v>
      </c>
      <c r="H377" t="s">
        <v>822</v>
      </c>
      <c r="I377" s="13">
        <v>4</v>
      </c>
      <c r="J377" s="21"/>
    </row>
    <row r="378" spans="5:10" x14ac:dyDescent="0.35">
      <c r="E378" s="158">
        <v>11023</v>
      </c>
      <c r="F378" s="158" t="s">
        <v>1928</v>
      </c>
      <c r="G378" t="s">
        <v>1614</v>
      </c>
      <c r="H378" t="s">
        <v>822</v>
      </c>
      <c r="I378" s="13">
        <v>4</v>
      </c>
      <c r="J378" s="21"/>
    </row>
    <row r="379" spans="5:10" x14ac:dyDescent="0.35">
      <c r="E379" s="158">
        <v>11024</v>
      </c>
      <c r="F379" s="158" t="s">
        <v>1928</v>
      </c>
      <c r="G379" t="s">
        <v>1614</v>
      </c>
      <c r="H379" t="s">
        <v>822</v>
      </c>
      <c r="I379" s="13">
        <v>4</v>
      </c>
      <c r="J379" s="21"/>
    </row>
    <row r="380" spans="5:10" x14ac:dyDescent="0.35">
      <c r="E380" s="158">
        <v>11025</v>
      </c>
      <c r="F380" s="158" t="s">
        <v>1928</v>
      </c>
      <c r="G380" t="s">
        <v>1614</v>
      </c>
      <c r="H380" t="s">
        <v>822</v>
      </c>
      <c r="I380" s="13">
        <v>4</v>
      </c>
      <c r="J380" s="21"/>
    </row>
    <row r="381" spans="5:10" x14ac:dyDescent="0.35">
      <c r="E381" s="158">
        <v>11026</v>
      </c>
      <c r="F381" s="158" t="s">
        <v>1928</v>
      </c>
      <c r="G381" t="s">
        <v>1614</v>
      </c>
      <c r="H381" t="s">
        <v>822</v>
      </c>
      <c r="I381" s="13">
        <v>4</v>
      </c>
      <c r="J381" s="21"/>
    </row>
    <row r="382" spans="5:10" x14ac:dyDescent="0.35">
      <c r="E382" s="158">
        <v>11027</v>
      </c>
      <c r="F382" s="158" t="s">
        <v>1928</v>
      </c>
      <c r="G382" t="s">
        <v>1614</v>
      </c>
      <c r="H382" t="s">
        <v>822</v>
      </c>
      <c r="I382" s="13">
        <v>4</v>
      </c>
      <c r="J382" s="21"/>
    </row>
    <row r="383" spans="5:10" x14ac:dyDescent="0.35">
      <c r="E383" s="158">
        <v>11030</v>
      </c>
      <c r="F383" s="158" t="s">
        <v>1929</v>
      </c>
      <c r="G383" t="s">
        <v>1614</v>
      </c>
      <c r="H383" t="s">
        <v>822</v>
      </c>
      <c r="I383" s="13">
        <v>4</v>
      </c>
      <c r="J383" s="21"/>
    </row>
    <row r="384" spans="5:10" x14ac:dyDescent="0.35">
      <c r="E384" s="158">
        <v>11040</v>
      </c>
      <c r="F384" s="158" t="s">
        <v>1930</v>
      </c>
      <c r="G384" t="s">
        <v>1614</v>
      </c>
      <c r="H384" t="s">
        <v>822</v>
      </c>
      <c r="I384" s="13">
        <v>4</v>
      </c>
      <c r="J384" s="21"/>
    </row>
    <row r="385" spans="5:10" x14ac:dyDescent="0.35">
      <c r="E385" s="158">
        <v>11041</v>
      </c>
      <c r="F385" s="158" t="s">
        <v>1930</v>
      </c>
      <c r="G385" t="s">
        <v>1614</v>
      </c>
      <c r="H385" t="s">
        <v>822</v>
      </c>
      <c r="I385" s="13">
        <v>4</v>
      </c>
      <c r="J385" s="21"/>
    </row>
    <row r="386" spans="5:10" x14ac:dyDescent="0.35">
      <c r="E386" s="158">
        <v>11042</v>
      </c>
      <c r="F386" s="158" t="s">
        <v>1930</v>
      </c>
      <c r="G386" t="s">
        <v>1614</v>
      </c>
      <c r="H386" t="s">
        <v>822</v>
      </c>
      <c r="I386" s="13">
        <v>4</v>
      </c>
      <c r="J386" s="21"/>
    </row>
    <row r="387" spans="5:10" x14ac:dyDescent="0.35">
      <c r="E387" s="158">
        <v>11043</v>
      </c>
      <c r="F387" s="158" t="s">
        <v>1930</v>
      </c>
      <c r="G387" t="s">
        <v>1614</v>
      </c>
      <c r="H387" t="s">
        <v>822</v>
      </c>
      <c r="I387" s="13">
        <v>4</v>
      </c>
      <c r="J387" s="21"/>
    </row>
    <row r="388" spans="5:10" x14ac:dyDescent="0.35">
      <c r="E388" s="158">
        <v>11044</v>
      </c>
      <c r="F388" s="158" t="s">
        <v>1930</v>
      </c>
      <c r="G388" t="s">
        <v>1614</v>
      </c>
      <c r="H388" t="s">
        <v>822</v>
      </c>
      <c r="I388" s="13">
        <v>4</v>
      </c>
      <c r="J388" s="21"/>
    </row>
    <row r="389" spans="5:10" x14ac:dyDescent="0.35">
      <c r="E389" s="158">
        <v>11050</v>
      </c>
      <c r="F389" s="158" t="s">
        <v>1931</v>
      </c>
      <c r="G389" t="s">
        <v>1614</v>
      </c>
      <c r="H389" t="s">
        <v>822</v>
      </c>
      <c r="I389" s="13">
        <v>4</v>
      </c>
      <c r="J389" s="21"/>
    </row>
    <row r="390" spans="5:10" x14ac:dyDescent="0.35">
      <c r="E390" s="158">
        <v>11051</v>
      </c>
      <c r="F390" s="158" t="s">
        <v>1931</v>
      </c>
      <c r="G390" t="s">
        <v>1614</v>
      </c>
      <c r="H390" t="s">
        <v>822</v>
      </c>
      <c r="I390" s="13">
        <v>4</v>
      </c>
      <c r="J390" s="21"/>
    </row>
    <row r="391" spans="5:10" x14ac:dyDescent="0.35">
      <c r="E391" s="158">
        <v>11052</v>
      </c>
      <c r="F391" s="158" t="s">
        <v>1931</v>
      </c>
      <c r="G391" t="s">
        <v>1614</v>
      </c>
      <c r="H391" t="s">
        <v>822</v>
      </c>
      <c r="I391" s="13">
        <v>4</v>
      </c>
      <c r="J391" s="21"/>
    </row>
    <row r="392" spans="5:10" x14ac:dyDescent="0.35">
      <c r="E392" s="158">
        <v>11053</v>
      </c>
      <c r="F392" s="158" t="s">
        <v>1931</v>
      </c>
      <c r="G392" t="s">
        <v>1614</v>
      </c>
      <c r="H392" t="s">
        <v>822</v>
      </c>
      <c r="I392" s="13">
        <v>4</v>
      </c>
      <c r="J392" s="21"/>
    </row>
    <row r="393" spans="5:10" x14ac:dyDescent="0.35">
      <c r="E393" s="158">
        <v>11054</v>
      </c>
      <c r="F393" s="158" t="s">
        <v>1931</v>
      </c>
      <c r="G393" t="s">
        <v>1614</v>
      </c>
      <c r="H393" t="s">
        <v>822</v>
      </c>
      <c r="I393" s="13">
        <v>4</v>
      </c>
      <c r="J393" s="21"/>
    </row>
    <row r="394" spans="5:10" x14ac:dyDescent="0.35">
      <c r="E394" s="158">
        <v>11055</v>
      </c>
      <c r="F394" s="158" t="s">
        <v>1931</v>
      </c>
      <c r="G394" t="s">
        <v>1614</v>
      </c>
      <c r="H394" t="s">
        <v>822</v>
      </c>
      <c r="I394" s="13">
        <v>4</v>
      </c>
      <c r="J394" s="21"/>
    </row>
    <row r="395" spans="5:10" x14ac:dyDescent="0.35">
      <c r="E395" s="158">
        <v>11096</v>
      </c>
      <c r="F395" s="158" t="s">
        <v>1932</v>
      </c>
      <c r="G395" t="s">
        <v>1614</v>
      </c>
      <c r="H395" t="s">
        <v>822</v>
      </c>
      <c r="I395" s="13">
        <v>4</v>
      </c>
      <c r="J395" s="21"/>
    </row>
    <row r="396" spans="5:10" x14ac:dyDescent="0.35">
      <c r="E396" s="158">
        <v>11099</v>
      </c>
      <c r="F396" s="158" t="s">
        <v>1932</v>
      </c>
      <c r="G396" t="s">
        <v>1614</v>
      </c>
      <c r="H396" t="s">
        <v>822</v>
      </c>
      <c r="I396" s="13">
        <v>4</v>
      </c>
      <c r="J396" s="21"/>
    </row>
    <row r="397" spans="5:10" x14ac:dyDescent="0.35">
      <c r="E397" s="158">
        <v>11101</v>
      </c>
      <c r="F397" s="158" t="s">
        <v>1933</v>
      </c>
      <c r="G397" t="s">
        <v>1614</v>
      </c>
      <c r="H397" t="s">
        <v>1926</v>
      </c>
      <c r="I397" s="13">
        <v>4</v>
      </c>
      <c r="J397" s="21"/>
    </row>
    <row r="398" spans="5:10" x14ac:dyDescent="0.35">
      <c r="E398" s="158">
        <v>11102</v>
      </c>
      <c r="F398" s="158" t="s">
        <v>1934</v>
      </c>
      <c r="G398" t="s">
        <v>1614</v>
      </c>
      <c r="H398" t="s">
        <v>1926</v>
      </c>
      <c r="I398" s="13">
        <v>4</v>
      </c>
      <c r="J398" s="21"/>
    </row>
    <row r="399" spans="5:10" x14ac:dyDescent="0.35">
      <c r="E399" s="158">
        <v>11103</v>
      </c>
      <c r="F399" s="158" t="s">
        <v>1934</v>
      </c>
      <c r="G399" t="s">
        <v>1614</v>
      </c>
      <c r="H399" t="s">
        <v>1926</v>
      </c>
      <c r="I399" s="13">
        <v>4</v>
      </c>
      <c r="J399" s="21"/>
    </row>
    <row r="400" spans="5:10" x14ac:dyDescent="0.35">
      <c r="E400" s="158">
        <v>11104</v>
      </c>
      <c r="F400" s="158" t="s">
        <v>1935</v>
      </c>
      <c r="G400" t="s">
        <v>1614</v>
      </c>
      <c r="H400" t="s">
        <v>1926</v>
      </c>
      <c r="I400" s="13">
        <v>4</v>
      </c>
      <c r="J400" s="21"/>
    </row>
    <row r="401" spans="5:10" x14ac:dyDescent="0.35">
      <c r="E401" s="158">
        <v>11105</v>
      </c>
      <c r="F401" s="158" t="s">
        <v>1934</v>
      </c>
      <c r="G401" t="s">
        <v>1614</v>
      </c>
      <c r="H401" t="s">
        <v>1926</v>
      </c>
      <c r="I401" s="13">
        <v>4</v>
      </c>
      <c r="J401" s="21"/>
    </row>
    <row r="402" spans="5:10" x14ac:dyDescent="0.35">
      <c r="E402" s="158">
        <v>11106</v>
      </c>
      <c r="F402" s="158" t="s">
        <v>1934</v>
      </c>
      <c r="G402" t="s">
        <v>1614</v>
      </c>
      <c r="H402" t="s">
        <v>1926</v>
      </c>
      <c r="I402" s="13">
        <v>4</v>
      </c>
      <c r="J402" s="21"/>
    </row>
    <row r="403" spans="5:10" x14ac:dyDescent="0.35">
      <c r="E403" s="158">
        <v>11109</v>
      </c>
      <c r="F403" s="158" t="s">
        <v>1933</v>
      </c>
      <c r="G403" t="s">
        <v>1614</v>
      </c>
      <c r="H403" t="s">
        <v>1926</v>
      </c>
      <c r="I403" s="13">
        <v>4</v>
      </c>
      <c r="J403" s="21"/>
    </row>
    <row r="404" spans="5:10" x14ac:dyDescent="0.35">
      <c r="E404" s="158">
        <v>11120</v>
      </c>
      <c r="F404" s="158" t="s">
        <v>1933</v>
      </c>
      <c r="G404" t="s">
        <v>1614</v>
      </c>
      <c r="H404" t="s">
        <v>1926</v>
      </c>
      <c r="I404" s="13">
        <v>4</v>
      </c>
      <c r="J404" s="21"/>
    </row>
    <row r="405" spans="5:10" x14ac:dyDescent="0.35">
      <c r="E405" s="158">
        <v>11201</v>
      </c>
      <c r="F405" s="158" t="s">
        <v>1936</v>
      </c>
      <c r="G405" t="s">
        <v>1614</v>
      </c>
      <c r="H405" t="s">
        <v>1937</v>
      </c>
      <c r="I405" s="13">
        <v>4</v>
      </c>
      <c r="J405" s="21"/>
    </row>
    <row r="406" spans="5:10" x14ac:dyDescent="0.35">
      <c r="E406" s="158">
        <v>11202</v>
      </c>
      <c r="F406" s="158" t="s">
        <v>1936</v>
      </c>
      <c r="G406" t="s">
        <v>1614</v>
      </c>
      <c r="H406" t="s">
        <v>1937</v>
      </c>
      <c r="I406" s="13">
        <v>4</v>
      </c>
      <c r="J406" s="21"/>
    </row>
    <row r="407" spans="5:10" x14ac:dyDescent="0.35">
      <c r="E407" s="158">
        <v>11203</v>
      </c>
      <c r="F407" s="158" t="s">
        <v>1936</v>
      </c>
      <c r="G407" t="s">
        <v>1614</v>
      </c>
      <c r="H407" t="s">
        <v>1937</v>
      </c>
      <c r="I407" s="13">
        <v>4</v>
      </c>
      <c r="J407" s="21"/>
    </row>
    <row r="408" spans="5:10" x14ac:dyDescent="0.35">
      <c r="E408" s="158">
        <v>11204</v>
      </c>
      <c r="F408" s="158" t="s">
        <v>1936</v>
      </c>
      <c r="G408" t="s">
        <v>1614</v>
      </c>
      <c r="H408" t="s">
        <v>1937</v>
      </c>
      <c r="I408" s="13">
        <v>4</v>
      </c>
      <c r="J408" s="21"/>
    </row>
    <row r="409" spans="5:10" x14ac:dyDescent="0.35">
      <c r="E409" s="158">
        <v>11205</v>
      </c>
      <c r="F409" s="158" t="s">
        <v>1936</v>
      </c>
      <c r="G409" t="s">
        <v>1614</v>
      </c>
      <c r="H409" t="s">
        <v>1937</v>
      </c>
      <c r="I409" s="13">
        <v>4</v>
      </c>
      <c r="J409" s="21"/>
    </row>
    <row r="410" spans="5:10" x14ac:dyDescent="0.35">
      <c r="E410" s="158">
        <v>11206</v>
      </c>
      <c r="F410" s="158" t="s">
        <v>1936</v>
      </c>
      <c r="G410" t="s">
        <v>1614</v>
      </c>
      <c r="H410" t="s">
        <v>1937</v>
      </c>
      <c r="I410" s="13">
        <v>4</v>
      </c>
      <c r="J410" s="21"/>
    </row>
    <row r="411" spans="5:10" x14ac:dyDescent="0.35">
      <c r="E411" s="158">
        <v>11207</v>
      </c>
      <c r="F411" s="158" t="s">
        <v>1936</v>
      </c>
      <c r="G411" t="s">
        <v>1614</v>
      </c>
      <c r="H411" t="s">
        <v>1937</v>
      </c>
      <c r="I411" s="13">
        <v>4</v>
      </c>
      <c r="J411" s="21"/>
    </row>
    <row r="412" spans="5:10" x14ac:dyDescent="0.35">
      <c r="E412" s="158">
        <v>11208</v>
      </c>
      <c r="F412" s="158" t="s">
        <v>1936</v>
      </c>
      <c r="G412" t="s">
        <v>1614</v>
      </c>
      <c r="H412" t="s">
        <v>1937</v>
      </c>
      <c r="I412" s="13">
        <v>4</v>
      </c>
      <c r="J412" s="21"/>
    </row>
    <row r="413" spans="5:10" x14ac:dyDescent="0.35">
      <c r="E413" s="158">
        <v>11209</v>
      </c>
      <c r="F413" s="158" t="s">
        <v>1936</v>
      </c>
      <c r="G413" t="s">
        <v>1614</v>
      </c>
      <c r="H413" t="s">
        <v>1937</v>
      </c>
      <c r="I413" s="13">
        <v>4</v>
      </c>
      <c r="J413" s="21"/>
    </row>
    <row r="414" spans="5:10" x14ac:dyDescent="0.35">
      <c r="E414" s="158">
        <v>11210</v>
      </c>
      <c r="F414" s="158" t="s">
        <v>1936</v>
      </c>
      <c r="G414" t="s">
        <v>1614</v>
      </c>
      <c r="H414" t="s">
        <v>1937</v>
      </c>
      <c r="I414" s="13">
        <v>4</v>
      </c>
      <c r="J414" s="21"/>
    </row>
    <row r="415" spans="5:10" x14ac:dyDescent="0.35">
      <c r="E415" s="158">
        <v>11211</v>
      </c>
      <c r="F415" s="158" t="s">
        <v>1936</v>
      </c>
      <c r="G415" t="s">
        <v>1614</v>
      </c>
      <c r="H415" t="s">
        <v>1937</v>
      </c>
      <c r="I415" s="13">
        <v>4</v>
      </c>
      <c r="J415" s="21"/>
    </row>
    <row r="416" spans="5:10" x14ac:dyDescent="0.35">
      <c r="E416" s="158">
        <v>11212</v>
      </c>
      <c r="F416" s="158" t="s">
        <v>1936</v>
      </c>
      <c r="G416" t="s">
        <v>1614</v>
      </c>
      <c r="H416" t="s">
        <v>1937</v>
      </c>
      <c r="I416" s="13">
        <v>4</v>
      </c>
      <c r="J416" s="21"/>
    </row>
    <row r="417" spans="5:10" x14ac:dyDescent="0.35">
      <c r="E417" s="158">
        <v>11213</v>
      </c>
      <c r="F417" s="158" t="s">
        <v>1936</v>
      </c>
      <c r="G417" t="s">
        <v>1614</v>
      </c>
      <c r="H417" t="s">
        <v>1937</v>
      </c>
      <c r="I417" s="13">
        <v>4</v>
      </c>
      <c r="J417" s="21"/>
    </row>
    <row r="418" spans="5:10" x14ac:dyDescent="0.35">
      <c r="E418" s="158">
        <v>11214</v>
      </c>
      <c r="F418" s="158" t="s">
        <v>1936</v>
      </c>
      <c r="G418" t="s">
        <v>1614</v>
      </c>
      <c r="H418" t="s">
        <v>1937</v>
      </c>
      <c r="I418" s="13">
        <v>4</v>
      </c>
      <c r="J418" s="21"/>
    </row>
    <row r="419" spans="5:10" x14ac:dyDescent="0.35">
      <c r="E419" s="158">
        <v>11215</v>
      </c>
      <c r="F419" s="158" t="s">
        <v>1936</v>
      </c>
      <c r="G419" t="s">
        <v>1614</v>
      </c>
      <c r="H419" t="s">
        <v>1937</v>
      </c>
      <c r="I419" s="13">
        <v>4</v>
      </c>
      <c r="J419" s="21"/>
    </row>
    <row r="420" spans="5:10" x14ac:dyDescent="0.35">
      <c r="E420" s="158">
        <v>11216</v>
      </c>
      <c r="F420" s="158" t="s">
        <v>1936</v>
      </c>
      <c r="G420" t="s">
        <v>1614</v>
      </c>
      <c r="H420" t="s">
        <v>1937</v>
      </c>
      <c r="I420" s="13">
        <v>4</v>
      </c>
      <c r="J420" s="21"/>
    </row>
    <row r="421" spans="5:10" x14ac:dyDescent="0.35">
      <c r="E421" s="158">
        <v>11217</v>
      </c>
      <c r="F421" s="158" t="s">
        <v>1936</v>
      </c>
      <c r="G421" t="s">
        <v>1614</v>
      </c>
      <c r="H421" t="s">
        <v>1937</v>
      </c>
      <c r="I421" s="13">
        <v>4</v>
      </c>
      <c r="J421" s="21"/>
    </row>
    <row r="422" spans="5:10" x14ac:dyDescent="0.35">
      <c r="E422" s="158">
        <v>11218</v>
      </c>
      <c r="F422" s="158" t="s">
        <v>1936</v>
      </c>
      <c r="G422" t="s">
        <v>1614</v>
      </c>
      <c r="H422" t="s">
        <v>1937</v>
      </c>
      <c r="I422" s="13">
        <v>4</v>
      </c>
      <c r="J422" s="21"/>
    </row>
    <row r="423" spans="5:10" x14ac:dyDescent="0.35">
      <c r="E423" s="158">
        <v>11219</v>
      </c>
      <c r="F423" s="158" t="s">
        <v>1936</v>
      </c>
      <c r="G423" t="s">
        <v>1614</v>
      </c>
      <c r="H423" t="s">
        <v>1937</v>
      </c>
      <c r="I423" s="13">
        <v>4</v>
      </c>
      <c r="J423" s="21"/>
    </row>
    <row r="424" spans="5:10" x14ac:dyDescent="0.35">
      <c r="E424" s="158">
        <v>11220</v>
      </c>
      <c r="F424" s="158" t="s">
        <v>1936</v>
      </c>
      <c r="G424" t="s">
        <v>1614</v>
      </c>
      <c r="H424" t="s">
        <v>1937</v>
      </c>
      <c r="I424" s="13">
        <v>4</v>
      </c>
      <c r="J424" s="21"/>
    </row>
    <row r="425" spans="5:10" x14ac:dyDescent="0.35">
      <c r="E425" s="158">
        <v>11221</v>
      </c>
      <c r="F425" s="158" t="s">
        <v>1936</v>
      </c>
      <c r="G425" t="s">
        <v>1614</v>
      </c>
      <c r="H425" t="s">
        <v>1937</v>
      </c>
      <c r="I425" s="13">
        <v>4</v>
      </c>
      <c r="J425" s="21"/>
    </row>
    <row r="426" spans="5:10" x14ac:dyDescent="0.35">
      <c r="E426" s="158">
        <v>11222</v>
      </c>
      <c r="F426" s="158" t="s">
        <v>1936</v>
      </c>
      <c r="G426" t="s">
        <v>1614</v>
      </c>
      <c r="H426" t="s">
        <v>1937</v>
      </c>
      <c r="I426" s="13">
        <v>4</v>
      </c>
      <c r="J426" s="21"/>
    </row>
    <row r="427" spans="5:10" x14ac:dyDescent="0.35">
      <c r="E427" s="158">
        <v>11223</v>
      </c>
      <c r="F427" s="158" t="s">
        <v>1936</v>
      </c>
      <c r="G427" t="s">
        <v>1614</v>
      </c>
      <c r="H427" t="s">
        <v>1937</v>
      </c>
      <c r="I427" s="13">
        <v>4</v>
      </c>
      <c r="J427" s="21"/>
    </row>
    <row r="428" spans="5:10" x14ac:dyDescent="0.35">
      <c r="E428" s="158">
        <v>11224</v>
      </c>
      <c r="F428" s="158" t="s">
        <v>1936</v>
      </c>
      <c r="G428" t="s">
        <v>1614</v>
      </c>
      <c r="H428" t="s">
        <v>1937</v>
      </c>
      <c r="I428" s="13">
        <v>4</v>
      </c>
      <c r="J428" s="21"/>
    </row>
    <row r="429" spans="5:10" x14ac:dyDescent="0.35">
      <c r="E429" s="158">
        <v>11225</v>
      </c>
      <c r="F429" s="158" t="s">
        <v>1936</v>
      </c>
      <c r="G429" t="s">
        <v>1614</v>
      </c>
      <c r="H429" t="s">
        <v>1937</v>
      </c>
      <c r="I429" s="13">
        <v>4</v>
      </c>
      <c r="J429" s="21"/>
    </row>
    <row r="430" spans="5:10" x14ac:dyDescent="0.35">
      <c r="E430" s="158">
        <v>11226</v>
      </c>
      <c r="F430" s="158" t="s">
        <v>1936</v>
      </c>
      <c r="G430" t="s">
        <v>1614</v>
      </c>
      <c r="H430" t="s">
        <v>1937</v>
      </c>
      <c r="I430" s="13">
        <v>4</v>
      </c>
      <c r="J430" s="21"/>
    </row>
    <row r="431" spans="5:10" x14ac:dyDescent="0.35">
      <c r="E431" s="158">
        <v>11228</v>
      </c>
      <c r="F431" s="158" t="s">
        <v>1936</v>
      </c>
      <c r="G431" t="s">
        <v>1614</v>
      </c>
      <c r="H431" t="s">
        <v>1937</v>
      </c>
      <c r="I431" s="13">
        <v>4</v>
      </c>
      <c r="J431" s="21"/>
    </row>
    <row r="432" spans="5:10" x14ac:dyDescent="0.35">
      <c r="E432" s="158">
        <v>11229</v>
      </c>
      <c r="F432" s="158" t="s">
        <v>1936</v>
      </c>
      <c r="G432" t="s">
        <v>1614</v>
      </c>
      <c r="H432" t="s">
        <v>1937</v>
      </c>
      <c r="I432" s="13">
        <v>4</v>
      </c>
      <c r="J432" s="21"/>
    </row>
    <row r="433" spans="5:10" x14ac:dyDescent="0.35">
      <c r="E433" s="158">
        <v>11230</v>
      </c>
      <c r="F433" s="158" t="s">
        <v>1936</v>
      </c>
      <c r="G433" t="s">
        <v>1614</v>
      </c>
      <c r="H433" t="s">
        <v>1937</v>
      </c>
      <c r="I433" s="13">
        <v>4</v>
      </c>
      <c r="J433" s="21"/>
    </row>
    <row r="434" spans="5:10" x14ac:dyDescent="0.35">
      <c r="E434" s="158">
        <v>11231</v>
      </c>
      <c r="F434" s="158" t="s">
        <v>1936</v>
      </c>
      <c r="G434" t="s">
        <v>1614</v>
      </c>
      <c r="H434" t="s">
        <v>1937</v>
      </c>
      <c r="I434" s="13">
        <v>4</v>
      </c>
      <c r="J434" s="21"/>
    </row>
    <row r="435" spans="5:10" x14ac:dyDescent="0.35">
      <c r="E435" s="158">
        <v>11232</v>
      </c>
      <c r="F435" s="158" t="s">
        <v>1936</v>
      </c>
      <c r="G435" t="s">
        <v>1614</v>
      </c>
      <c r="H435" t="s">
        <v>1937</v>
      </c>
      <c r="I435" s="13">
        <v>4</v>
      </c>
      <c r="J435" s="21"/>
    </row>
    <row r="436" spans="5:10" x14ac:dyDescent="0.35">
      <c r="E436" s="158">
        <v>11233</v>
      </c>
      <c r="F436" s="158" t="s">
        <v>1936</v>
      </c>
      <c r="G436" t="s">
        <v>1614</v>
      </c>
      <c r="H436" t="s">
        <v>1937</v>
      </c>
      <c r="I436" s="13">
        <v>4</v>
      </c>
      <c r="J436" s="21"/>
    </row>
    <row r="437" spans="5:10" x14ac:dyDescent="0.35">
      <c r="E437" s="158">
        <v>11234</v>
      </c>
      <c r="F437" s="158" t="s">
        <v>1936</v>
      </c>
      <c r="G437" t="s">
        <v>1614</v>
      </c>
      <c r="H437" t="s">
        <v>1937</v>
      </c>
      <c r="I437" s="13">
        <v>4</v>
      </c>
      <c r="J437" s="21"/>
    </row>
    <row r="438" spans="5:10" x14ac:dyDescent="0.35">
      <c r="E438" s="158">
        <v>11235</v>
      </c>
      <c r="F438" s="158" t="s">
        <v>1936</v>
      </c>
      <c r="G438" t="s">
        <v>1614</v>
      </c>
      <c r="H438" t="s">
        <v>1937</v>
      </c>
      <c r="I438" s="13">
        <v>4</v>
      </c>
      <c r="J438" s="21"/>
    </row>
    <row r="439" spans="5:10" x14ac:dyDescent="0.35">
      <c r="E439" s="158">
        <v>11236</v>
      </c>
      <c r="F439" s="158" t="s">
        <v>1936</v>
      </c>
      <c r="G439" t="s">
        <v>1614</v>
      </c>
      <c r="H439" t="s">
        <v>1937</v>
      </c>
      <c r="I439" s="13">
        <v>4</v>
      </c>
      <c r="J439" s="21"/>
    </row>
    <row r="440" spans="5:10" x14ac:dyDescent="0.35">
      <c r="E440" s="158">
        <v>11237</v>
      </c>
      <c r="F440" s="158" t="s">
        <v>1936</v>
      </c>
      <c r="G440" t="s">
        <v>1614</v>
      </c>
      <c r="H440" t="s">
        <v>1937</v>
      </c>
      <c r="I440" s="13">
        <v>4</v>
      </c>
      <c r="J440" s="21"/>
    </row>
    <row r="441" spans="5:10" x14ac:dyDescent="0.35">
      <c r="E441" s="158">
        <v>11238</v>
      </c>
      <c r="F441" s="158" t="s">
        <v>1936</v>
      </c>
      <c r="G441" t="s">
        <v>1614</v>
      </c>
      <c r="H441" t="s">
        <v>1937</v>
      </c>
      <c r="I441" s="13">
        <v>4</v>
      </c>
      <c r="J441" s="21"/>
    </row>
    <row r="442" spans="5:10" x14ac:dyDescent="0.35">
      <c r="E442" s="158">
        <v>11239</v>
      </c>
      <c r="F442" s="158" t="s">
        <v>1936</v>
      </c>
      <c r="G442" t="s">
        <v>1614</v>
      </c>
      <c r="H442" t="s">
        <v>1937</v>
      </c>
      <c r="I442" s="13">
        <v>4</v>
      </c>
      <c r="J442" s="21"/>
    </row>
    <row r="443" spans="5:10" x14ac:dyDescent="0.35">
      <c r="E443" s="158">
        <v>11240</v>
      </c>
      <c r="F443" s="158" t="s">
        <v>1936</v>
      </c>
      <c r="G443" t="s">
        <v>1614</v>
      </c>
      <c r="H443" t="s">
        <v>1937</v>
      </c>
      <c r="I443" s="13">
        <v>4</v>
      </c>
      <c r="J443" s="21"/>
    </row>
    <row r="444" spans="5:10" x14ac:dyDescent="0.35">
      <c r="E444" s="158">
        <v>11241</v>
      </c>
      <c r="F444" s="158" t="s">
        <v>1936</v>
      </c>
      <c r="G444" t="s">
        <v>1614</v>
      </c>
      <c r="H444" t="s">
        <v>1937</v>
      </c>
      <c r="I444" s="13">
        <v>4</v>
      </c>
      <c r="J444" s="21"/>
    </row>
    <row r="445" spans="5:10" x14ac:dyDescent="0.35">
      <c r="E445" s="158">
        <v>11242</v>
      </c>
      <c r="F445" s="158" t="s">
        <v>1936</v>
      </c>
      <c r="G445" t="s">
        <v>1614</v>
      </c>
      <c r="H445" t="s">
        <v>1937</v>
      </c>
      <c r="I445" s="13">
        <v>4</v>
      </c>
      <c r="J445" s="21"/>
    </row>
    <row r="446" spans="5:10" x14ac:dyDescent="0.35">
      <c r="E446" s="158">
        <v>11243</v>
      </c>
      <c r="F446" s="158" t="s">
        <v>1936</v>
      </c>
      <c r="G446" t="s">
        <v>1614</v>
      </c>
      <c r="H446" t="s">
        <v>1937</v>
      </c>
      <c r="I446" s="13">
        <v>4</v>
      </c>
      <c r="J446" s="21"/>
    </row>
    <row r="447" spans="5:10" x14ac:dyDescent="0.35">
      <c r="E447" s="158">
        <v>11244</v>
      </c>
      <c r="F447" s="158" t="s">
        <v>1936</v>
      </c>
      <c r="G447" t="s">
        <v>1614</v>
      </c>
      <c r="H447" t="s">
        <v>1937</v>
      </c>
      <c r="I447" s="13">
        <v>4</v>
      </c>
      <c r="J447" s="21"/>
    </row>
    <row r="448" spans="5:10" x14ac:dyDescent="0.35">
      <c r="E448" s="158">
        <v>11245</v>
      </c>
      <c r="F448" s="158" t="s">
        <v>1936</v>
      </c>
      <c r="G448" t="s">
        <v>1614</v>
      </c>
      <c r="H448" t="s">
        <v>1937</v>
      </c>
      <c r="I448" s="13">
        <v>4</v>
      </c>
      <c r="J448" s="21"/>
    </row>
    <row r="449" spans="5:10" x14ac:dyDescent="0.35">
      <c r="E449" s="158">
        <v>11247</v>
      </c>
      <c r="F449" s="158" t="s">
        <v>1936</v>
      </c>
      <c r="G449" t="s">
        <v>1614</v>
      </c>
      <c r="H449" t="s">
        <v>1937</v>
      </c>
      <c r="I449" s="13">
        <v>4</v>
      </c>
      <c r="J449" s="21"/>
    </row>
    <row r="450" spans="5:10" x14ac:dyDescent="0.35">
      <c r="E450" s="158">
        <v>11248</v>
      </c>
      <c r="F450" s="158" t="s">
        <v>1936</v>
      </c>
      <c r="G450" t="s">
        <v>1614</v>
      </c>
      <c r="H450" t="s">
        <v>1937</v>
      </c>
      <c r="I450" s="13">
        <v>4</v>
      </c>
      <c r="J450" s="21"/>
    </row>
    <row r="451" spans="5:10" x14ac:dyDescent="0.35">
      <c r="E451" s="158">
        <v>11249</v>
      </c>
      <c r="F451" s="158" t="s">
        <v>1936</v>
      </c>
      <c r="G451" t="s">
        <v>1614</v>
      </c>
      <c r="H451" t="s">
        <v>1937</v>
      </c>
      <c r="I451" s="13">
        <v>4</v>
      </c>
      <c r="J451" s="21"/>
    </row>
    <row r="452" spans="5:10" x14ac:dyDescent="0.35">
      <c r="E452" s="158">
        <v>11251</v>
      </c>
      <c r="F452" s="158" t="s">
        <v>1936</v>
      </c>
      <c r="G452" t="s">
        <v>1614</v>
      </c>
      <c r="H452" t="s">
        <v>1937</v>
      </c>
      <c r="I452" s="13">
        <v>4</v>
      </c>
      <c r="J452" s="21"/>
    </row>
    <row r="453" spans="5:10" x14ac:dyDescent="0.35">
      <c r="E453" s="158">
        <v>11252</v>
      </c>
      <c r="F453" s="158" t="s">
        <v>1936</v>
      </c>
      <c r="G453" t="s">
        <v>1614</v>
      </c>
      <c r="H453" t="s">
        <v>1937</v>
      </c>
      <c r="I453" s="13">
        <v>4</v>
      </c>
      <c r="J453" s="21"/>
    </row>
    <row r="454" spans="5:10" x14ac:dyDescent="0.35">
      <c r="E454" s="158">
        <v>11254</v>
      </c>
      <c r="F454" s="158" t="s">
        <v>1936</v>
      </c>
      <c r="G454" t="s">
        <v>1614</v>
      </c>
      <c r="H454" t="s">
        <v>1937</v>
      </c>
      <c r="I454" s="13">
        <v>4</v>
      </c>
      <c r="J454" s="21"/>
    </row>
    <row r="455" spans="5:10" x14ac:dyDescent="0.35">
      <c r="E455" s="158">
        <v>11255</v>
      </c>
      <c r="F455" s="158" t="s">
        <v>1936</v>
      </c>
      <c r="G455" t="s">
        <v>1614</v>
      </c>
      <c r="H455" t="s">
        <v>1937</v>
      </c>
      <c r="I455" s="13">
        <v>4</v>
      </c>
      <c r="J455" s="21"/>
    </row>
    <row r="456" spans="5:10" x14ac:dyDescent="0.35">
      <c r="E456" s="158">
        <v>11256</v>
      </c>
      <c r="F456" s="158" t="s">
        <v>1936</v>
      </c>
      <c r="G456" t="s">
        <v>1614</v>
      </c>
      <c r="H456" t="s">
        <v>1937</v>
      </c>
      <c r="I456" s="13">
        <v>4</v>
      </c>
      <c r="J456" s="21"/>
    </row>
    <row r="457" spans="5:10" x14ac:dyDescent="0.35">
      <c r="E457" s="158">
        <v>11351</v>
      </c>
      <c r="F457" s="158" t="s">
        <v>1938</v>
      </c>
      <c r="G457" t="s">
        <v>1614</v>
      </c>
      <c r="H457" t="s">
        <v>1926</v>
      </c>
      <c r="I457" s="13">
        <v>4</v>
      </c>
      <c r="J457" s="21"/>
    </row>
    <row r="458" spans="5:10" x14ac:dyDescent="0.35">
      <c r="E458" s="158">
        <v>11352</v>
      </c>
      <c r="F458" s="158" t="s">
        <v>1938</v>
      </c>
      <c r="G458" t="s">
        <v>1614</v>
      </c>
      <c r="H458" t="s">
        <v>1926</v>
      </c>
      <c r="I458" s="13">
        <v>4</v>
      </c>
      <c r="J458" s="21"/>
    </row>
    <row r="459" spans="5:10" x14ac:dyDescent="0.35">
      <c r="E459" s="158">
        <v>11354</v>
      </c>
      <c r="F459" s="158" t="s">
        <v>1938</v>
      </c>
      <c r="G459" t="s">
        <v>1614</v>
      </c>
      <c r="H459" t="s">
        <v>1926</v>
      </c>
      <c r="I459" s="13">
        <v>4</v>
      </c>
      <c r="J459" s="21"/>
    </row>
    <row r="460" spans="5:10" x14ac:dyDescent="0.35">
      <c r="E460" s="158">
        <v>11355</v>
      </c>
      <c r="F460" s="158" t="s">
        <v>1938</v>
      </c>
      <c r="G460" t="s">
        <v>1614</v>
      </c>
      <c r="H460" t="s">
        <v>1926</v>
      </c>
      <c r="I460" s="13">
        <v>4</v>
      </c>
      <c r="J460" s="21"/>
    </row>
    <row r="461" spans="5:10" x14ac:dyDescent="0.35">
      <c r="E461" s="158">
        <v>11356</v>
      </c>
      <c r="F461" s="158" t="s">
        <v>1939</v>
      </c>
      <c r="G461" t="s">
        <v>1614</v>
      </c>
      <c r="H461" t="s">
        <v>1926</v>
      </c>
      <c r="I461" s="13">
        <v>4</v>
      </c>
      <c r="J461" s="21"/>
    </row>
    <row r="462" spans="5:10" x14ac:dyDescent="0.35">
      <c r="E462" s="158">
        <v>11357</v>
      </c>
      <c r="F462" s="158" t="s">
        <v>1940</v>
      </c>
      <c r="G462" t="s">
        <v>1614</v>
      </c>
      <c r="H462" t="s">
        <v>1926</v>
      </c>
      <c r="I462" s="13">
        <v>4</v>
      </c>
      <c r="J462" s="21"/>
    </row>
    <row r="463" spans="5:10" x14ac:dyDescent="0.35">
      <c r="E463" s="158">
        <v>11358</v>
      </c>
      <c r="F463" s="158" t="s">
        <v>1938</v>
      </c>
      <c r="G463" t="s">
        <v>1614</v>
      </c>
      <c r="H463" t="s">
        <v>1926</v>
      </c>
      <c r="I463" s="13">
        <v>4</v>
      </c>
      <c r="J463" s="21"/>
    </row>
    <row r="464" spans="5:10" x14ac:dyDescent="0.35">
      <c r="E464" s="158">
        <v>11359</v>
      </c>
      <c r="F464" s="158" t="s">
        <v>1941</v>
      </c>
      <c r="G464" t="s">
        <v>1614</v>
      </c>
      <c r="H464" t="s">
        <v>1926</v>
      </c>
      <c r="I464" s="13">
        <v>4</v>
      </c>
      <c r="J464" s="21"/>
    </row>
    <row r="465" spans="5:10" x14ac:dyDescent="0.35">
      <c r="E465" s="158">
        <v>11360</v>
      </c>
      <c r="F465" s="158" t="s">
        <v>1941</v>
      </c>
      <c r="G465" t="s">
        <v>1614</v>
      </c>
      <c r="H465" t="s">
        <v>1926</v>
      </c>
      <c r="I465" s="13">
        <v>4</v>
      </c>
      <c r="J465" s="21"/>
    </row>
    <row r="466" spans="5:10" x14ac:dyDescent="0.35">
      <c r="E466" s="158">
        <v>11361</v>
      </c>
      <c r="F466" s="158" t="s">
        <v>1941</v>
      </c>
      <c r="G466" t="s">
        <v>1614</v>
      </c>
      <c r="H466" t="s">
        <v>1926</v>
      </c>
      <c r="I466" s="13">
        <v>4</v>
      </c>
      <c r="J466" s="21"/>
    </row>
    <row r="467" spans="5:10" x14ac:dyDescent="0.35">
      <c r="E467" s="158">
        <v>11362</v>
      </c>
      <c r="F467" s="158" t="s">
        <v>1942</v>
      </c>
      <c r="G467" t="s">
        <v>1614</v>
      </c>
      <c r="H467" t="s">
        <v>1926</v>
      </c>
      <c r="I467" s="13">
        <v>4</v>
      </c>
      <c r="J467" s="21"/>
    </row>
    <row r="468" spans="5:10" x14ac:dyDescent="0.35">
      <c r="E468" s="158">
        <v>11363</v>
      </c>
      <c r="F468" s="158" t="s">
        <v>1942</v>
      </c>
      <c r="G468" t="s">
        <v>1614</v>
      </c>
      <c r="H468" t="s">
        <v>1926</v>
      </c>
      <c r="I468" s="13">
        <v>4</v>
      </c>
      <c r="J468" s="21"/>
    </row>
    <row r="469" spans="5:10" x14ac:dyDescent="0.35">
      <c r="E469" s="158">
        <v>11364</v>
      </c>
      <c r="F469" s="158" t="s">
        <v>1943</v>
      </c>
      <c r="G469" t="s">
        <v>1614</v>
      </c>
      <c r="H469" t="s">
        <v>1926</v>
      </c>
      <c r="I469" s="13">
        <v>4</v>
      </c>
      <c r="J469" s="21"/>
    </row>
    <row r="470" spans="5:10" x14ac:dyDescent="0.35">
      <c r="E470" s="158">
        <v>11365</v>
      </c>
      <c r="F470" s="158" t="s">
        <v>1944</v>
      </c>
      <c r="G470" t="s">
        <v>1614</v>
      </c>
      <c r="H470" t="s">
        <v>1926</v>
      </c>
      <c r="I470" s="13">
        <v>4</v>
      </c>
      <c r="J470" s="21"/>
    </row>
    <row r="471" spans="5:10" x14ac:dyDescent="0.35">
      <c r="E471" s="158">
        <v>11366</v>
      </c>
      <c r="F471" s="158" t="s">
        <v>1944</v>
      </c>
      <c r="G471" t="s">
        <v>1614</v>
      </c>
      <c r="H471" t="s">
        <v>1926</v>
      </c>
      <c r="I471" s="13">
        <v>4</v>
      </c>
      <c r="J471" s="21"/>
    </row>
    <row r="472" spans="5:10" x14ac:dyDescent="0.35">
      <c r="E472" s="158">
        <v>11367</v>
      </c>
      <c r="F472" s="158" t="s">
        <v>1938</v>
      </c>
      <c r="G472" t="s">
        <v>1614</v>
      </c>
      <c r="H472" t="s">
        <v>1926</v>
      </c>
      <c r="I472" s="13">
        <v>4</v>
      </c>
      <c r="J472" s="21"/>
    </row>
    <row r="473" spans="5:10" x14ac:dyDescent="0.35">
      <c r="E473" s="158">
        <v>11368</v>
      </c>
      <c r="F473" s="158" t="s">
        <v>1945</v>
      </c>
      <c r="G473" t="s">
        <v>1614</v>
      </c>
      <c r="H473" t="s">
        <v>1926</v>
      </c>
      <c r="I473" s="13">
        <v>4</v>
      </c>
      <c r="J473" s="21"/>
    </row>
    <row r="474" spans="5:10" x14ac:dyDescent="0.35">
      <c r="E474" s="158">
        <v>11369</v>
      </c>
      <c r="F474" s="158" t="s">
        <v>1946</v>
      </c>
      <c r="G474" t="s">
        <v>1614</v>
      </c>
      <c r="H474" t="s">
        <v>1926</v>
      </c>
      <c r="I474" s="13">
        <v>4</v>
      </c>
      <c r="J474" s="21"/>
    </row>
    <row r="475" spans="5:10" x14ac:dyDescent="0.35">
      <c r="E475" s="158">
        <v>11370</v>
      </c>
      <c r="F475" s="158" t="s">
        <v>1946</v>
      </c>
      <c r="G475" t="s">
        <v>1614</v>
      </c>
      <c r="H475" t="s">
        <v>1926</v>
      </c>
      <c r="I475" s="13">
        <v>4</v>
      </c>
      <c r="J475" s="21"/>
    </row>
    <row r="476" spans="5:10" x14ac:dyDescent="0.35">
      <c r="E476" s="158">
        <v>11371</v>
      </c>
      <c r="F476" s="158" t="s">
        <v>1938</v>
      </c>
      <c r="G476" t="s">
        <v>1614</v>
      </c>
      <c r="H476" t="s">
        <v>1926</v>
      </c>
      <c r="I476" s="13">
        <v>4</v>
      </c>
      <c r="J476" s="21"/>
    </row>
    <row r="477" spans="5:10" x14ac:dyDescent="0.35">
      <c r="E477" s="158">
        <v>11372</v>
      </c>
      <c r="F477" s="158" t="s">
        <v>1947</v>
      </c>
      <c r="G477" t="s">
        <v>1614</v>
      </c>
      <c r="H477" t="s">
        <v>1926</v>
      </c>
      <c r="I477" s="13">
        <v>4</v>
      </c>
      <c r="J477" s="21"/>
    </row>
    <row r="478" spans="5:10" x14ac:dyDescent="0.35">
      <c r="E478" s="158">
        <v>11373</v>
      </c>
      <c r="F478" s="158" t="s">
        <v>1948</v>
      </c>
      <c r="G478" t="s">
        <v>1614</v>
      </c>
      <c r="H478" t="s">
        <v>1926</v>
      </c>
      <c r="I478" s="13">
        <v>4</v>
      </c>
      <c r="J478" s="21"/>
    </row>
    <row r="479" spans="5:10" x14ac:dyDescent="0.35">
      <c r="E479" s="158">
        <v>11374</v>
      </c>
      <c r="F479" s="158" t="s">
        <v>1949</v>
      </c>
      <c r="G479" t="s">
        <v>1614</v>
      </c>
      <c r="H479" t="s">
        <v>1926</v>
      </c>
      <c r="I479" s="13">
        <v>4</v>
      </c>
      <c r="J479" s="21"/>
    </row>
    <row r="480" spans="5:10" x14ac:dyDescent="0.35">
      <c r="E480" s="158">
        <v>11375</v>
      </c>
      <c r="F480" s="158" t="s">
        <v>1950</v>
      </c>
      <c r="G480" t="s">
        <v>1614</v>
      </c>
      <c r="H480" t="s">
        <v>1926</v>
      </c>
      <c r="I480" s="13">
        <v>4</v>
      </c>
      <c r="J480" s="21"/>
    </row>
    <row r="481" spans="5:10" x14ac:dyDescent="0.35">
      <c r="E481" s="158">
        <v>11377</v>
      </c>
      <c r="F481" s="158" t="s">
        <v>1951</v>
      </c>
      <c r="G481" t="s">
        <v>1614</v>
      </c>
      <c r="H481" t="s">
        <v>1926</v>
      </c>
      <c r="I481" s="13">
        <v>4</v>
      </c>
      <c r="J481" s="21"/>
    </row>
    <row r="482" spans="5:10" x14ac:dyDescent="0.35">
      <c r="E482" s="158">
        <v>11378</v>
      </c>
      <c r="F482" s="158" t="s">
        <v>1952</v>
      </c>
      <c r="G482" t="s">
        <v>1614</v>
      </c>
      <c r="H482" t="s">
        <v>1926</v>
      </c>
      <c r="I482" s="13">
        <v>4</v>
      </c>
      <c r="J482" s="21"/>
    </row>
    <row r="483" spans="5:10" x14ac:dyDescent="0.35">
      <c r="E483" s="158">
        <v>11379</v>
      </c>
      <c r="F483" s="158" t="s">
        <v>1953</v>
      </c>
      <c r="G483" t="s">
        <v>1614</v>
      </c>
      <c r="H483" t="s">
        <v>1926</v>
      </c>
      <c r="I483" s="13">
        <v>4</v>
      </c>
      <c r="J483" s="21"/>
    </row>
    <row r="484" spans="5:10" x14ac:dyDescent="0.35">
      <c r="E484" s="158">
        <v>11380</v>
      </c>
      <c r="F484" s="158" t="s">
        <v>1948</v>
      </c>
      <c r="G484" t="s">
        <v>1614</v>
      </c>
      <c r="H484" t="s">
        <v>1926</v>
      </c>
      <c r="I484" s="13">
        <v>4</v>
      </c>
      <c r="J484" s="21"/>
    </row>
    <row r="485" spans="5:10" x14ac:dyDescent="0.35">
      <c r="E485" s="158">
        <v>11381</v>
      </c>
      <c r="F485" s="158" t="s">
        <v>1938</v>
      </c>
      <c r="G485" t="s">
        <v>1614</v>
      </c>
      <c r="H485" t="s">
        <v>1926</v>
      </c>
      <c r="I485" s="13">
        <v>4</v>
      </c>
      <c r="J485" s="21"/>
    </row>
    <row r="486" spans="5:10" x14ac:dyDescent="0.35">
      <c r="E486" s="158">
        <v>11385</v>
      </c>
      <c r="F486" s="158" t="s">
        <v>1954</v>
      </c>
      <c r="G486" t="s">
        <v>1614</v>
      </c>
      <c r="H486" t="s">
        <v>1926</v>
      </c>
      <c r="I486" s="13">
        <v>4</v>
      </c>
      <c r="J486" s="21"/>
    </row>
    <row r="487" spans="5:10" x14ac:dyDescent="0.35">
      <c r="E487" s="158">
        <v>11386</v>
      </c>
      <c r="F487" s="158" t="s">
        <v>1954</v>
      </c>
      <c r="G487" t="s">
        <v>1614</v>
      </c>
      <c r="H487" t="s">
        <v>1926</v>
      </c>
      <c r="I487" s="13">
        <v>4</v>
      </c>
      <c r="J487" s="21"/>
    </row>
    <row r="488" spans="5:10" x14ac:dyDescent="0.35">
      <c r="E488" s="158">
        <v>11390</v>
      </c>
      <c r="F488" s="158" t="s">
        <v>1938</v>
      </c>
      <c r="G488" t="s">
        <v>1614</v>
      </c>
      <c r="H488" t="s">
        <v>1926</v>
      </c>
      <c r="I488" s="13">
        <v>4</v>
      </c>
      <c r="J488" s="21"/>
    </row>
    <row r="489" spans="5:10" x14ac:dyDescent="0.35">
      <c r="E489" s="158">
        <v>11405</v>
      </c>
      <c r="F489" s="158" t="s">
        <v>1955</v>
      </c>
      <c r="G489" t="s">
        <v>1614</v>
      </c>
      <c r="H489" t="s">
        <v>1926</v>
      </c>
      <c r="I489" s="13">
        <v>4</v>
      </c>
      <c r="J489" s="21"/>
    </row>
    <row r="490" spans="5:10" x14ac:dyDescent="0.35">
      <c r="E490" s="158">
        <v>11411</v>
      </c>
      <c r="F490" s="158" t="s">
        <v>1956</v>
      </c>
      <c r="G490" t="s">
        <v>1614</v>
      </c>
      <c r="H490" t="s">
        <v>1926</v>
      </c>
      <c r="I490" s="13">
        <v>4</v>
      </c>
      <c r="J490" s="21"/>
    </row>
    <row r="491" spans="5:10" x14ac:dyDescent="0.35">
      <c r="E491" s="158">
        <v>11412</v>
      </c>
      <c r="F491" s="158" t="s">
        <v>1957</v>
      </c>
      <c r="G491" t="s">
        <v>1614</v>
      </c>
      <c r="H491" t="s">
        <v>1926</v>
      </c>
      <c r="I491" s="13">
        <v>4</v>
      </c>
      <c r="J491" s="21"/>
    </row>
    <row r="492" spans="5:10" x14ac:dyDescent="0.35">
      <c r="E492" s="158">
        <v>11413</v>
      </c>
      <c r="F492" s="158" t="s">
        <v>1958</v>
      </c>
      <c r="G492" t="s">
        <v>1614</v>
      </c>
      <c r="H492" t="s">
        <v>1926</v>
      </c>
      <c r="I492" s="13">
        <v>4</v>
      </c>
      <c r="J492" s="21"/>
    </row>
    <row r="493" spans="5:10" x14ac:dyDescent="0.35">
      <c r="E493" s="158">
        <v>11414</v>
      </c>
      <c r="F493" s="158" t="s">
        <v>1959</v>
      </c>
      <c r="G493" t="s">
        <v>1614</v>
      </c>
      <c r="H493" t="s">
        <v>1926</v>
      </c>
      <c r="I493" s="13">
        <v>4</v>
      </c>
      <c r="J493" s="21"/>
    </row>
    <row r="494" spans="5:10" x14ac:dyDescent="0.35">
      <c r="E494" s="158">
        <v>11415</v>
      </c>
      <c r="F494" s="158" t="s">
        <v>1960</v>
      </c>
      <c r="G494" t="s">
        <v>1614</v>
      </c>
      <c r="H494" t="s">
        <v>1926</v>
      </c>
      <c r="I494" s="13">
        <v>4</v>
      </c>
      <c r="J494" s="21"/>
    </row>
    <row r="495" spans="5:10" x14ac:dyDescent="0.35">
      <c r="E495" s="158">
        <v>11416</v>
      </c>
      <c r="F495" s="158" t="s">
        <v>1961</v>
      </c>
      <c r="G495" t="s">
        <v>1614</v>
      </c>
      <c r="H495" t="s">
        <v>1926</v>
      </c>
      <c r="I495" s="13">
        <v>4</v>
      </c>
      <c r="J495" s="21"/>
    </row>
    <row r="496" spans="5:10" x14ac:dyDescent="0.35">
      <c r="E496" s="158">
        <v>11417</v>
      </c>
      <c r="F496" s="158" t="s">
        <v>1961</v>
      </c>
      <c r="G496" t="s">
        <v>1614</v>
      </c>
      <c r="H496" t="s">
        <v>1926</v>
      </c>
      <c r="I496" s="13">
        <v>4</v>
      </c>
      <c r="J496" s="21"/>
    </row>
    <row r="497" spans="5:10" x14ac:dyDescent="0.35">
      <c r="E497" s="158">
        <v>11418</v>
      </c>
      <c r="F497" s="158" t="s">
        <v>1962</v>
      </c>
      <c r="G497" t="s">
        <v>1614</v>
      </c>
      <c r="H497" t="s">
        <v>1926</v>
      </c>
      <c r="I497" s="13">
        <v>4</v>
      </c>
      <c r="J497" s="21"/>
    </row>
    <row r="498" spans="5:10" x14ac:dyDescent="0.35">
      <c r="E498" s="158">
        <v>11419</v>
      </c>
      <c r="F498" s="158" t="s">
        <v>1963</v>
      </c>
      <c r="G498" t="s">
        <v>1614</v>
      </c>
      <c r="H498" t="s">
        <v>1926</v>
      </c>
      <c r="I498" s="13">
        <v>4</v>
      </c>
      <c r="J498" s="21"/>
    </row>
    <row r="499" spans="5:10" x14ac:dyDescent="0.35">
      <c r="E499" s="158">
        <v>11420</v>
      </c>
      <c r="F499" s="158" t="s">
        <v>1964</v>
      </c>
      <c r="G499" t="s">
        <v>1614</v>
      </c>
      <c r="H499" t="s">
        <v>1926</v>
      </c>
      <c r="I499" s="13">
        <v>4</v>
      </c>
      <c r="J499" s="21"/>
    </row>
    <row r="500" spans="5:10" x14ac:dyDescent="0.35">
      <c r="E500" s="158">
        <v>11421</v>
      </c>
      <c r="F500" s="158" t="s">
        <v>1965</v>
      </c>
      <c r="G500" t="s">
        <v>1614</v>
      </c>
      <c r="H500" t="s">
        <v>1926</v>
      </c>
      <c r="I500" s="13">
        <v>4</v>
      </c>
      <c r="J500" s="21"/>
    </row>
    <row r="501" spans="5:10" x14ac:dyDescent="0.35">
      <c r="E501" s="158">
        <v>11422</v>
      </c>
      <c r="F501" s="158" t="s">
        <v>1966</v>
      </c>
      <c r="G501" t="s">
        <v>1614</v>
      </c>
      <c r="H501" t="s">
        <v>1926</v>
      </c>
      <c r="I501" s="13">
        <v>4</v>
      </c>
      <c r="J501" s="21"/>
    </row>
    <row r="502" spans="5:10" x14ac:dyDescent="0.35">
      <c r="E502" s="158">
        <v>11423</v>
      </c>
      <c r="F502" s="158" t="s">
        <v>1967</v>
      </c>
      <c r="G502" t="s">
        <v>1614</v>
      </c>
      <c r="H502" t="s">
        <v>1926</v>
      </c>
      <c r="I502" s="13">
        <v>4</v>
      </c>
      <c r="J502" s="21"/>
    </row>
    <row r="503" spans="5:10" x14ac:dyDescent="0.35">
      <c r="E503" s="158">
        <v>11424</v>
      </c>
      <c r="F503" s="158" t="s">
        <v>1955</v>
      </c>
      <c r="G503" t="s">
        <v>1614</v>
      </c>
      <c r="H503" t="s">
        <v>1926</v>
      </c>
      <c r="I503" s="13">
        <v>4</v>
      </c>
      <c r="J503" s="21"/>
    </row>
    <row r="504" spans="5:10" x14ac:dyDescent="0.35">
      <c r="E504" s="158">
        <v>11425</v>
      </c>
      <c r="F504" s="158" t="s">
        <v>1955</v>
      </c>
      <c r="G504" t="s">
        <v>1614</v>
      </c>
      <c r="H504" t="s">
        <v>1926</v>
      </c>
      <c r="I504" s="13">
        <v>4</v>
      </c>
      <c r="J504" s="21"/>
    </row>
    <row r="505" spans="5:10" x14ac:dyDescent="0.35">
      <c r="E505" s="158">
        <v>11426</v>
      </c>
      <c r="F505" s="158" t="s">
        <v>1968</v>
      </c>
      <c r="G505" t="s">
        <v>1614</v>
      </c>
      <c r="H505" t="s">
        <v>1926</v>
      </c>
      <c r="I505" s="13">
        <v>4</v>
      </c>
      <c r="J505" s="21"/>
    </row>
    <row r="506" spans="5:10" x14ac:dyDescent="0.35">
      <c r="E506" s="158">
        <v>11427</v>
      </c>
      <c r="F506" s="158" t="s">
        <v>1969</v>
      </c>
      <c r="G506" t="s">
        <v>1614</v>
      </c>
      <c r="H506" t="s">
        <v>1926</v>
      </c>
      <c r="I506" s="13">
        <v>4</v>
      </c>
      <c r="J506" s="21"/>
    </row>
    <row r="507" spans="5:10" x14ac:dyDescent="0.35">
      <c r="E507" s="158">
        <v>11428</v>
      </c>
      <c r="F507" s="158" t="s">
        <v>1969</v>
      </c>
      <c r="G507" t="s">
        <v>1614</v>
      </c>
      <c r="H507" t="s">
        <v>1926</v>
      </c>
      <c r="I507" s="13">
        <v>4</v>
      </c>
      <c r="J507" s="21"/>
    </row>
    <row r="508" spans="5:10" x14ac:dyDescent="0.35">
      <c r="E508" s="158">
        <v>11429</v>
      </c>
      <c r="F508" s="158" t="s">
        <v>1969</v>
      </c>
      <c r="G508" t="s">
        <v>1614</v>
      </c>
      <c r="H508" t="s">
        <v>1926</v>
      </c>
      <c r="I508" s="13">
        <v>4</v>
      </c>
      <c r="J508" s="21"/>
    </row>
    <row r="509" spans="5:10" x14ac:dyDescent="0.35">
      <c r="E509" s="158">
        <v>11430</v>
      </c>
      <c r="F509" s="158" t="s">
        <v>1955</v>
      </c>
      <c r="G509" t="s">
        <v>1614</v>
      </c>
      <c r="H509" t="s">
        <v>1926</v>
      </c>
      <c r="I509" s="13">
        <v>4</v>
      </c>
      <c r="J509" s="21"/>
    </row>
    <row r="510" spans="5:10" x14ac:dyDescent="0.35">
      <c r="E510" s="158">
        <v>11431</v>
      </c>
      <c r="F510" s="158" t="s">
        <v>1955</v>
      </c>
      <c r="G510" t="s">
        <v>1614</v>
      </c>
      <c r="H510" t="s">
        <v>1926</v>
      </c>
      <c r="I510" s="13">
        <v>4</v>
      </c>
      <c r="J510" s="21"/>
    </row>
    <row r="511" spans="5:10" x14ac:dyDescent="0.35">
      <c r="E511" s="158">
        <v>11432</v>
      </c>
      <c r="F511" s="158" t="s">
        <v>1955</v>
      </c>
      <c r="G511" t="s">
        <v>1614</v>
      </c>
      <c r="H511" t="s">
        <v>1926</v>
      </c>
      <c r="I511" s="13">
        <v>4</v>
      </c>
      <c r="J511" s="21"/>
    </row>
    <row r="512" spans="5:10" x14ac:dyDescent="0.35">
      <c r="E512" s="158">
        <v>11433</v>
      </c>
      <c r="F512" s="158" t="s">
        <v>1955</v>
      </c>
      <c r="G512" t="s">
        <v>1614</v>
      </c>
      <c r="H512" t="s">
        <v>1926</v>
      </c>
      <c r="I512" s="13">
        <v>4</v>
      </c>
      <c r="J512" s="21"/>
    </row>
    <row r="513" spans="5:10" x14ac:dyDescent="0.35">
      <c r="E513" s="158">
        <v>11434</v>
      </c>
      <c r="F513" s="158" t="s">
        <v>1955</v>
      </c>
      <c r="G513" t="s">
        <v>1614</v>
      </c>
      <c r="H513" t="s">
        <v>1926</v>
      </c>
      <c r="I513" s="13">
        <v>4</v>
      </c>
      <c r="J513" s="21"/>
    </row>
    <row r="514" spans="5:10" x14ac:dyDescent="0.35">
      <c r="E514" s="158">
        <v>11435</v>
      </c>
      <c r="F514" s="158" t="s">
        <v>1955</v>
      </c>
      <c r="G514" t="s">
        <v>1614</v>
      </c>
      <c r="H514" t="s">
        <v>1926</v>
      </c>
      <c r="I514" s="13">
        <v>4</v>
      </c>
      <c r="J514" s="21"/>
    </row>
    <row r="515" spans="5:10" x14ac:dyDescent="0.35">
      <c r="E515" s="158">
        <v>11436</v>
      </c>
      <c r="F515" s="158" t="s">
        <v>1955</v>
      </c>
      <c r="G515" t="s">
        <v>1614</v>
      </c>
      <c r="H515" t="s">
        <v>1926</v>
      </c>
      <c r="I515" s="13">
        <v>4</v>
      </c>
      <c r="J515" s="21"/>
    </row>
    <row r="516" spans="5:10" x14ac:dyDescent="0.35">
      <c r="E516" s="158">
        <v>11437</v>
      </c>
      <c r="F516" s="158" t="s">
        <v>1955</v>
      </c>
      <c r="G516" t="s">
        <v>1614</v>
      </c>
      <c r="H516" t="s">
        <v>1926</v>
      </c>
      <c r="I516" s="13">
        <v>4</v>
      </c>
      <c r="J516" s="21"/>
    </row>
    <row r="517" spans="5:10" x14ac:dyDescent="0.35">
      <c r="E517" s="158">
        <v>11439</v>
      </c>
      <c r="F517" s="158" t="s">
        <v>1955</v>
      </c>
      <c r="G517" t="s">
        <v>1614</v>
      </c>
      <c r="H517" t="s">
        <v>1926</v>
      </c>
      <c r="I517" s="13">
        <v>4</v>
      </c>
      <c r="J517" s="21"/>
    </row>
    <row r="518" spans="5:10" x14ac:dyDescent="0.35">
      <c r="E518" s="158">
        <v>11451</v>
      </c>
      <c r="F518" s="158" t="s">
        <v>1955</v>
      </c>
      <c r="G518" t="s">
        <v>1614</v>
      </c>
      <c r="H518" t="s">
        <v>1926</v>
      </c>
      <c r="I518" s="13">
        <v>4</v>
      </c>
      <c r="J518" s="21"/>
    </row>
    <row r="519" spans="5:10" x14ac:dyDescent="0.35">
      <c r="E519" s="158">
        <v>11499</v>
      </c>
      <c r="F519" s="158" t="s">
        <v>1955</v>
      </c>
      <c r="G519" t="s">
        <v>1614</v>
      </c>
      <c r="H519" t="s">
        <v>1926</v>
      </c>
      <c r="I519" s="13">
        <v>4</v>
      </c>
      <c r="J519" s="21"/>
    </row>
    <row r="520" spans="5:10" x14ac:dyDescent="0.35">
      <c r="E520" s="158">
        <v>11501</v>
      </c>
      <c r="F520" s="158" t="s">
        <v>1970</v>
      </c>
      <c r="G520" t="s">
        <v>1614</v>
      </c>
      <c r="H520" t="s">
        <v>822</v>
      </c>
      <c r="I520" s="13">
        <v>4</v>
      </c>
      <c r="J520" s="21"/>
    </row>
    <row r="521" spans="5:10" x14ac:dyDescent="0.35">
      <c r="E521" s="158">
        <v>11507</v>
      </c>
      <c r="F521" s="158" t="s">
        <v>1971</v>
      </c>
      <c r="G521" t="s">
        <v>1614</v>
      </c>
      <c r="H521" t="s">
        <v>822</v>
      </c>
      <c r="I521" s="13">
        <v>4</v>
      </c>
      <c r="J521" s="21"/>
    </row>
    <row r="522" spans="5:10" x14ac:dyDescent="0.35">
      <c r="E522" s="158">
        <v>11509</v>
      </c>
      <c r="F522" s="158" t="s">
        <v>1972</v>
      </c>
      <c r="G522" t="s">
        <v>1614</v>
      </c>
      <c r="H522" t="s">
        <v>822</v>
      </c>
      <c r="I522" s="13">
        <v>4</v>
      </c>
      <c r="J522" s="21"/>
    </row>
    <row r="523" spans="5:10" x14ac:dyDescent="0.35">
      <c r="E523" s="158">
        <v>11510</v>
      </c>
      <c r="F523" s="158" t="s">
        <v>1973</v>
      </c>
      <c r="G523" t="s">
        <v>1614</v>
      </c>
      <c r="H523" t="s">
        <v>822</v>
      </c>
      <c r="I523" s="13">
        <v>4</v>
      </c>
      <c r="J523" s="21"/>
    </row>
    <row r="524" spans="5:10" x14ac:dyDescent="0.35">
      <c r="E524" s="158">
        <v>11514</v>
      </c>
      <c r="F524" s="158" t="s">
        <v>1974</v>
      </c>
      <c r="G524" t="s">
        <v>1614</v>
      </c>
      <c r="H524" t="s">
        <v>822</v>
      </c>
      <c r="I524" s="13">
        <v>4</v>
      </c>
      <c r="J524" s="21"/>
    </row>
    <row r="525" spans="5:10" x14ac:dyDescent="0.35">
      <c r="E525" s="158">
        <v>11516</v>
      </c>
      <c r="F525" s="158" t="s">
        <v>1975</v>
      </c>
      <c r="G525" t="s">
        <v>1614</v>
      </c>
      <c r="H525" t="s">
        <v>822</v>
      </c>
      <c r="I525" s="13">
        <v>4</v>
      </c>
      <c r="J525" s="21"/>
    </row>
    <row r="526" spans="5:10" x14ac:dyDescent="0.35">
      <c r="E526" s="158">
        <v>11518</v>
      </c>
      <c r="F526" s="158" t="s">
        <v>1976</v>
      </c>
      <c r="G526" t="s">
        <v>1614</v>
      </c>
      <c r="H526" t="s">
        <v>822</v>
      </c>
      <c r="I526" s="13">
        <v>4</v>
      </c>
      <c r="J526" s="21"/>
    </row>
    <row r="527" spans="5:10" x14ac:dyDescent="0.35">
      <c r="E527" s="158">
        <v>11520</v>
      </c>
      <c r="F527" s="158" t="s">
        <v>1977</v>
      </c>
      <c r="G527" t="s">
        <v>1614</v>
      </c>
      <c r="H527" t="s">
        <v>822</v>
      </c>
      <c r="I527" s="13">
        <v>4</v>
      </c>
      <c r="J527" s="21"/>
    </row>
    <row r="528" spans="5:10" x14ac:dyDescent="0.35">
      <c r="E528" s="158">
        <v>11530</v>
      </c>
      <c r="F528" s="158" t="s">
        <v>1978</v>
      </c>
      <c r="G528" t="s">
        <v>1614</v>
      </c>
      <c r="H528" t="s">
        <v>822</v>
      </c>
      <c r="I528" s="13">
        <v>4</v>
      </c>
      <c r="J528" s="21"/>
    </row>
    <row r="529" spans="5:10" x14ac:dyDescent="0.35">
      <c r="E529" s="158">
        <v>11531</v>
      </c>
      <c r="F529" s="158" t="s">
        <v>1978</v>
      </c>
      <c r="G529" t="s">
        <v>1614</v>
      </c>
      <c r="H529" t="s">
        <v>822</v>
      </c>
      <c r="I529" s="13">
        <v>4</v>
      </c>
      <c r="J529" s="21"/>
    </row>
    <row r="530" spans="5:10" x14ac:dyDescent="0.35">
      <c r="E530" s="158">
        <v>11535</v>
      </c>
      <c r="F530" s="158" t="s">
        <v>1978</v>
      </c>
      <c r="G530" t="s">
        <v>1614</v>
      </c>
      <c r="H530" t="s">
        <v>822</v>
      </c>
      <c r="I530" s="13">
        <v>4</v>
      </c>
      <c r="J530" s="21"/>
    </row>
    <row r="531" spans="5:10" x14ac:dyDescent="0.35">
      <c r="E531" s="158">
        <v>11536</v>
      </c>
      <c r="F531" s="158" t="s">
        <v>1978</v>
      </c>
      <c r="G531" t="s">
        <v>1614</v>
      </c>
      <c r="H531" t="s">
        <v>822</v>
      </c>
      <c r="I531" s="13">
        <v>4</v>
      </c>
      <c r="J531" s="21"/>
    </row>
    <row r="532" spans="5:10" x14ac:dyDescent="0.35">
      <c r="E532" s="158">
        <v>11542</v>
      </c>
      <c r="F532" s="158" t="s">
        <v>1979</v>
      </c>
      <c r="G532" t="s">
        <v>1614</v>
      </c>
      <c r="H532" t="s">
        <v>822</v>
      </c>
      <c r="I532" s="13">
        <v>4</v>
      </c>
      <c r="J532" s="21"/>
    </row>
    <row r="533" spans="5:10" x14ac:dyDescent="0.35">
      <c r="E533" s="158">
        <v>11545</v>
      </c>
      <c r="F533" s="158" t="s">
        <v>1980</v>
      </c>
      <c r="G533" t="s">
        <v>1614</v>
      </c>
      <c r="H533" t="s">
        <v>822</v>
      </c>
      <c r="I533" s="13">
        <v>4</v>
      </c>
      <c r="J533" s="21"/>
    </row>
    <row r="534" spans="5:10" x14ac:dyDescent="0.35">
      <c r="E534" s="158">
        <v>11547</v>
      </c>
      <c r="F534" s="158" t="s">
        <v>1981</v>
      </c>
      <c r="G534" t="s">
        <v>1614</v>
      </c>
      <c r="H534" t="s">
        <v>822</v>
      </c>
      <c r="I534" s="13">
        <v>4</v>
      </c>
      <c r="J534" s="21"/>
    </row>
    <row r="535" spans="5:10" x14ac:dyDescent="0.35">
      <c r="E535" s="158">
        <v>11548</v>
      </c>
      <c r="F535" s="158" t="s">
        <v>1982</v>
      </c>
      <c r="G535" t="s">
        <v>1614</v>
      </c>
      <c r="H535" t="s">
        <v>822</v>
      </c>
      <c r="I535" s="13">
        <v>4</v>
      </c>
      <c r="J535" s="21"/>
    </row>
    <row r="536" spans="5:10" x14ac:dyDescent="0.35">
      <c r="E536" s="158">
        <v>11549</v>
      </c>
      <c r="F536" s="158" t="s">
        <v>1983</v>
      </c>
      <c r="G536" t="s">
        <v>1614</v>
      </c>
      <c r="H536" t="s">
        <v>822</v>
      </c>
      <c r="I536" s="13">
        <v>4</v>
      </c>
      <c r="J536" s="21"/>
    </row>
    <row r="537" spans="5:10" x14ac:dyDescent="0.35">
      <c r="E537" s="158">
        <v>11550</v>
      </c>
      <c r="F537" s="158" t="s">
        <v>1983</v>
      </c>
      <c r="G537" t="s">
        <v>1614</v>
      </c>
      <c r="H537" t="s">
        <v>822</v>
      </c>
      <c r="I537" s="13">
        <v>4</v>
      </c>
      <c r="J537" s="21"/>
    </row>
    <row r="538" spans="5:10" x14ac:dyDescent="0.35">
      <c r="E538" s="158">
        <v>11551</v>
      </c>
      <c r="F538" s="158" t="s">
        <v>1983</v>
      </c>
      <c r="G538" t="s">
        <v>1614</v>
      </c>
      <c r="H538" t="s">
        <v>822</v>
      </c>
      <c r="I538" s="13">
        <v>4</v>
      </c>
      <c r="J538" s="21"/>
    </row>
    <row r="539" spans="5:10" x14ac:dyDescent="0.35">
      <c r="E539" s="158">
        <v>11552</v>
      </c>
      <c r="F539" s="158" t="s">
        <v>1984</v>
      </c>
      <c r="G539" t="s">
        <v>1614</v>
      </c>
      <c r="H539" t="s">
        <v>822</v>
      </c>
      <c r="I539" s="13">
        <v>4</v>
      </c>
      <c r="J539" s="21"/>
    </row>
    <row r="540" spans="5:10" x14ac:dyDescent="0.35">
      <c r="E540" s="158">
        <v>11553</v>
      </c>
      <c r="F540" s="158" t="s">
        <v>1985</v>
      </c>
      <c r="G540" t="s">
        <v>1614</v>
      </c>
      <c r="H540" t="s">
        <v>822</v>
      </c>
      <c r="I540" s="13">
        <v>4</v>
      </c>
      <c r="J540" s="21"/>
    </row>
    <row r="541" spans="5:10" x14ac:dyDescent="0.35">
      <c r="E541" s="158">
        <v>11554</v>
      </c>
      <c r="F541" s="158" t="s">
        <v>1986</v>
      </c>
      <c r="G541" t="s">
        <v>1614</v>
      </c>
      <c r="H541" t="s">
        <v>822</v>
      </c>
      <c r="I541" s="13">
        <v>4</v>
      </c>
      <c r="J541" s="21"/>
    </row>
    <row r="542" spans="5:10" x14ac:dyDescent="0.35">
      <c r="E542" s="158">
        <v>11555</v>
      </c>
      <c r="F542" s="158" t="s">
        <v>1985</v>
      </c>
      <c r="G542" t="s">
        <v>1614</v>
      </c>
      <c r="H542" t="s">
        <v>822</v>
      </c>
      <c r="I542" s="13">
        <v>4</v>
      </c>
      <c r="J542" s="21"/>
    </row>
    <row r="543" spans="5:10" x14ac:dyDescent="0.35">
      <c r="E543" s="158">
        <v>11556</v>
      </c>
      <c r="F543" s="158" t="s">
        <v>1985</v>
      </c>
      <c r="G543" t="s">
        <v>1614</v>
      </c>
      <c r="H543" t="s">
        <v>822</v>
      </c>
      <c r="I543" s="13">
        <v>4</v>
      </c>
      <c r="J543" s="21"/>
    </row>
    <row r="544" spans="5:10" x14ac:dyDescent="0.35">
      <c r="E544" s="158">
        <v>11557</v>
      </c>
      <c r="F544" s="158" t="s">
        <v>1987</v>
      </c>
      <c r="G544" t="s">
        <v>1614</v>
      </c>
      <c r="H544" t="s">
        <v>822</v>
      </c>
      <c r="I544" s="13">
        <v>4</v>
      </c>
      <c r="J544" s="21"/>
    </row>
    <row r="545" spans="5:10" x14ac:dyDescent="0.35">
      <c r="E545" s="158">
        <v>11558</v>
      </c>
      <c r="F545" s="158" t="s">
        <v>1988</v>
      </c>
      <c r="G545" t="s">
        <v>1614</v>
      </c>
      <c r="H545" t="s">
        <v>822</v>
      </c>
      <c r="I545" s="13">
        <v>4</v>
      </c>
      <c r="J545" s="21"/>
    </row>
    <row r="546" spans="5:10" x14ac:dyDescent="0.35">
      <c r="E546" s="158">
        <v>11559</v>
      </c>
      <c r="F546" s="158" t="s">
        <v>1989</v>
      </c>
      <c r="G546" t="s">
        <v>1614</v>
      </c>
      <c r="H546" t="s">
        <v>822</v>
      </c>
      <c r="I546" s="13">
        <v>4</v>
      </c>
      <c r="J546" s="21"/>
    </row>
    <row r="547" spans="5:10" x14ac:dyDescent="0.35">
      <c r="E547" s="158">
        <v>11560</v>
      </c>
      <c r="F547" s="158" t="s">
        <v>1990</v>
      </c>
      <c r="G547" t="s">
        <v>1614</v>
      </c>
      <c r="H547" t="s">
        <v>822</v>
      </c>
      <c r="I547" s="13">
        <v>4</v>
      </c>
      <c r="J547" s="21"/>
    </row>
    <row r="548" spans="5:10" x14ac:dyDescent="0.35">
      <c r="E548" s="158">
        <v>11561</v>
      </c>
      <c r="F548" s="158" t="s">
        <v>1991</v>
      </c>
      <c r="G548" t="s">
        <v>1614</v>
      </c>
      <c r="H548" t="s">
        <v>822</v>
      </c>
      <c r="I548" s="13">
        <v>4</v>
      </c>
      <c r="J548" s="21"/>
    </row>
    <row r="549" spans="5:10" x14ac:dyDescent="0.35">
      <c r="E549" s="158">
        <v>11563</v>
      </c>
      <c r="F549" s="158" t="s">
        <v>1992</v>
      </c>
      <c r="G549" t="s">
        <v>1614</v>
      </c>
      <c r="H549" t="s">
        <v>822</v>
      </c>
      <c r="I549" s="13">
        <v>4</v>
      </c>
      <c r="J549" s="21"/>
    </row>
    <row r="550" spans="5:10" x14ac:dyDescent="0.35">
      <c r="E550" s="158">
        <v>11565</v>
      </c>
      <c r="F550" s="158" t="s">
        <v>1993</v>
      </c>
      <c r="G550" t="s">
        <v>1614</v>
      </c>
      <c r="H550" t="s">
        <v>822</v>
      </c>
      <c r="I550" s="13">
        <v>4</v>
      </c>
      <c r="J550" s="21"/>
    </row>
    <row r="551" spans="5:10" x14ac:dyDescent="0.35">
      <c r="E551" s="158">
        <v>11566</v>
      </c>
      <c r="F551" s="158" t="s">
        <v>1994</v>
      </c>
      <c r="G551" t="s">
        <v>1614</v>
      </c>
      <c r="H551" t="s">
        <v>822</v>
      </c>
      <c r="I551" s="13">
        <v>4</v>
      </c>
      <c r="J551" s="21"/>
    </row>
    <row r="552" spans="5:10" x14ac:dyDescent="0.35">
      <c r="E552" s="158">
        <v>11568</v>
      </c>
      <c r="F552" s="158" t="s">
        <v>1995</v>
      </c>
      <c r="G552" t="s">
        <v>1614</v>
      </c>
      <c r="H552" t="s">
        <v>822</v>
      </c>
      <c r="I552" s="13">
        <v>4</v>
      </c>
      <c r="J552" s="21"/>
    </row>
    <row r="553" spans="5:10" x14ac:dyDescent="0.35">
      <c r="E553" s="158">
        <v>11569</v>
      </c>
      <c r="F553" s="158" t="s">
        <v>1996</v>
      </c>
      <c r="G553" t="s">
        <v>1614</v>
      </c>
      <c r="H553" t="s">
        <v>822</v>
      </c>
      <c r="I553" s="13">
        <v>4</v>
      </c>
      <c r="J553" s="21"/>
    </row>
    <row r="554" spans="5:10" x14ac:dyDescent="0.35">
      <c r="E554" s="158">
        <v>11570</v>
      </c>
      <c r="F554" s="158" t="s">
        <v>1997</v>
      </c>
      <c r="G554" t="s">
        <v>1614</v>
      </c>
      <c r="H554" t="s">
        <v>822</v>
      </c>
      <c r="I554" s="13">
        <v>4</v>
      </c>
      <c r="J554" s="21"/>
    </row>
    <row r="555" spans="5:10" x14ac:dyDescent="0.35">
      <c r="E555" s="158">
        <v>11571</v>
      </c>
      <c r="F555" s="158" t="s">
        <v>1997</v>
      </c>
      <c r="G555" t="s">
        <v>1614</v>
      </c>
      <c r="H555" t="s">
        <v>822</v>
      </c>
      <c r="I555" s="13">
        <v>4</v>
      </c>
      <c r="J555" s="21"/>
    </row>
    <row r="556" spans="5:10" x14ac:dyDescent="0.35">
      <c r="E556" s="158">
        <v>11572</v>
      </c>
      <c r="F556" s="158" t="s">
        <v>1998</v>
      </c>
      <c r="G556" t="s">
        <v>1614</v>
      </c>
      <c r="H556" t="s">
        <v>822</v>
      </c>
      <c r="I556" s="13">
        <v>4</v>
      </c>
      <c r="J556" s="21"/>
    </row>
    <row r="557" spans="5:10" x14ac:dyDescent="0.35">
      <c r="E557" s="158">
        <v>11575</v>
      </c>
      <c r="F557" s="158" t="s">
        <v>1999</v>
      </c>
      <c r="G557" t="s">
        <v>1614</v>
      </c>
      <c r="H557" t="s">
        <v>822</v>
      </c>
      <c r="I557" s="13">
        <v>4</v>
      </c>
      <c r="J557" s="21"/>
    </row>
    <row r="558" spans="5:10" x14ac:dyDescent="0.35">
      <c r="E558" s="158">
        <v>11576</v>
      </c>
      <c r="F558" s="158" t="s">
        <v>2000</v>
      </c>
      <c r="G558" t="s">
        <v>1614</v>
      </c>
      <c r="H558" t="s">
        <v>822</v>
      </c>
      <c r="I558" s="13">
        <v>4</v>
      </c>
      <c r="J558" s="21"/>
    </row>
    <row r="559" spans="5:10" x14ac:dyDescent="0.35">
      <c r="E559" s="158">
        <v>11577</v>
      </c>
      <c r="F559" s="158" t="s">
        <v>2001</v>
      </c>
      <c r="G559" t="s">
        <v>1614</v>
      </c>
      <c r="H559" t="s">
        <v>822</v>
      </c>
      <c r="I559" s="13">
        <v>4</v>
      </c>
      <c r="J559" s="21"/>
    </row>
    <row r="560" spans="5:10" x14ac:dyDescent="0.35">
      <c r="E560" s="158">
        <v>11579</v>
      </c>
      <c r="F560" s="158" t="s">
        <v>2002</v>
      </c>
      <c r="G560" t="s">
        <v>1614</v>
      </c>
      <c r="H560" t="s">
        <v>822</v>
      </c>
      <c r="I560" s="13">
        <v>4</v>
      </c>
      <c r="J560" s="21"/>
    </row>
    <row r="561" spans="5:10" x14ac:dyDescent="0.35">
      <c r="E561" s="158">
        <v>11580</v>
      </c>
      <c r="F561" s="158" t="s">
        <v>2003</v>
      </c>
      <c r="G561" t="s">
        <v>1614</v>
      </c>
      <c r="H561" t="s">
        <v>822</v>
      </c>
      <c r="I561" s="13">
        <v>4</v>
      </c>
      <c r="J561" s="21"/>
    </row>
    <row r="562" spans="5:10" x14ac:dyDescent="0.35">
      <c r="E562" s="158">
        <v>11581</v>
      </c>
      <c r="F562" s="158" t="s">
        <v>2003</v>
      </c>
      <c r="G562" t="s">
        <v>1614</v>
      </c>
      <c r="H562" t="s">
        <v>822</v>
      </c>
      <c r="I562" s="13">
        <v>4</v>
      </c>
      <c r="J562" s="21"/>
    </row>
    <row r="563" spans="5:10" x14ac:dyDescent="0.35">
      <c r="E563" s="158">
        <v>11582</v>
      </c>
      <c r="F563" s="158" t="s">
        <v>2003</v>
      </c>
      <c r="G563" t="s">
        <v>1614</v>
      </c>
      <c r="H563" t="s">
        <v>822</v>
      </c>
      <c r="I563" s="13">
        <v>4</v>
      </c>
      <c r="J563" s="21"/>
    </row>
    <row r="564" spans="5:10" x14ac:dyDescent="0.35">
      <c r="E564" s="158">
        <v>11590</v>
      </c>
      <c r="F564" s="158" t="s">
        <v>2004</v>
      </c>
      <c r="G564" t="s">
        <v>1614</v>
      </c>
      <c r="H564" t="s">
        <v>822</v>
      </c>
      <c r="I564" s="13">
        <v>4</v>
      </c>
      <c r="J564" s="21"/>
    </row>
    <row r="565" spans="5:10" x14ac:dyDescent="0.35">
      <c r="E565" s="158">
        <v>11592</v>
      </c>
      <c r="F565" s="158" t="s">
        <v>1997</v>
      </c>
      <c r="G565" t="s">
        <v>1614</v>
      </c>
      <c r="H565" t="s">
        <v>822</v>
      </c>
      <c r="I565" s="13">
        <v>4</v>
      </c>
      <c r="J565" s="21"/>
    </row>
    <row r="566" spans="5:10" x14ac:dyDescent="0.35">
      <c r="E566" s="158">
        <v>11594</v>
      </c>
      <c r="F566" s="158" t="s">
        <v>2004</v>
      </c>
      <c r="G566" t="s">
        <v>1614</v>
      </c>
      <c r="H566" t="s">
        <v>822</v>
      </c>
      <c r="I566" s="13">
        <v>4</v>
      </c>
      <c r="J566" s="21"/>
    </row>
    <row r="567" spans="5:10" x14ac:dyDescent="0.35">
      <c r="E567" s="158">
        <v>11595</v>
      </c>
      <c r="F567" s="158" t="s">
        <v>2004</v>
      </c>
      <c r="G567" t="s">
        <v>1614</v>
      </c>
      <c r="H567" t="s">
        <v>822</v>
      </c>
      <c r="I567" s="13">
        <v>4</v>
      </c>
      <c r="J567" s="21"/>
    </row>
    <row r="568" spans="5:10" x14ac:dyDescent="0.35">
      <c r="E568" s="158">
        <v>11596</v>
      </c>
      <c r="F568" s="158" t="s">
        <v>2005</v>
      </c>
      <c r="G568" t="s">
        <v>1614</v>
      </c>
      <c r="H568" t="s">
        <v>822</v>
      </c>
      <c r="I568" s="13">
        <v>4</v>
      </c>
      <c r="J568" s="21"/>
    </row>
    <row r="569" spans="5:10" x14ac:dyDescent="0.35">
      <c r="E569" s="158">
        <v>11597</v>
      </c>
      <c r="F569" s="158" t="s">
        <v>2004</v>
      </c>
      <c r="G569" t="s">
        <v>1614</v>
      </c>
      <c r="H569" t="s">
        <v>822</v>
      </c>
      <c r="I569" s="13">
        <v>4</v>
      </c>
      <c r="J569" s="21"/>
    </row>
    <row r="570" spans="5:10" x14ac:dyDescent="0.35">
      <c r="E570" s="158">
        <v>11598</v>
      </c>
      <c r="F570" s="158" t="s">
        <v>2006</v>
      </c>
      <c r="G570" t="s">
        <v>1614</v>
      </c>
      <c r="H570" t="s">
        <v>822</v>
      </c>
      <c r="I570" s="13">
        <v>4</v>
      </c>
      <c r="J570" s="21"/>
    </row>
    <row r="571" spans="5:10" x14ac:dyDescent="0.35">
      <c r="E571" s="158">
        <v>11599</v>
      </c>
      <c r="F571" s="158" t="s">
        <v>1978</v>
      </c>
      <c r="G571" t="s">
        <v>1614</v>
      </c>
      <c r="H571" t="s">
        <v>822</v>
      </c>
      <c r="I571" s="13">
        <v>4</v>
      </c>
      <c r="J571" s="21"/>
    </row>
    <row r="572" spans="5:10" x14ac:dyDescent="0.35">
      <c r="E572" s="158">
        <v>11690</v>
      </c>
      <c r="F572" s="158" t="s">
        <v>2007</v>
      </c>
      <c r="G572" t="s">
        <v>1614</v>
      </c>
      <c r="H572" t="s">
        <v>1926</v>
      </c>
      <c r="I572" s="13">
        <v>4</v>
      </c>
      <c r="J572" s="21"/>
    </row>
    <row r="573" spans="5:10" x14ac:dyDescent="0.35">
      <c r="E573" s="158">
        <v>11691</v>
      </c>
      <c r="F573" s="158" t="s">
        <v>2007</v>
      </c>
      <c r="G573" t="s">
        <v>1614</v>
      </c>
      <c r="H573" t="s">
        <v>1926</v>
      </c>
      <c r="I573" s="13">
        <v>4</v>
      </c>
      <c r="J573" s="21"/>
    </row>
    <row r="574" spans="5:10" x14ac:dyDescent="0.35">
      <c r="E574" s="158">
        <v>11692</v>
      </c>
      <c r="F574" s="158" t="s">
        <v>2008</v>
      </c>
      <c r="G574" t="s">
        <v>1614</v>
      </c>
      <c r="H574" t="s">
        <v>1926</v>
      </c>
      <c r="I574" s="13">
        <v>4</v>
      </c>
      <c r="J574" s="21"/>
    </row>
    <row r="575" spans="5:10" x14ac:dyDescent="0.35">
      <c r="E575" s="158">
        <v>11693</v>
      </c>
      <c r="F575" s="158" t="s">
        <v>2007</v>
      </c>
      <c r="G575" t="s">
        <v>1614</v>
      </c>
      <c r="H575" t="s">
        <v>1926</v>
      </c>
      <c r="I575" s="13">
        <v>4</v>
      </c>
      <c r="J575" s="21"/>
    </row>
    <row r="576" spans="5:10" x14ac:dyDescent="0.35">
      <c r="E576" s="158">
        <v>11694</v>
      </c>
      <c r="F576" s="158" t="s">
        <v>2009</v>
      </c>
      <c r="G576" t="s">
        <v>1614</v>
      </c>
      <c r="H576" t="s">
        <v>1926</v>
      </c>
      <c r="I576" s="13">
        <v>4</v>
      </c>
      <c r="J576" s="21"/>
    </row>
    <row r="577" spans="5:10" x14ac:dyDescent="0.35">
      <c r="E577" s="158">
        <v>11695</v>
      </c>
      <c r="F577" s="158" t="s">
        <v>2007</v>
      </c>
      <c r="G577" t="s">
        <v>1614</v>
      </c>
      <c r="H577" t="s">
        <v>1926</v>
      </c>
      <c r="I577" s="13">
        <v>4</v>
      </c>
      <c r="J577" s="21"/>
    </row>
    <row r="578" spans="5:10" x14ac:dyDescent="0.35">
      <c r="E578" s="158">
        <v>11697</v>
      </c>
      <c r="F578" s="158" t="s">
        <v>2010</v>
      </c>
      <c r="G578" t="s">
        <v>1614</v>
      </c>
      <c r="H578" t="s">
        <v>1926</v>
      </c>
      <c r="I578" s="13">
        <v>4</v>
      </c>
      <c r="J578" s="21"/>
    </row>
    <row r="579" spans="5:10" x14ac:dyDescent="0.35">
      <c r="E579" s="158">
        <v>11701</v>
      </c>
      <c r="F579" s="158" t="s">
        <v>2011</v>
      </c>
      <c r="G579" t="s">
        <v>1614</v>
      </c>
      <c r="H579" t="s">
        <v>1780</v>
      </c>
      <c r="I579" s="13">
        <v>4</v>
      </c>
      <c r="J579" s="21"/>
    </row>
    <row r="580" spans="5:10" x14ac:dyDescent="0.35">
      <c r="E580" s="158">
        <v>11702</v>
      </c>
      <c r="F580" s="158" t="s">
        <v>2012</v>
      </c>
      <c r="G580" t="s">
        <v>1614</v>
      </c>
      <c r="H580" t="s">
        <v>1780</v>
      </c>
      <c r="I580" s="13">
        <v>4</v>
      </c>
      <c r="J580" s="21"/>
    </row>
    <row r="581" spans="5:10" x14ac:dyDescent="0.35">
      <c r="E581" s="158">
        <v>11703</v>
      </c>
      <c r="F581" s="158" t="s">
        <v>2013</v>
      </c>
      <c r="G581" t="s">
        <v>1614</v>
      </c>
      <c r="H581" t="s">
        <v>1780</v>
      </c>
      <c r="I581" s="13">
        <v>4</v>
      </c>
      <c r="J581" s="21"/>
    </row>
    <row r="582" spans="5:10" x14ac:dyDescent="0.35">
      <c r="E582" s="158">
        <v>11704</v>
      </c>
      <c r="F582" s="158" t="s">
        <v>2014</v>
      </c>
      <c r="G582" t="s">
        <v>1614</v>
      </c>
      <c r="H582" t="s">
        <v>1780</v>
      </c>
      <c r="I582" s="13">
        <v>4</v>
      </c>
      <c r="J582" s="21"/>
    </row>
    <row r="583" spans="5:10" x14ac:dyDescent="0.35">
      <c r="E583" s="158">
        <v>11705</v>
      </c>
      <c r="F583" s="158" t="s">
        <v>2015</v>
      </c>
      <c r="G583" t="s">
        <v>1614</v>
      </c>
      <c r="H583" t="s">
        <v>1780</v>
      </c>
      <c r="I583" s="13">
        <v>4</v>
      </c>
      <c r="J583" s="21"/>
    </row>
    <row r="584" spans="5:10" x14ac:dyDescent="0.35">
      <c r="E584" s="158">
        <v>11706</v>
      </c>
      <c r="F584" s="158" t="s">
        <v>2016</v>
      </c>
      <c r="G584" t="s">
        <v>1614</v>
      </c>
      <c r="H584" t="s">
        <v>1780</v>
      </c>
      <c r="I584" s="13">
        <v>4</v>
      </c>
      <c r="J584" s="21"/>
    </row>
    <row r="585" spans="5:10" x14ac:dyDescent="0.35">
      <c r="E585" s="158">
        <v>11707</v>
      </c>
      <c r="F585" s="158" t="s">
        <v>2014</v>
      </c>
      <c r="G585" t="s">
        <v>1614</v>
      </c>
      <c r="H585" t="s">
        <v>1780</v>
      </c>
      <c r="I585" s="13">
        <v>4</v>
      </c>
      <c r="J585" s="21"/>
    </row>
    <row r="586" spans="5:10" x14ac:dyDescent="0.35">
      <c r="E586" s="158">
        <v>11708</v>
      </c>
      <c r="F586" s="158" t="s">
        <v>2011</v>
      </c>
      <c r="G586" t="s">
        <v>1614</v>
      </c>
      <c r="H586" t="s">
        <v>1780</v>
      </c>
      <c r="I586" s="13">
        <v>4</v>
      </c>
      <c r="J586" s="21"/>
    </row>
    <row r="587" spans="5:10" x14ac:dyDescent="0.35">
      <c r="E587" s="158">
        <v>11709</v>
      </c>
      <c r="F587" s="158" t="s">
        <v>2017</v>
      </c>
      <c r="G587" t="s">
        <v>1614</v>
      </c>
      <c r="H587" t="s">
        <v>822</v>
      </c>
      <c r="I587" s="13">
        <v>4</v>
      </c>
      <c r="J587" s="21"/>
    </row>
    <row r="588" spans="5:10" x14ac:dyDescent="0.35">
      <c r="E588" s="158">
        <v>11710</v>
      </c>
      <c r="F588" s="158" t="s">
        <v>2018</v>
      </c>
      <c r="G588" t="s">
        <v>1614</v>
      </c>
      <c r="H588" t="s">
        <v>822</v>
      </c>
      <c r="I588" s="13">
        <v>4</v>
      </c>
      <c r="J588" s="21"/>
    </row>
    <row r="589" spans="5:10" x14ac:dyDescent="0.35">
      <c r="E589" s="158">
        <v>11713</v>
      </c>
      <c r="F589" s="158" t="s">
        <v>2019</v>
      </c>
      <c r="G589" t="s">
        <v>1614</v>
      </c>
      <c r="H589" t="s">
        <v>1780</v>
      </c>
      <c r="I589" s="13">
        <v>4</v>
      </c>
      <c r="J589" s="21"/>
    </row>
    <row r="590" spans="5:10" x14ac:dyDescent="0.35">
      <c r="E590" s="158">
        <v>11714</v>
      </c>
      <c r="F590" s="158" t="s">
        <v>2020</v>
      </c>
      <c r="G590" t="s">
        <v>1614</v>
      </c>
      <c r="H590" t="s">
        <v>822</v>
      </c>
      <c r="I590" s="13">
        <v>4</v>
      </c>
      <c r="J590" s="21"/>
    </row>
    <row r="591" spans="5:10" x14ac:dyDescent="0.35">
      <c r="E591" s="158">
        <v>11715</v>
      </c>
      <c r="F591" s="158" t="s">
        <v>2021</v>
      </c>
      <c r="G591" t="s">
        <v>1614</v>
      </c>
      <c r="H591" t="s">
        <v>1780</v>
      </c>
      <c r="I591" s="13">
        <v>4</v>
      </c>
      <c r="J591" s="21"/>
    </row>
    <row r="592" spans="5:10" x14ac:dyDescent="0.35">
      <c r="E592" s="158">
        <v>11716</v>
      </c>
      <c r="F592" s="158" t="s">
        <v>2022</v>
      </c>
      <c r="G592" t="s">
        <v>1614</v>
      </c>
      <c r="H592" t="s">
        <v>1780</v>
      </c>
      <c r="I592" s="13">
        <v>4</v>
      </c>
      <c r="J592" s="21"/>
    </row>
    <row r="593" spans="5:10" x14ac:dyDescent="0.35">
      <c r="E593" s="158">
        <v>11717</v>
      </c>
      <c r="F593" s="158" t="s">
        <v>2023</v>
      </c>
      <c r="G593" t="s">
        <v>1614</v>
      </c>
      <c r="H593" t="s">
        <v>1780</v>
      </c>
      <c r="I593" s="13">
        <v>4</v>
      </c>
      <c r="J593" s="21"/>
    </row>
    <row r="594" spans="5:10" x14ac:dyDescent="0.35">
      <c r="E594" s="158">
        <v>11718</v>
      </c>
      <c r="F594" s="158" t="s">
        <v>2024</v>
      </c>
      <c r="G594" t="s">
        <v>1614</v>
      </c>
      <c r="H594" t="s">
        <v>1780</v>
      </c>
      <c r="I594" s="13">
        <v>4</v>
      </c>
      <c r="J594" s="21"/>
    </row>
    <row r="595" spans="5:10" x14ac:dyDescent="0.35">
      <c r="E595" s="158">
        <v>11719</v>
      </c>
      <c r="F595" s="158" t="s">
        <v>2025</v>
      </c>
      <c r="G595" t="s">
        <v>1614</v>
      </c>
      <c r="H595" t="s">
        <v>1780</v>
      </c>
      <c r="I595" s="13">
        <v>4</v>
      </c>
      <c r="J595" s="21"/>
    </row>
    <row r="596" spans="5:10" x14ac:dyDescent="0.35">
      <c r="E596" s="158">
        <v>11720</v>
      </c>
      <c r="F596" s="158" t="s">
        <v>2026</v>
      </c>
      <c r="G596" t="s">
        <v>1614</v>
      </c>
      <c r="H596" t="s">
        <v>1780</v>
      </c>
      <c r="I596" s="13">
        <v>4</v>
      </c>
      <c r="J596" s="21"/>
    </row>
    <row r="597" spans="5:10" x14ac:dyDescent="0.35">
      <c r="E597" s="158">
        <v>11721</v>
      </c>
      <c r="F597" s="158" t="s">
        <v>2027</v>
      </c>
      <c r="G597" t="s">
        <v>1614</v>
      </c>
      <c r="H597" t="s">
        <v>1780</v>
      </c>
      <c r="I597" s="13">
        <v>4</v>
      </c>
      <c r="J597" s="21"/>
    </row>
    <row r="598" spans="5:10" x14ac:dyDescent="0.35">
      <c r="E598" s="158">
        <v>11722</v>
      </c>
      <c r="F598" s="158" t="s">
        <v>2028</v>
      </c>
      <c r="G598" t="s">
        <v>1614</v>
      </c>
      <c r="H598" t="s">
        <v>1780</v>
      </c>
      <c r="I598" s="13">
        <v>4</v>
      </c>
      <c r="J598" s="21"/>
    </row>
    <row r="599" spans="5:10" x14ac:dyDescent="0.35">
      <c r="E599" s="158">
        <v>11724</v>
      </c>
      <c r="F599" s="158" t="s">
        <v>2029</v>
      </c>
      <c r="G599" t="s">
        <v>1614</v>
      </c>
      <c r="H599" t="s">
        <v>1780</v>
      </c>
      <c r="I599" s="13">
        <v>4</v>
      </c>
      <c r="J599" s="21"/>
    </row>
    <row r="600" spans="5:10" x14ac:dyDescent="0.35">
      <c r="E600" s="158">
        <v>11725</v>
      </c>
      <c r="F600" s="158" t="s">
        <v>2030</v>
      </c>
      <c r="G600" t="s">
        <v>1614</v>
      </c>
      <c r="H600" t="s">
        <v>1780</v>
      </c>
      <c r="I600" s="13">
        <v>4</v>
      </c>
      <c r="J600" s="21"/>
    </row>
    <row r="601" spans="5:10" x14ac:dyDescent="0.35">
      <c r="E601" s="158">
        <v>11726</v>
      </c>
      <c r="F601" s="158" t="s">
        <v>2031</v>
      </c>
      <c r="G601" t="s">
        <v>1614</v>
      </c>
      <c r="H601" t="s">
        <v>1780</v>
      </c>
      <c r="I601" s="13">
        <v>4</v>
      </c>
      <c r="J601" s="21"/>
    </row>
    <row r="602" spans="5:10" x14ac:dyDescent="0.35">
      <c r="E602" s="158">
        <v>11727</v>
      </c>
      <c r="F602" s="158" t="s">
        <v>2032</v>
      </c>
      <c r="G602" t="s">
        <v>1614</v>
      </c>
      <c r="H602" t="s">
        <v>1780</v>
      </c>
      <c r="I602" s="13">
        <v>4</v>
      </c>
      <c r="J602" s="21"/>
    </row>
    <row r="603" spans="5:10" x14ac:dyDescent="0.35">
      <c r="E603" s="158">
        <v>11729</v>
      </c>
      <c r="F603" s="158" t="s">
        <v>2033</v>
      </c>
      <c r="G603" t="s">
        <v>1614</v>
      </c>
      <c r="H603" t="s">
        <v>1780</v>
      </c>
      <c r="I603" s="13">
        <v>4</v>
      </c>
      <c r="J603" s="21"/>
    </row>
    <row r="604" spans="5:10" x14ac:dyDescent="0.35">
      <c r="E604" s="158">
        <v>11730</v>
      </c>
      <c r="F604" s="158" t="s">
        <v>2034</v>
      </c>
      <c r="G604" t="s">
        <v>1614</v>
      </c>
      <c r="H604" t="s">
        <v>1780</v>
      </c>
      <c r="I604" s="13">
        <v>4</v>
      </c>
      <c r="J604" s="21"/>
    </row>
    <row r="605" spans="5:10" x14ac:dyDescent="0.35">
      <c r="E605" s="158">
        <v>11731</v>
      </c>
      <c r="F605" s="158" t="s">
        <v>2035</v>
      </c>
      <c r="G605" t="s">
        <v>1614</v>
      </c>
      <c r="H605" t="s">
        <v>1780</v>
      </c>
      <c r="I605" s="13">
        <v>4</v>
      </c>
      <c r="J605" s="21"/>
    </row>
    <row r="606" spans="5:10" x14ac:dyDescent="0.35">
      <c r="E606" s="158">
        <v>11732</v>
      </c>
      <c r="F606" s="158" t="s">
        <v>2036</v>
      </c>
      <c r="G606" t="s">
        <v>1614</v>
      </c>
      <c r="H606" t="s">
        <v>822</v>
      </c>
      <c r="I606" s="13">
        <v>4</v>
      </c>
      <c r="J606" s="21"/>
    </row>
    <row r="607" spans="5:10" x14ac:dyDescent="0.35">
      <c r="E607" s="158">
        <v>11733</v>
      </c>
      <c r="F607" s="158" t="s">
        <v>2037</v>
      </c>
      <c r="G607" t="s">
        <v>1614</v>
      </c>
      <c r="H607" t="s">
        <v>1780</v>
      </c>
      <c r="I607" s="13">
        <v>4</v>
      </c>
      <c r="J607" s="21"/>
    </row>
    <row r="608" spans="5:10" x14ac:dyDescent="0.35">
      <c r="E608" s="158">
        <v>11735</v>
      </c>
      <c r="F608" s="158" t="s">
        <v>2038</v>
      </c>
      <c r="G608" t="s">
        <v>1614</v>
      </c>
      <c r="H608" t="s">
        <v>822</v>
      </c>
      <c r="I608" s="13">
        <v>4</v>
      </c>
      <c r="J608" s="21"/>
    </row>
    <row r="609" spans="5:10" x14ac:dyDescent="0.35">
      <c r="E609" s="158">
        <v>11736</v>
      </c>
      <c r="F609" s="158" t="s">
        <v>2038</v>
      </c>
      <c r="G609" t="s">
        <v>1614</v>
      </c>
      <c r="H609" t="s">
        <v>822</v>
      </c>
      <c r="I609" s="13">
        <v>4</v>
      </c>
      <c r="J609" s="21"/>
    </row>
    <row r="610" spans="5:10" x14ac:dyDescent="0.35">
      <c r="E610" s="158">
        <v>11737</v>
      </c>
      <c r="F610" s="158" t="s">
        <v>2038</v>
      </c>
      <c r="G610" t="s">
        <v>1614</v>
      </c>
      <c r="H610" t="s">
        <v>822</v>
      </c>
      <c r="I610" s="13">
        <v>4</v>
      </c>
      <c r="J610" s="21"/>
    </row>
    <row r="611" spans="5:10" x14ac:dyDescent="0.35">
      <c r="E611" s="158">
        <v>11738</v>
      </c>
      <c r="F611" s="158" t="s">
        <v>2039</v>
      </c>
      <c r="G611" t="s">
        <v>1614</v>
      </c>
      <c r="H611" t="s">
        <v>1780</v>
      </c>
      <c r="I611" s="13">
        <v>4</v>
      </c>
      <c r="J611" s="21"/>
    </row>
    <row r="612" spans="5:10" x14ac:dyDescent="0.35">
      <c r="E612" s="158">
        <v>11739</v>
      </c>
      <c r="F612" s="158" t="s">
        <v>2040</v>
      </c>
      <c r="G612" t="s">
        <v>1614</v>
      </c>
      <c r="H612" t="s">
        <v>1780</v>
      </c>
      <c r="I612" s="13">
        <v>4</v>
      </c>
      <c r="J612" s="21"/>
    </row>
    <row r="613" spans="5:10" x14ac:dyDescent="0.35">
      <c r="E613" s="158">
        <v>11740</v>
      </c>
      <c r="F613" s="158" t="s">
        <v>2041</v>
      </c>
      <c r="G613" t="s">
        <v>1614</v>
      </c>
      <c r="H613" t="s">
        <v>1780</v>
      </c>
      <c r="I613" s="13">
        <v>4</v>
      </c>
      <c r="J613" s="21"/>
    </row>
    <row r="614" spans="5:10" x14ac:dyDescent="0.35">
      <c r="E614" s="158">
        <v>11741</v>
      </c>
      <c r="F614" s="158" t="s">
        <v>2042</v>
      </c>
      <c r="G614" t="s">
        <v>1614</v>
      </c>
      <c r="H614" t="s">
        <v>1780</v>
      </c>
      <c r="I614" s="13">
        <v>4</v>
      </c>
      <c r="J614" s="21"/>
    </row>
    <row r="615" spans="5:10" x14ac:dyDescent="0.35">
      <c r="E615" s="158">
        <v>11742</v>
      </c>
      <c r="F615" s="158" t="s">
        <v>1779</v>
      </c>
      <c r="G615" t="s">
        <v>1614</v>
      </c>
      <c r="H615" t="s">
        <v>1780</v>
      </c>
      <c r="I615" s="13">
        <v>4</v>
      </c>
      <c r="J615" s="21"/>
    </row>
    <row r="616" spans="5:10" x14ac:dyDescent="0.35">
      <c r="E616" s="158">
        <v>11743</v>
      </c>
      <c r="F616" s="158" t="s">
        <v>2043</v>
      </c>
      <c r="G616" t="s">
        <v>1614</v>
      </c>
      <c r="H616" t="s">
        <v>1780</v>
      </c>
      <c r="I616" s="13">
        <v>4</v>
      </c>
      <c r="J616" s="21"/>
    </row>
    <row r="617" spans="5:10" x14ac:dyDescent="0.35">
      <c r="E617" s="158">
        <v>11746</v>
      </c>
      <c r="F617" s="158" t="s">
        <v>2044</v>
      </c>
      <c r="G617" t="s">
        <v>1614</v>
      </c>
      <c r="H617" t="s">
        <v>1780</v>
      </c>
      <c r="I617" s="13">
        <v>4</v>
      </c>
      <c r="J617" s="21"/>
    </row>
    <row r="618" spans="5:10" x14ac:dyDescent="0.35">
      <c r="E618" s="158">
        <v>11747</v>
      </c>
      <c r="F618" s="158" t="s">
        <v>2045</v>
      </c>
      <c r="G618" t="s">
        <v>1614</v>
      </c>
      <c r="H618" t="s">
        <v>1780</v>
      </c>
      <c r="I618" s="13">
        <v>4</v>
      </c>
      <c r="J618" s="21"/>
    </row>
    <row r="619" spans="5:10" x14ac:dyDescent="0.35">
      <c r="E619" s="158">
        <v>11749</v>
      </c>
      <c r="F619" s="158" t="s">
        <v>2046</v>
      </c>
      <c r="G619" t="s">
        <v>1614</v>
      </c>
      <c r="H619" t="s">
        <v>1780</v>
      </c>
      <c r="I619" s="13">
        <v>4</v>
      </c>
      <c r="J619" s="21"/>
    </row>
    <row r="620" spans="5:10" x14ac:dyDescent="0.35">
      <c r="E620" s="158">
        <v>11750</v>
      </c>
      <c r="F620" s="158" t="s">
        <v>2044</v>
      </c>
      <c r="G620" t="s">
        <v>1614</v>
      </c>
      <c r="H620" t="s">
        <v>1780</v>
      </c>
      <c r="I620" s="13">
        <v>4</v>
      </c>
      <c r="J620" s="21"/>
    </row>
    <row r="621" spans="5:10" x14ac:dyDescent="0.35">
      <c r="E621" s="158">
        <v>11751</v>
      </c>
      <c r="F621" s="158" t="s">
        <v>2047</v>
      </c>
      <c r="G621" t="s">
        <v>1614</v>
      </c>
      <c r="H621" t="s">
        <v>1780</v>
      </c>
      <c r="I621" s="13">
        <v>4</v>
      </c>
      <c r="J621" s="21"/>
    </row>
    <row r="622" spans="5:10" x14ac:dyDescent="0.35">
      <c r="E622" s="158">
        <v>11752</v>
      </c>
      <c r="F622" s="158" t="s">
        <v>2048</v>
      </c>
      <c r="G622" t="s">
        <v>1614</v>
      </c>
      <c r="H622" t="s">
        <v>1780</v>
      </c>
      <c r="I622" s="13">
        <v>4</v>
      </c>
      <c r="J622" s="21"/>
    </row>
    <row r="623" spans="5:10" x14ac:dyDescent="0.35">
      <c r="E623" s="158">
        <v>11753</v>
      </c>
      <c r="F623" s="158" t="s">
        <v>2049</v>
      </c>
      <c r="G623" t="s">
        <v>1614</v>
      </c>
      <c r="H623" t="s">
        <v>822</v>
      </c>
      <c r="I623" s="13">
        <v>4</v>
      </c>
      <c r="J623" s="21"/>
    </row>
    <row r="624" spans="5:10" x14ac:dyDescent="0.35">
      <c r="E624" s="158">
        <v>11754</v>
      </c>
      <c r="F624" s="158" t="s">
        <v>2050</v>
      </c>
      <c r="G624" t="s">
        <v>1614</v>
      </c>
      <c r="H624" t="s">
        <v>1780</v>
      </c>
      <c r="I624" s="13">
        <v>4</v>
      </c>
      <c r="J624" s="21"/>
    </row>
    <row r="625" spans="5:10" x14ac:dyDescent="0.35">
      <c r="E625" s="158">
        <v>11755</v>
      </c>
      <c r="F625" s="158" t="s">
        <v>2051</v>
      </c>
      <c r="G625" t="s">
        <v>1614</v>
      </c>
      <c r="H625" t="s">
        <v>1780</v>
      </c>
      <c r="I625" s="13">
        <v>4</v>
      </c>
      <c r="J625" s="21"/>
    </row>
    <row r="626" spans="5:10" x14ac:dyDescent="0.35">
      <c r="E626" s="158">
        <v>11756</v>
      </c>
      <c r="F626" s="158" t="s">
        <v>2052</v>
      </c>
      <c r="G626" t="s">
        <v>1614</v>
      </c>
      <c r="H626" t="s">
        <v>822</v>
      </c>
      <c r="I626" s="13">
        <v>4</v>
      </c>
      <c r="J626" s="21"/>
    </row>
    <row r="627" spans="5:10" x14ac:dyDescent="0.35">
      <c r="E627" s="158">
        <v>11757</v>
      </c>
      <c r="F627" s="158" t="s">
        <v>2053</v>
      </c>
      <c r="G627" t="s">
        <v>1614</v>
      </c>
      <c r="H627" t="s">
        <v>1780</v>
      </c>
      <c r="I627" s="13">
        <v>4</v>
      </c>
      <c r="J627" s="21"/>
    </row>
    <row r="628" spans="5:10" x14ac:dyDescent="0.35">
      <c r="E628" s="158">
        <v>11758</v>
      </c>
      <c r="F628" s="158" t="s">
        <v>2054</v>
      </c>
      <c r="G628" t="s">
        <v>1614</v>
      </c>
      <c r="H628" t="s">
        <v>822</v>
      </c>
      <c r="I628" s="13">
        <v>4</v>
      </c>
      <c r="J628" s="21"/>
    </row>
    <row r="629" spans="5:10" x14ac:dyDescent="0.35">
      <c r="E629" s="158">
        <v>11760</v>
      </c>
      <c r="F629" s="158" t="s">
        <v>2045</v>
      </c>
      <c r="G629" t="s">
        <v>1614</v>
      </c>
      <c r="H629" t="s">
        <v>1780</v>
      </c>
      <c r="I629" s="13">
        <v>4</v>
      </c>
      <c r="J629" s="21"/>
    </row>
    <row r="630" spans="5:10" x14ac:dyDescent="0.35">
      <c r="E630" s="158">
        <v>11762</v>
      </c>
      <c r="F630" s="158" t="s">
        <v>2055</v>
      </c>
      <c r="G630" t="s">
        <v>1614</v>
      </c>
      <c r="H630" t="s">
        <v>822</v>
      </c>
      <c r="I630" s="13">
        <v>4</v>
      </c>
      <c r="J630" s="21"/>
    </row>
    <row r="631" spans="5:10" x14ac:dyDescent="0.35">
      <c r="E631" s="158">
        <v>11763</v>
      </c>
      <c r="F631" s="158" t="s">
        <v>2056</v>
      </c>
      <c r="G631" t="s">
        <v>1614</v>
      </c>
      <c r="H631" t="s">
        <v>1780</v>
      </c>
      <c r="I631" s="13">
        <v>4</v>
      </c>
      <c r="J631" s="21"/>
    </row>
    <row r="632" spans="5:10" x14ac:dyDescent="0.35">
      <c r="E632" s="158">
        <v>11764</v>
      </c>
      <c r="F632" s="158" t="s">
        <v>2057</v>
      </c>
      <c r="G632" t="s">
        <v>1614</v>
      </c>
      <c r="H632" t="s">
        <v>1780</v>
      </c>
      <c r="I632" s="13">
        <v>4</v>
      </c>
      <c r="J632" s="21"/>
    </row>
    <row r="633" spans="5:10" x14ac:dyDescent="0.35">
      <c r="E633" s="158">
        <v>11765</v>
      </c>
      <c r="F633" s="158" t="s">
        <v>2058</v>
      </c>
      <c r="G633" t="s">
        <v>1614</v>
      </c>
      <c r="H633" t="s">
        <v>822</v>
      </c>
      <c r="I633" s="13">
        <v>4</v>
      </c>
      <c r="J633" s="21"/>
    </row>
    <row r="634" spans="5:10" x14ac:dyDescent="0.35">
      <c r="E634" s="158">
        <v>11766</v>
      </c>
      <c r="F634" s="158" t="s">
        <v>2059</v>
      </c>
      <c r="G634" t="s">
        <v>1614</v>
      </c>
      <c r="H634" t="s">
        <v>1780</v>
      </c>
      <c r="I634" s="13">
        <v>4</v>
      </c>
      <c r="J634" s="21"/>
    </row>
    <row r="635" spans="5:10" x14ac:dyDescent="0.35">
      <c r="E635" s="158">
        <v>11767</v>
      </c>
      <c r="F635" s="158" t="s">
        <v>2060</v>
      </c>
      <c r="G635" t="s">
        <v>1614</v>
      </c>
      <c r="H635" t="s">
        <v>1780</v>
      </c>
      <c r="I635" s="13">
        <v>4</v>
      </c>
      <c r="J635" s="21"/>
    </row>
    <row r="636" spans="5:10" x14ac:dyDescent="0.35">
      <c r="E636" s="158">
        <v>11768</v>
      </c>
      <c r="F636" s="158" t="s">
        <v>2061</v>
      </c>
      <c r="G636" t="s">
        <v>1614</v>
      </c>
      <c r="H636" t="s">
        <v>1780</v>
      </c>
      <c r="I636" s="13">
        <v>4</v>
      </c>
      <c r="J636" s="21"/>
    </row>
    <row r="637" spans="5:10" x14ac:dyDescent="0.35">
      <c r="E637" s="158">
        <v>11769</v>
      </c>
      <c r="F637" s="158" t="s">
        <v>2062</v>
      </c>
      <c r="G637" t="s">
        <v>1614</v>
      </c>
      <c r="H637" t="s">
        <v>1780</v>
      </c>
      <c r="I637" s="13">
        <v>4</v>
      </c>
      <c r="J637" s="21"/>
    </row>
    <row r="638" spans="5:10" x14ac:dyDescent="0.35">
      <c r="E638" s="158">
        <v>11770</v>
      </c>
      <c r="F638" s="158" t="s">
        <v>2063</v>
      </c>
      <c r="G638" t="s">
        <v>1614</v>
      </c>
      <c r="H638" t="s">
        <v>1780</v>
      </c>
      <c r="I638" s="13">
        <v>4</v>
      </c>
      <c r="J638" s="21"/>
    </row>
    <row r="639" spans="5:10" x14ac:dyDescent="0.35">
      <c r="E639" s="158">
        <v>11771</v>
      </c>
      <c r="F639" s="158" t="s">
        <v>2064</v>
      </c>
      <c r="G639" t="s">
        <v>1614</v>
      </c>
      <c r="H639" t="s">
        <v>822</v>
      </c>
      <c r="I639" s="13">
        <v>4</v>
      </c>
      <c r="J639" s="21"/>
    </row>
    <row r="640" spans="5:10" x14ac:dyDescent="0.35">
      <c r="E640" s="158">
        <v>11772</v>
      </c>
      <c r="F640" s="158" t="s">
        <v>2065</v>
      </c>
      <c r="G640" t="s">
        <v>1614</v>
      </c>
      <c r="H640" t="s">
        <v>1780</v>
      </c>
      <c r="I640" s="13">
        <v>4</v>
      </c>
      <c r="J640" s="21"/>
    </row>
    <row r="641" spans="5:10" x14ac:dyDescent="0.35">
      <c r="E641" s="158">
        <v>11773</v>
      </c>
      <c r="F641" s="158" t="s">
        <v>2045</v>
      </c>
      <c r="G641" t="s">
        <v>1614</v>
      </c>
      <c r="H641" t="s">
        <v>822</v>
      </c>
      <c r="I641" s="13">
        <v>4</v>
      </c>
      <c r="J641" s="21"/>
    </row>
    <row r="642" spans="5:10" x14ac:dyDescent="0.35">
      <c r="E642" s="158">
        <v>11774</v>
      </c>
      <c r="F642" s="158" t="s">
        <v>2038</v>
      </c>
      <c r="G642" t="s">
        <v>1614</v>
      </c>
      <c r="H642" t="s">
        <v>822</v>
      </c>
      <c r="I642" s="13">
        <v>4</v>
      </c>
      <c r="J642" s="21"/>
    </row>
    <row r="643" spans="5:10" x14ac:dyDescent="0.35">
      <c r="E643" s="158">
        <v>11775</v>
      </c>
      <c r="F643" s="158" t="s">
        <v>2045</v>
      </c>
      <c r="G643" t="s">
        <v>1614</v>
      </c>
      <c r="H643" t="s">
        <v>822</v>
      </c>
      <c r="I643" s="13">
        <v>4</v>
      </c>
      <c r="J643" s="21"/>
    </row>
    <row r="644" spans="5:10" x14ac:dyDescent="0.35">
      <c r="E644" s="158">
        <v>11776</v>
      </c>
      <c r="F644" s="158" t="s">
        <v>2066</v>
      </c>
      <c r="G644" t="s">
        <v>1614</v>
      </c>
      <c r="H644" t="s">
        <v>1780</v>
      </c>
      <c r="I644" s="13">
        <v>4</v>
      </c>
      <c r="J644" s="21"/>
    </row>
    <row r="645" spans="5:10" x14ac:dyDescent="0.35">
      <c r="E645" s="158">
        <v>11777</v>
      </c>
      <c r="F645" s="158" t="s">
        <v>2067</v>
      </c>
      <c r="G645" t="s">
        <v>1614</v>
      </c>
      <c r="H645" t="s">
        <v>1780</v>
      </c>
      <c r="I645" s="13">
        <v>4</v>
      </c>
      <c r="J645" s="21"/>
    </row>
    <row r="646" spans="5:10" x14ac:dyDescent="0.35">
      <c r="E646" s="158">
        <v>11778</v>
      </c>
      <c r="F646" s="158" t="s">
        <v>2068</v>
      </c>
      <c r="G646" t="s">
        <v>1614</v>
      </c>
      <c r="H646" t="s">
        <v>1780</v>
      </c>
      <c r="I646" s="13">
        <v>4</v>
      </c>
      <c r="J646" s="21"/>
    </row>
    <row r="647" spans="5:10" x14ac:dyDescent="0.35">
      <c r="E647" s="158">
        <v>11779</v>
      </c>
      <c r="F647" s="158" t="s">
        <v>2069</v>
      </c>
      <c r="G647" t="s">
        <v>1614</v>
      </c>
      <c r="H647" t="s">
        <v>1780</v>
      </c>
      <c r="I647" s="13">
        <v>4</v>
      </c>
      <c r="J647" s="21"/>
    </row>
    <row r="648" spans="5:10" x14ac:dyDescent="0.35">
      <c r="E648" s="158">
        <v>11780</v>
      </c>
      <c r="F648" s="158" t="s">
        <v>2070</v>
      </c>
      <c r="G648" t="s">
        <v>1614</v>
      </c>
      <c r="H648" t="s">
        <v>1780</v>
      </c>
      <c r="I648" s="13">
        <v>4</v>
      </c>
      <c r="J648" s="21"/>
    </row>
    <row r="649" spans="5:10" x14ac:dyDescent="0.35">
      <c r="E649" s="158">
        <v>11782</v>
      </c>
      <c r="F649" s="158" t="s">
        <v>2071</v>
      </c>
      <c r="G649" t="s">
        <v>1614</v>
      </c>
      <c r="H649" t="s">
        <v>1780</v>
      </c>
      <c r="I649" s="13">
        <v>4</v>
      </c>
      <c r="J649" s="21"/>
    </row>
    <row r="650" spans="5:10" x14ac:dyDescent="0.35">
      <c r="E650" s="158">
        <v>11783</v>
      </c>
      <c r="F650" s="158" t="s">
        <v>2072</v>
      </c>
      <c r="G650" t="s">
        <v>1614</v>
      </c>
      <c r="H650" t="s">
        <v>822</v>
      </c>
      <c r="I650" s="13">
        <v>4</v>
      </c>
      <c r="J650" s="21"/>
    </row>
    <row r="651" spans="5:10" x14ac:dyDescent="0.35">
      <c r="E651" s="158">
        <v>11784</v>
      </c>
      <c r="F651" s="158" t="s">
        <v>2073</v>
      </c>
      <c r="G651" t="s">
        <v>1614</v>
      </c>
      <c r="H651" t="s">
        <v>1780</v>
      </c>
      <c r="I651" s="13">
        <v>4</v>
      </c>
      <c r="J651" s="21"/>
    </row>
    <row r="652" spans="5:10" x14ac:dyDescent="0.35">
      <c r="E652" s="158">
        <v>11786</v>
      </c>
      <c r="F652" s="158" t="s">
        <v>2074</v>
      </c>
      <c r="G652" t="s">
        <v>1614</v>
      </c>
      <c r="H652" t="s">
        <v>1780</v>
      </c>
      <c r="I652" s="13">
        <v>4</v>
      </c>
      <c r="J652" s="21"/>
    </row>
    <row r="653" spans="5:10" x14ac:dyDescent="0.35">
      <c r="E653" s="158">
        <v>11787</v>
      </c>
      <c r="F653" s="158" t="s">
        <v>2075</v>
      </c>
      <c r="G653" t="s">
        <v>1614</v>
      </c>
      <c r="H653" t="s">
        <v>1780</v>
      </c>
      <c r="I653" s="13">
        <v>4</v>
      </c>
      <c r="J653" s="21"/>
    </row>
    <row r="654" spans="5:10" x14ac:dyDescent="0.35">
      <c r="E654" s="158">
        <v>11788</v>
      </c>
      <c r="F654" s="158" t="s">
        <v>2076</v>
      </c>
      <c r="G654" t="s">
        <v>1614</v>
      </c>
      <c r="H654" t="s">
        <v>1780</v>
      </c>
      <c r="I654" s="13">
        <v>4</v>
      </c>
      <c r="J654" s="21"/>
    </row>
    <row r="655" spans="5:10" x14ac:dyDescent="0.35">
      <c r="E655" s="158">
        <v>11789</v>
      </c>
      <c r="F655" s="158" t="s">
        <v>2077</v>
      </c>
      <c r="G655" t="s">
        <v>1614</v>
      </c>
      <c r="H655" t="s">
        <v>1780</v>
      </c>
      <c r="I655" s="13">
        <v>4</v>
      </c>
      <c r="J655" s="21"/>
    </row>
    <row r="656" spans="5:10" x14ac:dyDescent="0.35">
      <c r="E656" s="158">
        <v>11790</v>
      </c>
      <c r="F656" s="158" t="s">
        <v>2078</v>
      </c>
      <c r="G656" t="s">
        <v>1614</v>
      </c>
      <c r="H656" t="s">
        <v>1780</v>
      </c>
      <c r="I656" s="13">
        <v>4</v>
      </c>
      <c r="J656" s="21"/>
    </row>
    <row r="657" spans="5:10" x14ac:dyDescent="0.35">
      <c r="E657" s="158">
        <v>11791</v>
      </c>
      <c r="F657" s="158" t="s">
        <v>2079</v>
      </c>
      <c r="G657" t="s">
        <v>1614</v>
      </c>
      <c r="H657" t="s">
        <v>822</v>
      </c>
      <c r="I657" s="13">
        <v>4</v>
      </c>
      <c r="J657" s="21"/>
    </row>
    <row r="658" spans="5:10" x14ac:dyDescent="0.35">
      <c r="E658" s="158">
        <v>11792</v>
      </c>
      <c r="F658" s="158" t="s">
        <v>2080</v>
      </c>
      <c r="G658" t="s">
        <v>1614</v>
      </c>
      <c r="H658" t="s">
        <v>1780</v>
      </c>
      <c r="I658" s="13">
        <v>4</v>
      </c>
      <c r="J658" s="21"/>
    </row>
    <row r="659" spans="5:10" x14ac:dyDescent="0.35">
      <c r="E659" s="158">
        <v>11793</v>
      </c>
      <c r="F659" s="158" t="s">
        <v>2081</v>
      </c>
      <c r="G659" t="s">
        <v>1614</v>
      </c>
      <c r="H659" t="s">
        <v>822</v>
      </c>
      <c r="I659" s="13">
        <v>4</v>
      </c>
      <c r="J659" s="21"/>
    </row>
    <row r="660" spans="5:10" x14ac:dyDescent="0.35">
      <c r="E660" s="158">
        <v>11794</v>
      </c>
      <c r="F660" s="158" t="s">
        <v>2078</v>
      </c>
      <c r="G660" t="s">
        <v>1614</v>
      </c>
      <c r="H660" t="s">
        <v>1780</v>
      </c>
      <c r="I660" s="13">
        <v>4</v>
      </c>
      <c r="J660" s="21"/>
    </row>
    <row r="661" spans="5:10" x14ac:dyDescent="0.35">
      <c r="E661" s="158">
        <v>11795</v>
      </c>
      <c r="F661" s="158" t="s">
        <v>2082</v>
      </c>
      <c r="G661" t="s">
        <v>1614</v>
      </c>
      <c r="H661" t="s">
        <v>1780</v>
      </c>
      <c r="I661" s="13">
        <v>4</v>
      </c>
      <c r="J661" s="21"/>
    </row>
    <row r="662" spans="5:10" x14ac:dyDescent="0.35">
      <c r="E662" s="158">
        <v>11796</v>
      </c>
      <c r="F662" s="158" t="s">
        <v>2083</v>
      </c>
      <c r="G662" t="s">
        <v>1614</v>
      </c>
      <c r="H662" t="s">
        <v>1780</v>
      </c>
      <c r="I662" s="13">
        <v>4</v>
      </c>
      <c r="J662" s="21"/>
    </row>
    <row r="663" spans="5:10" x14ac:dyDescent="0.35">
      <c r="E663" s="158">
        <v>11797</v>
      </c>
      <c r="F663" s="158" t="s">
        <v>2084</v>
      </c>
      <c r="G663" t="s">
        <v>1614</v>
      </c>
      <c r="H663" t="s">
        <v>822</v>
      </c>
      <c r="I663" s="13">
        <v>4</v>
      </c>
      <c r="J663" s="21"/>
    </row>
    <row r="664" spans="5:10" x14ac:dyDescent="0.35">
      <c r="E664" s="158">
        <v>11798</v>
      </c>
      <c r="F664" s="158" t="s">
        <v>2085</v>
      </c>
      <c r="G664" t="s">
        <v>1614</v>
      </c>
      <c r="H664" t="s">
        <v>1780</v>
      </c>
      <c r="I664" s="13">
        <v>4</v>
      </c>
      <c r="J664" s="21"/>
    </row>
    <row r="665" spans="5:10" x14ac:dyDescent="0.35">
      <c r="E665" s="158">
        <v>11801</v>
      </c>
      <c r="F665" s="158" t="s">
        <v>2086</v>
      </c>
      <c r="G665" t="s">
        <v>1614</v>
      </c>
      <c r="H665" t="s">
        <v>822</v>
      </c>
      <c r="I665" s="13">
        <v>4</v>
      </c>
      <c r="J665" s="21"/>
    </row>
    <row r="666" spans="5:10" x14ac:dyDescent="0.35">
      <c r="E666" s="158">
        <v>11802</v>
      </c>
      <c r="F666" s="158" t="s">
        <v>2086</v>
      </c>
      <c r="G666" t="s">
        <v>1614</v>
      </c>
      <c r="H666" t="s">
        <v>822</v>
      </c>
      <c r="I666" s="13">
        <v>4</v>
      </c>
      <c r="J666" s="21"/>
    </row>
    <row r="667" spans="5:10" x14ac:dyDescent="0.35">
      <c r="E667" s="158">
        <v>11803</v>
      </c>
      <c r="F667" s="158" t="s">
        <v>2087</v>
      </c>
      <c r="G667" t="s">
        <v>1614</v>
      </c>
      <c r="H667" t="s">
        <v>822</v>
      </c>
      <c r="I667" s="13">
        <v>4</v>
      </c>
      <c r="J667" s="21"/>
    </row>
    <row r="668" spans="5:10" x14ac:dyDescent="0.35">
      <c r="E668" s="158">
        <v>11804</v>
      </c>
      <c r="F668" s="158" t="s">
        <v>2088</v>
      </c>
      <c r="G668" t="s">
        <v>1614</v>
      </c>
      <c r="H668" t="s">
        <v>822</v>
      </c>
      <c r="I668" s="13">
        <v>4</v>
      </c>
      <c r="J668" s="21"/>
    </row>
    <row r="669" spans="5:10" x14ac:dyDescent="0.35">
      <c r="E669" s="158">
        <v>11815</v>
      </c>
      <c r="F669" s="158" t="s">
        <v>2086</v>
      </c>
      <c r="G669" t="s">
        <v>1614</v>
      </c>
      <c r="H669" t="s">
        <v>822</v>
      </c>
      <c r="I669" s="13">
        <v>4</v>
      </c>
      <c r="J669" s="21"/>
    </row>
    <row r="670" spans="5:10" x14ac:dyDescent="0.35">
      <c r="E670" s="158">
        <v>11819</v>
      </c>
      <c r="F670" s="158" t="s">
        <v>2086</v>
      </c>
      <c r="G670" t="s">
        <v>1614</v>
      </c>
      <c r="H670" t="s">
        <v>822</v>
      </c>
      <c r="I670" s="13">
        <v>4</v>
      </c>
      <c r="J670" s="21"/>
    </row>
    <row r="671" spans="5:10" x14ac:dyDescent="0.35">
      <c r="E671" s="158">
        <v>11853</v>
      </c>
      <c r="F671" s="158" t="s">
        <v>2049</v>
      </c>
      <c r="G671" t="s">
        <v>1614</v>
      </c>
      <c r="H671" t="s">
        <v>822</v>
      </c>
      <c r="I671" s="13">
        <v>4</v>
      </c>
      <c r="J671" s="21"/>
    </row>
    <row r="672" spans="5:10" x14ac:dyDescent="0.35">
      <c r="E672" s="158">
        <v>11854</v>
      </c>
      <c r="F672" s="158" t="s">
        <v>2086</v>
      </c>
      <c r="G672" t="s">
        <v>1614</v>
      </c>
      <c r="H672" t="s">
        <v>822</v>
      </c>
      <c r="I672" s="13">
        <v>4</v>
      </c>
      <c r="J672" s="21"/>
    </row>
    <row r="673" spans="5:10" x14ac:dyDescent="0.35">
      <c r="E673" s="158">
        <v>11855</v>
      </c>
      <c r="F673" s="158" t="s">
        <v>2086</v>
      </c>
      <c r="G673" t="s">
        <v>1614</v>
      </c>
      <c r="H673" t="s">
        <v>822</v>
      </c>
      <c r="I673" s="13">
        <v>4</v>
      </c>
      <c r="J673" s="21"/>
    </row>
    <row r="674" spans="5:10" x14ac:dyDescent="0.35">
      <c r="E674" s="158">
        <v>11901</v>
      </c>
      <c r="F674" s="158" t="s">
        <v>2089</v>
      </c>
      <c r="G674" t="s">
        <v>1614</v>
      </c>
      <c r="H674" t="s">
        <v>1780</v>
      </c>
      <c r="I674" s="13">
        <v>4</v>
      </c>
      <c r="J674" s="21"/>
    </row>
    <row r="675" spans="5:10" x14ac:dyDescent="0.35">
      <c r="E675" s="158">
        <v>11930</v>
      </c>
      <c r="F675" s="158" t="s">
        <v>2090</v>
      </c>
      <c r="G675" t="s">
        <v>1614</v>
      </c>
      <c r="H675" t="s">
        <v>1780</v>
      </c>
      <c r="I675" s="13">
        <v>4</v>
      </c>
      <c r="J675" s="21"/>
    </row>
    <row r="676" spans="5:10" x14ac:dyDescent="0.35">
      <c r="E676" s="158">
        <v>11931</v>
      </c>
      <c r="F676" s="158" t="s">
        <v>2091</v>
      </c>
      <c r="G676" t="s">
        <v>1614</v>
      </c>
      <c r="H676" t="s">
        <v>1780</v>
      </c>
      <c r="I676" s="13">
        <v>4</v>
      </c>
      <c r="J676" s="21"/>
    </row>
    <row r="677" spans="5:10" x14ac:dyDescent="0.35">
      <c r="E677" s="158">
        <v>11932</v>
      </c>
      <c r="F677" s="158" t="s">
        <v>2092</v>
      </c>
      <c r="G677" t="s">
        <v>1614</v>
      </c>
      <c r="H677" t="s">
        <v>1780</v>
      </c>
      <c r="I677" s="13">
        <v>4</v>
      </c>
      <c r="J677" s="21"/>
    </row>
    <row r="678" spans="5:10" x14ac:dyDescent="0.35">
      <c r="E678" s="158">
        <v>11933</v>
      </c>
      <c r="F678" s="158" t="s">
        <v>2093</v>
      </c>
      <c r="G678" t="s">
        <v>1614</v>
      </c>
      <c r="H678" t="s">
        <v>1780</v>
      </c>
      <c r="I678" s="13">
        <v>4</v>
      </c>
      <c r="J678" s="21"/>
    </row>
    <row r="679" spans="5:10" x14ac:dyDescent="0.35">
      <c r="E679" s="158">
        <v>11934</v>
      </c>
      <c r="F679" s="158" t="s">
        <v>2094</v>
      </c>
      <c r="G679" t="s">
        <v>1614</v>
      </c>
      <c r="H679" t="s">
        <v>1780</v>
      </c>
      <c r="I679" s="13">
        <v>4</v>
      </c>
      <c r="J679" s="21"/>
    </row>
    <row r="680" spans="5:10" x14ac:dyDescent="0.35">
      <c r="E680" s="158">
        <v>11935</v>
      </c>
      <c r="F680" s="158" t="s">
        <v>2095</v>
      </c>
      <c r="G680" t="s">
        <v>1614</v>
      </c>
      <c r="H680" t="s">
        <v>1780</v>
      </c>
      <c r="I680" s="13">
        <v>4</v>
      </c>
      <c r="J680" s="21"/>
    </row>
    <row r="681" spans="5:10" x14ac:dyDescent="0.35">
      <c r="E681" s="158">
        <v>11937</v>
      </c>
      <c r="F681" s="158" t="s">
        <v>2096</v>
      </c>
      <c r="G681" t="s">
        <v>1614</v>
      </c>
      <c r="H681" t="s">
        <v>1780</v>
      </c>
      <c r="I681" s="13">
        <v>4</v>
      </c>
      <c r="J681" s="21"/>
    </row>
    <row r="682" spans="5:10" x14ac:dyDescent="0.35">
      <c r="E682" s="158">
        <v>11939</v>
      </c>
      <c r="F682" s="158" t="s">
        <v>2097</v>
      </c>
      <c r="G682" t="s">
        <v>1614</v>
      </c>
      <c r="H682" t="s">
        <v>1780</v>
      </c>
      <c r="I682" s="13">
        <v>4</v>
      </c>
      <c r="J682" s="21"/>
    </row>
    <row r="683" spans="5:10" x14ac:dyDescent="0.35">
      <c r="E683" s="158">
        <v>11940</v>
      </c>
      <c r="F683" s="158" t="s">
        <v>2098</v>
      </c>
      <c r="G683" t="s">
        <v>1614</v>
      </c>
      <c r="H683" t="s">
        <v>1780</v>
      </c>
      <c r="I683" s="13">
        <v>4</v>
      </c>
      <c r="J683" s="21"/>
    </row>
    <row r="684" spans="5:10" x14ac:dyDescent="0.35">
      <c r="E684" s="158">
        <v>11941</v>
      </c>
      <c r="F684" s="158" t="s">
        <v>2099</v>
      </c>
      <c r="G684" t="s">
        <v>1614</v>
      </c>
      <c r="H684" t="s">
        <v>1780</v>
      </c>
      <c r="I684" s="13">
        <v>4</v>
      </c>
      <c r="J684" s="21"/>
    </row>
    <row r="685" spans="5:10" x14ac:dyDescent="0.35">
      <c r="E685" s="158">
        <v>11942</v>
      </c>
      <c r="F685" s="158" t="s">
        <v>2100</v>
      </c>
      <c r="G685" t="s">
        <v>1614</v>
      </c>
      <c r="H685" t="s">
        <v>1780</v>
      </c>
      <c r="I685" s="13">
        <v>4</v>
      </c>
      <c r="J685" s="21"/>
    </row>
    <row r="686" spans="5:10" x14ac:dyDescent="0.35">
      <c r="E686" s="158">
        <v>11944</v>
      </c>
      <c r="F686" s="158" t="s">
        <v>2101</v>
      </c>
      <c r="G686" t="s">
        <v>1614</v>
      </c>
      <c r="H686" t="s">
        <v>1780</v>
      </c>
      <c r="I686" s="13">
        <v>4</v>
      </c>
      <c r="J686" s="21"/>
    </row>
    <row r="687" spans="5:10" x14ac:dyDescent="0.35">
      <c r="E687" s="158">
        <v>11946</v>
      </c>
      <c r="F687" s="158" t="s">
        <v>2102</v>
      </c>
      <c r="G687" t="s">
        <v>1614</v>
      </c>
      <c r="H687" t="s">
        <v>1780</v>
      </c>
      <c r="I687" s="13">
        <v>4</v>
      </c>
      <c r="J687" s="21"/>
    </row>
    <row r="688" spans="5:10" x14ac:dyDescent="0.35">
      <c r="E688" s="158">
        <v>11947</v>
      </c>
      <c r="F688" s="158" t="s">
        <v>2103</v>
      </c>
      <c r="G688" t="s">
        <v>1614</v>
      </c>
      <c r="H688" t="s">
        <v>1780</v>
      </c>
      <c r="I688" s="13">
        <v>4</v>
      </c>
      <c r="J688" s="21"/>
    </row>
    <row r="689" spans="5:10" x14ac:dyDescent="0.35">
      <c r="E689" s="158">
        <v>11948</v>
      </c>
      <c r="F689" s="158" t="s">
        <v>2104</v>
      </c>
      <c r="G689" t="s">
        <v>1614</v>
      </c>
      <c r="H689" t="s">
        <v>1780</v>
      </c>
      <c r="I689" s="13">
        <v>4</v>
      </c>
      <c r="J689" s="21"/>
    </row>
    <row r="690" spans="5:10" x14ac:dyDescent="0.35">
      <c r="E690" s="158">
        <v>11949</v>
      </c>
      <c r="F690" s="158" t="s">
        <v>2105</v>
      </c>
      <c r="G690" t="s">
        <v>1614</v>
      </c>
      <c r="H690" t="s">
        <v>1780</v>
      </c>
      <c r="I690" s="13">
        <v>4</v>
      </c>
      <c r="J690" s="21"/>
    </row>
    <row r="691" spans="5:10" x14ac:dyDescent="0.35">
      <c r="E691" s="158">
        <v>11950</v>
      </c>
      <c r="F691" s="158" t="s">
        <v>2106</v>
      </c>
      <c r="G691" t="s">
        <v>1614</v>
      </c>
      <c r="H691" t="s">
        <v>1780</v>
      </c>
      <c r="I691" s="13">
        <v>4</v>
      </c>
      <c r="J691" s="21"/>
    </row>
    <row r="692" spans="5:10" x14ac:dyDescent="0.35">
      <c r="E692" s="158">
        <v>11951</v>
      </c>
      <c r="F692" s="158" t="s">
        <v>2107</v>
      </c>
      <c r="G692" t="s">
        <v>1614</v>
      </c>
      <c r="H692" t="s">
        <v>1780</v>
      </c>
      <c r="I692" s="13">
        <v>4</v>
      </c>
      <c r="J692" s="21"/>
    </row>
    <row r="693" spans="5:10" x14ac:dyDescent="0.35">
      <c r="E693" s="158">
        <v>11952</v>
      </c>
      <c r="F693" s="158" t="s">
        <v>2108</v>
      </c>
      <c r="G693" t="s">
        <v>1614</v>
      </c>
      <c r="H693" t="s">
        <v>1780</v>
      </c>
      <c r="I693" s="13">
        <v>4</v>
      </c>
      <c r="J693" s="21"/>
    </row>
    <row r="694" spans="5:10" x14ac:dyDescent="0.35">
      <c r="E694" s="158">
        <v>11953</v>
      </c>
      <c r="F694" s="158" t="s">
        <v>2109</v>
      </c>
      <c r="G694" t="s">
        <v>1614</v>
      </c>
      <c r="H694" t="s">
        <v>1780</v>
      </c>
      <c r="I694" s="13">
        <v>4</v>
      </c>
      <c r="J694" s="21"/>
    </row>
    <row r="695" spans="5:10" x14ac:dyDescent="0.35">
      <c r="E695" s="158">
        <v>11954</v>
      </c>
      <c r="F695" s="158" t="s">
        <v>2110</v>
      </c>
      <c r="G695" t="s">
        <v>1614</v>
      </c>
      <c r="H695" t="s">
        <v>1780</v>
      </c>
      <c r="I695" s="13">
        <v>4</v>
      </c>
      <c r="J695" s="21"/>
    </row>
    <row r="696" spans="5:10" x14ac:dyDescent="0.35">
      <c r="E696" s="158">
        <v>11955</v>
      </c>
      <c r="F696" s="158" t="s">
        <v>2111</v>
      </c>
      <c r="G696" t="s">
        <v>1614</v>
      </c>
      <c r="H696" t="s">
        <v>1780</v>
      </c>
      <c r="I696" s="13">
        <v>4</v>
      </c>
      <c r="J696" s="21"/>
    </row>
    <row r="697" spans="5:10" x14ac:dyDescent="0.35">
      <c r="E697" s="158">
        <v>11956</v>
      </c>
      <c r="F697" s="158" t="s">
        <v>2112</v>
      </c>
      <c r="G697" t="s">
        <v>1614</v>
      </c>
      <c r="H697" t="s">
        <v>1780</v>
      </c>
      <c r="I697" s="13">
        <v>4</v>
      </c>
      <c r="J697" s="21"/>
    </row>
    <row r="698" spans="5:10" x14ac:dyDescent="0.35">
      <c r="E698" s="158">
        <v>11957</v>
      </c>
      <c r="F698" s="158" t="s">
        <v>2113</v>
      </c>
      <c r="G698" t="s">
        <v>1614</v>
      </c>
      <c r="H698" t="s">
        <v>1780</v>
      </c>
      <c r="I698" s="13">
        <v>4</v>
      </c>
      <c r="J698" s="21"/>
    </row>
    <row r="699" spans="5:10" x14ac:dyDescent="0.35">
      <c r="E699" s="158">
        <v>11958</v>
      </c>
      <c r="F699" s="158" t="s">
        <v>2114</v>
      </c>
      <c r="G699" t="s">
        <v>1614</v>
      </c>
      <c r="H699" t="s">
        <v>1780</v>
      </c>
      <c r="I699" s="13">
        <v>4</v>
      </c>
      <c r="J699" s="21"/>
    </row>
    <row r="700" spans="5:10" x14ac:dyDescent="0.35">
      <c r="E700" s="158">
        <v>11959</v>
      </c>
      <c r="F700" s="158" t="s">
        <v>2115</v>
      </c>
      <c r="G700" t="s">
        <v>1614</v>
      </c>
      <c r="H700" t="s">
        <v>1780</v>
      </c>
      <c r="I700" s="13">
        <v>4</v>
      </c>
      <c r="J700" s="21"/>
    </row>
    <row r="701" spans="5:10" x14ac:dyDescent="0.35">
      <c r="E701" s="158">
        <v>11960</v>
      </c>
      <c r="F701" s="158" t="s">
        <v>2116</v>
      </c>
      <c r="G701" t="s">
        <v>1614</v>
      </c>
      <c r="H701" t="s">
        <v>1780</v>
      </c>
      <c r="I701" s="13">
        <v>4</v>
      </c>
      <c r="J701" s="21"/>
    </row>
    <row r="702" spans="5:10" x14ac:dyDescent="0.35">
      <c r="E702" s="158">
        <v>11961</v>
      </c>
      <c r="F702" s="158" t="s">
        <v>2117</v>
      </c>
      <c r="G702" t="s">
        <v>1614</v>
      </c>
      <c r="H702" t="s">
        <v>1780</v>
      </c>
      <c r="I702" s="13">
        <v>4</v>
      </c>
      <c r="J702" s="21"/>
    </row>
    <row r="703" spans="5:10" x14ac:dyDescent="0.35">
      <c r="E703" s="158">
        <v>11962</v>
      </c>
      <c r="F703" s="158" t="s">
        <v>2118</v>
      </c>
      <c r="G703" t="s">
        <v>1614</v>
      </c>
      <c r="H703" t="s">
        <v>1780</v>
      </c>
      <c r="I703" s="13">
        <v>4</v>
      </c>
      <c r="J703" s="21"/>
    </row>
    <row r="704" spans="5:10" x14ac:dyDescent="0.35">
      <c r="E704" s="158">
        <v>11963</v>
      </c>
      <c r="F704" s="158" t="s">
        <v>2119</v>
      </c>
      <c r="G704" t="s">
        <v>1614</v>
      </c>
      <c r="H704" t="s">
        <v>1780</v>
      </c>
      <c r="I704" s="13">
        <v>4</v>
      </c>
      <c r="J704" s="21"/>
    </row>
    <row r="705" spans="5:10" x14ac:dyDescent="0.35">
      <c r="E705" s="158">
        <v>11964</v>
      </c>
      <c r="F705" s="158" t="s">
        <v>2120</v>
      </c>
      <c r="G705" t="s">
        <v>1614</v>
      </c>
      <c r="H705" t="s">
        <v>1780</v>
      </c>
      <c r="I705" s="13">
        <v>4</v>
      </c>
      <c r="J705" s="21"/>
    </row>
    <row r="706" spans="5:10" x14ac:dyDescent="0.35">
      <c r="E706" s="158">
        <v>11965</v>
      </c>
      <c r="F706" s="158" t="s">
        <v>2121</v>
      </c>
      <c r="G706" t="s">
        <v>1614</v>
      </c>
      <c r="H706" t="s">
        <v>1780</v>
      </c>
      <c r="I706" s="13">
        <v>4</v>
      </c>
      <c r="J706" s="21"/>
    </row>
    <row r="707" spans="5:10" x14ac:dyDescent="0.35">
      <c r="E707" s="158">
        <v>11967</v>
      </c>
      <c r="F707" s="158" t="s">
        <v>2122</v>
      </c>
      <c r="G707" t="s">
        <v>1614</v>
      </c>
      <c r="H707" t="s">
        <v>1780</v>
      </c>
      <c r="I707" s="13">
        <v>4</v>
      </c>
      <c r="J707" s="21"/>
    </row>
    <row r="708" spans="5:10" x14ac:dyDescent="0.35">
      <c r="E708" s="158">
        <v>11968</v>
      </c>
      <c r="F708" s="158" t="s">
        <v>2123</v>
      </c>
      <c r="G708" t="s">
        <v>1614</v>
      </c>
      <c r="H708" t="s">
        <v>1780</v>
      </c>
      <c r="I708" s="13">
        <v>4</v>
      </c>
      <c r="J708" s="21"/>
    </row>
    <row r="709" spans="5:10" x14ac:dyDescent="0.35">
      <c r="E709" s="158">
        <v>11969</v>
      </c>
      <c r="F709" s="158" t="s">
        <v>2123</v>
      </c>
      <c r="G709" t="s">
        <v>1614</v>
      </c>
      <c r="H709" t="s">
        <v>1780</v>
      </c>
      <c r="I709" s="13">
        <v>4</v>
      </c>
      <c r="J709" s="21"/>
    </row>
    <row r="710" spans="5:10" x14ac:dyDescent="0.35">
      <c r="E710" s="158">
        <v>11970</v>
      </c>
      <c r="F710" s="158" t="s">
        <v>2124</v>
      </c>
      <c r="G710" t="s">
        <v>1614</v>
      </c>
      <c r="H710" t="s">
        <v>1780</v>
      </c>
      <c r="I710" s="13">
        <v>4</v>
      </c>
      <c r="J710" s="21"/>
    </row>
    <row r="711" spans="5:10" x14ac:dyDescent="0.35">
      <c r="E711" s="158">
        <v>11971</v>
      </c>
      <c r="F711" s="158" t="s">
        <v>2125</v>
      </c>
      <c r="G711" t="s">
        <v>1614</v>
      </c>
      <c r="H711" t="s">
        <v>1780</v>
      </c>
      <c r="I711" s="13">
        <v>4</v>
      </c>
      <c r="J711" s="21"/>
    </row>
    <row r="712" spans="5:10" x14ac:dyDescent="0.35">
      <c r="E712" s="158">
        <v>11972</v>
      </c>
      <c r="F712" s="158" t="s">
        <v>2126</v>
      </c>
      <c r="G712" t="s">
        <v>1614</v>
      </c>
      <c r="H712" t="s">
        <v>1780</v>
      </c>
      <c r="I712" s="13">
        <v>4</v>
      </c>
      <c r="J712" s="21"/>
    </row>
    <row r="713" spans="5:10" x14ac:dyDescent="0.35">
      <c r="E713" s="158">
        <v>11973</v>
      </c>
      <c r="F713" s="158" t="s">
        <v>2127</v>
      </c>
      <c r="G713" t="s">
        <v>1614</v>
      </c>
      <c r="H713" t="s">
        <v>1780</v>
      </c>
      <c r="I713" s="13">
        <v>4</v>
      </c>
      <c r="J713" s="21"/>
    </row>
    <row r="714" spans="5:10" x14ac:dyDescent="0.35">
      <c r="E714" s="158">
        <v>11975</v>
      </c>
      <c r="F714" s="158" t="s">
        <v>2128</v>
      </c>
      <c r="G714" t="s">
        <v>1614</v>
      </c>
      <c r="H714" t="s">
        <v>1780</v>
      </c>
      <c r="I714" s="13">
        <v>4</v>
      </c>
      <c r="J714" s="21"/>
    </row>
    <row r="715" spans="5:10" x14ac:dyDescent="0.35">
      <c r="E715" s="158">
        <v>11976</v>
      </c>
      <c r="F715" s="158" t="s">
        <v>2129</v>
      </c>
      <c r="G715" t="s">
        <v>1614</v>
      </c>
      <c r="H715" t="s">
        <v>1780</v>
      </c>
      <c r="I715" s="13">
        <v>4</v>
      </c>
      <c r="J715" s="21"/>
    </row>
    <row r="716" spans="5:10" x14ac:dyDescent="0.35">
      <c r="E716" s="158">
        <v>11977</v>
      </c>
      <c r="F716" s="158" t="s">
        <v>2130</v>
      </c>
      <c r="G716" t="s">
        <v>1614</v>
      </c>
      <c r="H716" t="s">
        <v>1780</v>
      </c>
      <c r="I716" s="13">
        <v>4</v>
      </c>
      <c r="J716" s="21"/>
    </row>
    <row r="717" spans="5:10" x14ac:dyDescent="0.35">
      <c r="E717" s="158">
        <v>11978</v>
      </c>
      <c r="F717" s="158" t="s">
        <v>2131</v>
      </c>
      <c r="G717" t="s">
        <v>1614</v>
      </c>
      <c r="H717" t="s">
        <v>1780</v>
      </c>
      <c r="I717" s="13">
        <v>4</v>
      </c>
      <c r="J717" s="21"/>
    </row>
    <row r="718" spans="5:10" x14ac:dyDescent="0.35">
      <c r="E718" s="158">
        <v>11980</v>
      </c>
      <c r="F718" s="158" t="s">
        <v>2132</v>
      </c>
      <c r="G718" t="s">
        <v>1614</v>
      </c>
      <c r="H718" t="s">
        <v>1780</v>
      </c>
      <c r="I718" s="13">
        <v>4</v>
      </c>
      <c r="J718" s="21"/>
    </row>
    <row r="719" spans="5:10" x14ac:dyDescent="0.35">
      <c r="E719" s="158">
        <v>12007</v>
      </c>
      <c r="F719" s="158" t="s">
        <v>109</v>
      </c>
      <c r="G719" t="s">
        <v>0</v>
      </c>
      <c r="H719" t="s">
        <v>0</v>
      </c>
      <c r="I719" s="13">
        <v>5</v>
      </c>
      <c r="J719" s="21"/>
    </row>
    <row r="720" spans="5:10" x14ac:dyDescent="0.35">
      <c r="E720" s="158">
        <v>12008</v>
      </c>
      <c r="F720" s="158" t="s">
        <v>855</v>
      </c>
      <c r="G720" t="s">
        <v>0</v>
      </c>
      <c r="H720" t="s">
        <v>861</v>
      </c>
      <c r="I720" s="13">
        <v>5</v>
      </c>
      <c r="J720" s="21"/>
    </row>
    <row r="721" spans="5:10" x14ac:dyDescent="0.35">
      <c r="E721" s="158">
        <v>12009</v>
      </c>
      <c r="F721" s="158" t="s">
        <v>111</v>
      </c>
      <c r="G721" t="s">
        <v>0</v>
      </c>
      <c r="H721" t="s">
        <v>0</v>
      </c>
      <c r="I721" s="13">
        <v>5</v>
      </c>
      <c r="J721" s="21"/>
    </row>
    <row r="722" spans="5:10" x14ac:dyDescent="0.35">
      <c r="E722" s="158">
        <v>12010</v>
      </c>
      <c r="F722" s="158" t="s">
        <v>610</v>
      </c>
      <c r="G722" t="s">
        <v>0</v>
      </c>
      <c r="H722" t="s">
        <v>1616</v>
      </c>
      <c r="I722" s="13">
        <v>6</v>
      </c>
      <c r="J722" s="21"/>
    </row>
    <row r="723" spans="5:10" x14ac:dyDescent="0.35">
      <c r="E723" s="158">
        <v>12015</v>
      </c>
      <c r="F723" s="158" t="s">
        <v>2133</v>
      </c>
      <c r="G723" t="s">
        <v>0</v>
      </c>
      <c r="H723" t="s">
        <v>262</v>
      </c>
      <c r="I723" s="13">
        <v>5</v>
      </c>
      <c r="J723" s="21"/>
    </row>
    <row r="724" spans="5:10" x14ac:dyDescent="0.35">
      <c r="E724" s="158">
        <v>12016</v>
      </c>
      <c r="F724" s="158" t="s">
        <v>611</v>
      </c>
      <c r="G724" t="s">
        <v>0</v>
      </c>
      <c r="H724" t="s">
        <v>1616</v>
      </c>
      <c r="I724" s="13">
        <v>6</v>
      </c>
      <c r="J724" s="21"/>
    </row>
    <row r="725" spans="5:10" x14ac:dyDescent="0.35">
      <c r="E725" s="158">
        <v>12017</v>
      </c>
      <c r="F725" s="158" t="s">
        <v>295</v>
      </c>
      <c r="G725" t="s">
        <v>0</v>
      </c>
      <c r="H725" t="s">
        <v>1759</v>
      </c>
      <c r="I725" s="13">
        <v>5</v>
      </c>
      <c r="J725" s="21"/>
    </row>
    <row r="726" spans="5:10" x14ac:dyDescent="0.35">
      <c r="E726" s="158">
        <v>12018</v>
      </c>
      <c r="F726" s="158" t="s">
        <v>809</v>
      </c>
      <c r="G726" t="s">
        <v>0</v>
      </c>
      <c r="H726" t="s">
        <v>826</v>
      </c>
      <c r="I726" s="13">
        <v>5</v>
      </c>
      <c r="J726" s="21"/>
    </row>
    <row r="727" spans="5:10" x14ac:dyDescent="0.35">
      <c r="E727" s="158">
        <v>12019</v>
      </c>
      <c r="F727" s="158" t="s">
        <v>834</v>
      </c>
      <c r="G727" t="s">
        <v>0</v>
      </c>
      <c r="H727" t="s">
        <v>1760</v>
      </c>
      <c r="I727" s="13">
        <v>5</v>
      </c>
      <c r="J727" s="21"/>
    </row>
    <row r="728" spans="5:10" x14ac:dyDescent="0.35">
      <c r="E728" s="158">
        <v>12020</v>
      </c>
      <c r="F728" s="158" t="s">
        <v>835</v>
      </c>
      <c r="G728" t="s">
        <v>0</v>
      </c>
      <c r="H728" t="s">
        <v>1760</v>
      </c>
      <c r="I728" s="13">
        <v>5</v>
      </c>
      <c r="J728" s="21"/>
    </row>
    <row r="729" spans="5:10" x14ac:dyDescent="0.35">
      <c r="E729" s="158">
        <v>12022</v>
      </c>
      <c r="F729" s="158" t="s">
        <v>810</v>
      </c>
      <c r="G729" t="s">
        <v>0</v>
      </c>
      <c r="H729" t="s">
        <v>826</v>
      </c>
      <c r="I729" s="13">
        <v>5</v>
      </c>
      <c r="J729" s="21"/>
    </row>
    <row r="730" spans="5:10" x14ac:dyDescent="0.35">
      <c r="E730" s="158">
        <v>12023</v>
      </c>
      <c r="F730" s="158" t="s">
        <v>112</v>
      </c>
      <c r="G730" t="s">
        <v>0</v>
      </c>
      <c r="H730" t="s">
        <v>0</v>
      </c>
      <c r="I730" s="13">
        <v>5</v>
      </c>
      <c r="J730" s="21"/>
    </row>
    <row r="731" spans="5:10" x14ac:dyDescent="0.35">
      <c r="E731" s="158">
        <v>12024</v>
      </c>
      <c r="F731" s="158" t="s">
        <v>296</v>
      </c>
      <c r="G731" t="s">
        <v>0</v>
      </c>
      <c r="H731" t="s">
        <v>1759</v>
      </c>
      <c r="I731" s="13">
        <v>5</v>
      </c>
      <c r="J731" s="21"/>
    </row>
    <row r="732" spans="5:10" x14ac:dyDescent="0.35">
      <c r="E732" s="158">
        <v>12025</v>
      </c>
      <c r="F732" s="158" t="s">
        <v>433</v>
      </c>
      <c r="G732" t="s">
        <v>0</v>
      </c>
      <c r="H732" t="s">
        <v>756</v>
      </c>
      <c r="I732" s="13">
        <v>6</v>
      </c>
      <c r="J732" s="21"/>
    </row>
    <row r="733" spans="5:10" x14ac:dyDescent="0.35">
      <c r="E733" s="158">
        <v>12027</v>
      </c>
      <c r="F733" s="158" t="s">
        <v>836</v>
      </c>
      <c r="G733" t="s">
        <v>0</v>
      </c>
      <c r="H733" t="s">
        <v>1760</v>
      </c>
      <c r="I733" s="13">
        <v>5</v>
      </c>
      <c r="J733" s="21"/>
    </row>
    <row r="734" spans="5:10" x14ac:dyDescent="0.35">
      <c r="E734" s="158">
        <v>12028</v>
      </c>
      <c r="F734" s="158" t="s">
        <v>811</v>
      </c>
      <c r="G734" t="s">
        <v>0</v>
      </c>
      <c r="H734" t="s">
        <v>826</v>
      </c>
      <c r="I734" s="13">
        <v>5</v>
      </c>
      <c r="J734" s="21"/>
    </row>
    <row r="735" spans="5:10" x14ac:dyDescent="0.35">
      <c r="E735" s="158">
        <v>12029</v>
      </c>
      <c r="F735" s="158" t="s">
        <v>297</v>
      </c>
      <c r="G735" t="s">
        <v>0</v>
      </c>
      <c r="H735" t="s">
        <v>1759</v>
      </c>
      <c r="I735" s="13">
        <v>5</v>
      </c>
      <c r="J735" s="21"/>
    </row>
    <row r="736" spans="5:10" x14ac:dyDescent="0.35">
      <c r="E736" s="158">
        <v>12031</v>
      </c>
      <c r="F736" s="158" t="s">
        <v>862</v>
      </c>
      <c r="G736" t="s">
        <v>0</v>
      </c>
      <c r="H736" t="s">
        <v>875</v>
      </c>
      <c r="I736" s="13">
        <v>6</v>
      </c>
      <c r="J736" s="21"/>
    </row>
    <row r="737" spans="5:10" x14ac:dyDescent="0.35">
      <c r="E737" s="158">
        <v>12032</v>
      </c>
      <c r="F737" s="158" t="s">
        <v>434</v>
      </c>
      <c r="G737" t="s">
        <v>0</v>
      </c>
      <c r="H737" t="s">
        <v>756</v>
      </c>
      <c r="I737" s="13">
        <v>6</v>
      </c>
      <c r="J737" s="21"/>
    </row>
    <row r="738" spans="5:10" x14ac:dyDescent="0.35">
      <c r="E738" s="158">
        <v>12033</v>
      </c>
      <c r="F738" s="158" t="s">
        <v>1762</v>
      </c>
      <c r="G738" t="s">
        <v>0</v>
      </c>
      <c r="H738" t="s">
        <v>826</v>
      </c>
      <c r="I738" s="13">
        <v>5</v>
      </c>
      <c r="J738" s="21"/>
    </row>
    <row r="739" spans="5:10" x14ac:dyDescent="0.35">
      <c r="E739" s="158">
        <v>12035</v>
      </c>
      <c r="F739" s="158" t="s">
        <v>863</v>
      </c>
      <c r="G739" t="s">
        <v>0</v>
      </c>
      <c r="H739" t="s">
        <v>875</v>
      </c>
      <c r="I739" s="13">
        <v>6</v>
      </c>
      <c r="J739" s="21"/>
    </row>
    <row r="740" spans="5:10" x14ac:dyDescent="0.35">
      <c r="E740" s="158">
        <v>12036</v>
      </c>
      <c r="F740" s="158" t="s">
        <v>864</v>
      </c>
      <c r="G740" t="s">
        <v>0</v>
      </c>
      <c r="H740" t="s">
        <v>875</v>
      </c>
      <c r="I740" s="13">
        <v>6</v>
      </c>
      <c r="J740" s="21"/>
    </row>
    <row r="741" spans="5:10" x14ac:dyDescent="0.35">
      <c r="E741" s="158">
        <v>12037</v>
      </c>
      <c r="F741" s="158" t="s">
        <v>298</v>
      </c>
      <c r="G741" t="s">
        <v>0</v>
      </c>
      <c r="H741" t="s">
        <v>1759</v>
      </c>
      <c r="I741" s="13">
        <v>5</v>
      </c>
      <c r="J741" s="21"/>
    </row>
    <row r="742" spans="5:10" x14ac:dyDescent="0.35">
      <c r="E742" s="158">
        <v>12040</v>
      </c>
      <c r="F742" s="158" t="s">
        <v>812</v>
      </c>
      <c r="G742" t="s">
        <v>0</v>
      </c>
      <c r="H742" t="s">
        <v>826</v>
      </c>
      <c r="I742" s="13">
        <v>5</v>
      </c>
      <c r="J742" s="21"/>
    </row>
    <row r="743" spans="5:10" x14ac:dyDescent="0.35">
      <c r="E743" s="158">
        <v>12041</v>
      </c>
      <c r="F743" s="158" t="s">
        <v>113</v>
      </c>
      <c r="G743" t="s">
        <v>0</v>
      </c>
      <c r="H743" t="s">
        <v>0</v>
      </c>
      <c r="I743" s="13">
        <v>5</v>
      </c>
      <c r="J743" s="21"/>
    </row>
    <row r="744" spans="5:10" x14ac:dyDescent="0.35">
      <c r="E744" s="158">
        <v>12042</v>
      </c>
      <c r="F744" s="158" t="s">
        <v>2134</v>
      </c>
      <c r="G744" t="s">
        <v>0</v>
      </c>
      <c r="H744" t="s">
        <v>262</v>
      </c>
      <c r="I744" s="13">
        <v>5</v>
      </c>
      <c r="J744" s="21"/>
    </row>
    <row r="745" spans="5:10" x14ac:dyDescent="0.35">
      <c r="E745" s="158">
        <v>12043</v>
      </c>
      <c r="F745" s="158" t="s">
        <v>865</v>
      </c>
      <c r="G745" t="s">
        <v>0</v>
      </c>
      <c r="H745" t="s">
        <v>875</v>
      </c>
      <c r="I745" s="13">
        <v>6</v>
      </c>
      <c r="J745" s="21"/>
    </row>
    <row r="746" spans="5:10" x14ac:dyDescent="0.35">
      <c r="E746" s="158">
        <v>12045</v>
      </c>
      <c r="F746" s="158" t="s">
        <v>114</v>
      </c>
      <c r="G746" t="s">
        <v>0</v>
      </c>
      <c r="H746" t="s">
        <v>0</v>
      </c>
      <c r="I746" s="13">
        <v>5</v>
      </c>
      <c r="J746" s="21"/>
    </row>
    <row r="747" spans="5:10" x14ac:dyDescent="0.35">
      <c r="E747" s="158">
        <v>12046</v>
      </c>
      <c r="F747" s="158" t="s">
        <v>115</v>
      </c>
      <c r="G747" t="s">
        <v>0</v>
      </c>
      <c r="H747" t="s">
        <v>0</v>
      </c>
      <c r="I747" s="13">
        <v>5</v>
      </c>
      <c r="J747" s="21"/>
    </row>
    <row r="748" spans="5:10" x14ac:dyDescent="0.35">
      <c r="E748" s="158">
        <v>12047</v>
      </c>
      <c r="F748" s="158" t="s">
        <v>116</v>
      </c>
      <c r="G748" t="s">
        <v>0</v>
      </c>
      <c r="H748" t="s">
        <v>0</v>
      </c>
      <c r="I748" s="13">
        <v>5</v>
      </c>
      <c r="J748" s="21"/>
    </row>
    <row r="749" spans="5:10" x14ac:dyDescent="0.35">
      <c r="E749" s="158">
        <v>12050</v>
      </c>
      <c r="F749" s="158" t="s">
        <v>299</v>
      </c>
      <c r="G749" t="s">
        <v>0</v>
      </c>
      <c r="H749" t="s">
        <v>1759</v>
      </c>
      <c r="I749" s="13">
        <v>5</v>
      </c>
      <c r="J749" s="21"/>
    </row>
    <row r="750" spans="5:10" x14ac:dyDescent="0.35">
      <c r="E750" s="158">
        <v>12051</v>
      </c>
      <c r="F750" s="158" t="s">
        <v>2135</v>
      </c>
      <c r="G750" t="s">
        <v>0</v>
      </c>
      <c r="H750" t="s">
        <v>262</v>
      </c>
      <c r="I750" s="13">
        <v>5</v>
      </c>
      <c r="J750" s="21"/>
    </row>
    <row r="751" spans="5:10" x14ac:dyDescent="0.35">
      <c r="E751" s="158">
        <v>12052</v>
      </c>
      <c r="F751" s="158" t="s">
        <v>813</v>
      </c>
      <c r="G751" t="s">
        <v>0</v>
      </c>
      <c r="H751" t="s">
        <v>826</v>
      </c>
      <c r="I751" s="13">
        <v>5</v>
      </c>
      <c r="J751" s="21"/>
    </row>
    <row r="752" spans="5:10" x14ac:dyDescent="0.35">
      <c r="E752" s="158">
        <v>12053</v>
      </c>
      <c r="F752" s="158" t="s">
        <v>856</v>
      </c>
      <c r="G752" t="s">
        <v>0</v>
      </c>
      <c r="H752" t="s">
        <v>861</v>
      </c>
      <c r="I752" s="13">
        <v>5</v>
      </c>
      <c r="J752" s="21"/>
    </row>
    <row r="753" spans="5:10" x14ac:dyDescent="0.35">
      <c r="E753" s="158">
        <v>12054</v>
      </c>
      <c r="F753" s="158" t="s">
        <v>117</v>
      </c>
      <c r="G753" t="s">
        <v>0</v>
      </c>
      <c r="H753" t="s">
        <v>0</v>
      </c>
      <c r="I753" s="13">
        <v>5</v>
      </c>
      <c r="J753" s="21"/>
    </row>
    <row r="754" spans="5:10" x14ac:dyDescent="0.35">
      <c r="E754" s="158">
        <v>12055</v>
      </c>
      <c r="F754" s="158" t="s">
        <v>118</v>
      </c>
      <c r="G754" t="s">
        <v>0</v>
      </c>
      <c r="H754" t="s">
        <v>0</v>
      </c>
      <c r="I754" s="13">
        <v>5</v>
      </c>
      <c r="J754" s="21"/>
    </row>
    <row r="755" spans="5:10" x14ac:dyDescent="0.35">
      <c r="E755" s="158">
        <v>12056</v>
      </c>
      <c r="F755" s="158" t="s">
        <v>857</v>
      </c>
      <c r="G755" t="s">
        <v>0</v>
      </c>
      <c r="H755" t="s">
        <v>861</v>
      </c>
      <c r="I755" s="13">
        <v>5</v>
      </c>
      <c r="J755" s="21"/>
    </row>
    <row r="756" spans="5:10" x14ac:dyDescent="0.35">
      <c r="E756" s="158">
        <v>12057</v>
      </c>
      <c r="F756" s="158" t="s">
        <v>949</v>
      </c>
      <c r="G756" t="s">
        <v>0</v>
      </c>
      <c r="H756" t="s">
        <v>1761</v>
      </c>
      <c r="I756" s="13">
        <v>5</v>
      </c>
      <c r="J756" s="21"/>
    </row>
    <row r="757" spans="5:10" x14ac:dyDescent="0.35">
      <c r="E757" s="158">
        <v>12058</v>
      </c>
      <c r="F757" s="158" t="s">
        <v>2136</v>
      </c>
      <c r="G757" t="s">
        <v>0</v>
      </c>
      <c r="H757" t="s">
        <v>262</v>
      </c>
      <c r="I757" s="13">
        <v>5</v>
      </c>
    </row>
    <row r="758" spans="5:10" x14ac:dyDescent="0.35">
      <c r="E758" s="158">
        <v>12059</v>
      </c>
      <c r="F758" s="158" t="s">
        <v>119</v>
      </c>
      <c r="G758" t="s">
        <v>0</v>
      </c>
      <c r="H758" t="s">
        <v>0</v>
      </c>
      <c r="I758" s="13">
        <v>5</v>
      </c>
    </row>
    <row r="759" spans="5:10" x14ac:dyDescent="0.35">
      <c r="E759" s="158">
        <v>12060</v>
      </c>
      <c r="F759" s="158" t="s">
        <v>300</v>
      </c>
      <c r="G759" t="s">
        <v>0</v>
      </c>
      <c r="H759" t="s">
        <v>1759</v>
      </c>
      <c r="I759" s="13">
        <v>5</v>
      </c>
    </row>
    <row r="760" spans="5:10" x14ac:dyDescent="0.35">
      <c r="E760" s="158">
        <v>12061</v>
      </c>
      <c r="F760" s="158" t="s">
        <v>814</v>
      </c>
      <c r="G760" t="s">
        <v>0</v>
      </c>
      <c r="H760" t="s">
        <v>826</v>
      </c>
      <c r="I760" s="13">
        <v>5</v>
      </c>
    </row>
    <row r="761" spans="5:10" x14ac:dyDescent="0.35">
      <c r="E761" s="158">
        <v>12062</v>
      </c>
      <c r="F761" s="158" t="s">
        <v>815</v>
      </c>
      <c r="G761" t="s">
        <v>0</v>
      </c>
      <c r="H761" t="s">
        <v>826</v>
      </c>
      <c r="I761" s="13">
        <v>5</v>
      </c>
    </row>
    <row r="762" spans="5:10" x14ac:dyDescent="0.35">
      <c r="E762" s="158">
        <v>12063</v>
      </c>
      <c r="F762" s="158" t="s">
        <v>816</v>
      </c>
      <c r="G762" t="s">
        <v>0</v>
      </c>
      <c r="H762" t="s">
        <v>826</v>
      </c>
      <c r="I762" s="13">
        <v>5</v>
      </c>
    </row>
    <row r="763" spans="5:10" x14ac:dyDescent="0.35">
      <c r="E763" s="158">
        <v>12064</v>
      </c>
      <c r="F763" s="158" t="s">
        <v>778</v>
      </c>
      <c r="G763" t="s">
        <v>1</v>
      </c>
      <c r="H763" t="s">
        <v>1763</v>
      </c>
      <c r="I763" s="13">
        <v>6</v>
      </c>
    </row>
    <row r="764" spans="5:10" x14ac:dyDescent="0.35">
      <c r="E764" s="158">
        <v>12065</v>
      </c>
      <c r="F764" s="158" t="s">
        <v>837</v>
      </c>
      <c r="G764" t="s">
        <v>0</v>
      </c>
      <c r="H764" t="s">
        <v>1760</v>
      </c>
      <c r="I764" s="13">
        <v>5</v>
      </c>
    </row>
    <row r="765" spans="5:10" x14ac:dyDescent="0.35">
      <c r="E765" s="158">
        <v>12066</v>
      </c>
      <c r="F765" s="158" t="s">
        <v>866</v>
      </c>
      <c r="G765" t="s">
        <v>0</v>
      </c>
      <c r="H765" t="s">
        <v>875</v>
      </c>
      <c r="I765" s="13">
        <v>6</v>
      </c>
    </row>
    <row r="766" spans="5:10" x14ac:dyDescent="0.35">
      <c r="E766" s="158">
        <v>12067</v>
      </c>
      <c r="F766" s="158" t="s">
        <v>120</v>
      </c>
      <c r="G766" t="s">
        <v>0</v>
      </c>
      <c r="H766" t="s">
        <v>0</v>
      </c>
      <c r="I766" s="13">
        <v>5</v>
      </c>
    </row>
    <row r="767" spans="5:10" x14ac:dyDescent="0.35">
      <c r="E767" s="158">
        <v>12068</v>
      </c>
      <c r="F767" s="158" t="s">
        <v>612</v>
      </c>
      <c r="G767" t="s">
        <v>0</v>
      </c>
      <c r="H767" t="s">
        <v>1616</v>
      </c>
      <c r="I767" s="13">
        <v>6</v>
      </c>
    </row>
    <row r="768" spans="5:10" x14ac:dyDescent="0.35">
      <c r="E768" s="158">
        <v>12069</v>
      </c>
      <c r="F768" s="158" t="s">
        <v>613</v>
      </c>
      <c r="G768" t="s">
        <v>0</v>
      </c>
      <c r="H768" t="s">
        <v>1616</v>
      </c>
      <c r="I768" s="13">
        <v>6</v>
      </c>
    </row>
    <row r="769" spans="5:9" x14ac:dyDescent="0.35">
      <c r="E769" s="158">
        <v>12070</v>
      </c>
      <c r="F769" s="158" t="s">
        <v>614</v>
      </c>
      <c r="G769" t="s">
        <v>0</v>
      </c>
      <c r="H769" t="s">
        <v>1616</v>
      </c>
      <c r="I769" s="13">
        <v>6</v>
      </c>
    </row>
    <row r="770" spans="5:9" x14ac:dyDescent="0.35">
      <c r="E770" s="158">
        <v>12071</v>
      </c>
      <c r="F770" s="158" t="s">
        <v>867</v>
      </c>
      <c r="G770" t="s">
        <v>0</v>
      </c>
      <c r="H770" t="s">
        <v>875</v>
      </c>
      <c r="I770" s="13">
        <v>6</v>
      </c>
    </row>
    <row r="771" spans="5:9" x14ac:dyDescent="0.35">
      <c r="E771" s="158">
        <v>12072</v>
      </c>
      <c r="F771" s="158" t="s">
        <v>615</v>
      </c>
      <c r="G771" t="s">
        <v>0</v>
      </c>
      <c r="H771" t="s">
        <v>1616</v>
      </c>
      <c r="I771" s="13">
        <v>6</v>
      </c>
    </row>
    <row r="772" spans="5:9" x14ac:dyDescent="0.35">
      <c r="E772" s="158">
        <v>12073</v>
      </c>
      <c r="F772" s="158" t="s">
        <v>868</v>
      </c>
      <c r="G772" t="s">
        <v>0</v>
      </c>
      <c r="H772" t="s">
        <v>875</v>
      </c>
      <c r="I772" s="13">
        <v>6</v>
      </c>
    </row>
    <row r="773" spans="5:9" x14ac:dyDescent="0.35">
      <c r="E773" s="158">
        <v>12074</v>
      </c>
      <c r="F773" s="158" t="s">
        <v>838</v>
      </c>
      <c r="G773" t="s">
        <v>0</v>
      </c>
      <c r="H773" t="s">
        <v>1760</v>
      </c>
      <c r="I773" s="13">
        <v>5</v>
      </c>
    </row>
    <row r="774" spans="5:9" x14ac:dyDescent="0.35">
      <c r="E774" s="158">
        <v>12075</v>
      </c>
      <c r="F774" s="158" t="s">
        <v>301</v>
      </c>
      <c r="G774" t="s">
        <v>0</v>
      </c>
      <c r="H774" t="s">
        <v>1759</v>
      </c>
      <c r="I774" s="13">
        <v>5</v>
      </c>
    </row>
    <row r="775" spans="5:9" x14ac:dyDescent="0.35">
      <c r="E775" s="158">
        <v>12076</v>
      </c>
      <c r="F775" s="158" t="s">
        <v>869</v>
      </c>
      <c r="G775" t="s">
        <v>0</v>
      </c>
      <c r="H775" t="s">
        <v>875</v>
      </c>
      <c r="I775" s="13">
        <v>6</v>
      </c>
    </row>
    <row r="776" spans="5:9" x14ac:dyDescent="0.35">
      <c r="E776" s="158">
        <v>12077</v>
      </c>
      <c r="F776" s="158" t="s">
        <v>121</v>
      </c>
      <c r="G776" t="s">
        <v>0</v>
      </c>
      <c r="H776" t="s">
        <v>0</v>
      </c>
      <c r="I776" s="13">
        <v>5</v>
      </c>
    </row>
    <row r="777" spans="5:9" x14ac:dyDescent="0.35">
      <c r="E777" s="158">
        <v>12078</v>
      </c>
      <c r="F777" s="158" t="s">
        <v>435</v>
      </c>
      <c r="G777" t="s">
        <v>0</v>
      </c>
      <c r="H777" t="s">
        <v>756</v>
      </c>
      <c r="I777" s="13">
        <v>6</v>
      </c>
    </row>
    <row r="778" spans="5:9" x14ac:dyDescent="0.35">
      <c r="E778" s="158">
        <v>12082</v>
      </c>
      <c r="F778" s="158" t="s">
        <v>817</v>
      </c>
      <c r="G778" t="s">
        <v>0</v>
      </c>
      <c r="H778" t="s">
        <v>826</v>
      </c>
      <c r="I778" s="13">
        <v>5</v>
      </c>
    </row>
    <row r="779" spans="5:9" x14ac:dyDescent="0.35">
      <c r="E779" s="158">
        <v>12083</v>
      </c>
      <c r="F779" s="158" t="s">
        <v>2137</v>
      </c>
      <c r="G779" t="s">
        <v>0</v>
      </c>
      <c r="H779" t="s">
        <v>262</v>
      </c>
      <c r="I779" s="13">
        <v>5</v>
      </c>
    </row>
    <row r="780" spans="5:9" x14ac:dyDescent="0.35">
      <c r="E780" s="158">
        <v>12084</v>
      </c>
      <c r="F780" s="158" t="s">
        <v>122</v>
      </c>
      <c r="G780" t="s">
        <v>0</v>
      </c>
      <c r="H780" t="s">
        <v>0</v>
      </c>
      <c r="I780" s="13">
        <v>5</v>
      </c>
    </row>
    <row r="781" spans="5:9" x14ac:dyDescent="0.35">
      <c r="E781" s="158">
        <v>12085</v>
      </c>
      <c r="F781" s="158" t="s">
        <v>123</v>
      </c>
      <c r="G781" t="s">
        <v>0</v>
      </c>
      <c r="H781" t="s">
        <v>0</v>
      </c>
      <c r="I781" s="13">
        <v>5</v>
      </c>
    </row>
    <row r="782" spans="5:9" x14ac:dyDescent="0.35">
      <c r="E782" s="158">
        <v>12086</v>
      </c>
      <c r="F782" s="158" t="s">
        <v>616</v>
      </c>
      <c r="G782" t="s">
        <v>0</v>
      </c>
      <c r="H782" t="s">
        <v>1616</v>
      </c>
      <c r="I782" s="13">
        <v>6</v>
      </c>
    </row>
    <row r="783" spans="5:9" x14ac:dyDescent="0.35">
      <c r="E783" s="158">
        <v>12087</v>
      </c>
      <c r="F783" s="158" t="s">
        <v>2138</v>
      </c>
      <c r="G783" t="s">
        <v>0</v>
      </c>
      <c r="H783" t="s">
        <v>262</v>
      </c>
      <c r="I783" s="13">
        <v>5</v>
      </c>
    </row>
    <row r="784" spans="5:9" x14ac:dyDescent="0.35">
      <c r="E784" s="158">
        <v>12089</v>
      </c>
      <c r="F784" s="158" t="s">
        <v>818</v>
      </c>
      <c r="G784" t="s">
        <v>0</v>
      </c>
      <c r="H784" t="s">
        <v>826</v>
      </c>
      <c r="I784" s="13">
        <v>5</v>
      </c>
    </row>
    <row r="785" spans="5:9" x14ac:dyDescent="0.35">
      <c r="E785" s="158">
        <v>12090</v>
      </c>
      <c r="F785" s="158" t="s">
        <v>819</v>
      </c>
      <c r="G785" t="s">
        <v>0</v>
      </c>
      <c r="H785" t="s">
        <v>826</v>
      </c>
      <c r="I785" s="13">
        <v>5</v>
      </c>
    </row>
    <row r="786" spans="5:9" x14ac:dyDescent="0.35">
      <c r="E786" s="158">
        <v>12092</v>
      </c>
      <c r="F786" s="158" t="s">
        <v>870</v>
      </c>
      <c r="G786" t="s">
        <v>0</v>
      </c>
      <c r="H786" t="s">
        <v>875</v>
      </c>
      <c r="I786" s="13">
        <v>6</v>
      </c>
    </row>
    <row r="787" spans="5:9" x14ac:dyDescent="0.35">
      <c r="E787" s="158">
        <v>12093</v>
      </c>
      <c r="F787" s="158" t="s">
        <v>871</v>
      </c>
      <c r="G787" t="s">
        <v>0</v>
      </c>
      <c r="H787" t="s">
        <v>875</v>
      </c>
      <c r="I787" s="13">
        <v>6</v>
      </c>
    </row>
    <row r="788" spans="5:9" x14ac:dyDescent="0.35">
      <c r="E788" s="158">
        <v>12094</v>
      </c>
      <c r="F788" s="158" t="s">
        <v>820</v>
      </c>
      <c r="G788" t="s">
        <v>0</v>
      </c>
      <c r="H788" t="s">
        <v>826</v>
      </c>
      <c r="I788" s="13">
        <v>5</v>
      </c>
    </row>
    <row r="789" spans="5:9" x14ac:dyDescent="0.35">
      <c r="E789" s="158">
        <v>12095</v>
      </c>
      <c r="F789" s="158" t="s">
        <v>436</v>
      </c>
      <c r="G789" t="s">
        <v>0</v>
      </c>
      <c r="H789" t="s">
        <v>756</v>
      </c>
      <c r="I789" s="13">
        <v>6</v>
      </c>
    </row>
    <row r="790" spans="5:9" x14ac:dyDescent="0.35">
      <c r="E790" s="158">
        <v>12106</v>
      </c>
      <c r="F790" s="158" t="s">
        <v>302</v>
      </c>
      <c r="G790" t="s">
        <v>0</v>
      </c>
      <c r="H790" t="s">
        <v>1759</v>
      </c>
      <c r="I790" s="13">
        <v>5</v>
      </c>
    </row>
    <row r="791" spans="5:9" x14ac:dyDescent="0.35">
      <c r="E791" s="158">
        <v>12107</v>
      </c>
      <c r="F791" s="158" t="s">
        <v>124</v>
      </c>
      <c r="G791" t="s">
        <v>0</v>
      </c>
      <c r="H791" t="s">
        <v>0</v>
      </c>
      <c r="I791" s="13">
        <v>5</v>
      </c>
    </row>
    <row r="792" spans="5:9" x14ac:dyDescent="0.35">
      <c r="E792" s="158">
        <v>12108</v>
      </c>
      <c r="F792" s="158" t="s">
        <v>455</v>
      </c>
      <c r="G792" t="s">
        <v>3</v>
      </c>
      <c r="H792" t="s">
        <v>578</v>
      </c>
      <c r="I792" s="13">
        <v>6</v>
      </c>
    </row>
    <row r="793" spans="5:9" x14ac:dyDescent="0.35">
      <c r="E793" s="158">
        <v>12110</v>
      </c>
      <c r="F793" s="158" t="s">
        <v>125</v>
      </c>
      <c r="G793" t="s">
        <v>0</v>
      </c>
      <c r="H793" t="s">
        <v>0</v>
      </c>
      <c r="I793" s="13">
        <v>5</v>
      </c>
    </row>
    <row r="794" spans="5:9" x14ac:dyDescent="0.35">
      <c r="E794" s="158">
        <v>12115</v>
      </c>
      <c r="F794" s="158" t="s">
        <v>303</v>
      </c>
      <c r="G794" t="s">
        <v>0</v>
      </c>
      <c r="H794" t="s">
        <v>1759</v>
      </c>
      <c r="I794" s="13">
        <v>5</v>
      </c>
    </row>
    <row r="795" spans="5:9" x14ac:dyDescent="0.35">
      <c r="E795" s="158">
        <v>12116</v>
      </c>
      <c r="F795" s="158" t="s">
        <v>779</v>
      </c>
      <c r="G795" t="s">
        <v>1</v>
      </c>
      <c r="H795" t="s">
        <v>1763</v>
      </c>
      <c r="I795" s="13">
        <v>6</v>
      </c>
    </row>
    <row r="796" spans="5:9" x14ac:dyDescent="0.35">
      <c r="E796" s="158">
        <v>12117</v>
      </c>
      <c r="F796" s="158" t="s">
        <v>437</v>
      </c>
      <c r="G796" t="s">
        <v>0</v>
      </c>
      <c r="H796" t="s">
        <v>756</v>
      </c>
      <c r="I796" s="13">
        <v>6</v>
      </c>
    </row>
    <row r="797" spans="5:9" x14ac:dyDescent="0.35">
      <c r="E797" s="158">
        <v>12118</v>
      </c>
      <c r="F797" s="158" t="s">
        <v>839</v>
      </c>
      <c r="G797" t="s">
        <v>0</v>
      </c>
      <c r="H797" t="s">
        <v>1760</v>
      </c>
      <c r="I797" s="13">
        <v>5</v>
      </c>
    </row>
    <row r="798" spans="5:9" x14ac:dyDescent="0.35">
      <c r="E798" s="158">
        <v>12120</v>
      </c>
      <c r="F798" s="158" t="s">
        <v>126</v>
      </c>
      <c r="G798" t="s">
        <v>0</v>
      </c>
      <c r="H798" t="s">
        <v>0</v>
      </c>
      <c r="I798" s="13">
        <v>5</v>
      </c>
    </row>
    <row r="799" spans="5:9" x14ac:dyDescent="0.35">
      <c r="E799" s="158">
        <v>12121</v>
      </c>
      <c r="F799" s="158" t="s">
        <v>821</v>
      </c>
      <c r="G799" t="s">
        <v>0</v>
      </c>
      <c r="H799" t="s">
        <v>826</v>
      </c>
      <c r="I799" s="13">
        <v>5</v>
      </c>
    </row>
    <row r="800" spans="5:9" x14ac:dyDescent="0.35">
      <c r="E800" s="158">
        <v>12122</v>
      </c>
      <c r="F800" s="158" t="s">
        <v>872</v>
      </c>
      <c r="G800" t="s">
        <v>0</v>
      </c>
      <c r="H800" t="s">
        <v>875</v>
      </c>
      <c r="I800" s="13">
        <v>6</v>
      </c>
    </row>
    <row r="801" spans="5:9" x14ac:dyDescent="0.35">
      <c r="E801" s="158">
        <v>12123</v>
      </c>
      <c r="F801" s="158" t="s">
        <v>822</v>
      </c>
      <c r="G801" t="s">
        <v>0</v>
      </c>
      <c r="H801" t="s">
        <v>826</v>
      </c>
      <c r="I801" s="13">
        <v>5</v>
      </c>
    </row>
    <row r="802" spans="5:9" x14ac:dyDescent="0.35">
      <c r="E802" s="158">
        <v>12124</v>
      </c>
      <c r="F802" s="158" t="s">
        <v>2139</v>
      </c>
      <c r="G802" t="s">
        <v>0</v>
      </c>
      <c r="H802" t="s">
        <v>262</v>
      </c>
      <c r="I802" s="13">
        <v>5</v>
      </c>
    </row>
    <row r="803" spans="5:9" x14ac:dyDescent="0.35">
      <c r="E803" s="158">
        <v>12125</v>
      </c>
      <c r="F803" s="158" t="s">
        <v>304</v>
      </c>
      <c r="G803" t="s">
        <v>0</v>
      </c>
      <c r="H803" t="s">
        <v>1759</v>
      </c>
      <c r="I803" s="13">
        <v>5</v>
      </c>
    </row>
    <row r="804" spans="5:9" x14ac:dyDescent="0.35">
      <c r="E804" s="158">
        <v>12128</v>
      </c>
      <c r="F804" s="158" t="s">
        <v>127</v>
      </c>
      <c r="G804" t="s">
        <v>0</v>
      </c>
      <c r="H804" t="s">
        <v>0</v>
      </c>
      <c r="I804" s="13">
        <v>5</v>
      </c>
    </row>
    <row r="805" spans="5:9" x14ac:dyDescent="0.35">
      <c r="E805" s="158">
        <v>12130</v>
      </c>
      <c r="F805" s="158" t="s">
        <v>305</v>
      </c>
      <c r="G805" t="s">
        <v>0</v>
      </c>
      <c r="H805" t="s">
        <v>1759</v>
      </c>
      <c r="I805" s="13">
        <v>5</v>
      </c>
    </row>
    <row r="806" spans="5:9" x14ac:dyDescent="0.35">
      <c r="E806" s="158">
        <v>12131</v>
      </c>
      <c r="F806" s="158" t="s">
        <v>873</v>
      </c>
      <c r="G806" t="s">
        <v>0</v>
      </c>
      <c r="H806" t="s">
        <v>875</v>
      </c>
      <c r="I806" s="13">
        <v>6</v>
      </c>
    </row>
    <row r="807" spans="5:9" x14ac:dyDescent="0.35">
      <c r="E807" s="158">
        <v>12132</v>
      </c>
      <c r="F807" s="158" t="s">
        <v>306</v>
      </c>
      <c r="G807" t="s">
        <v>0</v>
      </c>
      <c r="H807" t="s">
        <v>1759</v>
      </c>
      <c r="I807" s="13">
        <v>5</v>
      </c>
    </row>
    <row r="808" spans="5:9" x14ac:dyDescent="0.35">
      <c r="E808" s="158">
        <v>12133</v>
      </c>
      <c r="F808" s="158" t="s">
        <v>823</v>
      </c>
      <c r="G808" t="s">
        <v>0</v>
      </c>
      <c r="H808" t="s">
        <v>826</v>
      </c>
      <c r="I808" s="13">
        <v>5</v>
      </c>
    </row>
    <row r="809" spans="5:9" x14ac:dyDescent="0.35">
      <c r="E809" s="158">
        <v>12134</v>
      </c>
      <c r="F809" s="158" t="s">
        <v>438</v>
      </c>
      <c r="G809" t="s">
        <v>0</v>
      </c>
      <c r="H809" t="s">
        <v>756</v>
      </c>
      <c r="I809" s="13">
        <v>6</v>
      </c>
    </row>
    <row r="810" spans="5:9" x14ac:dyDescent="0.35">
      <c r="E810" s="158">
        <v>12136</v>
      </c>
      <c r="F810" s="158" t="s">
        <v>307</v>
      </c>
      <c r="G810" t="s">
        <v>0</v>
      </c>
      <c r="H810" t="s">
        <v>1759</v>
      </c>
      <c r="I810" s="13">
        <v>5</v>
      </c>
    </row>
    <row r="811" spans="5:9" x14ac:dyDescent="0.35">
      <c r="E811" s="158">
        <v>12137</v>
      </c>
      <c r="F811" s="158" t="s">
        <v>858</v>
      </c>
      <c r="G811" t="s">
        <v>0</v>
      </c>
      <c r="H811" t="s">
        <v>861</v>
      </c>
      <c r="I811" s="13">
        <v>5</v>
      </c>
    </row>
    <row r="812" spans="5:9" x14ac:dyDescent="0.35">
      <c r="E812" s="158">
        <v>12138</v>
      </c>
      <c r="F812" s="158" t="s">
        <v>824</v>
      </c>
      <c r="G812" t="s">
        <v>0</v>
      </c>
      <c r="H812" t="s">
        <v>826</v>
      </c>
      <c r="I812" s="13">
        <v>5</v>
      </c>
    </row>
    <row r="813" spans="5:9" x14ac:dyDescent="0.35">
      <c r="E813" s="158">
        <v>12139</v>
      </c>
      <c r="F813" s="158" t="s">
        <v>456</v>
      </c>
      <c r="G813" t="s">
        <v>3</v>
      </c>
      <c r="H813" t="s">
        <v>578</v>
      </c>
      <c r="I813" s="13">
        <v>6</v>
      </c>
    </row>
    <row r="814" spans="5:9" x14ac:dyDescent="0.35">
      <c r="E814" s="158">
        <v>12140</v>
      </c>
      <c r="F814" s="158" t="s">
        <v>825</v>
      </c>
      <c r="G814" t="s">
        <v>0</v>
      </c>
      <c r="H814" t="s">
        <v>826</v>
      </c>
      <c r="I814" s="13">
        <v>5</v>
      </c>
    </row>
    <row r="815" spans="5:9" x14ac:dyDescent="0.35">
      <c r="E815" s="158">
        <v>12141</v>
      </c>
      <c r="F815" s="158" t="s">
        <v>859</v>
      </c>
      <c r="G815" t="s">
        <v>0</v>
      </c>
      <c r="H815" t="s">
        <v>861</v>
      </c>
      <c r="I815" s="13">
        <v>5</v>
      </c>
    </row>
    <row r="816" spans="5:9" x14ac:dyDescent="0.35">
      <c r="E816" s="158">
        <v>12143</v>
      </c>
      <c r="F816" s="158" t="s">
        <v>128</v>
      </c>
      <c r="G816" t="s">
        <v>0</v>
      </c>
      <c r="H816" t="s">
        <v>0</v>
      </c>
      <c r="I816" s="13">
        <v>5</v>
      </c>
    </row>
    <row r="817" spans="5:9" x14ac:dyDescent="0.35">
      <c r="E817" s="158">
        <v>12144</v>
      </c>
      <c r="F817" s="158" t="s">
        <v>826</v>
      </c>
      <c r="G817" t="s">
        <v>0</v>
      </c>
      <c r="H817" t="s">
        <v>826</v>
      </c>
      <c r="I817" s="13">
        <v>5</v>
      </c>
    </row>
    <row r="818" spans="5:9" x14ac:dyDescent="0.35">
      <c r="E818" s="158">
        <v>12147</v>
      </c>
      <c r="F818" s="158" t="s">
        <v>129</v>
      </c>
      <c r="G818" t="s">
        <v>0</v>
      </c>
      <c r="H818" t="s">
        <v>0</v>
      </c>
      <c r="I818" s="13">
        <v>5</v>
      </c>
    </row>
    <row r="819" spans="5:9" x14ac:dyDescent="0.35">
      <c r="E819" s="158">
        <v>12148</v>
      </c>
      <c r="F819" s="158" t="s">
        <v>840</v>
      </c>
      <c r="G819" t="s">
        <v>0</v>
      </c>
      <c r="H819" t="s">
        <v>1760</v>
      </c>
      <c r="I819" s="13">
        <v>5</v>
      </c>
    </row>
    <row r="820" spans="5:9" x14ac:dyDescent="0.35">
      <c r="E820" s="158">
        <v>12149</v>
      </c>
      <c r="F820" s="158" t="s">
        <v>874</v>
      </c>
      <c r="G820" t="s">
        <v>0</v>
      </c>
      <c r="H820" t="s">
        <v>875</v>
      </c>
      <c r="I820" s="13">
        <v>6</v>
      </c>
    </row>
    <row r="821" spans="5:9" x14ac:dyDescent="0.35">
      <c r="E821" s="158">
        <v>12150</v>
      </c>
      <c r="F821" s="158" t="s">
        <v>860</v>
      </c>
      <c r="G821" t="s">
        <v>0</v>
      </c>
      <c r="H821" t="s">
        <v>861</v>
      </c>
      <c r="I821" s="13">
        <v>5</v>
      </c>
    </row>
    <row r="822" spans="5:9" x14ac:dyDescent="0.35">
      <c r="E822" s="158">
        <v>12151</v>
      </c>
      <c r="F822" s="158" t="s">
        <v>841</v>
      </c>
      <c r="G822" t="s">
        <v>0</v>
      </c>
      <c r="H822" t="s">
        <v>1760</v>
      </c>
      <c r="I822" s="13">
        <v>5</v>
      </c>
    </row>
    <row r="823" spans="5:9" x14ac:dyDescent="0.35">
      <c r="E823" s="158">
        <v>12153</v>
      </c>
      <c r="F823" s="158" t="s">
        <v>827</v>
      </c>
      <c r="G823" t="s">
        <v>0</v>
      </c>
      <c r="H823" t="s">
        <v>826</v>
      </c>
      <c r="I823" s="13">
        <v>5</v>
      </c>
    </row>
    <row r="824" spans="5:9" x14ac:dyDescent="0.35">
      <c r="E824" s="158">
        <v>12154</v>
      </c>
      <c r="F824" s="158" t="s">
        <v>828</v>
      </c>
      <c r="G824" t="s">
        <v>0</v>
      </c>
      <c r="H824" t="s">
        <v>826</v>
      </c>
      <c r="I824" s="13">
        <v>5</v>
      </c>
    </row>
    <row r="825" spans="5:9" x14ac:dyDescent="0.35">
      <c r="E825" s="158">
        <v>12155</v>
      </c>
      <c r="F825" s="158" t="s">
        <v>780</v>
      </c>
      <c r="G825" t="s">
        <v>1</v>
      </c>
      <c r="H825" t="s">
        <v>1763</v>
      </c>
      <c r="I825" s="13">
        <v>6</v>
      </c>
    </row>
    <row r="826" spans="5:9" x14ac:dyDescent="0.35">
      <c r="E826" s="158">
        <v>12156</v>
      </c>
      <c r="F826" s="158" t="s">
        <v>829</v>
      </c>
      <c r="G826" t="s">
        <v>0</v>
      </c>
      <c r="H826" t="s">
        <v>826</v>
      </c>
      <c r="I826" s="13">
        <v>5</v>
      </c>
    </row>
    <row r="827" spans="5:9" x14ac:dyDescent="0.35">
      <c r="E827" s="158">
        <v>12157</v>
      </c>
      <c r="F827" s="158" t="s">
        <v>875</v>
      </c>
      <c r="G827" t="s">
        <v>0</v>
      </c>
      <c r="H827" t="s">
        <v>875</v>
      </c>
      <c r="I827" s="13">
        <v>6</v>
      </c>
    </row>
    <row r="828" spans="5:9" x14ac:dyDescent="0.35">
      <c r="E828" s="158">
        <v>12158</v>
      </c>
      <c r="F828" s="158" t="s">
        <v>130</v>
      </c>
      <c r="G828" t="s">
        <v>0</v>
      </c>
      <c r="H828" t="s">
        <v>0</v>
      </c>
      <c r="I828" s="13">
        <v>5</v>
      </c>
    </row>
    <row r="829" spans="5:9" x14ac:dyDescent="0.35">
      <c r="E829" s="158">
        <v>12159</v>
      </c>
      <c r="F829" s="158" t="s">
        <v>131</v>
      </c>
      <c r="G829" t="s">
        <v>0</v>
      </c>
      <c r="H829" t="s">
        <v>0</v>
      </c>
      <c r="I829" s="13">
        <v>5</v>
      </c>
    </row>
    <row r="830" spans="5:9" x14ac:dyDescent="0.35">
      <c r="E830" s="158">
        <v>12160</v>
      </c>
      <c r="F830" s="158" t="s">
        <v>876</v>
      </c>
      <c r="G830" t="s">
        <v>0</v>
      </c>
      <c r="H830" t="s">
        <v>875</v>
      </c>
      <c r="I830" s="13">
        <v>6</v>
      </c>
    </row>
    <row r="831" spans="5:9" x14ac:dyDescent="0.35">
      <c r="E831" s="158">
        <v>12161</v>
      </c>
      <c r="F831" s="158" t="s">
        <v>132</v>
      </c>
      <c r="G831" t="s">
        <v>0</v>
      </c>
      <c r="H831" t="s">
        <v>0</v>
      </c>
      <c r="I831" s="13">
        <v>5</v>
      </c>
    </row>
    <row r="832" spans="5:9" x14ac:dyDescent="0.35">
      <c r="E832" s="158">
        <v>12164</v>
      </c>
      <c r="F832" s="158" t="s">
        <v>457</v>
      </c>
      <c r="G832" t="s">
        <v>3</v>
      </c>
      <c r="H832" t="s">
        <v>578</v>
      </c>
      <c r="I832" s="13">
        <v>6</v>
      </c>
    </row>
    <row r="833" spans="5:9" x14ac:dyDescent="0.35">
      <c r="E833" s="158">
        <v>12165</v>
      </c>
      <c r="F833" s="158" t="s">
        <v>308</v>
      </c>
      <c r="G833" t="s">
        <v>0</v>
      </c>
      <c r="H833" t="s">
        <v>1759</v>
      </c>
      <c r="I833" s="13">
        <v>5</v>
      </c>
    </row>
    <row r="834" spans="5:9" x14ac:dyDescent="0.35">
      <c r="E834" s="158">
        <v>12166</v>
      </c>
      <c r="F834" s="158" t="s">
        <v>617</v>
      </c>
      <c r="G834" t="s">
        <v>0</v>
      </c>
      <c r="H834" t="s">
        <v>1616</v>
      </c>
      <c r="I834" s="13">
        <v>6</v>
      </c>
    </row>
    <row r="835" spans="5:9" x14ac:dyDescent="0.35">
      <c r="E835" s="158">
        <v>12167</v>
      </c>
      <c r="F835" s="158" t="s">
        <v>2140</v>
      </c>
      <c r="G835" t="s">
        <v>1</v>
      </c>
      <c r="H835" t="s">
        <v>2141</v>
      </c>
      <c r="I835" s="13">
        <v>6</v>
      </c>
    </row>
    <row r="836" spans="5:9" x14ac:dyDescent="0.35">
      <c r="E836" s="158">
        <v>12168</v>
      </c>
      <c r="F836" s="158" t="s">
        <v>830</v>
      </c>
      <c r="G836" t="s">
        <v>0</v>
      </c>
      <c r="H836" t="s">
        <v>826</v>
      </c>
      <c r="I836" s="13">
        <v>5</v>
      </c>
    </row>
    <row r="837" spans="5:9" x14ac:dyDescent="0.35">
      <c r="E837" s="158">
        <v>12169</v>
      </c>
      <c r="F837" s="158" t="s">
        <v>830</v>
      </c>
      <c r="G837" t="s">
        <v>0</v>
      </c>
      <c r="H837" t="s">
        <v>826</v>
      </c>
      <c r="I837" s="13">
        <v>5</v>
      </c>
    </row>
    <row r="838" spans="5:9" x14ac:dyDescent="0.35">
      <c r="E838" s="158">
        <v>12170</v>
      </c>
      <c r="F838" s="158" t="s">
        <v>842</v>
      </c>
      <c r="G838" t="s">
        <v>0</v>
      </c>
      <c r="H838" t="s">
        <v>1760</v>
      </c>
      <c r="I838" s="13">
        <v>5</v>
      </c>
    </row>
    <row r="839" spans="5:9" x14ac:dyDescent="0.35">
      <c r="E839" s="158">
        <v>12172</v>
      </c>
      <c r="F839" s="158" t="s">
        <v>309</v>
      </c>
      <c r="G839" t="s">
        <v>0</v>
      </c>
      <c r="H839" t="s">
        <v>1759</v>
      </c>
      <c r="I839" s="13">
        <v>5</v>
      </c>
    </row>
    <row r="840" spans="5:9" x14ac:dyDescent="0.35">
      <c r="E840" s="158">
        <v>12173</v>
      </c>
      <c r="F840" s="158" t="s">
        <v>310</v>
      </c>
      <c r="G840" t="s">
        <v>0</v>
      </c>
      <c r="H840" t="s">
        <v>1759</v>
      </c>
      <c r="I840" s="13">
        <v>5</v>
      </c>
    </row>
    <row r="841" spans="5:9" x14ac:dyDescent="0.35">
      <c r="E841" s="158">
        <v>12174</v>
      </c>
      <c r="F841" s="158" t="s">
        <v>311</v>
      </c>
      <c r="G841" t="s">
        <v>0</v>
      </c>
      <c r="H841" t="s">
        <v>1759</v>
      </c>
      <c r="I841" s="13">
        <v>5</v>
      </c>
    </row>
    <row r="842" spans="5:9" x14ac:dyDescent="0.35">
      <c r="E842" s="158">
        <v>12175</v>
      </c>
      <c r="F842" s="158" t="s">
        <v>877</v>
      </c>
      <c r="G842" t="s">
        <v>0</v>
      </c>
      <c r="H842" t="s">
        <v>875</v>
      </c>
      <c r="I842" s="13">
        <v>6</v>
      </c>
    </row>
    <row r="843" spans="5:9" x14ac:dyDescent="0.35">
      <c r="E843" s="158">
        <v>12176</v>
      </c>
      <c r="F843" s="158" t="s">
        <v>2142</v>
      </c>
      <c r="G843" t="s">
        <v>0</v>
      </c>
      <c r="H843" t="s">
        <v>262</v>
      </c>
      <c r="I843" s="13">
        <v>5</v>
      </c>
    </row>
    <row r="844" spans="5:9" x14ac:dyDescent="0.35">
      <c r="E844" s="158">
        <v>12177</v>
      </c>
      <c r="F844" s="158" t="s">
        <v>618</v>
      </c>
      <c r="G844" t="s">
        <v>0</v>
      </c>
      <c r="H844" t="s">
        <v>1616</v>
      </c>
      <c r="I844" s="13">
        <v>6</v>
      </c>
    </row>
    <row r="845" spans="5:9" x14ac:dyDescent="0.35">
      <c r="E845" s="158">
        <v>12180</v>
      </c>
      <c r="F845" s="158" t="s">
        <v>133</v>
      </c>
      <c r="G845" t="s">
        <v>0</v>
      </c>
      <c r="H845" t="s">
        <v>826</v>
      </c>
      <c r="I845" s="13">
        <v>5</v>
      </c>
    </row>
    <row r="846" spans="5:9" x14ac:dyDescent="0.35">
      <c r="E846" s="158">
        <v>12181</v>
      </c>
      <c r="F846" s="158" t="s">
        <v>133</v>
      </c>
      <c r="G846" t="s">
        <v>0</v>
      </c>
      <c r="H846" t="s">
        <v>826</v>
      </c>
      <c r="I846" s="13">
        <v>5</v>
      </c>
    </row>
    <row r="847" spans="5:9" x14ac:dyDescent="0.35">
      <c r="E847" s="158">
        <v>12182</v>
      </c>
      <c r="F847" s="158" t="s">
        <v>133</v>
      </c>
      <c r="G847" t="s">
        <v>0</v>
      </c>
      <c r="H847" t="s">
        <v>826</v>
      </c>
      <c r="I847" s="13">
        <v>5</v>
      </c>
    </row>
    <row r="848" spans="5:9" x14ac:dyDescent="0.35">
      <c r="E848" s="158">
        <v>12183</v>
      </c>
      <c r="F848" s="158" t="s">
        <v>133</v>
      </c>
      <c r="G848" t="s">
        <v>0</v>
      </c>
      <c r="H848" t="s">
        <v>0</v>
      </c>
      <c r="I848" s="13">
        <v>5</v>
      </c>
    </row>
    <row r="849" spans="5:9" x14ac:dyDescent="0.35">
      <c r="E849" s="158">
        <v>12184</v>
      </c>
      <c r="F849" s="158" t="s">
        <v>312</v>
      </c>
      <c r="G849" t="s">
        <v>0</v>
      </c>
      <c r="H849" t="s">
        <v>1759</v>
      </c>
      <c r="I849" s="13">
        <v>5</v>
      </c>
    </row>
    <row r="850" spans="5:9" x14ac:dyDescent="0.35">
      <c r="E850" s="158">
        <v>12185</v>
      </c>
      <c r="F850" s="158" t="s">
        <v>831</v>
      </c>
      <c r="G850" t="s">
        <v>0</v>
      </c>
      <c r="H850" t="s">
        <v>826</v>
      </c>
      <c r="I850" s="13">
        <v>5</v>
      </c>
    </row>
    <row r="851" spans="5:9" x14ac:dyDescent="0.35">
      <c r="E851" s="158">
        <v>12186</v>
      </c>
      <c r="F851" s="158" t="s">
        <v>134</v>
      </c>
      <c r="G851" t="s">
        <v>0</v>
      </c>
      <c r="H851" t="s">
        <v>0</v>
      </c>
      <c r="I851" s="13">
        <v>5</v>
      </c>
    </row>
    <row r="852" spans="5:9" x14ac:dyDescent="0.35">
      <c r="E852" s="158">
        <v>12187</v>
      </c>
      <c r="F852" s="158" t="s">
        <v>878</v>
      </c>
      <c r="G852" t="s">
        <v>0</v>
      </c>
      <c r="H852" t="s">
        <v>875</v>
      </c>
      <c r="I852" s="13">
        <v>6</v>
      </c>
    </row>
    <row r="853" spans="5:9" x14ac:dyDescent="0.35">
      <c r="E853" s="158">
        <v>12188</v>
      </c>
      <c r="F853" s="158" t="s">
        <v>843</v>
      </c>
      <c r="G853" t="s">
        <v>0</v>
      </c>
      <c r="H853" t="s">
        <v>1760</v>
      </c>
      <c r="I853" s="13">
        <v>5</v>
      </c>
    </row>
    <row r="854" spans="5:9" x14ac:dyDescent="0.35">
      <c r="E854" s="158">
        <v>12189</v>
      </c>
      <c r="F854" s="158" t="s">
        <v>135</v>
      </c>
      <c r="G854" t="s">
        <v>0</v>
      </c>
      <c r="H854" t="s">
        <v>0</v>
      </c>
      <c r="I854" s="13">
        <v>5</v>
      </c>
    </row>
    <row r="855" spans="5:9" x14ac:dyDescent="0.35">
      <c r="E855" s="158">
        <v>12190</v>
      </c>
      <c r="F855" s="158" t="s">
        <v>458</v>
      </c>
      <c r="G855" t="s">
        <v>3</v>
      </c>
      <c r="H855" t="s">
        <v>578</v>
      </c>
      <c r="I855" s="13">
        <v>6</v>
      </c>
    </row>
    <row r="856" spans="5:9" x14ac:dyDescent="0.35">
      <c r="E856" s="158">
        <v>12192</v>
      </c>
      <c r="F856" s="158" t="s">
        <v>2143</v>
      </c>
      <c r="G856" t="s">
        <v>0</v>
      </c>
      <c r="H856" t="s">
        <v>262</v>
      </c>
      <c r="I856" s="13">
        <v>5</v>
      </c>
    </row>
    <row r="857" spans="5:9" x14ac:dyDescent="0.35">
      <c r="E857" s="158">
        <v>12193</v>
      </c>
      <c r="F857" s="158" t="s">
        <v>136</v>
      </c>
      <c r="G857" t="s">
        <v>0</v>
      </c>
      <c r="H857" t="s">
        <v>0</v>
      </c>
      <c r="I857" s="13">
        <v>5</v>
      </c>
    </row>
    <row r="858" spans="5:9" x14ac:dyDescent="0.35">
      <c r="E858" s="158">
        <v>12194</v>
      </c>
      <c r="F858" s="158" t="s">
        <v>879</v>
      </c>
      <c r="G858" t="s">
        <v>0</v>
      </c>
      <c r="H858" t="s">
        <v>875</v>
      </c>
      <c r="I858" s="13">
        <v>6</v>
      </c>
    </row>
    <row r="859" spans="5:9" x14ac:dyDescent="0.35">
      <c r="E859" s="158">
        <v>12195</v>
      </c>
      <c r="F859" s="158" t="s">
        <v>313</v>
      </c>
      <c r="G859" t="s">
        <v>0</v>
      </c>
      <c r="H859" t="s">
        <v>1759</v>
      </c>
      <c r="I859" s="13">
        <v>5</v>
      </c>
    </row>
    <row r="860" spans="5:9" x14ac:dyDescent="0.35">
      <c r="E860" s="158">
        <v>12196</v>
      </c>
      <c r="F860" s="158" t="s">
        <v>832</v>
      </c>
      <c r="G860" t="s">
        <v>0</v>
      </c>
      <c r="H860" t="s">
        <v>826</v>
      </c>
      <c r="I860" s="13">
        <v>5</v>
      </c>
    </row>
    <row r="861" spans="5:9" x14ac:dyDescent="0.35">
      <c r="E861" s="158">
        <v>12197</v>
      </c>
      <c r="F861" s="158" t="s">
        <v>781</v>
      </c>
      <c r="G861" t="s">
        <v>1</v>
      </c>
      <c r="H861" t="s">
        <v>1763</v>
      </c>
      <c r="I861" s="13">
        <v>6</v>
      </c>
    </row>
    <row r="862" spans="5:9" x14ac:dyDescent="0.35">
      <c r="E862" s="158">
        <v>12198</v>
      </c>
      <c r="F862" s="158" t="s">
        <v>833</v>
      </c>
      <c r="G862" t="s">
        <v>0</v>
      </c>
      <c r="H862" t="s">
        <v>826</v>
      </c>
      <c r="I862" s="13">
        <v>5</v>
      </c>
    </row>
    <row r="863" spans="5:9" x14ac:dyDescent="0.35">
      <c r="E863" s="158">
        <v>12201</v>
      </c>
      <c r="F863" s="158" t="s">
        <v>0</v>
      </c>
      <c r="G863" t="s">
        <v>0</v>
      </c>
      <c r="H863" t="s">
        <v>0</v>
      </c>
      <c r="I863" s="13">
        <v>5</v>
      </c>
    </row>
    <row r="864" spans="5:9" x14ac:dyDescent="0.35">
      <c r="E864" s="158">
        <v>12202</v>
      </c>
      <c r="F864" s="158" t="s">
        <v>0</v>
      </c>
      <c r="G864" t="s">
        <v>0</v>
      </c>
      <c r="H864" t="s">
        <v>0</v>
      </c>
      <c r="I864" s="13">
        <v>5</v>
      </c>
    </row>
    <row r="865" spans="5:9" x14ac:dyDescent="0.35">
      <c r="E865" s="158">
        <v>12203</v>
      </c>
      <c r="F865" s="158" t="s">
        <v>0</v>
      </c>
      <c r="G865" t="s">
        <v>0</v>
      </c>
      <c r="H865" t="s">
        <v>0</v>
      </c>
      <c r="I865" s="13">
        <v>5</v>
      </c>
    </row>
    <row r="866" spans="5:9" x14ac:dyDescent="0.35">
      <c r="E866" s="158">
        <v>12204</v>
      </c>
      <c r="F866" s="158" t="s">
        <v>0</v>
      </c>
      <c r="G866" t="s">
        <v>0</v>
      </c>
      <c r="H866" t="s">
        <v>0</v>
      </c>
      <c r="I866" s="13">
        <v>5</v>
      </c>
    </row>
    <row r="867" spans="5:9" x14ac:dyDescent="0.35">
      <c r="E867" s="158">
        <v>12205</v>
      </c>
      <c r="F867" s="158" t="s">
        <v>0</v>
      </c>
      <c r="G867" t="s">
        <v>0</v>
      </c>
      <c r="H867" t="s">
        <v>0</v>
      </c>
      <c r="I867" s="13">
        <v>5</v>
      </c>
    </row>
    <row r="868" spans="5:9" x14ac:dyDescent="0.35">
      <c r="E868" s="158">
        <v>12206</v>
      </c>
      <c r="F868" s="158" t="s">
        <v>0</v>
      </c>
      <c r="G868" t="s">
        <v>0</v>
      </c>
      <c r="H868" t="s">
        <v>0</v>
      </c>
      <c r="I868" s="13">
        <v>5</v>
      </c>
    </row>
    <row r="869" spans="5:9" x14ac:dyDescent="0.35">
      <c r="E869" s="158">
        <v>12207</v>
      </c>
      <c r="F869" s="158" t="s">
        <v>0</v>
      </c>
      <c r="G869" t="s">
        <v>0</v>
      </c>
      <c r="H869" t="s">
        <v>0</v>
      </c>
      <c r="I869" s="13">
        <v>5</v>
      </c>
    </row>
    <row r="870" spans="5:9" x14ac:dyDescent="0.35">
      <c r="E870" s="158">
        <v>12208</v>
      </c>
      <c r="F870" s="158" t="s">
        <v>0</v>
      </c>
      <c r="G870" t="s">
        <v>0</v>
      </c>
      <c r="H870" t="s">
        <v>0</v>
      </c>
      <c r="I870" s="13">
        <v>5</v>
      </c>
    </row>
    <row r="871" spans="5:9" x14ac:dyDescent="0.35">
      <c r="E871" s="158">
        <v>12209</v>
      </c>
      <c r="F871" s="158" t="s">
        <v>0</v>
      </c>
      <c r="G871" t="s">
        <v>0</v>
      </c>
      <c r="H871" t="s">
        <v>0</v>
      </c>
      <c r="I871" s="13">
        <v>5</v>
      </c>
    </row>
    <row r="872" spans="5:9" x14ac:dyDescent="0.35">
      <c r="E872" s="158">
        <v>12210</v>
      </c>
      <c r="F872" s="158" t="s">
        <v>0</v>
      </c>
      <c r="G872" t="s">
        <v>0</v>
      </c>
      <c r="H872" t="s">
        <v>0</v>
      </c>
      <c r="I872" s="13">
        <v>5</v>
      </c>
    </row>
    <row r="873" spans="5:9" x14ac:dyDescent="0.35">
      <c r="E873" s="158">
        <v>12211</v>
      </c>
      <c r="F873" s="158" t="s">
        <v>0</v>
      </c>
      <c r="G873" t="s">
        <v>0</v>
      </c>
      <c r="H873" t="s">
        <v>0</v>
      </c>
      <c r="I873" s="13">
        <v>5</v>
      </c>
    </row>
    <row r="874" spans="5:9" x14ac:dyDescent="0.35">
      <c r="E874" s="158">
        <v>12212</v>
      </c>
      <c r="F874" s="158" t="s">
        <v>0</v>
      </c>
      <c r="G874" t="s">
        <v>0</v>
      </c>
      <c r="H874" t="s">
        <v>0</v>
      </c>
      <c r="I874" s="13">
        <v>5</v>
      </c>
    </row>
    <row r="875" spans="5:9" x14ac:dyDescent="0.35">
      <c r="E875" s="158">
        <v>12214</v>
      </c>
      <c r="F875" s="158" t="s">
        <v>0</v>
      </c>
      <c r="G875" t="s">
        <v>0</v>
      </c>
      <c r="H875" t="s">
        <v>0</v>
      </c>
      <c r="I875" s="13">
        <v>5</v>
      </c>
    </row>
    <row r="876" spans="5:9" x14ac:dyDescent="0.35">
      <c r="E876" s="158">
        <v>12220</v>
      </c>
      <c r="F876" s="158" t="s">
        <v>0</v>
      </c>
      <c r="G876" t="s">
        <v>0</v>
      </c>
      <c r="H876" t="s">
        <v>0</v>
      </c>
      <c r="I876" s="13">
        <v>5</v>
      </c>
    </row>
    <row r="877" spans="5:9" x14ac:dyDescent="0.35">
      <c r="E877" s="158">
        <v>12222</v>
      </c>
      <c r="F877" s="158" t="s">
        <v>0</v>
      </c>
      <c r="G877" t="s">
        <v>0</v>
      </c>
      <c r="H877" t="s">
        <v>0</v>
      </c>
      <c r="I877" s="13">
        <v>5</v>
      </c>
    </row>
    <row r="878" spans="5:9" x14ac:dyDescent="0.35">
      <c r="E878" s="158">
        <v>12223</v>
      </c>
      <c r="F878" s="158" t="s">
        <v>0</v>
      </c>
      <c r="G878" t="s">
        <v>0</v>
      </c>
      <c r="H878" t="s">
        <v>0</v>
      </c>
      <c r="I878" s="13">
        <v>5</v>
      </c>
    </row>
    <row r="879" spans="5:9" x14ac:dyDescent="0.35">
      <c r="E879" s="158">
        <v>12224</v>
      </c>
      <c r="F879" s="158" t="s">
        <v>0</v>
      </c>
      <c r="G879" t="s">
        <v>0</v>
      </c>
      <c r="H879" t="s">
        <v>0</v>
      </c>
      <c r="I879" s="13">
        <v>5</v>
      </c>
    </row>
    <row r="880" spans="5:9" x14ac:dyDescent="0.35">
      <c r="E880" s="158">
        <v>12225</v>
      </c>
      <c r="F880" s="158" t="s">
        <v>0</v>
      </c>
      <c r="G880" t="s">
        <v>0</v>
      </c>
      <c r="H880" t="s">
        <v>0</v>
      </c>
      <c r="I880" s="13">
        <v>5</v>
      </c>
    </row>
    <row r="881" spans="5:9" x14ac:dyDescent="0.35">
      <c r="E881" s="158">
        <v>12226</v>
      </c>
      <c r="F881" s="158" t="s">
        <v>0</v>
      </c>
      <c r="G881" t="s">
        <v>0</v>
      </c>
      <c r="H881" t="s">
        <v>0</v>
      </c>
      <c r="I881" s="13">
        <v>5</v>
      </c>
    </row>
    <row r="882" spans="5:9" x14ac:dyDescent="0.35">
      <c r="E882" s="158">
        <v>12227</v>
      </c>
      <c r="F882" s="158" t="s">
        <v>0</v>
      </c>
      <c r="G882" t="s">
        <v>0</v>
      </c>
      <c r="H882" t="s">
        <v>0</v>
      </c>
      <c r="I882" s="13">
        <v>5</v>
      </c>
    </row>
    <row r="883" spans="5:9" x14ac:dyDescent="0.35">
      <c r="E883" s="158">
        <v>12228</v>
      </c>
      <c r="F883" s="158" t="s">
        <v>0</v>
      </c>
      <c r="G883" t="s">
        <v>0</v>
      </c>
      <c r="H883" t="s">
        <v>0</v>
      </c>
      <c r="I883" s="13">
        <v>5</v>
      </c>
    </row>
    <row r="884" spans="5:9" x14ac:dyDescent="0.35">
      <c r="E884" s="158">
        <v>12229</v>
      </c>
      <c r="F884" s="158" t="s">
        <v>0</v>
      </c>
      <c r="G884" t="s">
        <v>0</v>
      </c>
      <c r="H884" t="s">
        <v>0</v>
      </c>
      <c r="I884" s="13">
        <v>5</v>
      </c>
    </row>
    <row r="885" spans="5:9" x14ac:dyDescent="0.35">
      <c r="E885" s="158">
        <v>12230</v>
      </c>
      <c r="F885" s="158" t="s">
        <v>0</v>
      </c>
      <c r="G885" t="s">
        <v>0</v>
      </c>
      <c r="H885" t="s">
        <v>0</v>
      </c>
      <c r="I885" s="13">
        <v>5</v>
      </c>
    </row>
    <row r="886" spans="5:9" x14ac:dyDescent="0.35">
      <c r="E886" s="158">
        <v>12231</v>
      </c>
      <c r="F886" s="158" t="s">
        <v>0</v>
      </c>
      <c r="G886" t="s">
        <v>0</v>
      </c>
      <c r="H886" t="s">
        <v>0</v>
      </c>
      <c r="I886" s="13">
        <v>5</v>
      </c>
    </row>
    <row r="887" spans="5:9" x14ac:dyDescent="0.35">
      <c r="E887" s="158">
        <v>12232</v>
      </c>
      <c r="F887" s="158" t="s">
        <v>0</v>
      </c>
      <c r="G887" t="s">
        <v>0</v>
      </c>
      <c r="H887" t="s">
        <v>0</v>
      </c>
      <c r="I887" s="13">
        <v>5</v>
      </c>
    </row>
    <row r="888" spans="5:9" x14ac:dyDescent="0.35">
      <c r="E888" s="158">
        <v>12233</v>
      </c>
      <c r="F888" s="158" t="s">
        <v>0</v>
      </c>
      <c r="G888" t="s">
        <v>0</v>
      </c>
      <c r="H888" t="s">
        <v>0</v>
      </c>
      <c r="I888" s="13">
        <v>5</v>
      </c>
    </row>
    <row r="889" spans="5:9" x14ac:dyDescent="0.35">
      <c r="E889" s="158">
        <v>12234</v>
      </c>
      <c r="F889" s="158" t="s">
        <v>0</v>
      </c>
      <c r="G889" t="s">
        <v>0</v>
      </c>
      <c r="H889" t="s">
        <v>0</v>
      </c>
      <c r="I889" s="13">
        <v>5</v>
      </c>
    </row>
    <row r="890" spans="5:9" x14ac:dyDescent="0.35">
      <c r="E890" s="158">
        <v>12235</v>
      </c>
      <c r="F890" s="158" t="s">
        <v>0</v>
      </c>
      <c r="G890" t="s">
        <v>0</v>
      </c>
      <c r="H890" t="s">
        <v>0</v>
      </c>
      <c r="I890" s="13">
        <v>5</v>
      </c>
    </row>
    <row r="891" spans="5:9" x14ac:dyDescent="0.35">
      <c r="E891" s="158">
        <v>12236</v>
      </c>
      <c r="F891" s="158" t="s">
        <v>0</v>
      </c>
      <c r="G891" t="s">
        <v>0</v>
      </c>
      <c r="H891" t="s">
        <v>0</v>
      </c>
      <c r="I891" s="13">
        <v>5</v>
      </c>
    </row>
    <row r="892" spans="5:9" x14ac:dyDescent="0.35">
      <c r="E892" s="158">
        <v>12237</v>
      </c>
      <c r="F892" s="158" t="s">
        <v>0</v>
      </c>
      <c r="G892" t="s">
        <v>0</v>
      </c>
      <c r="H892" t="s">
        <v>0</v>
      </c>
      <c r="I892" s="13">
        <v>5</v>
      </c>
    </row>
    <row r="893" spans="5:9" x14ac:dyDescent="0.35">
      <c r="E893" s="158">
        <v>12238</v>
      </c>
      <c r="F893" s="158" t="s">
        <v>0</v>
      </c>
      <c r="G893" t="s">
        <v>0</v>
      </c>
      <c r="H893" t="s">
        <v>0</v>
      </c>
      <c r="I893" s="13">
        <v>5</v>
      </c>
    </row>
    <row r="894" spans="5:9" x14ac:dyDescent="0.35">
      <c r="E894" s="158">
        <v>12239</v>
      </c>
      <c r="F894" s="158" t="s">
        <v>0</v>
      </c>
      <c r="G894" t="s">
        <v>0</v>
      </c>
      <c r="H894" t="s">
        <v>0</v>
      </c>
      <c r="I894" s="13">
        <v>5</v>
      </c>
    </row>
    <row r="895" spans="5:9" x14ac:dyDescent="0.35">
      <c r="E895" s="158">
        <v>12240</v>
      </c>
      <c r="F895" s="158" t="s">
        <v>0</v>
      </c>
      <c r="G895" t="s">
        <v>0</v>
      </c>
      <c r="H895" t="s">
        <v>0</v>
      </c>
      <c r="I895" s="13">
        <v>5</v>
      </c>
    </row>
    <row r="896" spans="5:9" x14ac:dyDescent="0.35">
      <c r="E896" s="158">
        <v>12241</v>
      </c>
      <c r="F896" s="158" t="s">
        <v>0</v>
      </c>
      <c r="G896" t="s">
        <v>0</v>
      </c>
      <c r="H896" t="s">
        <v>0</v>
      </c>
      <c r="I896" s="13">
        <v>5</v>
      </c>
    </row>
    <row r="897" spans="5:9" x14ac:dyDescent="0.35">
      <c r="E897" s="158">
        <v>12242</v>
      </c>
      <c r="F897" s="158" t="s">
        <v>0</v>
      </c>
      <c r="G897" t="s">
        <v>0</v>
      </c>
      <c r="H897" t="s">
        <v>0</v>
      </c>
      <c r="I897" s="13">
        <v>5</v>
      </c>
    </row>
    <row r="898" spans="5:9" x14ac:dyDescent="0.35">
      <c r="E898" s="158">
        <v>12243</v>
      </c>
      <c r="F898" s="158" t="s">
        <v>0</v>
      </c>
      <c r="G898" t="s">
        <v>0</v>
      </c>
      <c r="H898" t="s">
        <v>0</v>
      </c>
      <c r="I898" s="13">
        <v>5</v>
      </c>
    </row>
    <row r="899" spans="5:9" x14ac:dyDescent="0.35">
      <c r="E899" s="158">
        <v>12244</v>
      </c>
      <c r="F899" s="158" t="s">
        <v>0</v>
      </c>
      <c r="G899" t="s">
        <v>0</v>
      </c>
      <c r="H899" t="s">
        <v>0</v>
      </c>
      <c r="I899" s="13">
        <v>5</v>
      </c>
    </row>
    <row r="900" spans="5:9" x14ac:dyDescent="0.35">
      <c r="E900" s="158">
        <v>12245</v>
      </c>
      <c r="F900" s="158" t="s">
        <v>0</v>
      </c>
      <c r="G900" t="s">
        <v>0</v>
      </c>
      <c r="H900" t="s">
        <v>0</v>
      </c>
      <c r="I900" s="13">
        <v>5</v>
      </c>
    </row>
    <row r="901" spans="5:9" x14ac:dyDescent="0.35">
      <c r="E901" s="158">
        <v>12246</v>
      </c>
      <c r="F901" s="158" t="s">
        <v>0</v>
      </c>
      <c r="G901" t="s">
        <v>0</v>
      </c>
      <c r="H901" t="s">
        <v>0</v>
      </c>
      <c r="I901" s="13">
        <v>5</v>
      </c>
    </row>
    <row r="902" spans="5:9" x14ac:dyDescent="0.35">
      <c r="E902" s="158">
        <v>12247</v>
      </c>
      <c r="F902" s="158" t="s">
        <v>0</v>
      </c>
      <c r="G902" t="s">
        <v>0</v>
      </c>
      <c r="H902" t="s">
        <v>0</v>
      </c>
      <c r="I902" s="13">
        <v>5</v>
      </c>
    </row>
    <row r="903" spans="5:9" x14ac:dyDescent="0.35">
      <c r="E903" s="158">
        <v>12248</v>
      </c>
      <c r="F903" s="158" t="s">
        <v>0</v>
      </c>
      <c r="G903" t="s">
        <v>0</v>
      </c>
      <c r="H903" t="s">
        <v>0</v>
      </c>
      <c r="I903" s="13">
        <v>5</v>
      </c>
    </row>
    <row r="904" spans="5:9" x14ac:dyDescent="0.35">
      <c r="E904" s="158">
        <v>12249</v>
      </c>
      <c r="F904" s="158" t="s">
        <v>0</v>
      </c>
      <c r="G904" t="s">
        <v>0</v>
      </c>
      <c r="H904" t="s">
        <v>0</v>
      </c>
      <c r="I904" s="13">
        <v>5</v>
      </c>
    </row>
    <row r="905" spans="5:9" x14ac:dyDescent="0.35">
      <c r="E905" s="158">
        <v>12250</v>
      </c>
      <c r="F905" s="158" t="s">
        <v>0</v>
      </c>
      <c r="G905" t="s">
        <v>0</v>
      </c>
      <c r="H905" t="s">
        <v>0</v>
      </c>
      <c r="I905" s="13">
        <v>5</v>
      </c>
    </row>
    <row r="906" spans="5:9" x14ac:dyDescent="0.35">
      <c r="E906" s="158">
        <v>12252</v>
      </c>
      <c r="F906" s="158" t="s">
        <v>0</v>
      </c>
      <c r="G906" t="s">
        <v>0</v>
      </c>
      <c r="H906" t="s">
        <v>0</v>
      </c>
      <c r="I906" s="13">
        <v>5</v>
      </c>
    </row>
    <row r="907" spans="5:9" x14ac:dyDescent="0.35">
      <c r="E907" s="158">
        <v>12255</v>
      </c>
      <c r="F907" s="158" t="s">
        <v>0</v>
      </c>
      <c r="G907" t="s">
        <v>0</v>
      </c>
      <c r="H907" t="s">
        <v>0</v>
      </c>
      <c r="I907" s="13">
        <v>5</v>
      </c>
    </row>
    <row r="908" spans="5:9" x14ac:dyDescent="0.35">
      <c r="E908" s="158">
        <v>12256</v>
      </c>
      <c r="F908" s="158" t="s">
        <v>0</v>
      </c>
      <c r="G908" t="s">
        <v>0</v>
      </c>
      <c r="H908" t="s">
        <v>0</v>
      </c>
      <c r="I908" s="13">
        <v>5</v>
      </c>
    </row>
    <row r="909" spans="5:9" x14ac:dyDescent="0.35">
      <c r="E909" s="158">
        <v>12257</v>
      </c>
      <c r="F909" s="158" t="s">
        <v>0</v>
      </c>
      <c r="G909" t="s">
        <v>0</v>
      </c>
      <c r="H909" t="s">
        <v>0</v>
      </c>
      <c r="I909" s="13">
        <v>5</v>
      </c>
    </row>
    <row r="910" spans="5:9" x14ac:dyDescent="0.35">
      <c r="E910" s="158">
        <v>12260</v>
      </c>
      <c r="F910" s="158" t="s">
        <v>0</v>
      </c>
      <c r="G910" t="s">
        <v>0</v>
      </c>
      <c r="H910" t="s">
        <v>0</v>
      </c>
      <c r="I910" s="13">
        <v>5</v>
      </c>
    </row>
    <row r="911" spans="5:9" x14ac:dyDescent="0.35">
      <c r="E911" s="158">
        <v>12261</v>
      </c>
      <c r="F911" s="158" t="s">
        <v>0</v>
      </c>
      <c r="G911" t="s">
        <v>0</v>
      </c>
      <c r="H911" t="s">
        <v>0</v>
      </c>
      <c r="I911" s="13">
        <v>5</v>
      </c>
    </row>
    <row r="912" spans="5:9" x14ac:dyDescent="0.35">
      <c r="E912" s="158">
        <v>12288</v>
      </c>
      <c r="F912" s="158" t="s">
        <v>0</v>
      </c>
      <c r="G912" t="s">
        <v>0</v>
      </c>
      <c r="H912" t="s">
        <v>0</v>
      </c>
      <c r="I912" s="13">
        <v>5</v>
      </c>
    </row>
    <row r="913" spans="5:9" x14ac:dyDescent="0.35">
      <c r="E913" s="158">
        <v>12301</v>
      </c>
      <c r="F913" s="158" t="s">
        <v>861</v>
      </c>
      <c r="G913" t="s">
        <v>0</v>
      </c>
      <c r="H913" t="s">
        <v>861</v>
      </c>
      <c r="I913" s="13">
        <v>5</v>
      </c>
    </row>
    <row r="914" spans="5:9" x14ac:dyDescent="0.35">
      <c r="E914" s="158">
        <v>12302</v>
      </c>
      <c r="F914" s="158" t="s">
        <v>861</v>
      </c>
      <c r="G914" t="s">
        <v>0</v>
      </c>
      <c r="H914" t="s">
        <v>861</v>
      </c>
      <c r="I914" s="13">
        <v>5</v>
      </c>
    </row>
    <row r="915" spans="5:9" x14ac:dyDescent="0.35">
      <c r="E915" s="158">
        <v>12303</v>
      </c>
      <c r="F915" s="158" t="s">
        <v>861</v>
      </c>
      <c r="G915" t="s">
        <v>0</v>
      </c>
      <c r="H915" t="s">
        <v>861</v>
      </c>
      <c r="I915" s="13">
        <v>5</v>
      </c>
    </row>
    <row r="916" spans="5:9" x14ac:dyDescent="0.35">
      <c r="E916" s="158">
        <v>12304</v>
      </c>
      <c r="F916" s="158" t="s">
        <v>861</v>
      </c>
      <c r="G916" t="s">
        <v>0</v>
      </c>
      <c r="H916" t="s">
        <v>861</v>
      </c>
      <c r="I916" s="13">
        <v>5</v>
      </c>
    </row>
    <row r="917" spans="5:9" x14ac:dyDescent="0.35">
      <c r="E917" s="158">
        <v>12305</v>
      </c>
      <c r="F917" s="158" t="s">
        <v>861</v>
      </c>
      <c r="G917" t="s">
        <v>0</v>
      </c>
      <c r="H917" t="s">
        <v>861</v>
      </c>
      <c r="I917" s="13">
        <v>5</v>
      </c>
    </row>
    <row r="918" spans="5:9" x14ac:dyDescent="0.35">
      <c r="E918" s="158">
        <v>12306</v>
      </c>
      <c r="F918" s="158" t="s">
        <v>861</v>
      </c>
      <c r="G918" t="s">
        <v>0</v>
      </c>
      <c r="H918" t="s">
        <v>861</v>
      </c>
      <c r="I918" s="13">
        <v>5</v>
      </c>
    </row>
    <row r="919" spans="5:9" x14ac:dyDescent="0.35">
      <c r="E919" s="158">
        <v>12307</v>
      </c>
      <c r="F919" s="158" t="s">
        <v>861</v>
      </c>
      <c r="G919" t="s">
        <v>0</v>
      </c>
      <c r="H919" t="s">
        <v>861</v>
      </c>
      <c r="I919" s="13">
        <v>5</v>
      </c>
    </row>
    <row r="920" spans="5:9" x14ac:dyDescent="0.35">
      <c r="E920" s="158">
        <v>12308</v>
      </c>
      <c r="F920" s="158" t="s">
        <v>861</v>
      </c>
      <c r="G920" t="s">
        <v>0</v>
      </c>
      <c r="H920" t="s">
        <v>861</v>
      </c>
      <c r="I920" s="13">
        <v>5</v>
      </c>
    </row>
    <row r="921" spans="5:9" x14ac:dyDescent="0.35">
      <c r="E921" s="158">
        <v>12309</v>
      </c>
      <c r="F921" s="158" t="s">
        <v>861</v>
      </c>
      <c r="G921" t="s">
        <v>0</v>
      </c>
      <c r="H921" t="s">
        <v>861</v>
      </c>
      <c r="I921" s="13">
        <v>5</v>
      </c>
    </row>
    <row r="922" spans="5:9" x14ac:dyDescent="0.35">
      <c r="E922" s="158">
        <v>12325</v>
      </c>
      <c r="F922" s="158" t="s">
        <v>861</v>
      </c>
      <c r="G922" t="s">
        <v>0</v>
      </c>
      <c r="H922" t="s">
        <v>861</v>
      </c>
      <c r="I922" s="13">
        <v>5</v>
      </c>
    </row>
    <row r="923" spans="5:9" x14ac:dyDescent="0.35">
      <c r="E923" s="158">
        <v>12345</v>
      </c>
      <c r="F923" s="158" t="s">
        <v>861</v>
      </c>
      <c r="G923" t="s">
        <v>0</v>
      </c>
      <c r="H923" t="s">
        <v>861</v>
      </c>
      <c r="I923" s="13">
        <v>5</v>
      </c>
    </row>
    <row r="924" spans="5:9" x14ac:dyDescent="0.35">
      <c r="E924" s="158">
        <v>12401</v>
      </c>
      <c r="F924" s="158" t="s">
        <v>2144</v>
      </c>
      <c r="G924" t="s">
        <v>1608</v>
      </c>
      <c r="H924" t="s">
        <v>2145</v>
      </c>
      <c r="I924" s="13">
        <v>6</v>
      </c>
    </row>
    <row r="925" spans="5:9" x14ac:dyDescent="0.35">
      <c r="E925" s="158">
        <v>12402</v>
      </c>
      <c r="F925" s="158" t="s">
        <v>2144</v>
      </c>
      <c r="G925" t="s">
        <v>1608</v>
      </c>
      <c r="H925" t="s">
        <v>2145</v>
      </c>
      <c r="I925" s="13">
        <v>6</v>
      </c>
    </row>
    <row r="926" spans="5:9" x14ac:dyDescent="0.35">
      <c r="E926" s="158">
        <v>12404</v>
      </c>
      <c r="F926" s="158" t="s">
        <v>2146</v>
      </c>
      <c r="G926" t="s">
        <v>1608</v>
      </c>
      <c r="H926" t="s">
        <v>2145</v>
      </c>
      <c r="I926" s="13">
        <v>6</v>
      </c>
    </row>
    <row r="927" spans="5:9" x14ac:dyDescent="0.35">
      <c r="E927" s="158">
        <v>12405</v>
      </c>
      <c r="F927" s="158" t="s">
        <v>2147</v>
      </c>
      <c r="G927" t="s">
        <v>0</v>
      </c>
      <c r="H927" t="s">
        <v>262</v>
      </c>
      <c r="I927" s="13">
        <v>5</v>
      </c>
    </row>
    <row r="928" spans="5:9" x14ac:dyDescent="0.35">
      <c r="E928" s="158">
        <v>12406</v>
      </c>
      <c r="F928" s="158" t="s">
        <v>2148</v>
      </c>
      <c r="G928" t="s">
        <v>1</v>
      </c>
      <c r="H928" t="s">
        <v>2141</v>
      </c>
      <c r="I928" s="13">
        <v>6</v>
      </c>
    </row>
    <row r="929" spans="5:9" x14ac:dyDescent="0.35">
      <c r="E929" s="158">
        <v>12407</v>
      </c>
      <c r="F929" s="158" t="s">
        <v>2149</v>
      </c>
      <c r="G929" t="s">
        <v>0</v>
      </c>
      <c r="H929" t="s">
        <v>262</v>
      </c>
      <c r="I929" s="13">
        <v>5</v>
      </c>
    </row>
    <row r="930" spans="5:9" x14ac:dyDescent="0.35">
      <c r="E930" s="158">
        <v>12409</v>
      </c>
      <c r="F930" s="158" t="s">
        <v>2150</v>
      </c>
      <c r="G930" t="s">
        <v>1608</v>
      </c>
      <c r="H930" t="s">
        <v>2145</v>
      </c>
      <c r="I930" s="13">
        <v>6</v>
      </c>
    </row>
    <row r="931" spans="5:9" x14ac:dyDescent="0.35">
      <c r="E931" s="158">
        <v>12410</v>
      </c>
      <c r="F931" s="158" t="s">
        <v>2151</v>
      </c>
      <c r="G931" t="s">
        <v>1608</v>
      </c>
      <c r="H931" t="s">
        <v>2145</v>
      </c>
      <c r="I931" s="13">
        <v>6</v>
      </c>
    </row>
    <row r="932" spans="5:9" x14ac:dyDescent="0.35">
      <c r="E932" s="158">
        <v>12411</v>
      </c>
      <c r="F932" s="158" t="s">
        <v>2152</v>
      </c>
      <c r="G932" t="s">
        <v>1608</v>
      </c>
      <c r="H932" t="s">
        <v>2145</v>
      </c>
      <c r="I932" s="13">
        <v>6</v>
      </c>
    </row>
    <row r="933" spans="5:9" x14ac:dyDescent="0.35">
      <c r="E933" s="158">
        <v>12412</v>
      </c>
      <c r="F933" s="158" t="s">
        <v>2153</v>
      </c>
      <c r="G933" t="s">
        <v>1608</v>
      </c>
      <c r="H933" t="s">
        <v>2145</v>
      </c>
      <c r="I933" s="13">
        <v>6</v>
      </c>
    </row>
    <row r="934" spans="5:9" x14ac:dyDescent="0.35">
      <c r="E934" s="158">
        <v>12413</v>
      </c>
      <c r="F934" s="158" t="s">
        <v>2154</v>
      </c>
      <c r="G934" t="s">
        <v>0</v>
      </c>
      <c r="H934" t="s">
        <v>262</v>
      </c>
      <c r="I934" s="13">
        <v>5</v>
      </c>
    </row>
    <row r="935" spans="5:9" x14ac:dyDescent="0.35">
      <c r="E935" s="158">
        <v>12414</v>
      </c>
      <c r="F935" s="158" t="s">
        <v>2155</v>
      </c>
      <c r="G935" t="s">
        <v>0</v>
      </c>
      <c r="H935" t="s">
        <v>262</v>
      </c>
      <c r="I935" s="13">
        <v>5</v>
      </c>
    </row>
    <row r="936" spans="5:9" x14ac:dyDescent="0.35">
      <c r="E936" s="158">
        <v>12416</v>
      </c>
      <c r="F936" s="158" t="s">
        <v>2156</v>
      </c>
      <c r="G936" t="s">
        <v>1608</v>
      </c>
      <c r="H936" t="s">
        <v>2145</v>
      </c>
      <c r="I936" s="13">
        <v>6</v>
      </c>
    </row>
    <row r="937" spans="5:9" x14ac:dyDescent="0.35">
      <c r="E937" s="158">
        <v>12417</v>
      </c>
      <c r="F937" s="158" t="s">
        <v>2157</v>
      </c>
      <c r="G937" t="s">
        <v>1608</v>
      </c>
      <c r="H937" t="s">
        <v>2145</v>
      </c>
      <c r="I937" s="13">
        <v>6</v>
      </c>
    </row>
    <row r="938" spans="5:9" x14ac:dyDescent="0.35">
      <c r="E938" s="158">
        <v>12418</v>
      </c>
      <c r="F938" s="158" t="s">
        <v>2158</v>
      </c>
      <c r="G938" t="s">
        <v>0</v>
      </c>
      <c r="H938" t="s">
        <v>262</v>
      </c>
      <c r="I938" s="13">
        <v>5</v>
      </c>
    </row>
    <row r="939" spans="5:9" x14ac:dyDescent="0.35">
      <c r="E939" s="158">
        <v>12419</v>
      </c>
      <c r="F939" s="158" t="s">
        <v>2159</v>
      </c>
      <c r="G939" t="s">
        <v>1608</v>
      </c>
      <c r="H939" t="s">
        <v>2145</v>
      </c>
      <c r="I939" s="13">
        <v>6</v>
      </c>
    </row>
    <row r="940" spans="5:9" x14ac:dyDescent="0.35">
      <c r="E940" s="158">
        <v>12420</v>
      </c>
      <c r="F940" s="158" t="s">
        <v>2160</v>
      </c>
      <c r="G940" t="s">
        <v>1608</v>
      </c>
      <c r="H940" t="s">
        <v>2145</v>
      </c>
      <c r="I940" s="13">
        <v>6</v>
      </c>
    </row>
    <row r="941" spans="5:9" x14ac:dyDescent="0.35">
      <c r="E941" s="158">
        <v>12421</v>
      </c>
      <c r="F941" s="158" t="s">
        <v>2161</v>
      </c>
      <c r="G941" t="s">
        <v>1</v>
      </c>
      <c r="H941" t="s">
        <v>2141</v>
      </c>
      <c r="I941" s="13">
        <v>6</v>
      </c>
    </row>
    <row r="942" spans="5:9" x14ac:dyDescent="0.35">
      <c r="E942" s="158">
        <v>12422</v>
      </c>
      <c r="F942" s="158" t="s">
        <v>2162</v>
      </c>
      <c r="G942" t="s">
        <v>0</v>
      </c>
      <c r="H942" t="s">
        <v>262</v>
      </c>
      <c r="I942" s="13">
        <v>5</v>
      </c>
    </row>
    <row r="943" spans="5:9" x14ac:dyDescent="0.35">
      <c r="E943" s="158">
        <v>12423</v>
      </c>
      <c r="F943" s="158" t="s">
        <v>2163</v>
      </c>
      <c r="G943" t="s">
        <v>0</v>
      </c>
      <c r="H943" t="s">
        <v>262</v>
      </c>
      <c r="I943" s="13">
        <v>5</v>
      </c>
    </row>
    <row r="944" spans="5:9" x14ac:dyDescent="0.35">
      <c r="E944" s="158">
        <v>12424</v>
      </c>
      <c r="F944" s="158" t="s">
        <v>2164</v>
      </c>
      <c r="G944" t="s">
        <v>0</v>
      </c>
      <c r="H944" t="s">
        <v>262</v>
      </c>
      <c r="I944" s="13">
        <v>5</v>
      </c>
    </row>
    <row r="945" spans="5:9" x14ac:dyDescent="0.35">
      <c r="E945" s="158">
        <v>12427</v>
      </c>
      <c r="F945" s="158" t="s">
        <v>2165</v>
      </c>
      <c r="G945" t="s">
        <v>0</v>
      </c>
      <c r="H945" t="s">
        <v>262</v>
      </c>
      <c r="I945" s="13">
        <v>5</v>
      </c>
    </row>
    <row r="946" spans="5:9" x14ac:dyDescent="0.35">
      <c r="E946" s="158">
        <v>12428</v>
      </c>
      <c r="F946" s="158" t="s">
        <v>2166</v>
      </c>
      <c r="G946" t="s">
        <v>1608</v>
      </c>
      <c r="H946" t="s">
        <v>2145</v>
      </c>
      <c r="I946" s="13">
        <v>6</v>
      </c>
    </row>
    <row r="947" spans="5:9" x14ac:dyDescent="0.35">
      <c r="E947" s="158">
        <v>12429</v>
      </c>
      <c r="F947" s="158" t="s">
        <v>2167</v>
      </c>
      <c r="G947" t="s">
        <v>1608</v>
      </c>
      <c r="H947" t="s">
        <v>2145</v>
      </c>
      <c r="I947" s="13">
        <v>6</v>
      </c>
    </row>
    <row r="948" spans="5:9" x14ac:dyDescent="0.35">
      <c r="E948" s="158">
        <v>12430</v>
      </c>
      <c r="F948" s="158" t="s">
        <v>2168</v>
      </c>
      <c r="G948" t="s">
        <v>1</v>
      </c>
      <c r="H948" t="s">
        <v>2141</v>
      </c>
      <c r="I948" s="13">
        <v>6</v>
      </c>
    </row>
    <row r="949" spans="5:9" x14ac:dyDescent="0.35">
      <c r="E949" s="158">
        <v>12431</v>
      </c>
      <c r="F949" s="158" t="s">
        <v>2169</v>
      </c>
      <c r="G949" t="s">
        <v>0</v>
      </c>
      <c r="H949" t="s">
        <v>262</v>
      </c>
      <c r="I949" s="13">
        <v>5</v>
      </c>
    </row>
    <row r="950" spans="5:9" x14ac:dyDescent="0.35">
      <c r="E950" s="158">
        <v>12432</v>
      </c>
      <c r="F950" s="158" t="s">
        <v>2170</v>
      </c>
      <c r="G950" t="s">
        <v>1608</v>
      </c>
      <c r="H950" t="s">
        <v>2145</v>
      </c>
      <c r="I950" s="13">
        <v>6</v>
      </c>
    </row>
    <row r="951" spans="5:9" x14ac:dyDescent="0.35">
      <c r="E951" s="158">
        <v>12433</v>
      </c>
      <c r="F951" s="158" t="s">
        <v>2171</v>
      </c>
      <c r="G951" t="s">
        <v>1608</v>
      </c>
      <c r="H951" t="s">
        <v>2145</v>
      </c>
      <c r="I951" s="13">
        <v>6</v>
      </c>
    </row>
    <row r="952" spans="5:9" x14ac:dyDescent="0.35">
      <c r="E952" s="158">
        <v>12434</v>
      </c>
      <c r="F952" s="158" t="s">
        <v>2172</v>
      </c>
      <c r="G952" t="s">
        <v>1</v>
      </c>
      <c r="H952" t="s">
        <v>2141</v>
      </c>
      <c r="I952" s="13">
        <v>6</v>
      </c>
    </row>
    <row r="953" spans="5:9" x14ac:dyDescent="0.35">
      <c r="E953" s="158">
        <v>12435</v>
      </c>
      <c r="F953" s="158" t="s">
        <v>2173</v>
      </c>
      <c r="G953" t="s">
        <v>1608</v>
      </c>
      <c r="H953" t="s">
        <v>2145</v>
      </c>
      <c r="I953" s="13">
        <v>6</v>
      </c>
    </row>
    <row r="954" spans="5:9" x14ac:dyDescent="0.35">
      <c r="E954" s="158">
        <v>12436</v>
      </c>
      <c r="F954" s="158" t="s">
        <v>2174</v>
      </c>
      <c r="G954" t="s">
        <v>0</v>
      </c>
      <c r="H954" t="s">
        <v>262</v>
      </c>
      <c r="I954" s="13">
        <v>5</v>
      </c>
    </row>
    <row r="955" spans="5:9" x14ac:dyDescent="0.35">
      <c r="E955" s="158">
        <v>12438</v>
      </c>
      <c r="F955" s="158" t="s">
        <v>2175</v>
      </c>
      <c r="G955" t="s">
        <v>1</v>
      </c>
      <c r="H955" t="s">
        <v>2141</v>
      </c>
      <c r="I955" s="13">
        <v>6</v>
      </c>
    </row>
    <row r="956" spans="5:9" x14ac:dyDescent="0.35">
      <c r="E956" s="158">
        <v>12439</v>
      </c>
      <c r="F956" s="158" t="s">
        <v>2176</v>
      </c>
      <c r="G956" t="s">
        <v>0</v>
      </c>
      <c r="H956" t="s">
        <v>262</v>
      </c>
      <c r="I956" s="13">
        <v>5</v>
      </c>
    </row>
    <row r="957" spans="5:9" x14ac:dyDescent="0.35">
      <c r="E957" s="158">
        <v>12440</v>
      </c>
      <c r="F957" s="158" t="s">
        <v>2177</v>
      </c>
      <c r="G957" t="s">
        <v>1608</v>
      </c>
      <c r="H957" t="s">
        <v>2145</v>
      </c>
      <c r="I957" s="13">
        <v>6</v>
      </c>
    </row>
    <row r="958" spans="5:9" x14ac:dyDescent="0.35">
      <c r="E958" s="158">
        <v>12441</v>
      </c>
      <c r="F958" s="158" t="s">
        <v>2178</v>
      </c>
      <c r="G958" t="s">
        <v>1608</v>
      </c>
      <c r="H958" t="s">
        <v>2145</v>
      </c>
      <c r="I958" s="13">
        <v>6</v>
      </c>
    </row>
    <row r="959" spans="5:9" x14ac:dyDescent="0.35">
      <c r="E959" s="158">
        <v>12442</v>
      </c>
      <c r="F959" s="158" t="s">
        <v>2179</v>
      </c>
      <c r="G959" t="s">
        <v>0</v>
      </c>
      <c r="H959" t="s">
        <v>262</v>
      </c>
      <c r="I959" s="13">
        <v>5</v>
      </c>
    </row>
    <row r="960" spans="5:9" x14ac:dyDescent="0.35">
      <c r="E960" s="158">
        <v>12443</v>
      </c>
      <c r="F960" s="158" t="s">
        <v>2180</v>
      </c>
      <c r="G960" t="s">
        <v>1608</v>
      </c>
      <c r="H960" t="s">
        <v>2145</v>
      </c>
      <c r="I960" s="13">
        <v>6</v>
      </c>
    </row>
    <row r="961" spans="5:9" x14ac:dyDescent="0.35">
      <c r="E961" s="158">
        <v>12444</v>
      </c>
      <c r="F961" s="158" t="s">
        <v>2181</v>
      </c>
      <c r="G961" t="s">
        <v>0</v>
      </c>
      <c r="H961" t="s">
        <v>262</v>
      </c>
      <c r="I961" s="13">
        <v>5</v>
      </c>
    </row>
    <row r="962" spans="5:9" x14ac:dyDescent="0.35">
      <c r="E962" s="158">
        <v>12446</v>
      </c>
      <c r="F962" s="158" t="s">
        <v>2182</v>
      </c>
      <c r="G962" t="s">
        <v>1608</v>
      </c>
      <c r="H962" t="s">
        <v>2145</v>
      </c>
      <c r="I962" s="13">
        <v>6</v>
      </c>
    </row>
    <row r="963" spans="5:9" x14ac:dyDescent="0.35">
      <c r="E963" s="158">
        <v>12448</v>
      </c>
      <c r="F963" s="158" t="s">
        <v>2183</v>
      </c>
      <c r="G963" t="s">
        <v>1608</v>
      </c>
      <c r="H963" t="s">
        <v>2145</v>
      </c>
      <c r="I963" s="13">
        <v>6</v>
      </c>
    </row>
    <row r="964" spans="5:9" x14ac:dyDescent="0.35">
      <c r="E964" s="158">
        <v>12449</v>
      </c>
      <c r="F964" s="158" t="s">
        <v>2184</v>
      </c>
      <c r="G964" t="s">
        <v>1608</v>
      </c>
      <c r="H964" t="s">
        <v>2145</v>
      </c>
      <c r="I964" s="13">
        <v>6</v>
      </c>
    </row>
    <row r="965" spans="5:9" x14ac:dyDescent="0.35">
      <c r="E965" s="158">
        <v>12450</v>
      </c>
      <c r="F965" s="158" t="s">
        <v>2185</v>
      </c>
      <c r="G965" t="s">
        <v>0</v>
      </c>
      <c r="H965" t="s">
        <v>262</v>
      </c>
      <c r="I965" s="13">
        <v>5</v>
      </c>
    </row>
    <row r="966" spans="5:9" x14ac:dyDescent="0.35">
      <c r="E966" s="158">
        <v>12451</v>
      </c>
      <c r="F966" s="158" t="s">
        <v>2186</v>
      </c>
      <c r="G966" t="s">
        <v>0</v>
      </c>
      <c r="H966" t="s">
        <v>262</v>
      </c>
      <c r="I966" s="13">
        <v>5</v>
      </c>
    </row>
    <row r="967" spans="5:9" x14ac:dyDescent="0.35">
      <c r="E967" s="158">
        <v>12452</v>
      </c>
      <c r="F967" s="158" t="s">
        <v>2187</v>
      </c>
      <c r="G967" t="s">
        <v>0</v>
      </c>
      <c r="H967" t="s">
        <v>262</v>
      </c>
      <c r="I967" s="13">
        <v>5</v>
      </c>
    </row>
    <row r="968" spans="5:9" x14ac:dyDescent="0.35">
      <c r="E968" s="158">
        <v>12453</v>
      </c>
      <c r="F968" s="158" t="s">
        <v>2188</v>
      </c>
      <c r="G968" t="s">
        <v>1608</v>
      </c>
      <c r="H968" t="s">
        <v>2145</v>
      </c>
      <c r="I968" s="13">
        <v>6</v>
      </c>
    </row>
    <row r="969" spans="5:9" x14ac:dyDescent="0.35">
      <c r="E969" s="158">
        <v>12454</v>
      </c>
      <c r="F969" s="158" t="s">
        <v>2189</v>
      </c>
      <c r="G969" t="s">
        <v>0</v>
      </c>
      <c r="H969" t="s">
        <v>262</v>
      </c>
      <c r="I969" s="13">
        <v>5</v>
      </c>
    </row>
    <row r="970" spans="5:9" x14ac:dyDescent="0.35">
      <c r="E970" s="158">
        <v>12455</v>
      </c>
      <c r="F970" s="158" t="s">
        <v>2190</v>
      </c>
      <c r="G970" t="s">
        <v>1</v>
      </c>
      <c r="H970" t="s">
        <v>2141</v>
      </c>
      <c r="I970" s="13">
        <v>6</v>
      </c>
    </row>
    <row r="971" spans="5:9" x14ac:dyDescent="0.35">
      <c r="E971" s="158">
        <v>12456</v>
      </c>
      <c r="F971" s="158" t="s">
        <v>2191</v>
      </c>
      <c r="G971" t="s">
        <v>1608</v>
      </c>
      <c r="H971" t="s">
        <v>2145</v>
      </c>
      <c r="I971" s="13">
        <v>6</v>
      </c>
    </row>
    <row r="972" spans="5:9" x14ac:dyDescent="0.35">
      <c r="E972" s="158">
        <v>12457</v>
      </c>
      <c r="F972" s="158" t="s">
        <v>2192</v>
      </c>
      <c r="G972" t="s">
        <v>1608</v>
      </c>
      <c r="H972" t="s">
        <v>2145</v>
      </c>
      <c r="I972" s="13">
        <v>6</v>
      </c>
    </row>
    <row r="973" spans="5:9" x14ac:dyDescent="0.35">
      <c r="E973" s="158">
        <v>12458</v>
      </c>
      <c r="F973" s="158" t="s">
        <v>2193</v>
      </c>
      <c r="G973" t="s">
        <v>1608</v>
      </c>
      <c r="H973" t="s">
        <v>2145</v>
      </c>
      <c r="I973" s="13">
        <v>6</v>
      </c>
    </row>
    <row r="974" spans="5:9" x14ac:dyDescent="0.35">
      <c r="E974" s="158">
        <v>12459</v>
      </c>
      <c r="F974" s="158" t="s">
        <v>2194</v>
      </c>
      <c r="G974" t="s">
        <v>1</v>
      </c>
      <c r="H974" t="s">
        <v>2141</v>
      </c>
      <c r="I974" s="13">
        <v>6</v>
      </c>
    </row>
    <row r="975" spans="5:9" x14ac:dyDescent="0.35">
      <c r="E975" s="158">
        <v>12460</v>
      </c>
      <c r="F975" s="158" t="s">
        <v>2195</v>
      </c>
      <c r="G975" t="s">
        <v>0</v>
      </c>
      <c r="H975" t="s">
        <v>262</v>
      </c>
      <c r="I975" s="13">
        <v>5</v>
      </c>
    </row>
    <row r="976" spans="5:9" x14ac:dyDescent="0.35">
      <c r="E976" s="158">
        <v>12461</v>
      </c>
      <c r="F976" s="158" t="s">
        <v>2196</v>
      </c>
      <c r="G976" t="s">
        <v>1608</v>
      </c>
      <c r="H976" t="s">
        <v>2145</v>
      </c>
      <c r="I976" s="13">
        <v>6</v>
      </c>
    </row>
    <row r="977" spans="5:9" x14ac:dyDescent="0.35">
      <c r="E977" s="158">
        <v>12463</v>
      </c>
      <c r="F977" s="158" t="s">
        <v>2197</v>
      </c>
      <c r="G977" t="s">
        <v>0</v>
      </c>
      <c r="H977" t="s">
        <v>262</v>
      </c>
      <c r="I977" s="13">
        <v>5</v>
      </c>
    </row>
    <row r="978" spans="5:9" x14ac:dyDescent="0.35">
      <c r="E978" s="158">
        <v>12464</v>
      </c>
      <c r="F978" s="158" t="s">
        <v>2198</v>
      </c>
      <c r="G978" t="s">
        <v>1608</v>
      </c>
      <c r="H978" t="s">
        <v>2145</v>
      </c>
      <c r="I978" s="13">
        <v>6</v>
      </c>
    </row>
    <row r="979" spans="5:9" x14ac:dyDescent="0.35">
      <c r="E979" s="158">
        <v>12465</v>
      </c>
      <c r="F979" s="158" t="s">
        <v>2199</v>
      </c>
      <c r="G979" t="s">
        <v>1608</v>
      </c>
      <c r="H979" t="s">
        <v>2145</v>
      </c>
      <c r="I979" s="13">
        <v>6</v>
      </c>
    </row>
    <row r="980" spans="5:9" x14ac:dyDescent="0.35">
      <c r="E980" s="158">
        <v>12466</v>
      </c>
      <c r="F980" s="158" t="s">
        <v>2200</v>
      </c>
      <c r="G980" t="s">
        <v>1608</v>
      </c>
      <c r="H980" t="s">
        <v>2145</v>
      </c>
      <c r="I980" s="13">
        <v>6</v>
      </c>
    </row>
    <row r="981" spans="5:9" x14ac:dyDescent="0.35">
      <c r="E981" s="158">
        <v>12468</v>
      </c>
      <c r="F981" s="158" t="s">
        <v>2201</v>
      </c>
      <c r="G981" t="s">
        <v>0</v>
      </c>
      <c r="H981" t="s">
        <v>262</v>
      </c>
      <c r="I981" s="13">
        <v>5</v>
      </c>
    </row>
    <row r="982" spans="5:9" x14ac:dyDescent="0.35">
      <c r="E982" s="158">
        <v>12469</v>
      </c>
      <c r="F982" s="158" t="s">
        <v>137</v>
      </c>
      <c r="G982" t="s">
        <v>0</v>
      </c>
      <c r="H982" t="s">
        <v>0</v>
      </c>
      <c r="I982" s="13">
        <v>5</v>
      </c>
    </row>
    <row r="983" spans="5:9" x14ac:dyDescent="0.35">
      <c r="E983" s="158">
        <v>12470</v>
      </c>
      <c r="F983" s="158" t="s">
        <v>2202</v>
      </c>
      <c r="G983" t="s">
        <v>0</v>
      </c>
      <c r="H983" t="s">
        <v>262</v>
      </c>
      <c r="I983" s="13">
        <v>5</v>
      </c>
    </row>
    <row r="984" spans="5:9" x14ac:dyDescent="0.35">
      <c r="E984" s="158">
        <v>12471</v>
      </c>
      <c r="F984" s="158" t="s">
        <v>2203</v>
      </c>
      <c r="G984" t="s">
        <v>1608</v>
      </c>
      <c r="H984" t="s">
        <v>2145</v>
      </c>
      <c r="I984" s="13">
        <v>6</v>
      </c>
    </row>
    <row r="985" spans="5:9" x14ac:dyDescent="0.35">
      <c r="E985" s="158">
        <v>12472</v>
      </c>
      <c r="F985" s="158" t="s">
        <v>2204</v>
      </c>
      <c r="G985" t="s">
        <v>1608</v>
      </c>
      <c r="H985" t="s">
        <v>2145</v>
      </c>
      <c r="I985" s="13">
        <v>6</v>
      </c>
    </row>
    <row r="986" spans="5:9" x14ac:dyDescent="0.35">
      <c r="E986" s="158">
        <v>12473</v>
      </c>
      <c r="F986" s="158" t="s">
        <v>2205</v>
      </c>
      <c r="G986" t="s">
        <v>0</v>
      </c>
      <c r="H986" t="s">
        <v>262</v>
      </c>
      <c r="I986" s="13">
        <v>5</v>
      </c>
    </row>
    <row r="987" spans="5:9" x14ac:dyDescent="0.35">
      <c r="E987" s="158">
        <v>12474</v>
      </c>
      <c r="F987" s="158" t="s">
        <v>2206</v>
      </c>
      <c r="G987" t="s">
        <v>1</v>
      </c>
      <c r="H987" t="s">
        <v>2141</v>
      </c>
      <c r="I987" s="13">
        <v>6</v>
      </c>
    </row>
    <row r="988" spans="5:9" x14ac:dyDescent="0.35">
      <c r="E988" s="158">
        <v>12475</v>
      </c>
      <c r="F988" s="158" t="s">
        <v>2207</v>
      </c>
      <c r="G988" t="s">
        <v>1608</v>
      </c>
      <c r="H988" t="s">
        <v>2145</v>
      </c>
      <c r="I988" s="13">
        <v>6</v>
      </c>
    </row>
    <row r="989" spans="5:9" x14ac:dyDescent="0.35">
      <c r="E989" s="158">
        <v>12477</v>
      </c>
      <c r="F989" s="158" t="s">
        <v>2208</v>
      </c>
      <c r="G989" t="s">
        <v>1608</v>
      </c>
      <c r="H989" t="s">
        <v>2145</v>
      </c>
      <c r="I989" s="13">
        <v>6</v>
      </c>
    </row>
    <row r="990" spans="5:9" x14ac:dyDescent="0.35">
      <c r="E990" s="158">
        <v>12480</v>
      </c>
      <c r="F990" s="158" t="s">
        <v>2209</v>
      </c>
      <c r="G990" t="s">
        <v>1608</v>
      </c>
      <c r="H990" t="s">
        <v>2145</v>
      </c>
      <c r="I990" s="13">
        <v>6</v>
      </c>
    </row>
    <row r="991" spans="5:9" x14ac:dyDescent="0.35">
      <c r="E991" s="158">
        <v>12481</v>
      </c>
      <c r="F991" s="158" t="s">
        <v>2210</v>
      </c>
      <c r="G991" t="s">
        <v>1608</v>
      </c>
      <c r="H991" t="s">
        <v>2145</v>
      </c>
      <c r="I991" s="13">
        <v>6</v>
      </c>
    </row>
    <row r="992" spans="5:9" x14ac:dyDescent="0.35">
      <c r="E992" s="158">
        <v>12482</v>
      </c>
      <c r="F992" s="158" t="s">
        <v>2211</v>
      </c>
      <c r="G992" t="s">
        <v>0</v>
      </c>
      <c r="H992" t="s">
        <v>262</v>
      </c>
      <c r="I992" s="13">
        <v>5</v>
      </c>
    </row>
    <row r="993" spans="5:9" x14ac:dyDescent="0.35">
      <c r="E993" s="158">
        <v>12483</v>
      </c>
      <c r="F993" s="158" t="s">
        <v>2212</v>
      </c>
      <c r="G993" t="s">
        <v>1608</v>
      </c>
      <c r="H993" t="s">
        <v>2145</v>
      </c>
      <c r="I993" s="13">
        <v>6</v>
      </c>
    </row>
    <row r="994" spans="5:9" x14ac:dyDescent="0.35">
      <c r="E994" s="158">
        <v>12484</v>
      </c>
      <c r="F994" s="158" t="s">
        <v>2213</v>
      </c>
      <c r="G994" t="s">
        <v>1608</v>
      </c>
      <c r="H994" t="s">
        <v>2145</v>
      </c>
      <c r="I994" s="13">
        <v>6</v>
      </c>
    </row>
    <row r="995" spans="5:9" x14ac:dyDescent="0.35">
      <c r="E995" s="158">
        <v>12485</v>
      </c>
      <c r="F995" s="158" t="s">
        <v>2214</v>
      </c>
      <c r="G995" t="s">
        <v>0</v>
      </c>
      <c r="H995" t="s">
        <v>262</v>
      </c>
      <c r="I995" s="13">
        <v>5</v>
      </c>
    </row>
    <row r="996" spans="5:9" x14ac:dyDescent="0.35">
      <c r="E996" s="158">
        <v>12486</v>
      </c>
      <c r="F996" s="158" t="s">
        <v>2215</v>
      </c>
      <c r="G996" t="s">
        <v>1608</v>
      </c>
      <c r="H996" t="s">
        <v>2145</v>
      </c>
      <c r="I996" s="13">
        <v>6</v>
      </c>
    </row>
    <row r="997" spans="5:9" x14ac:dyDescent="0.35">
      <c r="E997" s="158">
        <v>12487</v>
      </c>
      <c r="F997" s="158" t="s">
        <v>2216</v>
      </c>
      <c r="G997" t="s">
        <v>1608</v>
      </c>
      <c r="H997" t="s">
        <v>2145</v>
      </c>
      <c r="I997" s="13">
        <v>6</v>
      </c>
    </row>
    <row r="998" spans="5:9" x14ac:dyDescent="0.35">
      <c r="E998" s="158">
        <v>12489</v>
      </c>
      <c r="F998" s="158" t="s">
        <v>2217</v>
      </c>
      <c r="G998" t="s">
        <v>1608</v>
      </c>
      <c r="H998" t="s">
        <v>2145</v>
      </c>
      <c r="I998" s="13">
        <v>6</v>
      </c>
    </row>
    <row r="999" spans="5:9" x14ac:dyDescent="0.35">
      <c r="E999" s="158">
        <v>12490</v>
      </c>
      <c r="F999" s="158" t="s">
        <v>2218</v>
      </c>
      <c r="G999" t="s">
        <v>1608</v>
      </c>
      <c r="H999" t="s">
        <v>2145</v>
      </c>
      <c r="I999" s="13">
        <v>6</v>
      </c>
    </row>
    <row r="1000" spans="5:9" x14ac:dyDescent="0.35">
      <c r="E1000" s="158">
        <v>12491</v>
      </c>
      <c r="F1000" s="158" t="s">
        <v>2219</v>
      </c>
      <c r="G1000" t="s">
        <v>1608</v>
      </c>
      <c r="H1000" t="s">
        <v>2145</v>
      </c>
      <c r="I1000" s="13">
        <v>6</v>
      </c>
    </row>
    <row r="1001" spans="5:9" x14ac:dyDescent="0.35">
      <c r="E1001" s="158">
        <v>12492</v>
      </c>
      <c r="F1001" s="158" t="s">
        <v>2220</v>
      </c>
      <c r="G1001" t="s">
        <v>0</v>
      </c>
      <c r="H1001" t="s">
        <v>262</v>
      </c>
      <c r="I1001" s="13">
        <v>5</v>
      </c>
    </row>
    <row r="1002" spans="5:9" x14ac:dyDescent="0.35">
      <c r="E1002" s="158">
        <v>12493</v>
      </c>
      <c r="F1002" s="158" t="s">
        <v>2221</v>
      </c>
      <c r="G1002" t="s">
        <v>1608</v>
      </c>
      <c r="H1002" t="s">
        <v>2145</v>
      </c>
      <c r="I1002" s="13">
        <v>6</v>
      </c>
    </row>
    <row r="1003" spans="5:9" x14ac:dyDescent="0.35">
      <c r="E1003" s="158">
        <v>12494</v>
      </c>
      <c r="F1003" s="158" t="s">
        <v>2222</v>
      </c>
      <c r="G1003" t="s">
        <v>1608</v>
      </c>
      <c r="H1003" t="s">
        <v>2145</v>
      </c>
      <c r="I1003" s="13">
        <v>6</v>
      </c>
    </row>
    <row r="1004" spans="5:9" x14ac:dyDescent="0.35">
      <c r="E1004" s="158">
        <v>12495</v>
      </c>
      <c r="F1004" s="158" t="s">
        <v>2223</v>
      </c>
      <c r="G1004" t="s">
        <v>1608</v>
      </c>
      <c r="H1004" t="s">
        <v>2145</v>
      </c>
      <c r="I1004" s="13">
        <v>6</v>
      </c>
    </row>
    <row r="1005" spans="5:9" x14ac:dyDescent="0.35">
      <c r="E1005" s="158">
        <v>12496</v>
      </c>
      <c r="F1005" s="158" t="s">
        <v>2224</v>
      </c>
      <c r="G1005" t="s">
        <v>0</v>
      </c>
      <c r="H1005" t="s">
        <v>262</v>
      </c>
      <c r="I1005" s="13">
        <v>5</v>
      </c>
    </row>
    <row r="1006" spans="5:9" x14ac:dyDescent="0.35">
      <c r="E1006" s="158">
        <v>12498</v>
      </c>
      <c r="F1006" s="158" t="s">
        <v>2225</v>
      </c>
      <c r="G1006" t="s">
        <v>1608</v>
      </c>
      <c r="H1006" t="s">
        <v>2145</v>
      </c>
      <c r="I1006" s="13">
        <v>6</v>
      </c>
    </row>
    <row r="1007" spans="5:9" x14ac:dyDescent="0.35">
      <c r="E1007" s="158">
        <v>12501</v>
      </c>
      <c r="F1007" s="158" t="s">
        <v>2226</v>
      </c>
      <c r="G1007" t="s">
        <v>1608</v>
      </c>
      <c r="H1007" t="s">
        <v>2227</v>
      </c>
      <c r="I1007" s="13">
        <v>5</v>
      </c>
    </row>
    <row r="1008" spans="5:9" x14ac:dyDescent="0.35">
      <c r="E1008" s="158">
        <v>12502</v>
      </c>
      <c r="F1008" s="158" t="s">
        <v>314</v>
      </c>
      <c r="G1008" t="s">
        <v>0</v>
      </c>
      <c r="H1008" t="s">
        <v>1759</v>
      </c>
      <c r="I1008" s="13">
        <v>5</v>
      </c>
    </row>
    <row r="1009" spans="5:9" x14ac:dyDescent="0.35">
      <c r="E1009" s="158">
        <v>12503</v>
      </c>
      <c r="F1009" s="158" t="s">
        <v>315</v>
      </c>
      <c r="G1009" t="s">
        <v>0</v>
      </c>
      <c r="H1009" t="s">
        <v>1759</v>
      </c>
      <c r="I1009" s="13">
        <v>5</v>
      </c>
    </row>
    <row r="1010" spans="5:9" x14ac:dyDescent="0.35">
      <c r="E1010" s="158">
        <v>12504</v>
      </c>
      <c r="F1010" s="158" t="s">
        <v>2228</v>
      </c>
      <c r="G1010" t="s">
        <v>1608</v>
      </c>
      <c r="H1010" t="s">
        <v>2227</v>
      </c>
      <c r="I1010" s="13">
        <v>5</v>
      </c>
    </row>
    <row r="1011" spans="5:9" x14ac:dyDescent="0.35">
      <c r="E1011" s="158">
        <v>12506</v>
      </c>
      <c r="F1011" s="158" t="s">
        <v>2229</v>
      </c>
      <c r="G1011" t="s">
        <v>1608</v>
      </c>
      <c r="H1011" t="s">
        <v>2227</v>
      </c>
      <c r="I1011" s="13">
        <v>5</v>
      </c>
    </row>
    <row r="1012" spans="5:9" x14ac:dyDescent="0.35">
      <c r="E1012" s="158">
        <v>12507</v>
      </c>
      <c r="F1012" s="158" t="s">
        <v>2230</v>
      </c>
      <c r="G1012" t="s">
        <v>1608</v>
      </c>
      <c r="H1012" t="s">
        <v>2227</v>
      </c>
      <c r="I1012" s="13">
        <v>5</v>
      </c>
    </row>
    <row r="1013" spans="5:9" x14ac:dyDescent="0.35">
      <c r="E1013" s="158">
        <v>12508</v>
      </c>
      <c r="F1013" s="158" t="s">
        <v>2231</v>
      </c>
      <c r="G1013" t="s">
        <v>1608</v>
      </c>
      <c r="H1013" t="s">
        <v>2227</v>
      </c>
      <c r="I1013" s="13">
        <v>5</v>
      </c>
    </row>
    <row r="1014" spans="5:9" x14ac:dyDescent="0.35">
      <c r="E1014" s="158">
        <v>12510</v>
      </c>
      <c r="F1014" s="158" t="s">
        <v>2232</v>
      </c>
      <c r="G1014" t="s">
        <v>1608</v>
      </c>
      <c r="H1014" t="s">
        <v>2227</v>
      </c>
      <c r="I1014" s="13">
        <v>5</v>
      </c>
    </row>
    <row r="1015" spans="5:9" x14ac:dyDescent="0.35">
      <c r="E1015" s="158">
        <v>12511</v>
      </c>
      <c r="F1015" s="158" t="s">
        <v>2233</v>
      </c>
      <c r="G1015" t="s">
        <v>1608</v>
      </c>
      <c r="H1015" t="s">
        <v>2227</v>
      </c>
      <c r="I1015" s="13">
        <v>5</v>
      </c>
    </row>
    <row r="1016" spans="5:9" x14ac:dyDescent="0.35">
      <c r="E1016" s="158">
        <v>12512</v>
      </c>
      <c r="F1016" s="158" t="s">
        <v>2234</v>
      </c>
      <c r="G1016" t="s">
        <v>1608</v>
      </c>
      <c r="H1016" t="s">
        <v>2227</v>
      </c>
      <c r="I1016" s="13">
        <v>5</v>
      </c>
    </row>
    <row r="1017" spans="5:9" x14ac:dyDescent="0.35">
      <c r="E1017" s="158">
        <v>12513</v>
      </c>
      <c r="F1017" s="158" t="s">
        <v>316</v>
      </c>
      <c r="G1017" t="s">
        <v>0</v>
      </c>
      <c r="H1017" t="s">
        <v>1759</v>
      </c>
      <c r="I1017" s="13">
        <v>5</v>
      </c>
    </row>
    <row r="1018" spans="5:9" x14ac:dyDescent="0.35">
      <c r="E1018" s="158">
        <v>12514</v>
      </c>
      <c r="F1018" s="158" t="s">
        <v>2235</v>
      </c>
      <c r="G1018" t="s">
        <v>1608</v>
      </c>
      <c r="H1018" t="s">
        <v>2227</v>
      </c>
      <c r="I1018" s="13">
        <v>5</v>
      </c>
    </row>
    <row r="1019" spans="5:9" x14ac:dyDescent="0.35">
      <c r="E1019" s="158">
        <v>12515</v>
      </c>
      <c r="F1019" s="158" t="s">
        <v>2236</v>
      </c>
      <c r="G1019" t="s">
        <v>1608</v>
      </c>
      <c r="H1019" t="s">
        <v>2145</v>
      </c>
      <c r="I1019" s="13">
        <v>6</v>
      </c>
    </row>
    <row r="1020" spans="5:9" x14ac:dyDescent="0.35">
      <c r="E1020" s="158">
        <v>12516</v>
      </c>
      <c r="F1020" s="158" t="s">
        <v>317</v>
      </c>
      <c r="G1020" t="s">
        <v>0</v>
      </c>
      <c r="H1020" t="s">
        <v>1759</v>
      </c>
      <c r="I1020" s="13">
        <v>5</v>
      </c>
    </row>
    <row r="1021" spans="5:9" x14ac:dyDescent="0.35">
      <c r="E1021" s="158">
        <v>12517</v>
      </c>
      <c r="F1021" s="158" t="s">
        <v>318</v>
      </c>
      <c r="G1021" t="s">
        <v>0</v>
      </c>
      <c r="H1021" t="s">
        <v>1759</v>
      </c>
      <c r="I1021" s="13">
        <v>5</v>
      </c>
    </row>
    <row r="1022" spans="5:9" x14ac:dyDescent="0.35">
      <c r="E1022" s="158">
        <v>12518</v>
      </c>
      <c r="F1022" s="158" t="s">
        <v>2237</v>
      </c>
      <c r="G1022" t="s">
        <v>1608</v>
      </c>
      <c r="H1022" t="s">
        <v>1862</v>
      </c>
      <c r="I1022" s="13">
        <v>5</v>
      </c>
    </row>
    <row r="1023" spans="5:9" x14ac:dyDescent="0.35">
      <c r="E1023" s="158">
        <v>12520</v>
      </c>
      <c r="F1023" s="158" t="s">
        <v>2238</v>
      </c>
      <c r="G1023" t="s">
        <v>1608</v>
      </c>
      <c r="H1023" t="s">
        <v>1862</v>
      </c>
      <c r="I1023" s="13">
        <v>5</v>
      </c>
    </row>
    <row r="1024" spans="5:9" x14ac:dyDescent="0.35">
      <c r="E1024" s="158">
        <v>12521</v>
      </c>
      <c r="F1024" s="158" t="s">
        <v>319</v>
      </c>
      <c r="G1024" t="s">
        <v>0</v>
      </c>
      <c r="H1024" t="s">
        <v>1759</v>
      </c>
      <c r="I1024" s="13">
        <v>5</v>
      </c>
    </row>
    <row r="1025" spans="5:9" x14ac:dyDescent="0.35">
      <c r="E1025" s="158">
        <v>12522</v>
      </c>
      <c r="F1025" s="158" t="s">
        <v>2239</v>
      </c>
      <c r="G1025" t="s">
        <v>1608</v>
      </c>
      <c r="H1025" t="s">
        <v>2227</v>
      </c>
      <c r="I1025" s="13">
        <v>5</v>
      </c>
    </row>
    <row r="1026" spans="5:9" x14ac:dyDescent="0.35">
      <c r="E1026" s="158">
        <v>12523</v>
      </c>
      <c r="F1026" s="158" t="s">
        <v>320</v>
      </c>
      <c r="G1026" t="s">
        <v>0</v>
      </c>
      <c r="H1026" t="s">
        <v>1759</v>
      </c>
      <c r="I1026" s="13">
        <v>5</v>
      </c>
    </row>
    <row r="1027" spans="5:9" x14ac:dyDescent="0.35">
      <c r="E1027" s="158">
        <v>12524</v>
      </c>
      <c r="F1027" s="158" t="s">
        <v>2240</v>
      </c>
      <c r="G1027" t="s">
        <v>1608</v>
      </c>
      <c r="H1027" t="s">
        <v>2227</v>
      </c>
      <c r="I1027" s="13">
        <v>5</v>
      </c>
    </row>
    <row r="1028" spans="5:9" x14ac:dyDescent="0.35">
      <c r="E1028" s="158">
        <v>12525</v>
      </c>
      <c r="F1028" s="158" t="s">
        <v>2241</v>
      </c>
      <c r="G1028" t="s">
        <v>1608</v>
      </c>
      <c r="H1028" t="s">
        <v>2145</v>
      </c>
      <c r="I1028" s="13">
        <v>6</v>
      </c>
    </row>
    <row r="1029" spans="5:9" x14ac:dyDescent="0.35">
      <c r="E1029" s="158">
        <v>12526</v>
      </c>
      <c r="F1029" s="158" t="s">
        <v>321</v>
      </c>
      <c r="G1029" t="s">
        <v>0</v>
      </c>
      <c r="H1029" t="s">
        <v>1759</v>
      </c>
      <c r="I1029" s="13">
        <v>5</v>
      </c>
    </row>
    <row r="1030" spans="5:9" x14ac:dyDescent="0.35">
      <c r="E1030" s="158">
        <v>12527</v>
      </c>
      <c r="F1030" s="158" t="s">
        <v>2242</v>
      </c>
      <c r="G1030" t="s">
        <v>1608</v>
      </c>
      <c r="H1030" t="s">
        <v>2227</v>
      </c>
      <c r="I1030" s="13">
        <v>5</v>
      </c>
    </row>
    <row r="1031" spans="5:9" x14ac:dyDescent="0.35">
      <c r="E1031" s="158">
        <v>12528</v>
      </c>
      <c r="F1031" s="158" t="s">
        <v>2243</v>
      </c>
      <c r="G1031" t="s">
        <v>1608</v>
      </c>
      <c r="H1031" t="s">
        <v>2145</v>
      </c>
      <c r="I1031" s="13">
        <v>6</v>
      </c>
    </row>
    <row r="1032" spans="5:9" x14ac:dyDescent="0.35">
      <c r="E1032" s="158">
        <v>12529</v>
      </c>
      <c r="F1032" s="158" t="s">
        <v>322</v>
      </c>
      <c r="G1032" t="s">
        <v>0</v>
      </c>
      <c r="H1032" t="s">
        <v>1759</v>
      </c>
      <c r="I1032" s="13">
        <v>5</v>
      </c>
    </row>
    <row r="1033" spans="5:9" x14ac:dyDescent="0.35">
      <c r="E1033" s="158">
        <v>12530</v>
      </c>
      <c r="F1033" s="158" t="s">
        <v>323</v>
      </c>
      <c r="G1033" t="s">
        <v>0</v>
      </c>
      <c r="H1033" t="s">
        <v>1759</v>
      </c>
      <c r="I1033" s="13">
        <v>5</v>
      </c>
    </row>
    <row r="1034" spans="5:9" x14ac:dyDescent="0.35">
      <c r="E1034" s="158">
        <v>12531</v>
      </c>
      <c r="F1034" s="158" t="s">
        <v>2244</v>
      </c>
      <c r="G1034" t="s">
        <v>1608</v>
      </c>
      <c r="H1034" t="s">
        <v>2227</v>
      </c>
      <c r="I1034" s="13">
        <v>5</v>
      </c>
    </row>
    <row r="1035" spans="5:9" x14ac:dyDescent="0.35">
      <c r="E1035" s="158">
        <v>12533</v>
      </c>
      <c r="F1035" s="158" t="s">
        <v>2245</v>
      </c>
      <c r="G1035" t="s">
        <v>1608</v>
      </c>
      <c r="H1035" t="s">
        <v>2227</v>
      </c>
      <c r="I1035" s="13">
        <v>5</v>
      </c>
    </row>
    <row r="1036" spans="5:9" x14ac:dyDescent="0.35">
      <c r="E1036" s="158">
        <v>12534</v>
      </c>
      <c r="F1036" s="158" t="s">
        <v>324</v>
      </c>
      <c r="G1036" t="s">
        <v>0</v>
      </c>
      <c r="H1036" t="s">
        <v>1759</v>
      </c>
      <c r="I1036" s="13">
        <v>5</v>
      </c>
    </row>
    <row r="1037" spans="5:9" x14ac:dyDescent="0.35">
      <c r="E1037" s="158">
        <v>12537</v>
      </c>
      <c r="F1037" s="158" t="s">
        <v>2246</v>
      </c>
      <c r="G1037" t="s">
        <v>1608</v>
      </c>
      <c r="H1037" t="s">
        <v>2227</v>
      </c>
      <c r="I1037" s="13">
        <v>5</v>
      </c>
    </row>
    <row r="1038" spans="5:9" x14ac:dyDescent="0.35">
      <c r="E1038" s="158">
        <v>12538</v>
      </c>
      <c r="F1038" s="158" t="s">
        <v>2247</v>
      </c>
      <c r="G1038" t="s">
        <v>1608</v>
      </c>
      <c r="H1038" t="s">
        <v>2227</v>
      </c>
      <c r="I1038" s="13">
        <v>5</v>
      </c>
    </row>
    <row r="1039" spans="5:9" x14ac:dyDescent="0.35">
      <c r="E1039" s="158">
        <v>12540</v>
      </c>
      <c r="F1039" s="158" t="s">
        <v>2248</v>
      </c>
      <c r="G1039" t="s">
        <v>1608</v>
      </c>
      <c r="H1039" t="s">
        <v>2227</v>
      </c>
      <c r="I1039" s="13">
        <v>5</v>
      </c>
    </row>
    <row r="1040" spans="5:9" x14ac:dyDescent="0.35">
      <c r="E1040" s="158">
        <v>12541</v>
      </c>
      <c r="F1040" s="158" t="s">
        <v>325</v>
      </c>
      <c r="G1040" t="s">
        <v>0</v>
      </c>
      <c r="H1040" t="s">
        <v>1759</v>
      </c>
      <c r="I1040" s="13">
        <v>5</v>
      </c>
    </row>
    <row r="1041" spans="5:9" x14ac:dyDescent="0.35">
      <c r="E1041" s="158">
        <v>12542</v>
      </c>
      <c r="F1041" s="158" t="s">
        <v>2249</v>
      </c>
      <c r="G1041" t="s">
        <v>1608</v>
      </c>
      <c r="H1041" t="s">
        <v>2145</v>
      </c>
      <c r="I1041" s="13">
        <v>6</v>
      </c>
    </row>
    <row r="1042" spans="5:9" x14ac:dyDescent="0.35">
      <c r="E1042" s="158">
        <v>12543</v>
      </c>
      <c r="F1042" s="158" t="s">
        <v>2250</v>
      </c>
      <c r="G1042" t="s">
        <v>1608</v>
      </c>
      <c r="H1042" t="s">
        <v>1862</v>
      </c>
      <c r="I1042" s="13">
        <v>5</v>
      </c>
    </row>
    <row r="1043" spans="5:9" x14ac:dyDescent="0.35">
      <c r="E1043" s="158">
        <v>12544</v>
      </c>
      <c r="F1043" s="158" t="s">
        <v>326</v>
      </c>
      <c r="G1043" t="s">
        <v>0</v>
      </c>
      <c r="H1043" t="s">
        <v>1759</v>
      </c>
      <c r="I1043" s="13">
        <v>5</v>
      </c>
    </row>
    <row r="1044" spans="5:9" x14ac:dyDescent="0.35">
      <c r="E1044" s="158">
        <v>12545</v>
      </c>
      <c r="F1044" s="158" t="s">
        <v>2251</v>
      </c>
      <c r="G1044" t="s">
        <v>1608</v>
      </c>
      <c r="H1044" t="s">
        <v>2227</v>
      </c>
      <c r="I1044" s="13">
        <v>5</v>
      </c>
    </row>
    <row r="1045" spans="5:9" x14ac:dyDescent="0.35">
      <c r="E1045" s="158">
        <v>12546</v>
      </c>
      <c r="F1045" s="158" t="s">
        <v>2252</v>
      </c>
      <c r="G1045" t="s">
        <v>1608</v>
      </c>
      <c r="H1045" t="s">
        <v>2227</v>
      </c>
      <c r="I1045" s="13">
        <v>5</v>
      </c>
    </row>
    <row r="1046" spans="5:9" x14ac:dyDescent="0.35">
      <c r="E1046" s="158">
        <v>12547</v>
      </c>
      <c r="F1046" s="158" t="s">
        <v>2253</v>
      </c>
      <c r="G1046" t="s">
        <v>1608</v>
      </c>
      <c r="H1046" t="s">
        <v>2145</v>
      </c>
      <c r="I1046" s="13">
        <v>6</v>
      </c>
    </row>
    <row r="1047" spans="5:9" x14ac:dyDescent="0.35">
      <c r="E1047" s="158">
        <v>12548</v>
      </c>
      <c r="F1047" s="158" t="s">
        <v>2254</v>
      </c>
      <c r="G1047" t="s">
        <v>1608</v>
      </c>
      <c r="H1047" t="s">
        <v>2145</v>
      </c>
      <c r="I1047" s="13">
        <v>6</v>
      </c>
    </row>
    <row r="1048" spans="5:9" x14ac:dyDescent="0.35">
      <c r="E1048" s="158">
        <v>12549</v>
      </c>
      <c r="F1048" s="158" t="s">
        <v>1616</v>
      </c>
      <c r="G1048" t="s">
        <v>1608</v>
      </c>
      <c r="H1048" t="s">
        <v>1862</v>
      </c>
      <c r="I1048" s="13">
        <v>5</v>
      </c>
    </row>
    <row r="1049" spans="5:9" x14ac:dyDescent="0.35">
      <c r="E1049" s="158">
        <v>12550</v>
      </c>
      <c r="F1049" s="158" t="s">
        <v>2255</v>
      </c>
      <c r="G1049" t="s">
        <v>1608</v>
      </c>
      <c r="H1049" t="s">
        <v>1862</v>
      </c>
      <c r="I1049" s="13">
        <v>5</v>
      </c>
    </row>
    <row r="1050" spans="5:9" x14ac:dyDescent="0.35">
      <c r="E1050" s="158">
        <v>12551</v>
      </c>
      <c r="F1050" s="158" t="s">
        <v>2255</v>
      </c>
      <c r="G1050" t="s">
        <v>1608</v>
      </c>
      <c r="H1050" t="s">
        <v>1862</v>
      </c>
      <c r="I1050" s="13">
        <v>5</v>
      </c>
    </row>
    <row r="1051" spans="5:9" x14ac:dyDescent="0.35">
      <c r="E1051" s="158">
        <v>12552</v>
      </c>
      <c r="F1051" s="158" t="s">
        <v>2255</v>
      </c>
      <c r="G1051" t="s">
        <v>1608</v>
      </c>
      <c r="H1051" t="s">
        <v>1862</v>
      </c>
      <c r="I1051" s="13">
        <v>5</v>
      </c>
    </row>
    <row r="1052" spans="5:9" x14ac:dyDescent="0.35">
      <c r="E1052" s="158">
        <v>12553</v>
      </c>
      <c r="F1052" s="158" t="s">
        <v>2256</v>
      </c>
      <c r="G1052" t="s">
        <v>1608</v>
      </c>
      <c r="H1052" t="s">
        <v>1862</v>
      </c>
      <c r="I1052" s="13">
        <v>5</v>
      </c>
    </row>
    <row r="1053" spans="5:9" x14ac:dyDescent="0.35">
      <c r="E1053" s="158">
        <v>12555</v>
      </c>
      <c r="F1053" s="158" t="s">
        <v>2255</v>
      </c>
      <c r="G1053" t="s">
        <v>1608</v>
      </c>
      <c r="H1053" t="s">
        <v>1862</v>
      </c>
      <c r="I1053" s="13">
        <v>5</v>
      </c>
    </row>
    <row r="1054" spans="5:9" x14ac:dyDescent="0.35">
      <c r="E1054" s="158">
        <v>12561</v>
      </c>
      <c r="F1054" s="158" t="s">
        <v>2257</v>
      </c>
      <c r="G1054" t="s">
        <v>1608</v>
      </c>
      <c r="H1054" t="s">
        <v>2145</v>
      </c>
      <c r="I1054" s="13">
        <v>6</v>
      </c>
    </row>
    <row r="1055" spans="5:9" x14ac:dyDescent="0.35">
      <c r="E1055" s="158">
        <v>12563</v>
      </c>
      <c r="F1055" s="158" t="s">
        <v>2258</v>
      </c>
      <c r="G1055" t="s">
        <v>1608</v>
      </c>
      <c r="H1055" t="s">
        <v>1792</v>
      </c>
      <c r="I1055" s="13">
        <v>5</v>
      </c>
    </row>
    <row r="1056" spans="5:9" x14ac:dyDescent="0.35">
      <c r="E1056" s="158">
        <v>12564</v>
      </c>
      <c r="F1056" s="158" t="s">
        <v>2259</v>
      </c>
      <c r="G1056" t="s">
        <v>1608</v>
      </c>
      <c r="H1056" t="s">
        <v>2227</v>
      </c>
      <c r="I1056" s="13">
        <v>5</v>
      </c>
    </row>
    <row r="1057" spans="5:9" x14ac:dyDescent="0.35">
      <c r="E1057" s="158">
        <v>12565</v>
      </c>
      <c r="F1057" s="158" t="s">
        <v>327</v>
      </c>
      <c r="G1057" t="s">
        <v>0</v>
      </c>
      <c r="H1057" t="s">
        <v>1759</v>
      </c>
      <c r="I1057" s="13">
        <v>5</v>
      </c>
    </row>
    <row r="1058" spans="5:9" x14ac:dyDescent="0.35">
      <c r="E1058" s="158">
        <v>12566</v>
      </c>
      <c r="F1058" s="158" t="s">
        <v>2260</v>
      </c>
      <c r="G1058" t="s">
        <v>1608</v>
      </c>
      <c r="H1058" t="s">
        <v>2145</v>
      </c>
      <c r="I1058" s="13">
        <v>6</v>
      </c>
    </row>
    <row r="1059" spans="5:9" x14ac:dyDescent="0.35">
      <c r="E1059" s="158">
        <v>12567</v>
      </c>
      <c r="F1059" s="158" t="s">
        <v>2261</v>
      </c>
      <c r="G1059" t="s">
        <v>1608</v>
      </c>
      <c r="H1059" t="s">
        <v>2227</v>
      </c>
      <c r="I1059" s="13">
        <v>5</v>
      </c>
    </row>
    <row r="1060" spans="5:9" x14ac:dyDescent="0.35">
      <c r="E1060" s="158">
        <v>12568</v>
      </c>
      <c r="F1060" s="158" t="s">
        <v>2262</v>
      </c>
      <c r="G1060" t="s">
        <v>1608</v>
      </c>
      <c r="H1060" t="s">
        <v>2145</v>
      </c>
      <c r="I1060" s="13">
        <v>6</v>
      </c>
    </row>
    <row r="1061" spans="5:9" x14ac:dyDescent="0.35">
      <c r="E1061" s="158">
        <v>12569</v>
      </c>
      <c r="F1061" s="158" t="s">
        <v>2263</v>
      </c>
      <c r="G1061" t="s">
        <v>1608</v>
      </c>
      <c r="H1061" t="s">
        <v>2227</v>
      </c>
      <c r="I1061" s="13">
        <v>5</v>
      </c>
    </row>
    <row r="1062" spans="5:9" x14ac:dyDescent="0.35">
      <c r="E1062" s="158">
        <v>12570</v>
      </c>
      <c r="F1062" s="158" t="s">
        <v>2264</v>
      </c>
      <c r="G1062" t="s">
        <v>1608</v>
      </c>
      <c r="H1062" t="s">
        <v>2227</v>
      </c>
      <c r="I1062" s="13">
        <v>5</v>
      </c>
    </row>
    <row r="1063" spans="5:9" x14ac:dyDescent="0.35">
      <c r="E1063" s="158">
        <v>12571</v>
      </c>
      <c r="F1063" s="158" t="s">
        <v>2265</v>
      </c>
      <c r="G1063" t="s">
        <v>1608</v>
      </c>
      <c r="H1063" t="s">
        <v>2227</v>
      </c>
      <c r="I1063" s="13">
        <v>5</v>
      </c>
    </row>
    <row r="1064" spans="5:9" x14ac:dyDescent="0.35">
      <c r="E1064" s="158">
        <v>12572</v>
      </c>
      <c r="F1064" s="158" t="s">
        <v>2266</v>
      </c>
      <c r="G1064" t="s">
        <v>1608</v>
      </c>
      <c r="H1064" t="s">
        <v>2227</v>
      </c>
      <c r="I1064" s="13">
        <v>5</v>
      </c>
    </row>
    <row r="1065" spans="5:9" x14ac:dyDescent="0.35">
      <c r="E1065" s="158">
        <v>12574</v>
      </c>
      <c r="F1065" s="158" t="s">
        <v>2267</v>
      </c>
      <c r="G1065" t="s">
        <v>1608</v>
      </c>
      <c r="H1065" t="s">
        <v>2227</v>
      </c>
      <c r="I1065" s="13">
        <v>5</v>
      </c>
    </row>
    <row r="1066" spans="5:9" x14ac:dyDescent="0.35">
      <c r="E1066" s="158">
        <v>12575</v>
      </c>
      <c r="F1066" s="158" t="s">
        <v>2268</v>
      </c>
      <c r="G1066" t="s">
        <v>1608</v>
      </c>
      <c r="H1066" t="s">
        <v>1862</v>
      </c>
      <c r="I1066" s="13">
        <v>5</v>
      </c>
    </row>
    <row r="1067" spans="5:9" x14ac:dyDescent="0.35">
      <c r="E1067" s="158">
        <v>12577</v>
      </c>
      <c r="F1067" s="158" t="s">
        <v>2269</v>
      </c>
      <c r="G1067" t="s">
        <v>1608</v>
      </c>
      <c r="H1067" t="s">
        <v>1862</v>
      </c>
      <c r="I1067" s="13">
        <v>5</v>
      </c>
    </row>
    <row r="1068" spans="5:9" x14ac:dyDescent="0.35">
      <c r="E1068" s="158">
        <v>12578</v>
      </c>
      <c r="F1068" s="158" t="s">
        <v>2270</v>
      </c>
      <c r="G1068" t="s">
        <v>1608</v>
      </c>
      <c r="H1068" t="s">
        <v>2227</v>
      </c>
      <c r="I1068" s="13">
        <v>5</v>
      </c>
    </row>
    <row r="1069" spans="5:9" x14ac:dyDescent="0.35">
      <c r="E1069" s="158">
        <v>12580</v>
      </c>
      <c r="F1069" s="158" t="s">
        <v>2271</v>
      </c>
      <c r="G1069" t="s">
        <v>1608</v>
      </c>
      <c r="H1069" t="s">
        <v>2227</v>
      </c>
      <c r="I1069" s="13">
        <v>5</v>
      </c>
    </row>
    <row r="1070" spans="5:9" x14ac:dyDescent="0.35">
      <c r="E1070" s="158">
        <v>12581</v>
      </c>
      <c r="F1070" s="158" t="s">
        <v>2272</v>
      </c>
      <c r="G1070" t="s">
        <v>1608</v>
      </c>
      <c r="H1070" t="s">
        <v>2227</v>
      </c>
      <c r="I1070" s="13">
        <v>5</v>
      </c>
    </row>
    <row r="1071" spans="5:9" x14ac:dyDescent="0.35">
      <c r="E1071" s="158">
        <v>12582</v>
      </c>
      <c r="F1071" s="158" t="s">
        <v>2273</v>
      </c>
      <c r="G1071" t="s">
        <v>1608</v>
      </c>
      <c r="H1071" t="s">
        <v>2227</v>
      </c>
      <c r="I1071" s="13">
        <v>5</v>
      </c>
    </row>
    <row r="1072" spans="5:9" x14ac:dyDescent="0.35">
      <c r="E1072" s="158">
        <v>12583</v>
      </c>
      <c r="F1072" s="158" t="s">
        <v>2274</v>
      </c>
      <c r="G1072" t="s">
        <v>1608</v>
      </c>
      <c r="H1072" t="s">
        <v>2227</v>
      </c>
      <c r="I1072" s="13">
        <v>5</v>
      </c>
    </row>
    <row r="1073" spans="5:9" x14ac:dyDescent="0.35">
      <c r="E1073" s="158">
        <v>12584</v>
      </c>
      <c r="F1073" s="158" t="s">
        <v>2275</v>
      </c>
      <c r="G1073" t="s">
        <v>1608</v>
      </c>
      <c r="H1073" t="s">
        <v>1862</v>
      </c>
      <c r="I1073" s="13">
        <v>5</v>
      </c>
    </row>
    <row r="1074" spans="5:9" x14ac:dyDescent="0.35">
      <c r="E1074" s="158">
        <v>12585</v>
      </c>
      <c r="F1074" s="158" t="s">
        <v>2276</v>
      </c>
      <c r="G1074" t="s">
        <v>1608</v>
      </c>
      <c r="H1074" t="s">
        <v>2227</v>
      </c>
      <c r="I1074" s="13">
        <v>5</v>
      </c>
    </row>
    <row r="1075" spans="5:9" x14ac:dyDescent="0.35">
      <c r="E1075" s="158">
        <v>12586</v>
      </c>
      <c r="F1075" s="158" t="s">
        <v>2277</v>
      </c>
      <c r="G1075" t="s">
        <v>1608</v>
      </c>
      <c r="H1075" t="s">
        <v>1862</v>
      </c>
      <c r="I1075" s="13">
        <v>5</v>
      </c>
    </row>
    <row r="1076" spans="5:9" x14ac:dyDescent="0.35">
      <c r="E1076" s="158">
        <v>12588</v>
      </c>
      <c r="F1076" s="158" t="s">
        <v>2278</v>
      </c>
      <c r="G1076" t="s">
        <v>1608</v>
      </c>
      <c r="H1076" t="s">
        <v>2145</v>
      </c>
      <c r="I1076" s="13">
        <v>6</v>
      </c>
    </row>
    <row r="1077" spans="5:9" x14ac:dyDescent="0.35">
      <c r="E1077" s="158">
        <v>12589</v>
      </c>
      <c r="F1077" s="158" t="s">
        <v>2279</v>
      </c>
      <c r="G1077" t="s">
        <v>1608</v>
      </c>
      <c r="H1077" t="s">
        <v>2145</v>
      </c>
      <c r="I1077" s="13">
        <v>6</v>
      </c>
    </row>
    <row r="1078" spans="5:9" x14ac:dyDescent="0.35">
      <c r="E1078" s="158">
        <v>12590</v>
      </c>
      <c r="F1078" s="158" t="s">
        <v>2280</v>
      </c>
      <c r="G1078" t="s">
        <v>1608</v>
      </c>
      <c r="H1078" t="s">
        <v>2227</v>
      </c>
      <c r="I1078" s="13">
        <v>5</v>
      </c>
    </row>
    <row r="1079" spans="5:9" x14ac:dyDescent="0.35">
      <c r="E1079" s="158">
        <v>12592</v>
      </c>
      <c r="F1079" s="158" t="s">
        <v>2281</v>
      </c>
      <c r="G1079" t="s">
        <v>1608</v>
      </c>
      <c r="H1079" t="s">
        <v>2227</v>
      </c>
      <c r="I1079" s="13">
        <v>5</v>
      </c>
    </row>
    <row r="1080" spans="5:9" x14ac:dyDescent="0.35">
      <c r="E1080" s="158">
        <v>12593</v>
      </c>
      <c r="F1080" s="158" t="s">
        <v>2282</v>
      </c>
      <c r="G1080" t="s">
        <v>0</v>
      </c>
      <c r="H1080" t="s">
        <v>1759</v>
      </c>
      <c r="I1080" s="13">
        <v>5</v>
      </c>
    </row>
    <row r="1081" spans="5:9" x14ac:dyDescent="0.35">
      <c r="E1081" s="158">
        <v>12594</v>
      </c>
      <c r="F1081" s="158" t="s">
        <v>2283</v>
      </c>
      <c r="G1081" t="s">
        <v>1608</v>
      </c>
      <c r="H1081" t="s">
        <v>2227</v>
      </c>
      <c r="I1081" s="13">
        <v>5</v>
      </c>
    </row>
    <row r="1082" spans="5:9" x14ac:dyDescent="0.35">
      <c r="E1082" s="158">
        <v>12601</v>
      </c>
      <c r="F1082" s="158" t="s">
        <v>1608</v>
      </c>
      <c r="G1082" t="s">
        <v>1608</v>
      </c>
      <c r="H1082" t="s">
        <v>2227</v>
      </c>
      <c r="I1082" s="13">
        <v>5</v>
      </c>
    </row>
    <row r="1083" spans="5:9" x14ac:dyDescent="0.35">
      <c r="E1083" s="158">
        <v>12602</v>
      </c>
      <c r="F1083" s="158" t="s">
        <v>1608</v>
      </c>
      <c r="G1083" t="s">
        <v>1608</v>
      </c>
      <c r="H1083" t="s">
        <v>2227</v>
      </c>
      <c r="I1083" s="13">
        <v>5</v>
      </c>
    </row>
    <row r="1084" spans="5:9" x14ac:dyDescent="0.35">
      <c r="E1084" s="158">
        <v>12603</v>
      </c>
      <c r="F1084" s="158" t="s">
        <v>1608</v>
      </c>
      <c r="G1084" t="s">
        <v>1608</v>
      </c>
      <c r="H1084" t="s">
        <v>2227</v>
      </c>
      <c r="I1084" s="13">
        <v>5</v>
      </c>
    </row>
    <row r="1085" spans="5:9" x14ac:dyDescent="0.35">
      <c r="E1085" s="158">
        <v>12604</v>
      </c>
      <c r="F1085" s="158" t="s">
        <v>1608</v>
      </c>
      <c r="G1085" t="s">
        <v>1608</v>
      </c>
      <c r="H1085" t="s">
        <v>2227</v>
      </c>
      <c r="I1085" s="13">
        <v>5</v>
      </c>
    </row>
    <row r="1086" spans="5:9" x14ac:dyDescent="0.35">
      <c r="E1086" s="158">
        <v>12701</v>
      </c>
      <c r="F1086" s="158" t="s">
        <v>2284</v>
      </c>
      <c r="G1086" t="s">
        <v>1608</v>
      </c>
      <c r="H1086" t="s">
        <v>2285</v>
      </c>
      <c r="I1086" s="13">
        <v>6</v>
      </c>
    </row>
    <row r="1087" spans="5:9" x14ac:dyDescent="0.35">
      <c r="E1087" s="158">
        <v>12719</v>
      </c>
      <c r="F1087" s="158" t="s">
        <v>2286</v>
      </c>
      <c r="G1087" t="s">
        <v>1608</v>
      </c>
      <c r="H1087" t="s">
        <v>2285</v>
      </c>
      <c r="I1087" s="13">
        <v>6</v>
      </c>
    </row>
    <row r="1088" spans="5:9" x14ac:dyDescent="0.35">
      <c r="E1088" s="158">
        <v>12720</v>
      </c>
      <c r="F1088" s="158" t="s">
        <v>2287</v>
      </c>
      <c r="G1088" t="s">
        <v>1608</v>
      </c>
      <c r="H1088" t="s">
        <v>2285</v>
      </c>
      <c r="I1088" s="13">
        <v>6</v>
      </c>
    </row>
    <row r="1089" spans="5:9" x14ac:dyDescent="0.35">
      <c r="E1089" s="158">
        <v>12721</v>
      </c>
      <c r="F1089" s="158" t="s">
        <v>2288</v>
      </c>
      <c r="G1089" t="s">
        <v>1608</v>
      </c>
      <c r="H1089" t="s">
        <v>2285</v>
      </c>
      <c r="I1089" s="13">
        <v>6</v>
      </c>
    </row>
    <row r="1090" spans="5:9" x14ac:dyDescent="0.35">
      <c r="E1090" s="158">
        <v>12722</v>
      </c>
      <c r="F1090" s="158" t="s">
        <v>2289</v>
      </c>
      <c r="G1090" t="s">
        <v>1608</v>
      </c>
      <c r="H1090" t="s">
        <v>2285</v>
      </c>
      <c r="I1090" s="13">
        <v>6</v>
      </c>
    </row>
    <row r="1091" spans="5:9" x14ac:dyDescent="0.35">
      <c r="E1091" s="158">
        <v>12723</v>
      </c>
      <c r="F1091" s="158" t="s">
        <v>2290</v>
      </c>
      <c r="G1091" t="s">
        <v>1608</v>
      </c>
      <c r="H1091" t="s">
        <v>2285</v>
      </c>
      <c r="I1091" s="13">
        <v>6</v>
      </c>
    </row>
    <row r="1092" spans="5:9" x14ac:dyDescent="0.35">
      <c r="E1092" s="158">
        <v>12724</v>
      </c>
      <c r="F1092" s="158" t="s">
        <v>2291</v>
      </c>
      <c r="G1092" t="s">
        <v>1608</v>
      </c>
      <c r="H1092" t="s">
        <v>2285</v>
      </c>
      <c r="I1092" s="13">
        <v>6</v>
      </c>
    </row>
    <row r="1093" spans="5:9" x14ac:dyDescent="0.35">
      <c r="E1093" s="158">
        <v>12725</v>
      </c>
      <c r="F1093" s="158" t="s">
        <v>2292</v>
      </c>
      <c r="G1093" t="s">
        <v>1608</v>
      </c>
      <c r="H1093" t="s">
        <v>2145</v>
      </c>
      <c r="I1093" s="13">
        <v>6</v>
      </c>
    </row>
    <row r="1094" spans="5:9" x14ac:dyDescent="0.35">
      <c r="E1094" s="158">
        <v>12726</v>
      </c>
      <c r="F1094" s="158" t="s">
        <v>2293</v>
      </c>
      <c r="G1094" t="s">
        <v>1608</v>
      </c>
      <c r="H1094" t="s">
        <v>2285</v>
      </c>
      <c r="I1094" s="13">
        <v>6</v>
      </c>
    </row>
    <row r="1095" spans="5:9" x14ac:dyDescent="0.35">
      <c r="E1095" s="158">
        <v>12727</v>
      </c>
      <c r="F1095" s="158" t="s">
        <v>2293</v>
      </c>
      <c r="G1095" t="s">
        <v>1608</v>
      </c>
      <c r="H1095" t="s">
        <v>2285</v>
      </c>
      <c r="I1095" s="13">
        <v>6</v>
      </c>
    </row>
    <row r="1096" spans="5:9" x14ac:dyDescent="0.35">
      <c r="E1096" s="158">
        <v>12729</v>
      </c>
      <c r="F1096" s="158" t="s">
        <v>2294</v>
      </c>
      <c r="G1096" t="s">
        <v>1608</v>
      </c>
      <c r="H1096" t="s">
        <v>1862</v>
      </c>
      <c r="I1096" s="13">
        <v>5</v>
      </c>
    </row>
    <row r="1097" spans="5:9" x14ac:dyDescent="0.35">
      <c r="E1097" s="158">
        <v>12732</v>
      </c>
      <c r="F1097" s="158" t="s">
        <v>2295</v>
      </c>
      <c r="G1097" t="s">
        <v>1608</v>
      </c>
      <c r="H1097" t="s">
        <v>2285</v>
      </c>
      <c r="I1097" s="13">
        <v>6</v>
      </c>
    </row>
    <row r="1098" spans="5:9" x14ac:dyDescent="0.35">
      <c r="E1098" s="158">
        <v>12733</v>
      </c>
      <c r="F1098" s="158" t="s">
        <v>2296</v>
      </c>
      <c r="G1098" t="s">
        <v>1608</v>
      </c>
      <c r="H1098" t="s">
        <v>2285</v>
      </c>
      <c r="I1098" s="13">
        <v>6</v>
      </c>
    </row>
    <row r="1099" spans="5:9" x14ac:dyDescent="0.35">
      <c r="E1099" s="158">
        <v>12734</v>
      </c>
      <c r="F1099" s="158" t="s">
        <v>2297</v>
      </c>
      <c r="G1099" t="s">
        <v>1608</v>
      </c>
      <c r="H1099" t="s">
        <v>2285</v>
      </c>
      <c r="I1099" s="13">
        <v>6</v>
      </c>
    </row>
    <row r="1100" spans="5:9" x14ac:dyDescent="0.35">
      <c r="E1100" s="158">
        <v>12736</v>
      </c>
      <c r="F1100" s="158" t="s">
        <v>2298</v>
      </c>
      <c r="G1100" t="s">
        <v>1608</v>
      </c>
      <c r="H1100" t="s">
        <v>2285</v>
      </c>
      <c r="I1100" s="13">
        <v>6</v>
      </c>
    </row>
    <row r="1101" spans="5:9" x14ac:dyDescent="0.35">
      <c r="E1101" s="158">
        <v>12737</v>
      </c>
      <c r="F1101" s="158" t="s">
        <v>2299</v>
      </c>
      <c r="G1101" t="s">
        <v>1608</v>
      </c>
      <c r="H1101" t="s">
        <v>2285</v>
      </c>
      <c r="I1101" s="13">
        <v>6</v>
      </c>
    </row>
    <row r="1102" spans="5:9" x14ac:dyDescent="0.35">
      <c r="E1102" s="158">
        <v>12738</v>
      </c>
      <c r="F1102" s="158" t="s">
        <v>2300</v>
      </c>
      <c r="G1102" t="s">
        <v>1608</v>
      </c>
      <c r="H1102" t="s">
        <v>2285</v>
      </c>
      <c r="I1102" s="13">
        <v>6</v>
      </c>
    </row>
    <row r="1103" spans="5:9" x14ac:dyDescent="0.35">
      <c r="E1103" s="158">
        <v>12740</v>
      </c>
      <c r="F1103" s="158" t="s">
        <v>2301</v>
      </c>
      <c r="G1103" t="s">
        <v>1608</v>
      </c>
      <c r="H1103" t="s">
        <v>2285</v>
      </c>
      <c r="I1103" s="13">
        <v>6</v>
      </c>
    </row>
    <row r="1104" spans="5:9" x14ac:dyDescent="0.35">
      <c r="E1104" s="158">
        <v>12741</v>
      </c>
      <c r="F1104" s="158" t="s">
        <v>2302</v>
      </c>
      <c r="G1104" t="s">
        <v>1608</v>
      </c>
      <c r="H1104" t="s">
        <v>2285</v>
      </c>
      <c r="I1104" s="13">
        <v>6</v>
      </c>
    </row>
    <row r="1105" spans="5:9" x14ac:dyDescent="0.35">
      <c r="E1105" s="158">
        <v>12742</v>
      </c>
      <c r="F1105" s="158" t="s">
        <v>2303</v>
      </c>
      <c r="G1105" t="s">
        <v>1608</v>
      </c>
      <c r="H1105" t="s">
        <v>2285</v>
      </c>
      <c r="I1105" s="13">
        <v>6</v>
      </c>
    </row>
    <row r="1106" spans="5:9" x14ac:dyDescent="0.35">
      <c r="E1106" s="158">
        <v>12743</v>
      </c>
      <c r="F1106" s="158" t="s">
        <v>2304</v>
      </c>
      <c r="G1106" t="s">
        <v>1608</v>
      </c>
      <c r="H1106" t="s">
        <v>2285</v>
      </c>
      <c r="I1106" s="13">
        <v>6</v>
      </c>
    </row>
    <row r="1107" spans="5:9" x14ac:dyDescent="0.35">
      <c r="E1107" s="158">
        <v>12745</v>
      </c>
      <c r="F1107" s="158" t="s">
        <v>2305</v>
      </c>
      <c r="G1107" t="s">
        <v>1608</v>
      </c>
      <c r="H1107" t="s">
        <v>2285</v>
      </c>
      <c r="I1107" s="13">
        <v>6</v>
      </c>
    </row>
    <row r="1108" spans="5:9" x14ac:dyDescent="0.35">
      <c r="E1108" s="158">
        <v>12746</v>
      </c>
      <c r="F1108" s="158" t="s">
        <v>2306</v>
      </c>
      <c r="G1108" t="s">
        <v>1608</v>
      </c>
      <c r="H1108" t="s">
        <v>1862</v>
      </c>
      <c r="I1108" s="13">
        <v>5</v>
      </c>
    </row>
    <row r="1109" spans="5:9" x14ac:dyDescent="0.35">
      <c r="E1109" s="158">
        <v>12747</v>
      </c>
      <c r="F1109" s="158" t="s">
        <v>2307</v>
      </c>
      <c r="G1109" t="s">
        <v>1608</v>
      </c>
      <c r="H1109" t="s">
        <v>2285</v>
      </c>
      <c r="I1109" s="13">
        <v>6</v>
      </c>
    </row>
    <row r="1110" spans="5:9" x14ac:dyDescent="0.35">
      <c r="E1110" s="158">
        <v>12748</v>
      </c>
      <c r="F1110" s="158" t="s">
        <v>2308</v>
      </c>
      <c r="G1110" t="s">
        <v>1608</v>
      </c>
      <c r="H1110" t="s">
        <v>2285</v>
      </c>
      <c r="I1110" s="13">
        <v>6</v>
      </c>
    </row>
    <row r="1111" spans="5:9" x14ac:dyDescent="0.35">
      <c r="E1111" s="158">
        <v>12749</v>
      </c>
      <c r="F1111" s="158" t="s">
        <v>2309</v>
      </c>
      <c r="G1111" t="s">
        <v>1608</v>
      </c>
      <c r="H1111" t="s">
        <v>2285</v>
      </c>
      <c r="I1111" s="13">
        <v>6</v>
      </c>
    </row>
    <row r="1112" spans="5:9" x14ac:dyDescent="0.35">
      <c r="E1112" s="158">
        <v>12750</v>
      </c>
      <c r="F1112" s="158" t="s">
        <v>2310</v>
      </c>
      <c r="G1112" t="s">
        <v>1608</v>
      </c>
      <c r="H1112" t="s">
        <v>2285</v>
      </c>
      <c r="I1112" s="13">
        <v>6</v>
      </c>
    </row>
    <row r="1113" spans="5:9" x14ac:dyDescent="0.35">
      <c r="E1113" s="158">
        <v>12751</v>
      </c>
      <c r="F1113" s="158" t="s">
        <v>2311</v>
      </c>
      <c r="G1113" t="s">
        <v>1608</v>
      </c>
      <c r="H1113" t="s">
        <v>2285</v>
      </c>
      <c r="I1113" s="13">
        <v>6</v>
      </c>
    </row>
    <row r="1114" spans="5:9" x14ac:dyDescent="0.35">
      <c r="E1114" s="158">
        <v>12752</v>
      </c>
      <c r="F1114" s="158" t="s">
        <v>2312</v>
      </c>
      <c r="G1114" t="s">
        <v>1608</v>
      </c>
      <c r="H1114" t="s">
        <v>2285</v>
      </c>
      <c r="I1114" s="13">
        <v>6</v>
      </c>
    </row>
    <row r="1115" spans="5:9" x14ac:dyDescent="0.35">
      <c r="E1115" s="158">
        <v>12754</v>
      </c>
      <c r="F1115" s="158" t="s">
        <v>2313</v>
      </c>
      <c r="G1115" t="s">
        <v>1608</v>
      </c>
      <c r="H1115" t="s">
        <v>2285</v>
      </c>
      <c r="I1115" s="13">
        <v>6</v>
      </c>
    </row>
    <row r="1116" spans="5:9" x14ac:dyDescent="0.35">
      <c r="E1116" s="158">
        <v>12758</v>
      </c>
      <c r="F1116" s="158" t="s">
        <v>2314</v>
      </c>
      <c r="G1116" t="s">
        <v>1608</v>
      </c>
      <c r="H1116" t="s">
        <v>2285</v>
      </c>
      <c r="I1116" s="13">
        <v>6</v>
      </c>
    </row>
    <row r="1117" spans="5:9" x14ac:dyDescent="0.35">
      <c r="E1117" s="158">
        <v>12759</v>
      </c>
      <c r="F1117" s="158" t="s">
        <v>2315</v>
      </c>
      <c r="G1117" t="s">
        <v>1608</v>
      </c>
      <c r="H1117" t="s">
        <v>2285</v>
      </c>
      <c r="I1117" s="13">
        <v>6</v>
      </c>
    </row>
    <row r="1118" spans="5:9" x14ac:dyDescent="0.35">
      <c r="E1118" s="158">
        <v>12760</v>
      </c>
      <c r="F1118" s="158" t="s">
        <v>2316</v>
      </c>
      <c r="G1118" t="s">
        <v>1</v>
      </c>
      <c r="H1118" t="s">
        <v>2141</v>
      </c>
      <c r="I1118" s="13">
        <v>6</v>
      </c>
    </row>
    <row r="1119" spans="5:9" x14ac:dyDescent="0.35">
      <c r="E1119" s="158">
        <v>12762</v>
      </c>
      <c r="F1119" s="158" t="s">
        <v>2317</v>
      </c>
      <c r="G1119" t="s">
        <v>1608</v>
      </c>
      <c r="H1119" t="s">
        <v>2285</v>
      </c>
      <c r="I1119" s="13">
        <v>6</v>
      </c>
    </row>
    <row r="1120" spans="5:9" x14ac:dyDescent="0.35">
      <c r="E1120" s="158">
        <v>12763</v>
      </c>
      <c r="F1120" s="158" t="s">
        <v>2318</v>
      </c>
      <c r="G1120" t="s">
        <v>1608</v>
      </c>
      <c r="H1120" t="s">
        <v>2285</v>
      </c>
      <c r="I1120" s="13">
        <v>6</v>
      </c>
    </row>
    <row r="1121" spans="5:9" x14ac:dyDescent="0.35">
      <c r="E1121" s="158">
        <v>12764</v>
      </c>
      <c r="F1121" s="158" t="s">
        <v>2319</v>
      </c>
      <c r="G1121" t="s">
        <v>1608</v>
      </c>
      <c r="H1121" t="s">
        <v>2285</v>
      </c>
      <c r="I1121" s="13">
        <v>6</v>
      </c>
    </row>
    <row r="1122" spans="5:9" x14ac:dyDescent="0.35">
      <c r="E1122" s="158">
        <v>12765</v>
      </c>
      <c r="F1122" s="158" t="s">
        <v>2320</v>
      </c>
      <c r="G1122" t="s">
        <v>1608</v>
      </c>
      <c r="H1122" t="s">
        <v>2285</v>
      </c>
      <c r="I1122" s="13">
        <v>6</v>
      </c>
    </row>
    <row r="1123" spans="5:9" x14ac:dyDescent="0.35">
      <c r="E1123" s="158">
        <v>12766</v>
      </c>
      <c r="F1123" s="158" t="s">
        <v>2321</v>
      </c>
      <c r="G1123" t="s">
        <v>1608</v>
      </c>
      <c r="H1123" t="s">
        <v>2285</v>
      </c>
      <c r="I1123" s="13">
        <v>6</v>
      </c>
    </row>
    <row r="1124" spans="5:9" x14ac:dyDescent="0.35">
      <c r="E1124" s="158">
        <v>12767</v>
      </c>
      <c r="F1124" s="158" t="s">
        <v>2322</v>
      </c>
      <c r="G1124" t="s">
        <v>1608</v>
      </c>
      <c r="H1124" t="s">
        <v>2285</v>
      </c>
      <c r="I1124" s="13">
        <v>6</v>
      </c>
    </row>
    <row r="1125" spans="5:9" x14ac:dyDescent="0.35">
      <c r="E1125" s="158">
        <v>12768</v>
      </c>
      <c r="F1125" s="158" t="s">
        <v>2323</v>
      </c>
      <c r="G1125" t="s">
        <v>1608</v>
      </c>
      <c r="H1125" t="s">
        <v>2285</v>
      </c>
      <c r="I1125" s="13">
        <v>6</v>
      </c>
    </row>
    <row r="1126" spans="5:9" x14ac:dyDescent="0.35">
      <c r="E1126" s="158">
        <v>12769</v>
      </c>
      <c r="F1126" s="158" t="s">
        <v>2324</v>
      </c>
      <c r="G1126" t="s">
        <v>1608</v>
      </c>
      <c r="H1126" t="s">
        <v>2285</v>
      </c>
      <c r="I1126" s="13">
        <v>6</v>
      </c>
    </row>
    <row r="1127" spans="5:9" x14ac:dyDescent="0.35">
      <c r="E1127" s="158">
        <v>12770</v>
      </c>
      <c r="F1127" s="158" t="s">
        <v>2325</v>
      </c>
      <c r="G1127" t="s">
        <v>1608</v>
      </c>
      <c r="H1127" t="s">
        <v>2285</v>
      </c>
      <c r="I1127" s="13">
        <v>6</v>
      </c>
    </row>
    <row r="1128" spans="5:9" x14ac:dyDescent="0.35">
      <c r="E1128" s="158">
        <v>12771</v>
      </c>
      <c r="F1128" s="158" t="s">
        <v>2326</v>
      </c>
      <c r="G1128" t="s">
        <v>1608</v>
      </c>
      <c r="H1128" t="s">
        <v>1862</v>
      </c>
      <c r="I1128" s="13">
        <v>5</v>
      </c>
    </row>
    <row r="1129" spans="5:9" x14ac:dyDescent="0.35">
      <c r="E1129" s="158">
        <v>12775</v>
      </c>
      <c r="F1129" s="158" t="s">
        <v>2327</v>
      </c>
      <c r="G1129" t="s">
        <v>1608</v>
      </c>
      <c r="H1129" t="s">
        <v>2285</v>
      </c>
      <c r="I1129" s="13">
        <v>6</v>
      </c>
    </row>
    <row r="1130" spans="5:9" x14ac:dyDescent="0.35">
      <c r="E1130" s="158">
        <v>12776</v>
      </c>
      <c r="F1130" s="158" t="s">
        <v>2328</v>
      </c>
      <c r="G1130" t="s">
        <v>1608</v>
      </c>
      <c r="H1130" t="s">
        <v>2285</v>
      </c>
      <c r="I1130" s="13">
        <v>6</v>
      </c>
    </row>
    <row r="1131" spans="5:9" x14ac:dyDescent="0.35">
      <c r="E1131" s="158">
        <v>12777</v>
      </c>
      <c r="F1131" s="158" t="s">
        <v>2329</v>
      </c>
      <c r="G1131" t="s">
        <v>1608</v>
      </c>
      <c r="H1131" t="s">
        <v>2285</v>
      </c>
      <c r="I1131" s="13">
        <v>6</v>
      </c>
    </row>
    <row r="1132" spans="5:9" x14ac:dyDescent="0.35">
      <c r="E1132" s="158">
        <v>12778</v>
      </c>
      <c r="F1132" s="158" t="s">
        <v>2330</v>
      </c>
      <c r="G1132" t="s">
        <v>1608</v>
      </c>
      <c r="H1132" t="s">
        <v>2285</v>
      </c>
      <c r="I1132" s="13">
        <v>6</v>
      </c>
    </row>
    <row r="1133" spans="5:9" x14ac:dyDescent="0.35">
      <c r="E1133" s="158">
        <v>12779</v>
      </c>
      <c r="F1133" s="158" t="s">
        <v>2331</v>
      </c>
      <c r="G1133" t="s">
        <v>1608</v>
      </c>
      <c r="H1133" t="s">
        <v>2285</v>
      </c>
      <c r="I1133" s="13">
        <v>6</v>
      </c>
    </row>
    <row r="1134" spans="5:9" x14ac:dyDescent="0.35">
      <c r="E1134" s="158">
        <v>12780</v>
      </c>
      <c r="F1134" s="158" t="s">
        <v>2332</v>
      </c>
      <c r="G1134" t="s">
        <v>1608</v>
      </c>
      <c r="H1134" t="s">
        <v>1862</v>
      </c>
      <c r="I1134" s="13">
        <v>5</v>
      </c>
    </row>
    <row r="1135" spans="5:9" x14ac:dyDescent="0.35">
      <c r="E1135" s="158">
        <v>12781</v>
      </c>
      <c r="F1135" s="158" t="s">
        <v>2333</v>
      </c>
      <c r="G1135" t="s">
        <v>1608</v>
      </c>
      <c r="H1135" t="s">
        <v>2285</v>
      </c>
      <c r="I1135" s="13">
        <v>6</v>
      </c>
    </row>
    <row r="1136" spans="5:9" x14ac:dyDescent="0.35">
      <c r="E1136" s="158">
        <v>12783</v>
      </c>
      <c r="F1136" s="158" t="s">
        <v>2334</v>
      </c>
      <c r="G1136" t="s">
        <v>1608</v>
      </c>
      <c r="H1136" t="s">
        <v>2285</v>
      </c>
      <c r="I1136" s="13">
        <v>6</v>
      </c>
    </row>
    <row r="1137" spans="5:9" x14ac:dyDescent="0.35">
      <c r="E1137" s="158">
        <v>12784</v>
      </c>
      <c r="F1137" s="158" t="s">
        <v>2335</v>
      </c>
      <c r="G1137" t="s">
        <v>1608</v>
      </c>
      <c r="H1137" t="s">
        <v>2285</v>
      </c>
      <c r="I1137" s="13">
        <v>6</v>
      </c>
    </row>
    <row r="1138" spans="5:9" x14ac:dyDescent="0.35">
      <c r="E1138" s="158">
        <v>12785</v>
      </c>
      <c r="F1138" s="158" t="s">
        <v>2336</v>
      </c>
      <c r="G1138" t="s">
        <v>1608</v>
      </c>
      <c r="H1138" t="s">
        <v>1862</v>
      </c>
      <c r="I1138" s="13">
        <v>5</v>
      </c>
    </row>
    <row r="1139" spans="5:9" x14ac:dyDescent="0.35">
      <c r="E1139" s="158">
        <v>12786</v>
      </c>
      <c r="F1139" s="158" t="s">
        <v>2337</v>
      </c>
      <c r="G1139" t="s">
        <v>1608</v>
      </c>
      <c r="H1139" t="s">
        <v>2285</v>
      </c>
      <c r="I1139" s="13">
        <v>6</v>
      </c>
    </row>
    <row r="1140" spans="5:9" x14ac:dyDescent="0.35">
      <c r="E1140" s="158">
        <v>12787</v>
      </c>
      <c r="F1140" s="158" t="s">
        <v>2338</v>
      </c>
      <c r="G1140" t="s">
        <v>1608</v>
      </c>
      <c r="H1140" t="s">
        <v>2285</v>
      </c>
      <c r="I1140" s="13">
        <v>6</v>
      </c>
    </row>
    <row r="1141" spans="5:9" x14ac:dyDescent="0.35">
      <c r="E1141" s="158">
        <v>12788</v>
      </c>
      <c r="F1141" s="158" t="s">
        <v>2339</v>
      </c>
      <c r="G1141" t="s">
        <v>1608</v>
      </c>
      <c r="H1141" t="s">
        <v>2285</v>
      </c>
      <c r="I1141" s="13">
        <v>6</v>
      </c>
    </row>
    <row r="1142" spans="5:9" x14ac:dyDescent="0.35">
      <c r="E1142" s="158">
        <v>12789</v>
      </c>
      <c r="F1142" s="158" t="s">
        <v>2340</v>
      </c>
      <c r="G1142" t="s">
        <v>1608</v>
      </c>
      <c r="H1142" t="s">
        <v>2285</v>
      </c>
      <c r="I1142" s="13">
        <v>6</v>
      </c>
    </row>
    <row r="1143" spans="5:9" x14ac:dyDescent="0.35">
      <c r="E1143" s="158">
        <v>12790</v>
      </c>
      <c r="F1143" s="158" t="s">
        <v>2341</v>
      </c>
      <c r="G1143" t="s">
        <v>1608</v>
      </c>
      <c r="H1143" t="s">
        <v>2285</v>
      </c>
      <c r="I1143" s="13">
        <v>6</v>
      </c>
    </row>
    <row r="1144" spans="5:9" x14ac:dyDescent="0.35">
      <c r="E1144" s="158">
        <v>12791</v>
      </c>
      <c r="F1144" s="158" t="s">
        <v>2342</v>
      </c>
      <c r="G1144" t="s">
        <v>1608</v>
      </c>
      <c r="H1144" t="s">
        <v>2285</v>
      </c>
      <c r="I1144" s="13">
        <v>6</v>
      </c>
    </row>
    <row r="1145" spans="5:9" x14ac:dyDescent="0.35">
      <c r="E1145" s="158">
        <v>12792</v>
      </c>
      <c r="F1145" s="158" t="s">
        <v>2343</v>
      </c>
      <c r="G1145" t="s">
        <v>1608</v>
      </c>
      <c r="H1145" t="s">
        <v>2285</v>
      </c>
      <c r="I1145" s="13">
        <v>6</v>
      </c>
    </row>
    <row r="1146" spans="5:9" x14ac:dyDescent="0.35">
      <c r="E1146" s="158">
        <v>12801</v>
      </c>
      <c r="F1146" s="158" t="s">
        <v>927</v>
      </c>
      <c r="G1146" t="s">
        <v>0</v>
      </c>
      <c r="H1146" t="s">
        <v>1764</v>
      </c>
      <c r="I1146" s="13">
        <v>6</v>
      </c>
    </row>
    <row r="1147" spans="5:9" x14ac:dyDescent="0.35">
      <c r="E1147" s="158">
        <v>12803</v>
      </c>
      <c r="F1147" s="158" t="s">
        <v>844</v>
      </c>
      <c r="G1147" t="s">
        <v>0</v>
      </c>
      <c r="H1147" t="s">
        <v>1760</v>
      </c>
      <c r="I1147" s="13">
        <v>5</v>
      </c>
    </row>
    <row r="1148" spans="5:9" x14ac:dyDescent="0.35">
      <c r="E1148" s="158">
        <v>12804</v>
      </c>
      <c r="F1148" s="158" t="s">
        <v>928</v>
      </c>
      <c r="G1148" t="s">
        <v>0</v>
      </c>
      <c r="H1148" t="s">
        <v>1764</v>
      </c>
      <c r="I1148" s="13">
        <v>6</v>
      </c>
    </row>
    <row r="1149" spans="5:9" x14ac:dyDescent="0.35">
      <c r="E1149" s="158">
        <v>12808</v>
      </c>
      <c r="F1149" s="158" t="s">
        <v>929</v>
      </c>
      <c r="G1149" t="s">
        <v>0</v>
      </c>
      <c r="H1149" t="s">
        <v>1764</v>
      </c>
      <c r="I1149" s="13">
        <v>6</v>
      </c>
    </row>
    <row r="1150" spans="5:9" x14ac:dyDescent="0.35">
      <c r="E1150" s="158">
        <v>12809</v>
      </c>
      <c r="F1150" s="158" t="s">
        <v>950</v>
      </c>
      <c r="G1150" t="s">
        <v>0</v>
      </c>
      <c r="H1150" t="s">
        <v>1761</v>
      </c>
      <c r="I1150" s="13">
        <v>5</v>
      </c>
    </row>
    <row r="1151" spans="5:9" x14ac:dyDescent="0.35">
      <c r="E1151" s="158">
        <v>12810</v>
      </c>
      <c r="F1151" s="158" t="s">
        <v>930</v>
      </c>
      <c r="G1151" t="s">
        <v>0</v>
      </c>
      <c r="H1151" t="s">
        <v>1764</v>
      </c>
      <c r="I1151" s="13">
        <v>6</v>
      </c>
    </row>
    <row r="1152" spans="5:9" x14ac:dyDescent="0.35">
      <c r="E1152" s="158">
        <v>12811</v>
      </c>
      <c r="F1152" s="158" t="s">
        <v>931</v>
      </c>
      <c r="G1152" t="s">
        <v>0</v>
      </c>
      <c r="H1152" t="s">
        <v>1764</v>
      </c>
      <c r="I1152" s="13">
        <v>6</v>
      </c>
    </row>
    <row r="1153" spans="5:9" x14ac:dyDescent="0.35">
      <c r="E1153" s="158">
        <v>12812</v>
      </c>
      <c r="F1153" s="158" t="s">
        <v>459</v>
      </c>
      <c r="G1153" t="s">
        <v>3</v>
      </c>
      <c r="H1153" t="s">
        <v>578</v>
      </c>
      <c r="I1153" s="13">
        <v>6</v>
      </c>
    </row>
    <row r="1154" spans="5:9" x14ac:dyDescent="0.35">
      <c r="E1154" s="158">
        <v>12814</v>
      </c>
      <c r="F1154" s="158" t="s">
        <v>932</v>
      </c>
      <c r="G1154" t="s">
        <v>0</v>
      </c>
      <c r="H1154" t="s">
        <v>1764</v>
      </c>
      <c r="I1154" s="13">
        <v>6</v>
      </c>
    </row>
    <row r="1155" spans="5:9" x14ac:dyDescent="0.35">
      <c r="E1155" s="158">
        <v>12815</v>
      </c>
      <c r="F1155" s="158" t="s">
        <v>933</v>
      </c>
      <c r="G1155" t="s">
        <v>0</v>
      </c>
      <c r="H1155" t="s">
        <v>1764</v>
      </c>
      <c r="I1155" s="13">
        <v>6</v>
      </c>
    </row>
    <row r="1156" spans="5:9" x14ac:dyDescent="0.35">
      <c r="E1156" s="158">
        <v>12816</v>
      </c>
      <c r="F1156" s="158" t="s">
        <v>951</v>
      </c>
      <c r="G1156" t="s">
        <v>0</v>
      </c>
      <c r="H1156" t="s">
        <v>1761</v>
      </c>
      <c r="I1156" s="13">
        <v>5</v>
      </c>
    </row>
    <row r="1157" spans="5:9" x14ac:dyDescent="0.35">
      <c r="E1157" s="158">
        <v>12817</v>
      </c>
      <c r="F1157" s="158" t="s">
        <v>934</v>
      </c>
      <c r="G1157" t="s">
        <v>0</v>
      </c>
      <c r="H1157" t="s">
        <v>1764</v>
      </c>
      <c r="I1157" s="13">
        <v>6</v>
      </c>
    </row>
    <row r="1158" spans="5:9" x14ac:dyDescent="0.35">
      <c r="E1158" s="158">
        <v>12819</v>
      </c>
      <c r="F1158" s="158" t="s">
        <v>952</v>
      </c>
      <c r="G1158" t="s">
        <v>0</v>
      </c>
      <c r="H1158" t="s">
        <v>1761</v>
      </c>
      <c r="I1158" s="13">
        <v>5</v>
      </c>
    </row>
    <row r="1159" spans="5:9" x14ac:dyDescent="0.35">
      <c r="E1159" s="158">
        <v>12820</v>
      </c>
      <c r="F1159" s="158" t="s">
        <v>935</v>
      </c>
      <c r="G1159" t="s">
        <v>0</v>
      </c>
      <c r="H1159" t="s">
        <v>1764</v>
      </c>
      <c r="I1159" s="13">
        <v>6</v>
      </c>
    </row>
    <row r="1160" spans="5:9" x14ac:dyDescent="0.35">
      <c r="E1160" s="158">
        <v>12821</v>
      </c>
      <c r="F1160" s="158" t="s">
        <v>953</v>
      </c>
      <c r="G1160" t="s">
        <v>0</v>
      </c>
      <c r="H1160" t="s">
        <v>1761</v>
      </c>
      <c r="I1160" s="13">
        <v>5</v>
      </c>
    </row>
    <row r="1161" spans="5:9" x14ac:dyDescent="0.35">
      <c r="E1161" s="158">
        <v>12822</v>
      </c>
      <c r="F1161" s="158" t="s">
        <v>845</v>
      </c>
      <c r="G1161" t="s">
        <v>0</v>
      </c>
      <c r="H1161" t="s">
        <v>1760</v>
      </c>
      <c r="I1161" s="13">
        <v>5</v>
      </c>
    </row>
    <row r="1162" spans="5:9" x14ac:dyDescent="0.35">
      <c r="E1162" s="158">
        <v>12823</v>
      </c>
      <c r="F1162" s="158" t="s">
        <v>954</v>
      </c>
      <c r="G1162" t="s">
        <v>0</v>
      </c>
      <c r="H1162" t="s">
        <v>1761</v>
      </c>
      <c r="I1162" s="13">
        <v>5</v>
      </c>
    </row>
    <row r="1163" spans="5:9" x14ac:dyDescent="0.35">
      <c r="E1163" s="158">
        <v>12824</v>
      </c>
      <c r="F1163" s="158" t="s">
        <v>936</v>
      </c>
      <c r="G1163" t="s">
        <v>0</v>
      </c>
      <c r="H1163" t="s">
        <v>1764</v>
      </c>
      <c r="I1163" s="13">
        <v>6</v>
      </c>
    </row>
    <row r="1164" spans="5:9" x14ac:dyDescent="0.35">
      <c r="E1164" s="158">
        <v>12827</v>
      </c>
      <c r="F1164" s="158" t="s">
        <v>955</v>
      </c>
      <c r="G1164" t="s">
        <v>0</v>
      </c>
      <c r="H1164" t="s">
        <v>1761</v>
      </c>
      <c r="I1164" s="13">
        <v>5</v>
      </c>
    </row>
    <row r="1165" spans="5:9" x14ac:dyDescent="0.35">
      <c r="E1165" s="158">
        <v>12828</v>
      </c>
      <c r="F1165" s="158" t="s">
        <v>956</v>
      </c>
      <c r="G1165" t="s">
        <v>0</v>
      </c>
      <c r="H1165" t="s">
        <v>1761</v>
      </c>
      <c r="I1165" s="13">
        <v>5</v>
      </c>
    </row>
    <row r="1166" spans="5:9" x14ac:dyDescent="0.35">
      <c r="E1166" s="158">
        <v>12831</v>
      </c>
      <c r="F1166" s="158" t="s">
        <v>846</v>
      </c>
      <c r="G1166" t="s">
        <v>0</v>
      </c>
      <c r="H1166" t="s">
        <v>1760</v>
      </c>
      <c r="I1166" s="13">
        <v>5</v>
      </c>
    </row>
    <row r="1167" spans="5:9" x14ac:dyDescent="0.35">
      <c r="E1167" s="158">
        <v>12832</v>
      </c>
      <c r="F1167" s="158" t="s">
        <v>957</v>
      </c>
      <c r="G1167" t="s">
        <v>0</v>
      </c>
      <c r="H1167" t="s">
        <v>1761</v>
      </c>
      <c r="I1167" s="13">
        <v>5</v>
      </c>
    </row>
    <row r="1168" spans="5:9" x14ac:dyDescent="0.35">
      <c r="E1168" s="158">
        <v>12833</v>
      </c>
      <c r="F1168" s="158" t="s">
        <v>847</v>
      </c>
      <c r="G1168" t="s">
        <v>0</v>
      </c>
      <c r="H1168" t="s">
        <v>1760</v>
      </c>
      <c r="I1168" s="13">
        <v>5</v>
      </c>
    </row>
    <row r="1169" spans="5:9" x14ac:dyDescent="0.35">
      <c r="E1169" s="158">
        <v>12834</v>
      </c>
      <c r="F1169" s="158" t="s">
        <v>958</v>
      </c>
      <c r="G1169" t="s">
        <v>0</v>
      </c>
      <c r="H1169" t="s">
        <v>1761</v>
      </c>
      <c r="I1169" s="13">
        <v>5</v>
      </c>
    </row>
    <row r="1170" spans="5:9" x14ac:dyDescent="0.35">
      <c r="E1170" s="158">
        <v>12835</v>
      </c>
      <c r="F1170" s="158" t="s">
        <v>848</v>
      </c>
      <c r="G1170" t="s">
        <v>0</v>
      </c>
      <c r="H1170" t="s">
        <v>1760</v>
      </c>
      <c r="I1170" s="13">
        <v>5</v>
      </c>
    </row>
    <row r="1171" spans="5:9" x14ac:dyDescent="0.35">
      <c r="E1171" s="158">
        <v>12836</v>
      </c>
      <c r="F1171" s="158" t="s">
        <v>937</v>
      </c>
      <c r="G1171" t="s">
        <v>0</v>
      </c>
      <c r="H1171" t="s">
        <v>1764</v>
      </c>
      <c r="I1171" s="13">
        <v>6</v>
      </c>
    </row>
    <row r="1172" spans="5:9" x14ac:dyDescent="0.35">
      <c r="E1172" s="158">
        <v>12837</v>
      </c>
      <c r="F1172" s="158" t="s">
        <v>959</v>
      </c>
      <c r="G1172" t="s">
        <v>0</v>
      </c>
      <c r="H1172" t="s">
        <v>1761</v>
      </c>
      <c r="I1172" s="13">
        <v>5</v>
      </c>
    </row>
    <row r="1173" spans="5:9" x14ac:dyDescent="0.35">
      <c r="E1173" s="158">
        <v>12838</v>
      </c>
      <c r="F1173" s="158" t="s">
        <v>960</v>
      </c>
      <c r="G1173" t="s">
        <v>0</v>
      </c>
      <c r="H1173" t="s">
        <v>1761</v>
      </c>
      <c r="I1173" s="13">
        <v>5</v>
      </c>
    </row>
    <row r="1174" spans="5:9" x14ac:dyDescent="0.35">
      <c r="E1174" s="158">
        <v>12839</v>
      </c>
      <c r="F1174" s="158" t="s">
        <v>961</v>
      </c>
      <c r="G1174" t="s">
        <v>0</v>
      </c>
      <c r="H1174" t="s">
        <v>1761</v>
      </c>
      <c r="I1174" s="13">
        <v>5</v>
      </c>
    </row>
    <row r="1175" spans="5:9" x14ac:dyDescent="0.35">
      <c r="E1175" s="158">
        <v>12841</v>
      </c>
      <c r="F1175" s="158" t="s">
        <v>962</v>
      </c>
      <c r="G1175" t="s">
        <v>0</v>
      </c>
      <c r="H1175" t="s">
        <v>1761</v>
      </c>
      <c r="I1175" s="13">
        <v>5</v>
      </c>
    </row>
    <row r="1176" spans="5:9" x14ac:dyDescent="0.35">
      <c r="E1176" s="158">
        <v>12842</v>
      </c>
      <c r="F1176" s="158" t="s">
        <v>460</v>
      </c>
      <c r="G1176" t="s">
        <v>3</v>
      </c>
      <c r="H1176" t="s">
        <v>578</v>
      </c>
      <c r="I1176" s="13">
        <v>6</v>
      </c>
    </row>
    <row r="1177" spans="5:9" x14ac:dyDescent="0.35">
      <c r="E1177" s="158">
        <v>12843</v>
      </c>
      <c r="F1177" s="158" t="s">
        <v>938</v>
      </c>
      <c r="G1177" t="s">
        <v>0</v>
      </c>
      <c r="H1177" t="s">
        <v>1764</v>
      </c>
      <c r="I1177" s="13">
        <v>6</v>
      </c>
    </row>
    <row r="1178" spans="5:9" x14ac:dyDescent="0.35">
      <c r="E1178" s="158">
        <v>12844</v>
      </c>
      <c r="F1178" s="158" t="s">
        <v>963</v>
      </c>
      <c r="G1178" t="s">
        <v>0</v>
      </c>
      <c r="H1178" t="s">
        <v>1761</v>
      </c>
      <c r="I1178" s="13">
        <v>5</v>
      </c>
    </row>
    <row r="1179" spans="5:9" x14ac:dyDescent="0.35">
      <c r="E1179" s="158">
        <v>12845</v>
      </c>
      <c r="F1179" s="158" t="s">
        <v>939</v>
      </c>
      <c r="G1179" t="s">
        <v>0</v>
      </c>
      <c r="H1179" t="s">
        <v>1764</v>
      </c>
      <c r="I1179" s="13">
        <v>6</v>
      </c>
    </row>
    <row r="1180" spans="5:9" x14ac:dyDescent="0.35">
      <c r="E1180" s="158">
        <v>12846</v>
      </c>
      <c r="F1180" s="158" t="s">
        <v>940</v>
      </c>
      <c r="G1180" t="s">
        <v>0</v>
      </c>
      <c r="H1180" t="s">
        <v>1764</v>
      </c>
      <c r="I1180" s="13">
        <v>6</v>
      </c>
    </row>
    <row r="1181" spans="5:9" x14ac:dyDescent="0.35">
      <c r="E1181" s="158">
        <v>12847</v>
      </c>
      <c r="F1181" s="158" t="s">
        <v>461</v>
      </c>
      <c r="G1181" t="s">
        <v>3</v>
      </c>
      <c r="H1181" t="s">
        <v>578</v>
      </c>
      <c r="I1181" s="13">
        <v>6</v>
      </c>
    </row>
    <row r="1182" spans="5:9" x14ac:dyDescent="0.35">
      <c r="E1182" s="158">
        <v>12848</v>
      </c>
      <c r="F1182" s="158" t="s">
        <v>964</v>
      </c>
      <c r="G1182" t="s">
        <v>0</v>
      </c>
      <c r="H1182" t="s">
        <v>1761</v>
      </c>
      <c r="I1182" s="13">
        <v>5</v>
      </c>
    </row>
    <row r="1183" spans="5:9" x14ac:dyDescent="0.35">
      <c r="E1183" s="158">
        <v>12849</v>
      </c>
      <c r="F1183" s="158" t="s">
        <v>965</v>
      </c>
      <c r="G1183" t="s">
        <v>0</v>
      </c>
      <c r="H1183" t="s">
        <v>1761</v>
      </c>
      <c r="I1183" s="13">
        <v>5</v>
      </c>
    </row>
    <row r="1184" spans="5:9" x14ac:dyDescent="0.35">
      <c r="E1184" s="158">
        <v>12850</v>
      </c>
      <c r="F1184" s="158" t="s">
        <v>849</v>
      </c>
      <c r="G1184" t="s">
        <v>0</v>
      </c>
      <c r="H1184" t="s">
        <v>1760</v>
      </c>
      <c r="I1184" s="13">
        <v>5</v>
      </c>
    </row>
    <row r="1185" spans="5:9" x14ac:dyDescent="0.35">
      <c r="E1185" s="158">
        <v>12851</v>
      </c>
      <c r="F1185" s="158" t="s">
        <v>383</v>
      </c>
      <c r="G1185" t="s">
        <v>3</v>
      </c>
      <c r="H1185" t="s">
        <v>394</v>
      </c>
      <c r="I1185" s="13">
        <v>6</v>
      </c>
    </row>
    <row r="1186" spans="5:9" x14ac:dyDescent="0.35">
      <c r="E1186" s="158">
        <v>12852</v>
      </c>
      <c r="F1186" s="158" t="s">
        <v>384</v>
      </c>
      <c r="G1186" t="s">
        <v>3</v>
      </c>
      <c r="H1186" t="s">
        <v>394</v>
      </c>
      <c r="I1186" s="13">
        <v>6</v>
      </c>
    </row>
    <row r="1187" spans="5:9" x14ac:dyDescent="0.35">
      <c r="E1187" s="158">
        <v>12853</v>
      </c>
      <c r="F1187" s="158" t="s">
        <v>941</v>
      </c>
      <c r="G1187" t="s">
        <v>0</v>
      </c>
      <c r="H1187" t="s">
        <v>1764</v>
      </c>
      <c r="I1187" s="13">
        <v>6</v>
      </c>
    </row>
    <row r="1188" spans="5:9" x14ac:dyDescent="0.35">
      <c r="E1188" s="158">
        <v>12854</v>
      </c>
      <c r="F1188" s="158" t="s">
        <v>966</v>
      </c>
      <c r="G1188" t="s">
        <v>0</v>
      </c>
      <c r="H1188" t="s">
        <v>1761</v>
      </c>
      <c r="I1188" s="13">
        <v>5</v>
      </c>
    </row>
    <row r="1189" spans="5:9" x14ac:dyDescent="0.35">
      <c r="E1189" s="158">
        <v>12855</v>
      </c>
      <c r="F1189" s="158" t="s">
        <v>385</v>
      </c>
      <c r="G1189" t="s">
        <v>3</v>
      </c>
      <c r="H1189" t="s">
        <v>394</v>
      </c>
      <c r="I1189" s="13">
        <v>6</v>
      </c>
    </row>
    <row r="1190" spans="5:9" x14ac:dyDescent="0.35">
      <c r="E1190" s="158">
        <v>12856</v>
      </c>
      <c r="F1190" s="158" t="s">
        <v>942</v>
      </c>
      <c r="G1190" t="s">
        <v>0</v>
      </c>
      <c r="H1190" t="s">
        <v>1764</v>
      </c>
      <c r="I1190" s="13">
        <v>6</v>
      </c>
    </row>
    <row r="1191" spans="5:9" x14ac:dyDescent="0.35">
      <c r="E1191" s="158">
        <v>12857</v>
      </c>
      <c r="F1191" s="158" t="s">
        <v>386</v>
      </c>
      <c r="G1191" t="s">
        <v>3</v>
      </c>
      <c r="H1191" t="s">
        <v>394</v>
      </c>
      <c r="I1191" s="13">
        <v>6</v>
      </c>
    </row>
    <row r="1192" spans="5:9" x14ac:dyDescent="0.35">
      <c r="E1192" s="158">
        <v>12858</v>
      </c>
      <c r="F1192" s="158" t="s">
        <v>387</v>
      </c>
      <c r="G1192" t="s">
        <v>3</v>
      </c>
      <c r="H1192" t="s">
        <v>394</v>
      </c>
      <c r="I1192" s="13">
        <v>6</v>
      </c>
    </row>
    <row r="1193" spans="5:9" x14ac:dyDescent="0.35">
      <c r="E1193" s="158">
        <v>12859</v>
      </c>
      <c r="F1193" s="158" t="s">
        <v>850</v>
      </c>
      <c r="G1193" t="s">
        <v>0</v>
      </c>
      <c r="H1193" t="s">
        <v>1760</v>
      </c>
      <c r="I1193" s="13">
        <v>5</v>
      </c>
    </row>
    <row r="1194" spans="5:9" x14ac:dyDescent="0.35">
      <c r="E1194" s="158">
        <v>12860</v>
      </c>
      <c r="F1194" s="158" t="s">
        <v>943</v>
      </c>
      <c r="G1194" t="s">
        <v>0</v>
      </c>
      <c r="H1194" t="s">
        <v>1764</v>
      </c>
      <c r="I1194" s="13">
        <v>6</v>
      </c>
    </row>
    <row r="1195" spans="5:9" x14ac:dyDescent="0.35">
      <c r="E1195" s="158">
        <v>12861</v>
      </c>
      <c r="F1195" s="158" t="s">
        <v>967</v>
      </c>
      <c r="G1195" t="s">
        <v>0</v>
      </c>
      <c r="H1195" t="s">
        <v>1761</v>
      </c>
      <c r="I1195" s="13">
        <v>5</v>
      </c>
    </row>
    <row r="1196" spans="5:9" x14ac:dyDescent="0.35">
      <c r="E1196" s="158">
        <v>12862</v>
      </c>
      <c r="F1196" s="158" t="s">
        <v>944</v>
      </c>
      <c r="G1196" t="s">
        <v>0</v>
      </c>
      <c r="H1196" t="s">
        <v>1764</v>
      </c>
      <c r="I1196" s="13">
        <v>6</v>
      </c>
    </row>
    <row r="1197" spans="5:9" x14ac:dyDescent="0.35">
      <c r="E1197" s="158">
        <v>12863</v>
      </c>
      <c r="F1197" s="158" t="s">
        <v>851</v>
      </c>
      <c r="G1197" t="s">
        <v>0</v>
      </c>
      <c r="H1197" t="s">
        <v>1760</v>
      </c>
      <c r="I1197" s="13">
        <v>5</v>
      </c>
    </row>
    <row r="1198" spans="5:9" x14ac:dyDescent="0.35">
      <c r="E1198" s="158">
        <v>12864</v>
      </c>
      <c r="F1198" s="158" t="s">
        <v>462</v>
      </c>
      <c r="G1198" t="s">
        <v>3</v>
      </c>
      <c r="H1198" t="s">
        <v>578</v>
      </c>
      <c r="I1198" s="13">
        <v>6</v>
      </c>
    </row>
    <row r="1199" spans="5:9" x14ac:dyDescent="0.35">
      <c r="E1199" s="158">
        <v>12865</v>
      </c>
      <c r="F1199" s="158" t="s">
        <v>968</v>
      </c>
      <c r="G1199" t="s">
        <v>0</v>
      </c>
      <c r="H1199" t="s">
        <v>1761</v>
      </c>
      <c r="I1199" s="13">
        <v>5</v>
      </c>
    </row>
    <row r="1200" spans="5:9" x14ac:dyDescent="0.35">
      <c r="E1200" s="158">
        <v>12866</v>
      </c>
      <c r="F1200" s="158" t="s">
        <v>852</v>
      </c>
      <c r="G1200" t="s">
        <v>0</v>
      </c>
      <c r="H1200" t="s">
        <v>1760</v>
      </c>
      <c r="I1200" s="13">
        <v>5</v>
      </c>
    </row>
    <row r="1201" spans="5:9" x14ac:dyDescent="0.35">
      <c r="E1201" s="158">
        <v>12870</v>
      </c>
      <c r="F1201" s="158" t="s">
        <v>388</v>
      </c>
      <c r="G1201" t="s">
        <v>3</v>
      </c>
      <c r="H1201" t="s">
        <v>394</v>
      </c>
      <c r="I1201" s="13">
        <v>6</v>
      </c>
    </row>
    <row r="1202" spans="5:9" x14ac:dyDescent="0.35">
      <c r="E1202" s="158">
        <v>12871</v>
      </c>
      <c r="F1202" s="158" t="s">
        <v>853</v>
      </c>
      <c r="G1202" t="s">
        <v>0</v>
      </c>
      <c r="H1202" t="s">
        <v>1760</v>
      </c>
      <c r="I1202" s="13">
        <v>5</v>
      </c>
    </row>
    <row r="1203" spans="5:9" x14ac:dyDescent="0.35">
      <c r="E1203" s="158">
        <v>12872</v>
      </c>
      <c r="F1203" s="158" t="s">
        <v>389</v>
      </c>
      <c r="G1203" t="s">
        <v>3</v>
      </c>
      <c r="H1203" t="s">
        <v>394</v>
      </c>
      <c r="I1203" s="13">
        <v>6</v>
      </c>
    </row>
    <row r="1204" spans="5:9" x14ac:dyDescent="0.35">
      <c r="E1204" s="158">
        <v>12873</v>
      </c>
      <c r="F1204" s="158" t="s">
        <v>969</v>
      </c>
      <c r="G1204" t="s">
        <v>0</v>
      </c>
      <c r="H1204" t="s">
        <v>1761</v>
      </c>
      <c r="I1204" s="13">
        <v>5</v>
      </c>
    </row>
    <row r="1205" spans="5:9" x14ac:dyDescent="0.35">
      <c r="E1205" s="158">
        <v>12874</v>
      </c>
      <c r="F1205" s="158" t="s">
        <v>945</v>
      </c>
      <c r="G1205" t="s">
        <v>0</v>
      </c>
      <c r="H1205" t="s">
        <v>1764</v>
      </c>
      <c r="I1205" s="13">
        <v>6</v>
      </c>
    </row>
    <row r="1206" spans="5:9" x14ac:dyDescent="0.35">
      <c r="E1206" s="158">
        <v>12878</v>
      </c>
      <c r="F1206" s="158" t="s">
        <v>946</v>
      </c>
      <c r="G1206" t="s">
        <v>0</v>
      </c>
      <c r="H1206" t="s">
        <v>1764</v>
      </c>
      <c r="I1206" s="13">
        <v>6</v>
      </c>
    </row>
    <row r="1207" spans="5:9" x14ac:dyDescent="0.35">
      <c r="E1207" s="158">
        <v>12879</v>
      </c>
      <c r="F1207" s="158" t="s">
        <v>384</v>
      </c>
      <c r="G1207" t="s">
        <v>3</v>
      </c>
      <c r="H1207" t="s">
        <v>394</v>
      </c>
      <c r="I1207" s="13">
        <v>6</v>
      </c>
    </row>
    <row r="1208" spans="5:9" x14ac:dyDescent="0.35">
      <c r="E1208" s="158">
        <v>12883</v>
      </c>
      <c r="F1208" s="158" t="s">
        <v>390</v>
      </c>
      <c r="G1208" t="s">
        <v>3</v>
      </c>
      <c r="H1208" t="s">
        <v>394</v>
      </c>
      <c r="I1208" s="13">
        <v>6</v>
      </c>
    </row>
    <row r="1209" spans="5:9" x14ac:dyDescent="0.35">
      <c r="E1209" s="158">
        <v>12884</v>
      </c>
      <c r="F1209" s="158" t="s">
        <v>854</v>
      </c>
      <c r="G1209" t="s">
        <v>0</v>
      </c>
      <c r="H1209" t="s">
        <v>1760</v>
      </c>
      <c r="I1209" s="13">
        <v>5</v>
      </c>
    </row>
    <row r="1210" spans="5:9" x14ac:dyDescent="0.35">
      <c r="E1210" s="158">
        <v>12885</v>
      </c>
      <c r="F1210" s="158" t="s">
        <v>947</v>
      </c>
      <c r="G1210" t="s">
        <v>0</v>
      </c>
      <c r="H1210" t="s">
        <v>1764</v>
      </c>
      <c r="I1210" s="13">
        <v>6</v>
      </c>
    </row>
    <row r="1211" spans="5:9" x14ac:dyDescent="0.35">
      <c r="E1211" s="158">
        <v>12886</v>
      </c>
      <c r="F1211" s="158" t="s">
        <v>948</v>
      </c>
      <c r="G1211" t="s">
        <v>0</v>
      </c>
      <c r="H1211" t="s">
        <v>1764</v>
      </c>
      <c r="I1211" s="13">
        <v>6</v>
      </c>
    </row>
    <row r="1212" spans="5:9" x14ac:dyDescent="0.35">
      <c r="E1212" s="158">
        <v>12887</v>
      </c>
      <c r="F1212" s="158" t="s">
        <v>970</v>
      </c>
      <c r="G1212" t="s">
        <v>0</v>
      </c>
      <c r="H1212" t="s">
        <v>1761</v>
      </c>
      <c r="I1212" s="13">
        <v>5</v>
      </c>
    </row>
    <row r="1213" spans="5:9" x14ac:dyDescent="0.35">
      <c r="E1213" s="158">
        <v>12901</v>
      </c>
      <c r="F1213" s="158" t="s">
        <v>273</v>
      </c>
      <c r="G1213" t="s">
        <v>3</v>
      </c>
      <c r="H1213" t="s">
        <v>657</v>
      </c>
      <c r="I1213" s="13">
        <v>6</v>
      </c>
    </row>
    <row r="1214" spans="5:9" x14ac:dyDescent="0.35">
      <c r="E1214" s="158">
        <v>12903</v>
      </c>
      <c r="F1214" s="158" t="s">
        <v>273</v>
      </c>
      <c r="G1214" t="s">
        <v>3</v>
      </c>
      <c r="H1214" t="s">
        <v>657</v>
      </c>
      <c r="I1214" s="13">
        <v>6</v>
      </c>
    </row>
    <row r="1215" spans="5:9" x14ac:dyDescent="0.35">
      <c r="E1215" s="158">
        <v>12910</v>
      </c>
      <c r="F1215" s="158" t="s">
        <v>274</v>
      </c>
      <c r="G1215" t="s">
        <v>3</v>
      </c>
      <c r="H1215" t="s">
        <v>657</v>
      </c>
      <c r="I1215" s="13">
        <v>6</v>
      </c>
    </row>
    <row r="1216" spans="5:9" x14ac:dyDescent="0.35">
      <c r="E1216" s="158">
        <v>12911</v>
      </c>
      <c r="F1216" s="158" t="s">
        <v>275</v>
      </c>
      <c r="G1216" t="s">
        <v>3</v>
      </c>
      <c r="H1216" t="s">
        <v>657</v>
      </c>
      <c r="I1216" s="13">
        <v>6</v>
      </c>
    </row>
    <row r="1217" spans="5:9" x14ac:dyDescent="0.35">
      <c r="E1217" s="158">
        <v>12912</v>
      </c>
      <c r="F1217" s="158" t="s">
        <v>276</v>
      </c>
      <c r="G1217" t="s">
        <v>3</v>
      </c>
      <c r="H1217" t="s">
        <v>657</v>
      </c>
      <c r="I1217" s="13">
        <v>6</v>
      </c>
    </row>
    <row r="1218" spans="5:9" x14ac:dyDescent="0.35">
      <c r="E1218" s="158">
        <v>12913</v>
      </c>
      <c r="F1218" s="158" t="s">
        <v>391</v>
      </c>
      <c r="G1218" t="s">
        <v>3</v>
      </c>
      <c r="H1218" t="s">
        <v>394</v>
      </c>
      <c r="I1218" s="13">
        <v>6</v>
      </c>
    </row>
    <row r="1219" spans="5:9" x14ac:dyDescent="0.35">
      <c r="E1219" s="158">
        <v>12914</v>
      </c>
      <c r="F1219" s="158" t="s">
        <v>412</v>
      </c>
      <c r="G1219" t="s">
        <v>3</v>
      </c>
      <c r="H1219" t="s">
        <v>1617</v>
      </c>
      <c r="I1219" s="13">
        <v>6</v>
      </c>
    </row>
    <row r="1220" spans="5:9" x14ac:dyDescent="0.35">
      <c r="E1220" s="158">
        <v>12915</v>
      </c>
      <c r="F1220" s="158" t="s">
        <v>413</v>
      </c>
      <c r="G1220" t="s">
        <v>3</v>
      </c>
      <c r="H1220" t="s">
        <v>1617</v>
      </c>
      <c r="I1220" s="13">
        <v>6</v>
      </c>
    </row>
    <row r="1221" spans="5:9" x14ac:dyDescent="0.35">
      <c r="E1221" s="158">
        <v>12916</v>
      </c>
      <c r="F1221" s="158" t="s">
        <v>414</v>
      </c>
      <c r="G1221" t="s">
        <v>3</v>
      </c>
      <c r="H1221" t="s">
        <v>1617</v>
      </c>
      <c r="I1221" s="13">
        <v>6</v>
      </c>
    </row>
    <row r="1222" spans="5:9" x14ac:dyDescent="0.35">
      <c r="E1222" s="158">
        <v>12917</v>
      </c>
      <c r="F1222" s="158" t="s">
        <v>415</v>
      </c>
      <c r="G1222" t="s">
        <v>3</v>
      </c>
      <c r="H1222" t="s">
        <v>1617</v>
      </c>
      <c r="I1222" s="13">
        <v>6</v>
      </c>
    </row>
    <row r="1223" spans="5:9" x14ac:dyDescent="0.35">
      <c r="E1223" s="158">
        <v>12918</v>
      </c>
      <c r="F1223" s="158" t="s">
        <v>277</v>
      </c>
      <c r="G1223" t="s">
        <v>3</v>
      </c>
      <c r="H1223" t="s">
        <v>657</v>
      </c>
      <c r="I1223" s="13">
        <v>6</v>
      </c>
    </row>
    <row r="1224" spans="5:9" x14ac:dyDescent="0.35">
      <c r="E1224" s="158">
        <v>12919</v>
      </c>
      <c r="F1224" s="158" t="s">
        <v>278</v>
      </c>
      <c r="G1224" t="s">
        <v>3</v>
      </c>
      <c r="H1224" t="s">
        <v>657</v>
      </c>
      <c r="I1224" s="13">
        <v>6</v>
      </c>
    </row>
    <row r="1225" spans="5:9" x14ac:dyDescent="0.35">
      <c r="E1225" s="158">
        <v>12920</v>
      </c>
      <c r="F1225" s="158" t="s">
        <v>416</v>
      </c>
      <c r="G1225" t="s">
        <v>3</v>
      </c>
      <c r="H1225" t="s">
        <v>1617</v>
      </c>
      <c r="I1225" s="13">
        <v>6</v>
      </c>
    </row>
    <row r="1226" spans="5:9" x14ac:dyDescent="0.35">
      <c r="E1226" s="158">
        <v>12921</v>
      </c>
      <c r="F1226" s="158" t="s">
        <v>279</v>
      </c>
      <c r="G1226" t="s">
        <v>3</v>
      </c>
      <c r="H1226" t="s">
        <v>657</v>
      </c>
      <c r="I1226" s="13">
        <v>6</v>
      </c>
    </row>
    <row r="1227" spans="5:9" x14ac:dyDescent="0.35">
      <c r="E1227" s="158">
        <v>12922</v>
      </c>
      <c r="F1227" s="158" t="s">
        <v>885</v>
      </c>
      <c r="G1227" t="s">
        <v>3</v>
      </c>
      <c r="H1227" t="s">
        <v>2344</v>
      </c>
      <c r="I1227" s="13">
        <v>6</v>
      </c>
    </row>
    <row r="1228" spans="5:9" x14ac:dyDescent="0.35">
      <c r="E1228" s="158">
        <v>12923</v>
      </c>
      <c r="F1228" s="158" t="s">
        <v>280</v>
      </c>
      <c r="G1228" t="s">
        <v>3</v>
      </c>
      <c r="H1228" t="s">
        <v>657</v>
      </c>
      <c r="I1228" s="13">
        <v>6</v>
      </c>
    </row>
    <row r="1229" spans="5:9" x14ac:dyDescent="0.35">
      <c r="E1229" s="158">
        <v>12924</v>
      </c>
      <c r="F1229" s="158" t="s">
        <v>275</v>
      </c>
      <c r="G1229" t="s">
        <v>3</v>
      </c>
      <c r="H1229" t="s">
        <v>657</v>
      </c>
      <c r="I1229" s="13">
        <v>6</v>
      </c>
    </row>
    <row r="1230" spans="5:9" x14ac:dyDescent="0.35">
      <c r="E1230" s="158">
        <v>12926</v>
      </c>
      <c r="F1230" s="158" t="s">
        <v>417</v>
      </c>
      <c r="G1230" t="s">
        <v>3</v>
      </c>
      <c r="H1230" t="s">
        <v>1617</v>
      </c>
      <c r="I1230" s="13">
        <v>6</v>
      </c>
    </row>
    <row r="1231" spans="5:9" x14ac:dyDescent="0.35">
      <c r="E1231" s="158">
        <v>12927</v>
      </c>
      <c r="F1231" s="158" t="s">
        <v>886</v>
      </c>
      <c r="G1231" t="s">
        <v>3</v>
      </c>
      <c r="H1231" t="s">
        <v>2344</v>
      </c>
      <c r="I1231" s="13">
        <v>6</v>
      </c>
    </row>
    <row r="1232" spans="5:9" x14ac:dyDescent="0.35">
      <c r="E1232" s="158">
        <v>12928</v>
      </c>
      <c r="F1232" s="158" t="s">
        <v>392</v>
      </c>
      <c r="G1232" t="s">
        <v>3</v>
      </c>
      <c r="H1232" t="s">
        <v>394</v>
      </c>
      <c r="I1232" s="13">
        <v>6</v>
      </c>
    </row>
    <row r="1233" spans="5:9" x14ac:dyDescent="0.35">
      <c r="E1233" s="158">
        <v>12929</v>
      </c>
      <c r="F1233" s="158" t="s">
        <v>281</v>
      </c>
      <c r="G1233" t="s">
        <v>3</v>
      </c>
      <c r="H1233" t="s">
        <v>657</v>
      </c>
      <c r="I1233" s="13">
        <v>6</v>
      </c>
    </row>
    <row r="1234" spans="5:9" x14ac:dyDescent="0.35">
      <c r="E1234" s="158">
        <v>12930</v>
      </c>
      <c r="F1234" s="158" t="s">
        <v>418</v>
      </c>
      <c r="G1234" t="s">
        <v>3</v>
      </c>
      <c r="H1234" t="s">
        <v>1617</v>
      </c>
      <c r="I1234" s="13">
        <v>6</v>
      </c>
    </row>
    <row r="1235" spans="5:9" x14ac:dyDescent="0.35">
      <c r="E1235" s="158">
        <v>12932</v>
      </c>
      <c r="F1235" s="158" t="s">
        <v>393</v>
      </c>
      <c r="G1235" t="s">
        <v>3</v>
      </c>
      <c r="H1235" t="s">
        <v>394</v>
      </c>
      <c r="I1235" s="13">
        <v>6</v>
      </c>
    </row>
    <row r="1236" spans="5:9" x14ac:dyDescent="0.35">
      <c r="E1236" s="158">
        <v>12933</v>
      </c>
      <c r="F1236" s="158" t="s">
        <v>282</v>
      </c>
      <c r="G1236" t="s">
        <v>3</v>
      </c>
      <c r="H1236" t="s">
        <v>657</v>
      </c>
      <c r="I1236" s="13">
        <v>6</v>
      </c>
    </row>
    <row r="1237" spans="5:9" x14ac:dyDescent="0.35">
      <c r="E1237" s="158">
        <v>12934</v>
      </c>
      <c r="F1237" s="158" t="s">
        <v>283</v>
      </c>
      <c r="G1237" t="s">
        <v>3</v>
      </c>
      <c r="H1237" t="s">
        <v>657</v>
      </c>
      <c r="I1237" s="13">
        <v>6</v>
      </c>
    </row>
    <row r="1238" spans="5:9" x14ac:dyDescent="0.35">
      <c r="E1238" s="158">
        <v>12935</v>
      </c>
      <c r="F1238" s="158" t="s">
        <v>284</v>
      </c>
      <c r="G1238" t="s">
        <v>3</v>
      </c>
      <c r="H1238" t="s">
        <v>657</v>
      </c>
      <c r="I1238" s="13">
        <v>6</v>
      </c>
    </row>
    <row r="1239" spans="5:9" x14ac:dyDescent="0.35">
      <c r="E1239" s="158">
        <v>12936</v>
      </c>
      <c r="F1239" s="158" t="s">
        <v>394</v>
      </c>
      <c r="G1239" t="s">
        <v>3</v>
      </c>
      <c r="H1239" t="s">
        <v>394</v>
      </c>
      <c r="I1239" s="13">
        <v>6</v>
      </c>
    </row>
    <row r="1240" spans="5:9" x14ac:dyDescent="0.35">
      <c r="E1240" s="158">
        <v>12937</v>
      </c>
      <c r="F1240" s="158" t="s">
        <v>419</v>
      </c>
      <c r="G1240" t="s">
        <v>3</v>
      </c>
      <c r="H1240" t="s">
        <v>1617</v>
      </c>
      <c r="I1240" s="13">
        <v>6</v>
      </c>
    </row>
    <row r="1241" spans="5:9" x14ac:dyDescent="0.35">
      <c r="E1241" s="158">
        <v>12939</v>
      </c>
      <c r="F1241" s="158" t="s">
        <v>420</v>
      </c>
      <c r="G1241" t="s">
        <v>3</v>
      </c>
      <c r="H1241" t="s">
        <v>1617</v>
      </c>
      <c r="I1241" s="13">
        <v>6</v>
      </c>
    </row>
    <row r="1242" spans="5:9" x14ac:dyDescent="0.35">
      <c r="E1242" s="158">
        <v>12941</v>
      </c>
      <c r="F1242" s="158" t="s">
        <v>395</v>
      </c>
      <c r="G1242" t="s">
        <v>3</v>
      </c>
      <c r="H1242" t="s">
        <v>394</v>
      </c>
      <c r="I1242" s="13">
        <v>6</v>
      </c>
    </row>
    <row r="1243" spans="5:9" x14ac:dyDescent="0.35">
      <c r="E1243" s="158">
        <v>12942</v>
      </c>
      <c r="F1243" s="158" t="s">
        <v>396</v>
      </c>
      <c r="G1243" t="s">
        <v>3</v>
      </c>
      <c r="H1243" t="s">
        <v>394</v>
      </c>
      <c r="I1243" s="13">
        <v>6</v>
      </c>
    </row>
    <row r="1244" spans="5:9" x14ac:dyDescent="0.35">
      <c r="E1244" s="158">
        <v>12943</v>
      </c>
      <c r="F1244" s="158" t="s">
        <v>397</v>
      </c>
      <c r="G1244" t="s">
        <v>3</v>
      </c>
      <c r="H1244" t="s">
        <v>394</v>
      </c>
      <c r="I1244" s="13">
        <v>6</v>
      </c>
    </row>
    <row r="1245" spans="5:9" x14ac:dyDescent="0.35">
      <c r="E1245" s="158">
        <v>12944</v>
      </c>
      <c r="F1245" s="158" t="s">
        <v>275</v>
      </c>
      <c r="G1245" t="s">
        <v>3</v>
      </c>
      <c r="H1245" t="s">
        <v>394</v>
      </c>
      <c r="I1245" s="13">
        <v>6</v>
      </c>
    </row>
    <row r="1246" spans="5:9" x14ac:dyDescent="0.35">
      <c r="E1246" s="158">
        <v>12945</v>
      </c>
      <c r="F1246" s="158" t="s">
        <v>421</v>
      </c>
      <c r="G1246" t="s">
        <v>3</v>
      </c>
      <c r="H1246" t="s">
        <v>1617</v>
      </c>
      <c r="I1246" s="13">
        <v>6</v>
      </c>
    </row>
    <row r="1247" spans="5:9" x14ac:dyDescent="0.35">
      <c r="E1247" s="158">
        <v>12946</v>
      </c>
      <c r="F1247" s="158" t="s">
        <v>398</v>
      </c>
      <c r="G1247" t="s">
        <v>3</v>
      </c>
      <c r="H1247" t="s">
        <v>394</v>
      </c>
      <c r="I1247" s="13">
        <v>6</v>
      </c>
    </row>
    <row r="1248" spans="5:9" x14ac:dyDescent="0.35">
      <c r="E1248" s="158">
        <v>12949</v>
      </c>
      <c r="F1248" s="158" t="s">
        <v>881</v>
      </c>
      <c r="G1248" t="s">
        <v>3</v>
      </c>
      <c r="H1248" t="s">
        <v>2344</v>
      </c>
      <c r="I1248" s="13">
        <v>6</v>
      </c>
    </row>
    <row r="1249" spans="5:9" x14ac:dyDescent="0.35">
      <c r="E1249" s="158">
        <v>12950</v>
      </c>
      <c r="F1249" s="158" t="s">
        <v>399</v>
      </c>
      <c r="G1249" t="s">
        <v>3</v>
      </c>
      <c r="H1249" t="s">
        <v>394</v>
      </c>
      <c r="I1249" s="13">
        <v>6</v>
      </c>
    </row>
    <row r="1250" spans="5:9" x14ac:dyDescent="0.35">
      <c r="E1250" s="158">
        <v>12952</v>
      </c>
      <c r="F1250" s="158" t="s">
        <v>285</v>
      </c>
      <c r="G1250" t="s">
        <v>3</v>
      </c>
      <c r="H1250" t="s">
        <v>657</v>
      </c>
      <c r="I1250" s="13">
        <v>6</v>
      </c>
    </row>
    <row r="1251" spans="5:9" x14ac:dyDescent="0.35">
      <c r="E1251" s="158">
        <v>12953</v>
      </c>
      <c r="F1251" s="158" t="s">
        <v>422</v>
      </c>
      <c r="G1251" t="s">
        <v>3</v>
      </c>
      <c r="H1251" t="s">
        <v>1617</v>
      </c>
      <c r="I1251" s="13">
        <v>6</v>
      </c>
    </row>
    <row r="1252" spans="5:9" x14ac:dyDescent="0.35">
      <c r="E1252" s="158">
        <v>12955</v>
      </c>
      <c r="F1252" s="158" t="s">
        <v>285</v>
      </c>
      <c r="G1252" t="s">
        <v>3</v>
      </c>
      <c r="H1252" t="s">
        <v>657</v>
      </c>
      <c r="I1252" s="13">
        <v>6</v>
      </c>
    </row>
    <row r="1253" spans="5:9" x14ac:dyDescent="0.35">
      <c r="E1253" s="158">
        <v>12956</v>
      </c>
      <c r="F1253" s="158" t="s">
        <v>400</v>
      </c>
      <c r="G1253" t="s">
        <v>3</v>
      </c>
      <c r="H1253" t="s">
        <v>394</v>
      </c>
      <c r="I1253" s="13">
        <v>6</v>
      </c>
    </row>
    <row r="1254" spans="5:9" x14ac:dyDescent="0.35">
      <c r="E1254" s="158">
        <v>12957</v>
      </c>
      <c r="F1254" s="158" t="s">
        <v>423</v>
      </c>
      <c r="G1254" t="s">
        <v>3</v>
      </c>
      <c r="H1254" t="s">
        <v>1617</v>
      </c>
      <c r="I1254" s="13">
        <v>6</v>
      </c>
    </row>
    <row r="1255" spans="5:9" x14ac:dyDescent="0.35">
      <c r="E1255" s="158">
        <v>12958</v>
      </c>
      <c r="F1255" s="158" t="s">
        <v>286</v>
      </c>
      <c r="G1255" t="s">
        <v>3</v>
      </c>
      <c r="H1255" t="s">
        <v>657</v>
      </c>
      <c r="I1255" s="13">
        <v>6</v>
      </c>
    </row>
    <row r="1256" spans="5:9" x14ac:dyDescent="0.35">
      <c r="E1256" s="158">
        <v>12959</v>
      </c>
      <c r="F1256" s="158" t="s">
        <v>287</v>
      </c>
      <c r="G1256" t="s">
        <v>3</v>
      </c>
      <c r="H1256" t="s">
        <v>657</v>
      </c>
      <c r="I1256" s="13">
        <v>6</v>
      </c>
    </row>
    <row r="1257" spans="5:9" x14ac:dyDescent="0.35">
      <c r="E1257" s="158">
        <v>12960</v>
      </c>
      <c r="F1257" s="158" t="s">
        <v>401</v>
      </c>
      <c r="G1257" t="s">
        <v>3</v>
      </c>
      <c r="H1257" t="s">
        <v>394</v>
      </c>
      <c r="I1257" s="13">
        <v>6</v>
      </c>
    </row>
    <row r="1258" spans="5:9" x14ac:dyDescent="0.35">
      <c r="E1258" s="158">
        <v>12961</v>
      </c>
      <c r="F1258" s="158" t="s">
        <v>402</v>
      </c>
      <c r="G1258" t="s">
        <v>3</v>
      </c>
      <c r="H1258" t="s">
        <v>394</v>
      </c>
      <c r="I1258" s="13">
        <v>6</v>
      </c>
    </row>
    <row r="1259" spans="5:9" x14ac:dyDescent="0.35">
      <c r="E1259" s="158">
        <v>12962</v>
      </c>
      <c r="F1259" s="158" t="s">
        <v>288</v>
      </c>
      <c r="G1259" t="s">
        <v>3</v>
      </c>
      <c r="H1259" t="s">
        <v>657</v>
      </c>
      <c r="I1259" s="13">
        <v>6</v>
      </c>
    </row>
    <row r="1260" spans="5:9" x14ac:dyDescent="0.35">
      <c r="E1260" s="158">
        <v>12964</v>
      </c>
      <c r="F1260" s="158" t="s">
        <v>403</v>
      </c>
      <c r="G1260" t="s">
        <v>3</v>
      </c>
      <c r="H1260" t="s">
        <v>394</v>
      </c>
      <c r="I1260" s="13">
        <v>6</v>
      </c>
    </row>
    <row r="1261" spans="5:9" x14ac:dyDescent="0.35">
      <c r="E1261" s="158">
        <v>12965</v>
      </c>
      <c r="F1261" s="158" t="s">
        <v>887</v>
      </c>
      <c r="G1261" t="s">
        <v>3</v>
      </c>
      <c r="H1261" t="s">
        <v>2344</v>
      </c>
      <c r="I1261" s="13">
        <v>6</v>
      </c>
    </row>
    <row r="1262" spans="5:9" x14ac:dyDescent="0.35">
      <c r="E1262" s="158">
        <v>12966</v>
      </c>
      <c r="F1262" s="158" t="s">
        <v>424</v>
      </c>
      <c r="G1262" t="s">
        <v>3</v>
      </c>
      <c r="H1262" t="s">
        <v>1617</v>
      </c>
      <c r="I1262" s="13">
        <v>6</v>
      </c>
    </row>
    <row r="1263" spans="5:9" x14ac:dyDescent="0.35">
      <c r="E1263" s="158">
        <v>12967</v>
      </c>
      <c r="F1263" s="158" t="s">
        <v>888</v>
      </c>
      <c r="G1263" t="s">
        <v>3</v>
      </c>
      <c r="H1263" t="s">
        <v>2344</v>
      </c>
      <c r="I1263" s="13">
        <v>6</v>
      </c>
    </row>
    <row r="1264" spans="5:9" x14ac:dyDescent="0.35">
      <c r="E1264" s="158">
        <v>12969</v>
      </c>
      <c r="F1264" s="158" t="s">
        <v>425</v>
      </c>
      <c r="G1264" t="s">
        <v>3</v>
      </c>
      <c r="H1264" t="s">
        <v>1617</v>
      </c>
      <c r="I1264" s="13">
        <v>6</v>
      </c>
    </row>
    <row r="1265" spans="5:9" x14ac:dyDescent="0.35">
      <c r="E1265" s="158">
        <v>12970</v>
      </c>
      <c r="F1265" s="158" t="s">
        <v>426</v>
      </c>
      <c r="G1265" t="s">
        <v>3</v>
      </c>
      <c r="H1265" t="s">
        <v>1617</v>
      </c>
      <c r="I1265" s="13">
        <v>6</v>
      </c>
    </row>
    <row r="1266" spans="5:9" x14ac:dyDescent="0.35">
      <c r="E1266" s="158">
        <v>12972</v>
      </c>
      <c r="F1266" s="158" t="s">
        <v>289</v>
      </c>
      <c r="G1266" t="s">
        <v>3</v>
      </c>
      <c r="H1266" t="s">
        <v>657</v>
      </c>
      <c r="I1266" s="13">
        <v>6</v>
      </c>
    </row>
    <row r="1267" spans="5:9" x14ac:dyDescent="0.35">
      <c r="E1267" s="158">
        <v>12973</v>
      </c>
      <c r="F1267" s="158" t="s">
        <v>889</v>
      </c>
      <c r="G1267" t="s">
        <v>3</v>
      </c>
      <c r="H1267" t="s">
        <v>2344</v>
      </c>
      <c r="I1267" s="13">
        <v>6</v>
      </c>
    </row>
    <row r="1268" spans="5:9" x14ac:dyDescent="0.35">
      <c r="E1268" s="158">
        <v>12974</v>
      </c>
      <c r="F1268" s="158" t="s">
        <v>404</v>
      </c>
      <c r="G1268" t="s">
        <v>3</v>
      </c>
      <c r="H1268" t="s">
        <v>394</v>
      </c>
      <c r="I1268" s="13">
        <v>6</v>
      </c>
    </row>
    <row r="1269" spans="5:9" x14ac:dyDescent="0.35">
      <c r="E1269" s="158">
        <v>12975</v>
      </c>
      <c r="F1269" s="158" t="s">
        <v>405</v>
      </c>
      <c r="G1269" t="s">
        <v>3</v>
      </c>
      <c r="H1269" t="s">
        <v>394</v>
      </c>
      <c r="I1269" s="13">
        <v>6</v>
      </c>
    </row>
    <row r="1270" spans="5:9" x14ac:dyDescent="0.35">
      <c r="E1270" s="158">
        <v>12976</v>
      </c>
      <c r="F1270" s="158" t="s">
        <v>427</v>
      </c>
      <c r="G1270" t="s">
        <v>3</v>
      </c>
      <c r="H1270" t="s">
        <v>1617</v>
      </c>
      <c r="I1270" s="13">
        <v>6</v>
      </c>
    </row>
    <row r="1271" spans="5:9" x14ac:dyDescent="0.35">
      <c r="E1271" s="158">
        <v>12977</v>
      </c>
      <c r="F1271" s="158" t="s">
        <v>406</v>
      </c>
      <c r="G1271" t="s">
        <v>3</v>
      </c>
      <c r="H1271" t="s">
        <v>394</v>
      </c>
      <c r="I1271" s="13">
        <v>6</v>
      </c>
    </row>
    <row r="1272" spans="5:9" x14ac:dyDescent="0.35">
      <c r="E1272" s="158">
        <v>12978</v>
      </c>
      <c r="F1272" s="158" t="s">
        <v>290</v>
      </c>
      <c r="G1272" t="s">
        <v>3</v>
      </c>
      <c r="H1272" t="s">
        <v>657</v>
      </c>
      <c r="I1272" s="13">
        <v>6</v>
      </c>
    </row>
    <row r="1273" spans="5:9" x14ac:dyDescent="0.35">
      <c r="E1273" s="158">
        <v>12979</v>
      </c>
      <c r="F1273" s="158" t="s">
        <v>291</v>
      </c>
      <c r="G1273" t="s">
        <v>3</v>
      </c>
      <c r="H1273" t="s">
        <v>657</v>
      </c>
      <c r="I1273" s="13">
        <v>6</v>
      </c>
    </row>
    <row r="1274" spans="5:9" x14ac:dyDescent="0.35">
      <c r="E1274" s="158">
        <v>12980</v>
      </c>
      <c r="F1274" s="158" t="s">
        <v>428</v>
      </c>
      <c r="G1274" t="s">
        <v>3</v>
      </c>
      <c r="H1274" t="s">
        <v>1617</v>
      </c>
      <c r="I1274" s="13">
        <v>6</v>
      </c>
    </row>
    <row r="1275" spans="5:9" x14ac:dyDescent="0.35">
      <c r="E1275" s="158">
        <v>12981</v>
      </c>
      <c r="F1275" s="158" t="s">
        <v>292</v>
      </c>
      <c r="G1275" t="s">
        <v>3</v>
      </c>
      <c r="H1275" t="s">
        <v>657</v>
      </c>
      <c r="I1275" s="13">
        <v>6</v>
      </c>
    </row>
    <row r="1276" spans="5:9" x14ac:dyDescent="0.35">
      <c r="E1276" s="158">
        <v>12983</v>
      </c>
      <c r="F1276" s="158" t="s">
        <v>429</v>
      </c>
      <c r="G1276" t="s">
        <v>3</v>
      </c>
      <c r="H1276" t="s">
        <v>1617</v>
      </c>
      <c r="I1276" s="13">
        <v>6</v>
      </c>
    </row>
    <row r="1277" spans="5:9" x14ac:dyDescent="0.35">
      <c r="E1277" s="158">
        <v>12985</v>
      </c>
      <c r="F1277" s="158" t="s">
        <v>293</v>
      </c>
      <c r="G1277" t="s">
        <v>3</v>
      </c>
      <c r="H1277" t="s">
        <v>657</v>
      </c>
      <c r="I1277" s="13">
        <v>6</v>
      </c>
    </row>
    <row r="1278" spans="5:9" x14ac:dyDescent="0.35">
      <c r="E1278" s="158">
        <v>12986</v>
      </c>
      <c r="F1278" s="158" t="s">
        <v>430</v>
      </c>
      <c r="G1278" t="s">
        <v>3</v>
      </c>
      <c r="H1278" t="s">
        <v>1617</v>
      </c>
      <c r="I1278" s="13">
        <v>6</v>
      </c>
    </row>
    <row r="1279" spans="5:9" x14ac:dyDescent="0.35">
      <c r="E1279" s="158">
        <v>12987</v>
      </c>
      <c r="F1279" s="158" t="s">
        <v>407</v>
      </c>
      <c r="G1279" t="s">
        <v>3</v>
      </c>
      <c r="H1279" t="s">
        <v>394</v>
      </c>
      <c r="I1279" s="13">
        <v>6</v>
      </c>
    </row>
    <row r="1280" spans="5:9" x14ac:dyDescent="0.35">
      <c r="E1280" s="158">
        <v>12989</v>
      </c>
      <c r="F1280" s="158" t="s">
        <v>431</v>
      </c>
      <c r="G1280" t="s">
        <v>3</v>
      </c>
      <c r="H1280" t="s">
        <v>1617</v>
      </c>
      <c r="I1280" s="13">
        <v>6</v>
      </c>
    </row>
    <row r="1281" spans="5:9" x14ac:dyDescent="0.35">
      <c r="E1281" s="158">
        <v>12992</v>
      </c>
      <c r="F1281" s="158" t="s">
        <v>294</v>
      </c>
      <c r="G1281" t="s">
        <v>3</v>
      </c>
      <c r="H1281" t="s">
        <v>657</v>
      </c>
      <c r="I1281" s="13">
        <v>6</v>
      </c>
    </row>
    <row r="1282" spans="5:9" x14ac:dyDescent="0.35">
      <c r="E1282" s="158">
        <v>12993</v>
      </c>
      <c r="F1282" s="158" t="s">
        <v>408</v>
      </c>
      <c r="G1282" t="s">
        <v>3</v>
      </c>
      <c r="H1282" t="s">
        <v>394</v>
      </c>
      <c r="I1282" s="13">
        <v>6</v>
      </c>
    </row>
    <row r="1283" spans="5:9" x14ac:dyDescent="0.35">
      <c r="E1283" s="158">
        <v>12995</v>
      </c>
      <c r="F1283" s="158" t="s">
        <v>432</v>
      </c>
      <c r="G1283" t="s">
        <v>3</v>
      </c>
      <c r="H1283" t="s">
        <v>1617</v>
      </c>
      <c r="I1283" s="13">
        <v>6</v>
      </c>
    </row>
    <row r="1284" spans="5:9" x14ac:dyDescent="0.35">
      <c r="E1284" s="158">
        <v>12996</v>
      </c>
      <c r="F1284" s="158" t="s">
        <v>409</v>
      </c>
      <c r="G1284" t="s">
        <v>3</v>
      </c>
      <c r="H1284" t="s">
        <v>394</v>
      </c>
      <c r="I1284" s="13">
        <v>6</v>
      </c>
    </row>
    <row r="1285" spans="5:9" x14ac:dyDescent="0.35">
      <c r="E1285" s="158">
        <v>12997</v>
      </c>
      <c r="F1285" s="158" t="s">
        <v>410</v>
      </c>
      <c r="G1285" t="s">
        <v>3</v>
      </c>
      <c r="H1285" t="s">
        <v>394</v>
      </c>
      <c r="I1285" s="13">
        <v>6</v>
      </c>
    </row>
    <row r="1286" spans="5:9" x14ac:dyDescent="0.35">
      <c r="E1286" s="158">
        <v>12998</v>
      </c>
      <c r="F1286" s="158" t="s">
        <v>411</v>
      </c>
      <c r="G1286" t="s">
        <v>3</v>
      </c>
      <c r="H1286" t="s">
        <v>394</v>
      </c>
      <c r="I1286" s="13">
        <v>6</v>
      </c>
    </row>
    <row r="1287" spans="5:9" x14ac:dyDescent="0.35">
      <c r="E1287" s="158">
        <v>13020</v>
      </c>
      <c r="F1287" s="158" t="s">
        <v>691</v>
      </c>
      <c r="G1287" t="s">
        <v>5</v>
      </c>
      <c r="H1287" t="s">
        <v>1765</v>
      </c>
      <c r="I1287" s="13">
        <v>5</v>
      </c>
    </row>
    <row r="1288" spans="5:9" x14ac:dyDescent="0.35">
      <c r="E1288" s="158">
        <v>13021</v>
      </c>
      <c r="F1288" s="158" t="s">
        <v>198</v>
      </c>
      <c r="G1288" t="s">
        <v>5</v>
      </c>
      <c r="H1288" t="s">
        <v>201</v>
      </c>
      <c r="I1288" s="13">
        <v>5</v>
      </c>
    </row>
    <row r="1289" spans="5:9" x14ac:dyDescent="0.35">
      <c r="E1289" s="158">
        <v>13022</v>
      </c>
      <c r="F1289" s="158" t="s">
        <v>198</v>
      </c>
      <c r="G1289" t="s">
        <v>5</v>
      </c>
      <c r="H1289" t="s">
        <v>201</v>
      </c>
      <c r="I1289" s="13">
        <v>5</v>
      </c>
    </row>
    <row r="1290" spans="5:9" x14ac:dyDescent="0.35">
      <c r="E1290" s="158">
        <v>13024</v>
      </c>
      <c r="F1290" s="158" t="s">
        <v>198</v>
      </c>
      <c r="G1290" t="s">
        <v>5</v>
      </c>
      <c r="H1290" t="s">
        <v>201</v>
      </c>
      <c r="I1290" s="13">
        <v>5</v>
      </c>
    </row>
    <row r="1291" spans="5:9" x14ac:dyDescent="0.35">
      <c r="E1291" s="158">
        <v>13026</v>
      </c>
      <c r="F1291" s="158" t="s">
        <v>199</v>
      </c>
      <c r="G1291" t="s">
        <v>5</v>
      </c>
      <c r="H1291" t="s">
        <v>201</v>
      </c>
      <c r="I1291" s="13">
        <v>5</v>
      </c>
    </row>
    <row r="1292" spans="5:9" x14ac:dyDescent="0.35">
      <c r="E1292" s="158">
        <v>13027</v>
      </c>
      <c r="F1292" s="158" t="s">
        <v>692</v>
      </c>
      <c r="G1292" t="s">
        <v>5</v>
      </c>
      <c r="H1292" t="s">
        <v>1765</v>
      </c>
      <c r="I1292" s="13">
        <v>5</v>
      </c>
    </row>
    <row r="1293" spans="5:9" x14ac:dyDescent="0.35">
      <c r="E1293" s="158">
        <v>13028</v>
      </c>
      <c r="F1293" s="158" t="s">
        <v>752</v>
      </c>
      <c r="G1293" t="s">
        <v>5</v>
      </c>
      <c r="H1293" t="s">
        <v>766</v>
      </c>
      <c r="I1293" s="13">
        <v>5</v>
      </c>
    </row>
    <row r="1294" spans="5:9" x14ac:dyDescent="0.35">
      <c r="E1294" s="158">
        <v>13029</v>
      </c>
      <c r="F1294" s="158" t="s">
        <v>693</v>
      </c>
      <c r="G1294" t="s">
        <v>5</v>
      </c>
      <c r="H1294" t="s">
        <v>1765</v>
      </c>
      <c r="I1294" s="13">
        <v>5</v>
      </c>
    </row>
    <row r="1295" spans="5:9" x14ac:dyDescent="0.35">
      <c r="E1295" s="158">
        <v>13030</v>
      </c>
      <c r="F1295" s="158" t="s">
        <v>562</v>
      </c>
      <c r="G1295" t="s">
        <v>5</v>
      </c>
      <c r="H1295" t="s">
        <v>581</v>
      </c>
      <c r="I1295" s="13">
        <v>6</v>
      </c>
    </row>
    <row r="1296" spans="5:9" x14ac:dyDescent="0.35">
      <c r="E1296" s="158">
        <v>13031</v>
      </c>
      <c r="F1296" s="158" t="s">
        <v>694</v>
      </c>
      <c r="G1296" t="s">
        <v>5</v>
      </c>
      <c r="H1296" t="s">
        <v>1765</v>
      </c>
      <c r="I1296" s="13">
        <v>5</v>
      </c>
    </row>
    <row r="1297" spans="5:9" x14ac:dyDescent="0.35">
      <c r="E1297" s="158">
        <v>13032</v>
      </c>
      <c r="F1297" s="158" t="s">
        <v>563</v>
      </c>
      <c r="G1297" t="s">
        <v>5</v>
      </c>
      <c r="H1297" t="s">
        <v>581</v>
      </c>
      <c r="I1297" s="13">
        <v>6</v>
      </c>
    </row>
    <row r="1298" spans="5:9" x14ac:dyDescent="0.35">
      <c r="E1298" s="158">
        <v>13033</v>
      </c>
      <c r="F1298" s="158" t="s">
        <v>200</v>
      </c>
      <c r="G1298" t="s">
        <v>5</v>
      </c>
      <c r="H1298" t="s">
        <v>201</v>
      </c>
      <c r="I1298" s="13">
        <v>5</v>
      </c>
    </row>
    <row r="1299" spans="5:9" x14ac:dyDescent="0.35">
      <c r="E1299" s="158">
        <v>13034</v>
      </c>
      <c r="F1299" s="158" t="s">
        <v>201</v>
      </c>
      <c r="G1299" t="s">
        <v>5</v>
      </c>
      <c r="H1299" t="s">
        <v>201</v>
      </c>
      <c r="I1299" s="13">
        <v>5</v>
      </c>
    </row>
    <row r="1300" spans="5:9" x14ac:dyDescent="0.35">
      <c r="E1300" s="158">
        <v>13035</v>
      </c>
      <c r="F1300" s="158" t="s">
        <v>564</v>
      </c>
      <c r="G1300" t="s">
        <v>5</v>
      </c>
      <c r="H1300" t="s">
        <v>581</v>
      </c>
      <c r="I1300" s="13">
        <v>6</v>
      </c>
    </row>
    <row r="1301" spans="5:9" x14ac:dyDescent="0.35">
      <c r="E1301" s="158">
        <v>13036</v>
      </c>
      <c r="F1301" s="158" t="s">
        <v>753</v>
      </c>
      <c r="G1301" t="s">
        <v>5</v>
      </c>
      <c r="H1301" t="s">
        <v>766</v>
      </c>
      <c r="I1301" s="13">
        <v>5</v>
      </c>
    </row>
    <row r="1302" spans="5:9" x14ac:dyDescent="0.35">
      <c r="E1302" s="158">
        <v>13037</v>
      </c>
      <c r="F1302" s="158" t="s">
        <v>565</v>
      </c>
      <c r="G1302" t="s">
        <v>5</v>
      </c>
      <c r="H1302" t="s">
        <v>581</v>
      </c>
      <c r="I1302" s="13">
        <v>6</v>
      </c>
    </row>
    <row r="1303" spans="5:9" x14ac:dyDescent="0.35">
      <c r="E1303" s="158">
        <v>13039</v>
      </c>
      <c r="F1303" s="158" t="s">
        <v>695</v>
      </c>
      <c r="G1303" t="s">
        <v>5</v>
      </c>
      <c r="H1303" t="s">
        <v>1765</v>
      </c>
      <c r="I1303" s="13">
        <v>5</v>
      </c>
    </row>
    <row r="1304" spans="5:9" x14ac:dyDescent="0.35">
      <c r="E1304" s="158">
        <v>13040</v>
      </c>
      <c r="F1304" s="158" t="s">
        <v>328</v>
      </c>
      <c r="G1304" t="s">
        <v>5</v>
      </c>
      <c r="H1304" t="s">
        <v>329</v>
      </c>
      <c r="I1304" s="13">
        <v>5</v>
      </c>
    </row>
    <row r="1305" spans="5:9" x14ac:dyDescent="0.35">
      <c r="E1305" s="158">
        <v>13041</v>
      </c>
      <c r="F1305" s="158" t="s">
        <v>696</v>
      </c>
      <c r="G1305" t="s">
        <v>5</v>
      </c>
      <c r="H1305" t="s">
        <v>1765</v>
      </c>
      <c r="I1305" s="13">
        <v>5</v>
      </c>
    </row>
    <row r="1306" spans="5:9" x14ac:dyDescent="0.35">
      <c r="E1306" s="158">
        <v>13042</v>
      </c>
      <c r="F1306" s="158" t="s">
        <v>754</v>
      </c>
      <c r="G1306" t="s">
        <v>5</v>
      </c>
      <c r="H1306" t="s">
        <v>585</v>
      </c>
      <c r="I1306" s="13">
        <v>6</v>
      </c>
    </row>
    <row r="1307" spans="5:9" x14ac:dyDescent="0.35">
      <c r="E1307" s="158">
        <v>13043</v>
      </c>
      <c r="F1307" s="158" t="s">
        <v>566</v>
      </c>
      <c r="G1307" t="s">
        <v>5</v>
      </c>
      <c r="H1307" t="s">
        <v>581</v>
      </c>
      <c r="I1307" s="13">
        <v>6</v>
      </c>
    </row>
    <row r="1308" spans="5:9" x14ac:dyDescent="0.35">
      <c r="E1308" s="158">
        <v>13044</v>
      </c>
      <c r="F1308" s="158" t="s">
        <v>755</v>
      </c>
      <c r="G1308" t="s">
        <v>5</v>
      </c>
      <c r="H1308" t="s">
        <v>766</v>
      </c>
      <c r="I1308" s="13">
        <v>5</v>
      </c>
    </row>
    <row r="1309" spans="5:9" x14ac:dyDescent="0.35">
      <c r="E1309" s="158">
        <v>13045</v>
      </c>
      <c r="F1309" s="158" t="s">
        <v>329</v>
      </c>
      <c r="G1309" t="s">
        <v>5</v>
      </c>
      <c r="H1309" t="s">
        <v>329</v>
      </c>
      <c r="I1309" s="13">
        <v>5</v>
      </c>
    </row>
    <row r="1310" spans="5:9" x14ac:dyDescent="0.35">
      <c r="E1310" s="158">
        <v>13051</v>
      </c>
      <c r="F1310" s="158" t="s">
        <v>697</v>
      </c>
      <c r="G1310" t="s">
        <v>5</v>
      </c>
      <c r="H1310" t="s">
        <v>1765</v>
      </c>
      <c r="I1310" s="13">
        <v>5</v>
      </c>
    </row>
    <row r="1311" spans="5:9" x14ac:dyDescent="0.35">
      <c r="E1311" s="158">
        <v>13052</v>
      </c>
      <c r="F1311" s="158" t="s">
        <v>567</v>
      </c>
      <c r="G1311" t="s">
        <v>5</v>
      </c>
      <c r="H1311" t="s">
        <v>581</v>
      </c>
      <c r="I1311" s="13">
        <v>6</v>
      </c>
    </row>
    <row r="1312" spans="5:9" x14ac:dyDescent="0.35">
      <c r="E1312" s="158">
        <v>13053</v>
      </c>
      <c r="F1312" s="158" t="s">
        <v>2345</v>
      </c>
      <c r="G1312" t="s">
        <v>1</v>
      </c>
      <c r="H1312" t="s">
        <v>2346</v>
      </c>
      <c r="I1312" s="13">
        <v>6</v>
      </c>
    </row>
    <row r="1313" spans="5:9" x14ac:dyDescent="0.35">
      <c r="E1313" s="158">
        <v>13054</v>
      </c>
      <c r="F1313" s="158" t="s">
        <v>642</v>
      </c>
      <c r="G1313" t="s">
        <v>5</v>
      </c>
      <c r="H1313" t="s">
        <v>585</v>
      </c>
      <c r="I1313" s="13">
        <v>6</v>
      </c>
    </row>
    <row r="1314" spans="5:9" x14ac:dyDescent="0.35">
      <c r="E1314" s="158">
        <v>13056</v>
      </c>
      <c r="F1314" s="158" t="s">
        <v>330</v>
      </c>
      <c r="G1314" t="s">
        <v>5</v>
      </c>
      <c r="H1314" t="s">
        <v>329</v>
      </c>
      <c r="I1314" s="13">
        <v>5</v>
      </c>
    </row>
    <row r="1315" spans="5:9" x14ac:dyDescent="0.35">
      <c r="E1315" s="158">
        <v>13057</v>
      </c>
      <c r="F1315" s="158" t="s">
        <v>698</v>
      </c>
      <c r="G1315" t="s">
        <v>5</v>
      </c>
      <c r="H1315" t="s">
        <v>1765</v>
      </c>
      <c r="I1315" s="13">
        <v>5</v>
      </c>
    </row>
    <row r="1316" spans="5:9" x14ac:dyDescent="0.35">
      <c r="E1316" s="158">
        <v>13060</v>
      </c>
      <c r="F1316" s="158" t="s">
        <v>699</v>
      </c>
      <c r="G1316" t="s">
        <v>5</v>
      </c>
      <c r="H1316" t="s">
        <v>1765</v>
      </c>
      <c r="I1316" s="13">
        <v>5</v>
      </c>
    </row>
    <row r="1317" spans="5:9" x14ac:dyDescent="0.35">
      <c r="E1317" s="158">
        <v>13061</v>
      </c>
      <c r="F1317" s="158" t="s">
        <v>568</v>
      </c>
      <c r="G1317" t="s">
        <v>5</v>
      </c>
      <c r="H1317" t="s">
        <v>581</v>
      </c>
      <c r="I1317" s="13">
        <v>6</v>
      </c>
    </row>
    <row r="1318" spans="5:9" x14ac:dyDescent="0.35">
      <c r="E1318" s="158">
        <v>13062</v>
      </c>
      <c r="F1318" s="158" t="s">
        <v>2347</v>
      </c>
      <c r="G1318" t="s">
        <v>1</v>
      </c>
      <c r="H1318" t="s">
        <v>2346</v>
      </c>
      <c r="I1318" s="13">
        <v>6</v>
      </c>
    </row>
    <row r="1319" spans="5:9" x14ac:dyDescent="0.35">
      <c r="E1319" s="158">
        <v>13063</v>
      </c>
      <c r="F1319" s="158" t="s">
        <v>700</v>
      </c>
      <c r="G1319" t="s">
        <v>5</v>
      </c>
      <c r="H1319" t="s">
        <v>1765</v>
      </c>
      <c r="I1319" s="13">
        <v>5</v>
      </c>
    </row>
    <row r="1320" spans="5:9" x14ac:dyDescent="0.35">
      <c r="E1320" s="158">
        <v>13064</v>
      </c>
      <c r="F1320" s="158" t="s">
        <v>202</v>
      </c>
      <c r="G1320" t="s">
        <v>5</v>
      </c>
      <c r="H1320" t="s">
        <v>201</v>
      </c>
      <c r="I1320" s="13">
        <v>5</v>
      </c>
    </row>
    <row r="1321" spans="5:9" x14ac:dyDescent="0.35">
      <c r="E1321" s="158">
        <v>13065</v>
      </c>
      <c r="F1321" s="158" t="s">
        <v>2348</v>
      </c>
      <c r="G1321" t="s">
        <v>5</v>
      </c>
      <c r="H1321" t="s">
        <v>2349</v>
      </c>
      <c r="I1321" s="13">
        <v>5</v>
      </c>
    </row>
    <row r="1322" spans="5:9" x14ac:dyDescent="0.35">
      <c r="E1322" s="158">
        <v>13066</v>
      </c>
      <c r="F1322" s="158" t="s">
        <v>701</v>
      </c>
      <c r="G1322" t="s">
        <v>5</v>
      </c>
      <c r="H1322" t="s">
        <v>1765</v>
      </c>
      <c r="I1322" s="13">
        <v>5</v>
      </c>
    </row>
    <row r="1323" spans="5:9" x14ac:dyDescent="0.35">
      <c r="E1323" s="158">
        <v>13068</v>
      </c>
      <c r="F1323" s="158" t="s">
        <v>2350</v>
      </c>
      <c r="G1323" t="s">
        <v>1</v>
      </c>
      <c r="H1323" t="s">
        <v>2346</v>
      </c>
      <c r="I1323" s="13">
        <v>6</v>
      </c>
    </row>
    <row r="1324" spans="5:9" x14ac:dyDescent="0.35">
      <c r="E1324" s="158">
        <v>13069</v>
      </c>
      <c r="F1324" s="158" t="s">
        <v>756</v>
      </c>
      <c r="G1324" t="s">
        <v>5</v>
      </c>
      <c r="H1324" t="s">
        <v>766</v>
      </c>
      <c r="I1324" s="13">
        <v>5</v>
      </c>
    </row>
    <row r="1325" spans="5:9" x14ac:dyDescent="0.35">
      <c r="E1325" s="158">
        <v>13071</v>
      </c>
      <c r="F1325" s="158" t="s">
        <v>203</v>
      </c>
      <c r="G1325" t="s">
        <v>5</v>
      </c>
      <c r="H1325" t="s">
        <v>201</v>
      </c>
      <c r="I1325" s="13">
        <v>5</v>
      </c>
    </row>
    <row r="1326" spans="5:9" x14ac:dyDescent="0.35">
      <c r="E1326" s="158">
        <v>13072</v>
      </c>
      <c r="F1326" s="158" t="s">
        <v>569</v>
      </c>
      <c r="G1326" t="s">
        <v>5</v>
      </c>
      <c r="H1326" t="s">
        <v>581</v>
      </c>
      <c r="I1326" s="13">
        <v>6</v>
      </c>
    </row>
    <row r="1327" spans="5:9" x14ac:dyDescent="0.35">
      <c r="E1327" s="158">
        <v>13073</v>
      </c>
      <c r="F1327" s="158" t="s">
        <v>2351</v>
      </c>
      <c r="G1327" t="s">
        <v>1</v>
      </c>
      <c r="H1327" t="s">
        <v>2346</v>
      </c>
      <c r="I1327" s="13">
        <v>6</v>
      </c>
    </row>
    <row r="1328" spans="5:9" x14ac:dyDescent="0.35">
      <c r="E1328" s="158">
        <v>13074</v>
      </c>
      <c r="F1328" s="158" t="s">
        <v>757</v>
      </c>
      <c r="G1328" t="s">
        <v>5</v>
      </c>
      <c r="H1328" t="s">
        <v>766</v>
      </c>
      <c r="I1328" s="13">
        <v>5</v>
      </c>
    </row>
    <row r="1329" spans="5:9" x14ac:dyDescent="0.35">
      <c r="E1329" s="158">
        <v>13076</v>
      </c>
      <c r="F1329" s="158" t="s">
        <v>758</v>
      </c>
      <c r="G1329" t="s">
        <v>5</v>
      </c>
      <c r="H1329" t="s">
        <v>766</v>
      </c>
      <c r="I1329" s="13">
        <v>5</v>
      </c>
    </row>
    <row r="1330" spans="5:9" x14ac:dyDescent="0.35">
      <c r="E1330" s="158">
        <v>13077</v>
      </c>
      <c r="F1330" s="158" t="s">
        <v>331</v>
      </c>
      <c r="G1330" t="s">
        <v>5</v>
      </c>
      <c r="H1330" t="s">
        <v>329</v>
      </c>
      <c r="I1330" s="13">
        <v>5</v>
      </c>
    </row>
    <row r="1331" spans="5:9" x14ac:dyDescent="0.35">
      <c r="E1331" s="158">
        <v>13078</v>
      </c>
      <c r="F1331" s="158" t="s">
        <v>702</v>
      </c>
      <c r="G1331" t="s">
        <v>5</v>
      </c>
      <c r="H1331" t="s">
        <v>1765</v>
      </c>
      <c r="I1331" s="13">
        <v>5</v>
      </c>
    </row>
    <row r="1332" spans="5:9" x14ac:dyDescent="0.35">
      <c r="E1332" s="158">
        <v>13080</v>
      </c>
      <c r="F1332" s="158" t="s">
        <v>703</v>
      </c>
      <c r="G1332" t="s">
        <v>5</v>
      </c>
      <c r="H1332" t="s">
        <v>1765</v>
      </c>
      <c r="I1332" s="13">
        <v>5</v>
      </c>
    </row>
    <row r="1333" spans="5:9" x14ac:dyDescent="0.35">
      <c r="E1333" s="158">
        <v>13081</v>
      </c>
      <c r="F1333" s="158" t="s">
        <v>204</v>
      </c>
      <c r="G1333" t="s">
        <v>5</v>
      </c>
      <c r="H1333" t="s">
        <v>201</v>
      </c>
      <c r="I1333" s="13">
        <v>5</v>
      </c>
    </row>
    <row r="1334" spans="5:9" x14ac:dyDescent="0.35">
      <c r="E1334" s="158">
        <v>13082</v>
      </c>
      <c r="F1334" s="158" t="s">
        <v>570</v>
      </c>
      <c r="G1334" t="s">
        <v>5</v>
      </c>
      <c r="H1334" t="s">
        <v>581</v>
      </c>
      <c r="I1334" s="13">
        <v>6</v>
      </c>
    </row>
    <row r="1335" spans="5:9" x14ac:dyDescent="0.35">
      <c r="E1335" s="158">
        <v>13083</v>
      </c>
      <c r="F1335" s="158" t="s">
        <v>759</v>
      </c>
      <c r="G1335" t="s">
        <v>5</v>
      </c>
      <c r="H1335" t="s">
        <v>766</v>
      </c>
      <c r="I1335" s="13">
        <v>5</v>
      </c>
    </row>
    <row r="1336" spans="5:9" x14ac:dyDescent="0.35">
      <c r="E1336" s="158">
        <v>13084</v>
      </c>
      <c r="F1336" s="158" t="s">
        <v>704</v>
      </c>
      <c r="G1336" t="s">
        <v>5</v>
      </c>
      <c r="H1336" t="s">
        <v>1765</v>
      </c>
      <c r="I1336" s="13">
        <v>5</v>
      </c>
    </row>
    <row r="1337" spans="5:9" x14ac:dyDescent="0.35">
      <c r="E1337" s="158">
        <v>13087</v>
      </c>
      <c r="F1337" s="158" t="s">
        <v>332</v>
      </c>
      <c r="G1337" t="s">
        <v>5</v>
      </c>
      <c r="H1337" t="s">
        <v>329</v>
      </c>
      <c r="I1337" s="13">
        <v>5</v>
      </c>
    </row>
    <row r="1338" spans="5:9" x14ac:dyDescent="0.35">
      <c r="E1338" s="158">
        <v>13088</v>
      </c>
      <c r="F1338" s="158" t="s">
        <v>705</v>
      </c>
      <c r="G1338" t="s">
        <v>5</v>
      </c>
      <c r="H1338" t="s">
        <v>1765</v>
      </c>
      <c r="I1338" s="13">
        <v>5</v>
      </c>
    </row>
    <row r="1339" spans="5:9" x14ac:dyDescent="0.35">
      <c r="E1339" s="158">
        <v>13089</v>
      </c>
      <c r="F1339" s="158" t="s">
        <v>705</v>
      </c>
      <c r="G1339" t="s">
        <v>5</v>
      </c>
      <c r="H1339" t="s">
        <v>1765</v>
      </c>
      <c r="I1339" s="13">
        <v>5</v>
      </c>
    </row>
    <row r="1340" spans="5:9" x14ac:dyDescent="0.35">
      <c r="E1340" s="158">
        <v>13090</v>
      </c>
      <c r="F1340" s="158" t="s">
        <v>705</v>
      </c>
      <c r="G1340" t="s">
        <v>5</v>
      </c>
      <c r="H1340" t="s">
        <v>1765</v>
      </c>
      <c r="I1340" s="13">
        <v>5</v>
      </c>
    </row>
    <row r="1341" spans="5:9" x14ac:dyDescent="0.35">
      <c r="E1341" s="158">
        <v>13092</v>
      </c>
      <c r="F1341" s="158" t="s">
        <v>205</v>
      </c>
      <c r="G1341" t="s">
        <v>5</v>
      </c>
      <c r="H1341" t="s">
        <v>201</v>
      </c>
      <c r="I1341" s="13">
        <v>5</v>
      </c>
    </row>
    <row r="1342" spans="5:9" x14ac:dyDescent="0.35">
      <c r="E1342" s="158">
        <v>13093</v>
      </c>
      <c r="F1342" s="158" t="s">
        <v>760</v>
      </c>
      <c r="G1342" t="s">
        <v>5</v>
      </c>
      <c r="H1342" t="s">
        <v>766</v>
      </c>
      <c r="I1342" s="13">
        <v>5</v>
      </c>
    </row>
    <row r="1343" spans="5:9" x14ac:dyDescent="0.35">
      <c r="E1343" s="158">
        <v>13101</v>
      </c>
      <c r="F1343" s="158" t="s">
        <v>333</v>
      </c>
      <c r="G1343" t="s">
        <v>5</v>
      </c>
      <c r="H1343" t="s">
        <v>329</v>
      </c>
      <c r="I1343" s="13">
        <v>5</v>
      </c>
    </row>
    <row r="1344" spans="5:9" x14ac:dyDescent="0.35">
      <c r="E1344" s="158">
        <v>13102</v>
      </c>
      <c r="F1344" s="158" t="s">
        <v>2352</v>
      </c>
      <c r="G1344" t="s">
        <v>1</v>
      </c>
      <c r="H1344" t="s">
        <v>2346</v>
      </c>
      <c r="I1344" s="13">
        <v>6</v>
      </c>
    </row>
    <row r="1345" spans="5:9" x14ac:dyDescent="0.35">
      <c r="E1345" s="158">
        <v>13103</v>
      </c>
      <c r="F1345" s="158" t="s">
        <v>761</v>
      </c>
      <c r="G1345" t="s">
        <v>5</v>
      </c>
      <c r="H1345" t="s">
        <v>766</v>
      </c>
      <c r="I1345" s="13">
        <v>5</v>
      </c>
    </row>
    <row r="1346" spans="5:9" x14ac:dyDescent="0.35">
      <c r="E1346" s="158">
        <v>13104</v>
      </c>
      <c r="F1346" s="158" t="s">
        <v>706</v>
      </c>
      <c r="G1346" t="s">
        <v>5</v>
      </c>
      <c r="H1346" t="s">
        <v>1765</v>
      </c>
      <c r="I1346" s="13">
        <v>5</v>
      </c>
    </row>
    <row r="1347" spans="5:9" x14ac:dyDescent="0.35">
      <c r="E1347" s="158">
        <v>13107</v>
      </c>
      <c r="F1347" s="158" t="s">
        <v>762</v>
      </c>
      <c r="G1347" t="s">
        <v>5</v>
      </c>
      <c r="H1347" t="s">
        <v>766</v>
      </c>
      <c r="I1347" s="13">
        <v>5</v>
      </c>
    </row>
    <row r="1348" spans="5:9" x14ac:dyDescent="0.35">
      <c r="E1348" s="158">
        <v>13108</v>
      </c>
      <c r="F1348" s="158" t="s">
        <v>707</v>
      </c>
      <c r="G1348" t="s">
        <v>5</v>
      </c>
      <c r="H1348" t="s">
        <v>1765</v>
      </c>
      <c r="I1348" s="13">
        <v>5</v>
      </c>
    </row>
    <row r="1349" spans="5:9" x14ac:dyDescent="0.35">
      <c r="E1349" s="158">
        <v>13110</v>
      </c>
      <c r="F1349" s="158" t="s">
        <v>708</v>
      </c>
      <c r="G1349" t="s">
        <v>5</v>
      </c>
      <c r="H1349" t="s">
        <v>1765</v>
      </c>
      <c r="I1349" s="13">
        <v>5</v>
      </c>
    </row>
    <row r="1350" spans="5:9" x14ac:dyDescent="0.35">
      <c r="E1350" s="158">
        <v>13111</v>
      </c>
      <c r="F1350" s="158" t="s">
        <v>206</v>
      </c>
      <c r="G1350" t="s">
        <v>5</v>
      </c>
      <c r="H1350" t="s">
        <v>201</v>
      </c>
      <c r="I1350" s="13">
        <v>5</v>
      </c>
    </row>
    <row r="1351" spans="5:9" x14ac:dyDescent="0.35">
      <c r="E1351" s="158">
        <v>13112</v>
      </c>
      <c r="F1351" s="158" t="s">
        <v>709</v>
      </c>
      <c r="G1351" t="s">
        <v>5</v>
      </c>
      <c r="H1351" t="s">
        <v>1765</v>
      </c>
      <c r="I1351" s="13">
        <v>5</v>
      </c>
    </row>
    <row r="1352" spans="5:9" x14ac:dyDescent="0.35">
      <c r="E1352" s="158">
        <v>13113</v>
      </c>
      <c r="F1352" s="158" t="s">
        <v>207</v>
      </c>
      <c r="G1352" t="s">
        <v>5</v>
      </c>
      <c r="H1352" t="s">
        <v>201</v>
      </c>
      <c r="I1352" s="13">
        <v>5</v>
      </c>
    </row>
    <row r="1353" spans="5:9" x14ac:dyDescent="0.35">
      <c r="E1353" s="158">
        <v>13114</v>
      </c>
      <c r="F1353" s="158" t="s">
        <v>763</v>
      </c>
      <c r="G1353" t="s">
        <v>5</v>
      </c>
      <c r="H1353" t="s">
        <v>766</v>
      </c>
      <c r="I1353" s="13">
        <v>5</v>
      </c>
    </row>
    <row r="1354" spans="5:9" x14ac:dyDescent="0.35">
      <c r="E1354" s="158">
        <v>13115</v>
      </c>
      <c r="F1354" s="158" t="s">
        <v>764</v>
      </c>
      <c r="G1354" t="s">
        <v>5</v>
      </c>
      <c r="H1354" t="s">
        <v>766</v>
      </c>
      <c r="I1354" s="13">
        <v>5</v>
      </c>
    </row>
    <row r="1355" spans="5:9" x14ac:dyDescent="0.35">
      <c r="E1355" s="158">
        <v>13116</v>
      </c>
      <c r="F1355" s="158" t="s">
        <v>710</v>
      </c>
      <c r="G1355" t="s">
        <v>5</v>
      </c>
      <c r="H1355" t="s">
        <v>1765</v>
      </c>
      <c r="I1355" s="13">
        <v>5</v>
      </c>
    </row>
    <row r="1356" spans="5:9" x14ac:dyDescent="0.35">
      <c r="E1356" s="158">
        <v>13117</v>
      </c>
      <c r="F1356" s="158" t="s">
        <v>208</v>
      </c>
      <c r="G1356" t="s">
        <v>5</v>
      </c>
      <c r="H1356" t="s">
        <v>201</v>
      </c>
      <c r="I1356" s="13">
        <v>5</v>
      </c>
    </row>
    <row r="1357" spans="5:9" x14ac:dyDescent="0.35">
      <c r="E1357" s="158">
        <v>13118</v>
      </c>
      <c r="F1357" s="158" t="s">
        <v>209</v>
      </c>
      <c r="G1357" t="s">
        <v>5</v>
      </c>
      <c r="H1357" t="s">
        <v>201</v>
      </c>
      <c r="I1357" s="13">
        <v>5</v>
      </c>
    </row>
    <row r="1358" spans="5:9" x14ac:dyDescent="0.35">
      <c r="E1358" s="158">
        <v>13119</v>
      </c>
      <c r="F1358" s="158" t="s">
        <v>711</v>
      </c>
      <c r="G1358" t="s">
        <v>5</v>
      </c>
      <c r="H1358" t="s">
        <v>1765</v>
      </c>
      <c r="I1358" s="13">
        <v>5</v>
      </c>
    </row>
    <row r="1359" spans="5:9" x14ac:dyDescent="0.35">
      <c r="E1359" s="158">
        <v>13120</v>
      </c>
      <c r="F1359" s="158" t="s">
        <v>712</v>
      </c>
      <c r="G1359" t="s">
        <v>5</v>
      </c>
      <c r="H1359" t="s">
        <v>1765</v>
      </c>
      <c r="I1359" s="13">
        <v>5</v>
      </c>
    </row>
    <row r="1360" spans="5:9" x14ac:dyDescent="0.35">
      <c r="E1360" s="158">
        <v>13121</v>
      </c>
      <c r="F1360" s="158" t="s">
        <v>765</v>
      </c>
      <c r="G1360" t="s">
        <v>5</v>
      </c>
      <c r="H1360" t="s">
        <v>766</v>
      </c>
      <c r="I1360" s="13">
        <v>5</v>
      </c>
    </row>
    <row r="1361" spans="5:9" x14ac:dyDescent="0.35">
      <c r="E1361" s="158">
        <v>13122</v>
      </c>
      <c r="F1361" s="158" t="s">
        <v>571</v>
      </c>
      <c r="G1361" t="s">
        <v>5</v>
      </c>
      <c r="H1361" t="s">
        <v>581</v>
      </c>
      <c r="I1361" s="13">
        <v>6</v>
      </c>
    </row>
    <row r="1362" spans="5:9" x14ac:dyDescent="0.35">
      <c r="E1362" s="158">
        <v>13123</v>
      </c>
      <c r="F1362" s="158" t="s">
        <v>643</v>
      </c>
      <c r="G1362" t="s">
        <v>5</v>
      </c>
      <c r="H1362" t="s">
        <v>585</v>
      </c>
      <c r="I1362" s="13">
        <v>6</v>
      </c>
    </row>
    <row r="1363" spans="5:9" x14ac:dyDescent="0.35">
      <c r="E1363" s="158">
        <v>13124</v>
      </c>
      <c r="F1363" s="158" t="s">
        <v>253</v>
      </c>
      <c r="G1363" t="s">
        <v>1</v>
      </c>
      <c r="H1363" t="s">
        <v>1766</v>
      </c>
      <c r="I1363" s="13">
        <v>6</v>
      </c>
    </row>
    <row r="1364" spans="5:9" x14ac:dyDescent="0.35">
      <c r="E1364" s="158">
        <v>13126</v>
      </c>
      <c r="F1364" s="158" t="s">
        <v>766</v>
      </c>
      <c r="G1364" t="s">
        <v>5</v>
      </c>
      <c r="H1364" t="s">
        <v>766</v>
      </c>
      <c r="I1364" s="13">
        <v>5</v>
      </c>
    </row>
    <row r="1365" spans="5:9" x14ac:dyDescent="0.35">
      <c r="E1365" s="158">
        <v>13131</v>
      </c>
      <c r="F1365" s="158" t="s">
        <v>767</v>
      </c>
      <c r="G1365" t="s">
        <v>5</v>
      </c>
      <c r="H1365" t="s">
        <v>766</v>
      </c>
      <c r="I1365" s="13">
        <v>5</v>
      </c>
    </row>
    <row r="1366" spans="5:9" x14ac:dyDescent="0.35">
      <c r="E1366" s="158">
        <v>13132</v>
      </c>
      <c r="F1366" s="158" t="s">
        <v>768</v>
      </c>
      <c r="G1366" t="s">
        <v>5</v>
      </c>
      <c r="H1366" t="s">
        <v>766</v>
      </c>
      <c r="I1366" s="13">
        <v>5</v>
      </c>
    </row>
    <row r="1367" spans="5:9" x14ac:dyDescent="0.35">
      <c r="E1367" s="158">
        <v>13134</v>
      </c>
      <c r="F1367" s="158" t="s">
        <v>572</v>
      </c>
      <c r="G1367" t="s">
        <v>5</v>
      </c>
      <c r="H1367" t="s">
        <v>581</v>
      </c>
      <c r="I1367" s="13">
        <v>6</v>
      </c>
    </row>
    <row r="1368" spans="5:9" x14ac:dyDescent="0.35">
      <c r="E1368" s="158">
        <v>13135</v>
      </c>
      <c r="F1368" s="158" t="s">
        <v>769</v>
      </c>
      <c r="G1368" t="s">
        <v>5</v>
      </c>
      <c r="H1368" t="s">
        <v>766</v>
      </c>
      <c r="I1368" s="13">
        <v>5</v>
      </c>
    </row>
    <row r="1369" spans="5:9" x14ac:dyDescent="0.35">
      <c r="E1369" s="158">
        <v>13136</v>
      </c>
      <c r="F1369" s="158" t="s">
        <v>254</v>
      </c>
      <c r="G1369" t="s">
        <v>1</v>
      </c>
      <c r="H1369" t="s">
        <v>1766</v>
      </c>
      <c r="I1369" s="13">
        <v>6</v>
      </c>
    </row>
    <row r="1370" spans="5:9" x14ac:dyDescent="0.35">
      <c r="E1370" s="158">
        <v>13137</v>
      </c>
      <c r="F1370" s="158" t="s">
        <v>713</v>
      </c>
      <c r="G1370" t="s">
        <v>5</v>
      </c>
      <c r="H1370" t="s">
        <v>1765</v>
      </c>
      <c r="I1370" s="13">
        <v>5</v>
      </c>
    </row>
    <row r="1371" spans="5:9" x14ac:dyDescent="0.35">
      <c r="E1371" s="158">
        <v>13138</v>
      </c>
      <c r="F1371" s="158" t="s">
        <v>714</v>
      </c>
      <c r="G1371" t="s">
        <v>5</v>
      </c>
      <c r="H1371" t="s">
        <v>1765</v>
      </c>
      <c r="I1371" s="13">
        <v>5</v>
      </c>
    </row>
    <row r="1372" spans="5:9" x14ac:dyDescent="0.35">
      <c r="E1372" s="158">
        <v>13139</v>
      </c>
      <c r="F1372" s="158" t="s">
        <v>210</v>
      </c>
      <c r="G1372" t="s">
        <v>5</v>
      </c>
      <c r="H1372" t="s">
        <v>201</v>
      </c>
      <c r="I1372" s="13">
        <v>5</v>
      </c>
    </row>
    <row r="1373" spans="5:9" x14ac:dyDescent="0.35">
      <c r="E1373" s="158">
        <v>13140</v>
      </c>
      <c r="F1373" s="158" t="s">
        <v>211</v>
      </c>
      <c r="G1373" t="s">
        <v>5</v>
      </c>
      <c r="H1373" t="s">
        <v>201</v>
      </c>
      <c r="I1373" s="13">
        <v>5</v>
      </c>
    </row>
    <row r="1374" spans="5:9" x14ac:dyDescent="0.35">
      <c r="E1374" s="158">
        <v>13141</v>
      </c>
      <c r="F1374" s="158" t="s">
        <v>334</v>
      </c>
      <c r="G1374" t="s">
        <v>5</v>
      </c>
      <c r="H1374" t="s">
        <v>329</v>
      </c>
      <c r="I1374" s="13">
        <v>5</v>
      </c>
    </row>
    <row r="1375" spans="5:9" x14ac:dyDescent="0.35">
      <c r="E1375" s="158">
        <v>13142</v>
      </c>
      <c r="F1375" s="158" t="s">
        <v>770</v>
      </c>
      <c r="G1375" t="s">
        <v>5</v>
      </c>
      <c r="H1375" t="s">
        <v>766</v>
      </c>
      <c r="I1375" s="13">
        <v>5</v>
      </c>
    </row>
    <row r="1376" spans="5:9" x14ac:dyDescent="0.35">
      <c r="E1376" s="158">
        <v>13143</v>
      </c>
      <c r="F1376" s="158" t="s">
        <v>2353</v>
      </c>
      <c r="G1376" t="s">
        <v>5</v>
      </c>
      <c r="H1376" t="s">
        <v>2354</v>
      </c>
      <c r="I1376" s="13">
        <v>5</v>
      </c>
    </row>
    <row r="1377" spans="5:9" x14ac:dyDescent="0.35">
      <c r="E1377" s="158">
        <v>13144</v>
      </c>
      <c r="F1377" s="158" t="s">
        <v>771</v>
      </c>
      <c r="G1377" t="s">
        <v>5</v>
      </c>
      <c r="H1377" t="s">
        <v>766</v>
      </c>
      <c r="I1377" s="13">
        <v>5</v>
      </c>
    </row>
    <row r="1378" spans="5:9" x14ac:dyDescent="0.35">
      <c r="E1378" s="158">
        <v>13145</v>
      </c>
      <c r="F1378" s="158" t="s">
        <v>772</v>
      </c>
      <c r="G1378" t="s">
        <v>5</v>
      </c>
      <c r="H1378" t="s">
        <v>766</v>
      </c>
      <c r="I1378" s="13">
        <v>5</v>
      </c>
    </row>
    <row r="1379" spans="5:9" x14ac:dyDescent="0.35">
      <c r="E1379" s="158">
        <v>13146</v>
      </c>
      <c r="F1379" s="158" t="s">
        <v>2355</v>
      </c>
      <c r="G1379" t="s">
        <v>5</v>
      </c>
      <c r="H1379" t="s">
        <v>2354</v>
      </c>
      <c r="I1379" s="13">
        <v>5</v>
      </c>
    </row>
    <row r="1380" spans="5:9" x14ac:dyDescent="0.35">
      <c r="E1380" s="158">
        <v>13147</v>
      </c>
      <c r="F1380" s="158" t="s">
        <v>212</v>
      </c>
      <c r="G1380" t="s">
        <v>5</v>
      </c>
      <c r="H1380" t="s">
        <v>201</v>
      </c>
      <c r="I1380" s="13">
        <v>5</v>
      </c>
    </row>
    <row r="1381" spans="5:9" x14ac:dyDescent="0.35">
      <c r="E1381" s="158">
        <v>13148</v>
      </c>
      <c r="F1381" s="158" t="s">
        <v>2356</v>
      </c>
      <c r="G1381" t="s">
        <v>5</v>
      </c>
      <c r="H1381" t="s">
        <v>2349</v>
      </c>
      <c r="I1381" s="13">
        <v>5</v>
      </c>
    </row>
    <row r="1382" spans="5:9" x14ac:dyDescent="0.35">
      <c r="E1382" s="158">
        <v>13152</v>
      </c>
      <c r="F1382" s="158" t="s">
        <v>715</v>
      </c>
      <c r="G1382" t="s">
        <v>5</v>
      </c>
      <c r="H1382" t="s">
        <v>1765</v>
      </c>
      <c r="I1382" s="13">
        <v>5</v>
      </c>
    </row>
    <row r="1383" spans="5:9" x14ac:dyDescent="0.35">
      <c r="E1383" s="158">
        <v>13153</v>
      </c>
      <c r="F1383" s="158" t="s">
        <v>716</v>
      </c>
      <c r="G1383" t="s">
        <v>5</v>
      </c>
      <c r="H1383" t="s">
        <v>1765</v>
      </c>
      <c r="I1383" s="13">
        <v>5</v>
      </c>
    </row>
    <row r="1384" spans="5:9" x14ac:dyDescent="0.35">
      <c r="E1384" s="158">
        <v>13154</v>
      </c>
      <c r="F1384" s="158" t="s">
        <v>2357</v>
      </c>
      <c r="G1384" t="s">
        <v>5</v>
      </c>
      <c r="H1384" t="s">
        <v>2354</v>
      </c>
      <c r="I1384" s="13">
        <v>5</v>
      </c>
    </row>
    <row r="1385" spans="5:9" x14ac:dyDescent="0.35">
      <c r="E1385" s="158">
        <v>13155</v>
      </c>
      <c r="F1385" s="158" t="s">
        <v>255</v>
      </c>
      <c r="G1385" t="s">
        <v>1</v>
      </c>
      <c r="H1385" t="s">
        <v>1766</v>
      </c>
      <c r="I1385" s="13">
        <v>6</v>
      </c>
    </row>
    <row r="1386" spans="5:9" x14ac:dyDescent="0.35">
      <c r="E1386" s="158">
        <v>13156</v>
      </c>
      <c r="F1386" s="158" t="s">
        <v>213</v>
      </c>
      <c r="G1386" t="s">
        <v>5</v>
      </c>
      <c r="H1386" t="s">
        <v>201</v>
      </c>
      <c r="I1386" s="13">
        <v>5</v>
      </c>
    </row>
    <row r="1387" spans="5:9" x14ac:dyDescent="0.35">
      <c r="E1387" s="158">
        <v>13157</v>
      </c>
      <c r="F1387" s="158" t="s">
        <v>644</v>
      </c>
      <c r="G1387" t="s">
        <v>5</v>
      </c>
      <c r="H1387" t="s">
        <v>585</v>
      </c>
      <c r="I1387" s="13">
        <v>6</v>
      </c>
    </row>
    <row r="1388" spans="5:9" x14ac:dyDescent="0.35">
      <c r="E1388" s="158">
        <v>13158</v>
      </c>
      <c r="F1388" s="158" t="s">
        <v>335</v>
      </c>
      <c r="G1388" t="s">
        <v>5</v>
      </c>
      <c r="H1388" t="s">
        <v>329</v>
      </c>
      <c r="I1388" s="13">
        <v>5</v>
      </c>
    </row>
    <row r="1389" spans="5:9" x14ac:dyDescent="0.35">
      <c r="E1389" s="158">
        <v>13159</v>
      </c>
      <c r="F1389" s="158" t="s">
        <v>717</v>
      </c>
      <c r="G1389" t="s">
        <v>5</v>
      </c>
      <c r="H1389" t="s">
        <v>1765</v>
      </c>
      <c r="I1389" s="13">
        <v>5</v>
      </c>
    </row>
    <row r="1390" spans="5:9" x14ac:dyDescent="0.35">
      <c r="E1390" s="158">
        <v>13160</v>
      </c>
      <c r="F1390" s="158" t="s">
        <v>214</v>
      </c>
      <c r="G1390" t="s">
        <v>5</v>
      </c>
      <c r="H1390" t="s">
        <v>201</v>
      </c>
      <c r="I1390" s="13">
        <v>5</v>
      </c>
    </row>
    <row r="1391" spans="5:9" x14ac:dyDescent="0.35">
      <c r="E1391" s="158">
        <v>13162</v>
      </c>
      <c r="F1391" s="158" t="s">
        <v>645</v>
      </c>
      <c r="G1391" t="s">
        <v>5</v>
      </c>
      <c r="H1391" t="s">
        <v>585</v>
      </c>
      <c r="I1391" s="13">
        <v>6</v>
      </c>
    </row>
    <row r="1392" spans="5:9" x14ac:dyDescent="0.35">
      <c r="E1392" s="158">
        <v>13163</v>
      </c>
      <c r="F1392" s="158" t="s">
        <v>573</v>
      </c>
      <c r="G1392" t="s">
        <v>5</v>
      </c>
      <c r="H1392" t="s">
        <v>581</v>
      </c>
      <c r="I1392" s="13">
        <v>6</v>
      </c>
    </row>
    <row r="1393" spans="5:9" x14ac:dyDescent="0.35">
      <c r="E1393" s="158">
        <v>13164</v>
      </c>
      <c r="F1393" s="158" t="s">
        <v>718</v>
      </c>
      <c r="G1393" t="s">
        <v>5</v>
      </c>
      <c r="H1393" t="s">
        <v>1765</v>
      </c>
      <c r="I1393" s="13">
        <v>5</v>
      </c>
    </row>
    <row r="1394" spans="5:9" x14ac:dyDescent="0.35">
      <c r="E1394" s="158">
        <v>13165</v>
      </c>
      <c r="F1394" s="158" t="s">
        <v>2358</v>
      </c>
      <c r="G1394" t="s">
        <v>5</v>
      </c>
      <c r="H1394" t="s">
        <v>2349</v>
      </c>
      <c r="I1394" s="13">
        <v>5</v>
      </c>
    </row>
    <row r="1395" spans="5:9" x14ac:dyDescent="0.35">
      <c r="E1395" s="158">
        <v>13166</v>
      </c>
      <c r="F1395" s="158" t="s">
        <v>215</v>
      </c>
      <c r="G1395" t="s">
        <v>5</v>
      </c>
      <c r="H1395" t="s">
        <v>201</v>
      </c>
      <c r="I1395" s="13">
        <v>5</v>
      </c>
    </row>
    <row r="1396" spans="5:9" x14ac:dyDescent="0.35">
      <c r="E1396" s="158">
        <v>13167</v>
      </c>
      <c r="F1396" s="158" t="s">
        <v>773</v>
      </c>
      <c r="G1396" t="s">
        <v>5</v>
      </c>
      <c r="H1396" t="s">
        <v>766</v>
      </c>
      <c r="I1396" s="13">
        <v>5</v>
      </c>
    </row>
    <row r="1397" spans="5:9" x14ac:dyDescent="0.35">
      <c r="E1397" s="158">
        <v>13201</v>
      </c>
      <c r="F1397" s="158" t="s">
        <v>5</v>
      </c>
      <c r="G1397" t="s">
        <v>5</v>
      </c>
      <c r="H1397" t="s">
        <v>1765</v>
      </c>
      <c r="I1397" s="13">
        <v>5</v>
      </c>
    </row>
    <row r="1398" spans="5:9" x14ac:dyDescent="0.35">
      <c r="E1398" s="158">
        <v>13202</v>
      </c>
      <c r="F1398" s="158" t="s">
        <v>5</v>
      </c>
      <c r="G1398" t="s">
        <v>5</v>
      </c>
      <c r="H1398" t="s">
        <v>1765</v>
      </c>
      <c r="I1398" s="13">
        <v>5</v>
      </c>
    </row>
    <row r="1399" spans="5:9" x14ac:dyDescent="0.35">
      <c r="E1399" s="158">
        <v>13203</v>
      </c>
      <c r="F1399" s="158" t="s">
        <v>5</v>
      </c>
      <c r="G1399" t="s">
        <v>5</v>
      </c>
      <c r="H1399" t="s">
        <v>1765</v>
      </c>
      <c r="I1399" s="13">
        <v>5</v>
      </c>
    </row>
    <row r="1400" spans="5:9" x14ac:dyDescent="0.35">
      <c r="E1400" s="158">
        <v>13204</v>
      </c>
      <c r="F1400" s="158" t="s">
        <v>5</v>
      </c>
      <c r="G1400" t="s">
        <v>5</v>
      </c>
      <c r="H1400" t="s">
        <v>1765</v>
      </c>
      <c r="I1400" s="13">
        <v>5</v>
      </c>
    </row>
    <row r="1401" spans="5:9" x14ac:dyDescent="0.35">
      <c r="E1401" s="158">
        <v>13205</v>
      </c>
      <c r="F1401" s="158" t="s">
        <v>5</v>
      </c>
      <c r="G1401" t="s">
        <v>5</v>
      </c>
      <c r="H1401" t="s">
        <v>1765</v>
      </c>
      <c r="I1401" s="13">
        <v>5</v>
      </c>
    </row>
    <row r="1402" spans="5:9" x14ac:dyDescent="0.35">
      <c r="E1402" s="158">
        <v>13206</v>
      </c>
      <c r="F1402" s="158" t="s">
        <v>5</v>
      </c>
      <c r="G1402" t="s">
        <v>5</v>
      </c>
      <c r="H1402" t="s">
        <v>1765</v>
      </c>
      <c r="I1402" s="13">
        <v>5</v>
      </c>
    </row>
    <row r="1403" spans="5:9" x14ac:dyDescent="0.35">
      <c r="E1403" s="158">
        <v>13207</v>
      </c>
      <c r="F1403" s="158" t="s">
        <v>5</v>
      </c>
      <c r="G1403" t="s">
        <v>5</v>
      </c>
      <c r="H1403" t="s">
        <v>1765</v>
      </c>
      <c r="I1403" s="13">
        <v>5</v>
      </c>
    </row>
    <row r="1404" spans="5:9" x14ac:dyDescent="0.35">
      <c r="E1404" s="158">
        <v>13208</v>
      </c>
      <c r="F1404" s="158" t="s">
        <v>5</v>
      </c>
      <c r="G1404" t="s">
        <v>5</v>
      </c>
      <c r="H1404" t="s">
        <v>1765</v>
      </c>
      <c r="I1404" s="13">
        <v>5</v>
      </c>
    </row>
    <row r="1405" spans="5:9" x14ac:dyDescent="0.35">
      <c r="E1405" s="158">
        <v>13209</v>
      </c>
      <c r="F1405" s="158" t="s">
        <v>5</v>
      </c>
      <c r="G1405" t="s">
        <v>5</v>
      </c>
      <c r="H1405" t="s">
        <v>1765</v>
      </c>
      <c r="I1405" s="13">
        <v>5</v>
      </c>
    </row>
    <row r="1406" spans="5:9" x14ac:dyDescent="0.35">
      <c r="E1406" s="158">
        <v>13210</v>
      </c>
      <c r="F1406" s="158" t="s">
        <v>5</v>
      </c>
      <c r="G1406" t="s">
        <v>5</v>
      </c>
      <c r="H1406" t="s">
        <v>1765</v>
      </c>
      <c r="I1406" s="13">
        <v>5</v>
      </c>
    </row>
    <row r="1407" spans="5:9" x14ac:dyDescent="0.35">
      <c r="E1407" s="158">
        <v>13211</v>
      </c>
      <c r="F1407" s="158" t="s">
        <v>5</v>
      </c>
      <c r="G1407" t="s">
        <v>5</v>
      </c>
      <c r="H1407" t="s">
        <v>1765</v>
      </c>
      <c r="I1407" s="13">
        <v>5</v>
      </c>
    </row>
    <row r="1408" spans="5:9" x14ac:dyDescent="0.35">
      <c r="E1408" s="158">
        <v>13212</v>
      </c>
      <c r="F1408" s="158" t="s">
        <v>5</v>
      </c>
      <c r="G1408" t="s">
        <v>5</v>
      </c>
      <c r="H1408" t="s">
        <v>1765</v>
      </c>
      <c r="I1408" s="13">
        <v>5</v>
      </c>
    </row>
    <row r="1409" spans="5:9" x14ac:dyDescent="0.35">
      <c r="E1409" s="158">
        <v>13214</v>
      </c>
      <c r="F1409" s="158" t="s">
        <v>5</v>
      </c>
      <c r="G1409" t="s">
        <v>5</v>
      </c>
      <c r="H1409" t="s">
        <v>1765</v>
      </c>
      <c r="I1409" s="13">
        <v>5</v>
      </c>
    </row>
    <row r="1410" spans="5:9" x14ac:dyDescent="0.35">
      <c r="E1410" s="158">
        <v>13215</v>
      </c>
      <c r="F1410" s="158" t="s">
        <v>5</v>
      </c>
      <c r="G1410" t="s">
        <v>5</v>
      </c>
      <c r="H1410" t="s">
        <v>1765</v>
      </c>
      <c r="I1410" s="13">
        <v>5</v>
      </c>
    </row>
    <row r="1411" spans="5:9" x14ac:dyDescent="0.35">
      <c r="E1411" s="158">
        <v>13217</v>
      </c>
      <c r="F1411" s="158" t="s">
        <v>5</v>
      </c>
      <c r="G1411" t="s">
        <v>5</v>
      </c>
      <c r="H1411" t="s">
        <v>1765</v>
      </c>
      <c r="I1411" s="13">
        <v>5</v>
      </c>
    </row>
    <row r="1412" spans="5:9" x14ac:dyDescent="0.35">
      <c r="E1412" s="158">
        <v>13218</v>
      </c>
      <c r="F1412" s="158" t="s">
        <v>5</v>
      </c>
      <c r="G1412" t="s">
        <v>5</v>
      </c>
      <c r="H1412" t="s">
        <v>1765</v>
      </c>
      <c r="I1412" s="13">
        <v>5</v>
      </c>
    </row>
    <row r="1413" spans="5:9" x14ac:dyDescent="0.35">
      <c r="E1413" s="158">
        <v>13219</v>
      </c>
      <c r="F1413" s="158" t="s">
        <v>5</v>
      </c>
      <c r="G1413" t="s">
        <v>5</v>
      </c>
      <c r="H1413" t="s">
        <v>1765</v>
      </c>
      <c r="I1413" s="13">
        <v>5</v>
      </c>
    </row>
    <row r="1414" spans="5:9" x14ac:dyDescent="0.35">
      <c r="E1414" s="158">
        <v>13220</v>
      </c>
      <c r="F1414" s="158" t="s">
        <v>5</v>
      </c>
      <c r="G1414" t="s">
        <v>5</v>
      </c>
      <c r="H1414" t="s">
        <v>1765</v>
      </c>
      <c r="I1414" s="13">
        <v>5</v>
      </c>
    </row>
    <row r="1415" spans="5:9" x14ac:dyDescent="0.35">
      <c r="E1415" s="158">
        <v>13221</v>
      </c>
      <c r="F1415" s="158" t="s">
        <v>5</v>
      </c>
      <c r="G1415" t="s">
        <v>5</v>
      </c>
      <c r="H1415" t="s">
        <v>1765</v>
      </c>
      <c r="I1415" s="13">
        <v>5</v>
      </c>
    </row>
    <row r="1416" spans="5:9" x14ac:dyDescent="0.35">
      <c r="E1416" s="158">
        <v>13224</v>
      </c>
      <c r="F1416" s="158" t="s">
        <v>5</v>
      </c>
      <c r="G1416" t="s">
        <v>5</v>
      </c>
      <c r="H1416" t="s">
        <v>1765</v>
      </c>
      <c r="I1416" s="13">
        <v>5</v>
      </c>
    </row>
    <row r="1417" spans="5:9" x14ac:dyDescent="0.35">
      <c r="E1417" s="158">
        <v>13225</v>
      </c>
      <c r="F1417" s="158" t="s">
        <v>5</v>
      </c>
      <c r="G1417" t="s">
        <v>5</v>
      </c>
      <c r="H1417" t="s">
        <v>1765</v>
      </c>
      <c r="I1417" s="13">
        <v>5</v>
      </c>
    </row>
    <row r="1418" spans="5:9" x14ac:dyDescent="0.35">
      <c r="E1418" s="158">
        <v>13235</v>
      </c>
      <c r="F1418" s="158" t="s">
        <v>5</v>
      </c>
      <c r="G1418" t="s">
        <v>5</v>
      </c>
      <c r="H1418" t="s">
        <v>1765</v>
      </c>
      <c r="I1418" s="13">
        <v>5</v>
      </c>
    </row>
    <row r="1419" spans="5:9" x14ac:dyDescent="0.35">
      <c r="E1419" s="158">
        <v>13244</v>
      </c>
      <c r="F1419" s="158" t="s">
        <v>5</v>
      </c>
      <c r="G1419" t="s">
        <v>5</v>
      </c>
      <c r="H1419" t="s">
        <v>1765</v>
      </c>
      <c r="I1419" s="13">
        <v>5</v>
      </c>
    </row>
    <row r="1420" spans="5:9" x14ac:dyDescent="0.35">
      <c r="E1420" s="158">
        <v>13250</v>
      </c>
      <c r="F1420" s="158" t="s">
        <v>5</v>
      </c>
      <c r="G1420" t="s">
        <v>5</v>
      </c>
      <c r="H1420" t="s">
        <v>1765</v>
      </c>
      <c r="I1420" s="13">
        <v>5</v>
      </c>
    </row>
    <row r="1421" spans="5:9" x14ac:dyDescent="0.35">
      <c r="E1421" s="158">
        <v>13251</v>
      </c>
      <c r="F1421" s="158" t="s">
        <v>5</v>
      </c>
      <c r="G1421" t="s">
        <v>5</v>
      </c>
      <c r="H1421" t="s">
        <v>1765</v>
      </c>
      <c r="I1421" s="13">
        <v>5</v>
      </c>
    </row>
    <row r="1422" spans="5:9" x14ac:dyDescent="0.35">
      <c r="E1422" s="158">
        <v>13252</v>
      </c>
      <c r="F1422" s="158" t="s">
        <v>5</v>
      </c>
      <c r="G1422" t="s">
        <v>5</v>
      </c>
      <c r="H1422" t="s">
        <v>1765</v>
      </c>
      <c r="I1422" s="13">
        <v>5</v>
      </c>
    </row>
    <row r="1423" spans="5:9" x14ac:dyDescent="0.35">
      <c r="E1423" s="158">
        <v>13261</v>
      </c>
      <c r="F1423" s="158" t="s">
        <v>5</v>
      </c>
      <c r="G1423" t="s">
        <v>5</v>
      </c>
      <c r="H1423" t="s">
        <v>1765</v>
      </c>
      <c r="I1423" s="13">
        <v>5</v>
      </c>
    </row>
    <row r="1424" spans="5:9" x14ac:dyDescent="0.35">
      <c r="E1424" s="158">
        <v>13290</v>
      </c>
      <c r="F1424" s="158" t="s">
        <v>5</v>
      </c>
      <c r="G1424" t="s">
        <v>5</v>
      </c>
      <c r="H1424" t="s">
        <v>1765</v>
      </c>
      <c r="I1424" s="13">
        <v>5</v>
      </c>
    </row>
    <row r="1425" spans="5:9" x14ac:dyDescent="0.35">
      <c r="E1425" s="158">
        <v>13301</v>
      </c>
      <c r="F1425" s="158" t="s">
        <v>646</v>
      </c>
      <c r="G1425" t="s">
        <v>5</v>
      </c>
      <c r="H1425" t="s">
        <v>585</v>
      </c>
      <c r="I1425" s="13">
        <v>6</v>
      </c>
    </row>
    <row r="1426" spans="5:9" x14ac:dyDescent="0.35">
      <c r="E1426" s="158">
        <v>13302</v>
      </c>
      <c r="F1426" s="158" t="s">
        <v>774</v>
      </c>
      <c r="G1426" t="s">
        <v>5</v>
      </c>
      <c r="H1426" t="s">
        <v>766</v>
      </c>
      <c r="I1426" s="13">
        <v>5</v>
      </c>
    </row>
    <row r="1427" spans="5:9" x14ac:dyDescent="0.35">
      <c r="E1427" s="158">
        <v>13303</v>
      </c>
      <c r="F1427" s="158" t="s">
        <v>647</v>
      </c>
      <c r="G1427" t="s">
        <v>5</v>
      </c>
      <c r="H1427" t="s">
        <v>585</v>
      </c>
      <c r="I1427" s="13">
        <v>6</v>
      </c>
    </row>
    <row r="1428" spans="5:9" x14ac:dyDescent="0.35">
      <c r="E1428" s="158">
        <v>13304</v>
      </c>
      <c r="F1428" s="158" t="s">
        <v>648</v>
      </c>
      <c r="G1428" t="s">
        <v>5</v>
      </c>
      <c r="H1428" t="s">
        <v>585</v>
      </c>
      <c r="I1428" s="13">
        <v>6</v>
      </c>
    </row>
    <row r="1429" spans="5:9" x14ac:dyDescent="0.35">
      <c r="E1429" s="158">
        <v>13305</v>
      </c>
      <c r="F1429" s="158" t="s">
        <v>522</v>
      </c>
      <c r="G1429" t="s">
        <v>3</v>
      </c>
      <c r="H1429" t="s">
        <v>399</v>
      </c>
      <c r="I1429" s="13">
        <v>6</v>
      </c>
    </row>
    <row r="1430" spans="5:9" x14ac:dyDescent="0.35">
      <c r="E1430" s="158">
        <v>13308</v>
      </c>
      <c r="F1430" s="158" t="s">
        <v>649</v>
      </c>
      <c r="G1430" t="s">
        <v>5</v>
      </c>
      <c r="H1430" t="s">
        <v>585</v>
      </c>
      <c r="I1430" s="13">
        <v>6</v>
      </c>
    </row>
    <row r="1431" spans="5:9" x14ac:dyDescent="0.35">
      <c r="E1431" s="158">
        <v>13309</v>
      </c>
      <c r="F1431" s="158" t="s">
        <v>650</v>
      </c>
      <c r="G1431" t="s">
        <v>5</v>
      </c>
      <c r="H1431" t="s">
        <v>585</v>
      </c>
      <c r="I1431" s="13">
        <v>6</v>
      </c>
    </row>
    <row r="1432" spans="5:9" x14ac:dyDescent="0.35">
      <c r="E1432" s="158">
        <v>13310</v>
      </c>
      <c r="F1432" s="158" t="s">
        <v>574</v>
      </c>
      <c r="G1432" t="s">
        <v>5</v>
      </c>
      <c r="H1432" t="s">
        <v>581</v>
      </c>
      <c r="I1432" s="13">
        <v>6</v>
      </c>
    </row>
    <row r="1433" spans="5:9" x14ac:dyDescent="0.35">
      <c r="E1433" s="158">
        <v>13312</v>
      </c>
      <c r="F1433" s="158" t="s">
        <v>523</v>
      </c>
      <c r="G1433" t="s">
        <v>3</v>
      </c>
      <c r="H1433" t="s">
        <v>399</v>
      </c>
      <c r="I1433" s="13">
        <v>6</v>
      </c>
    </row>
    <row r="1434" spans="5:9" x14ac:dyDescent="0.35">
      <c r="E1434" s="158">
        <v>13313</v>
      </c>
      <c r="F1434" s="158" t="s">
        <v>651</v>
      </c>
      <c r="G1434" t="s">
        <v>5</v>
      </c>
      <c r="H1434" t="s">
        <v>585</v>
      </c>
      <c r="I1434" s="13">
        <v>6</v>
      </c>
    </row>
    <row r="1435" spans="5:9" x14ac:dyDescent="0.35">
      <c r="E1435" s="158">
        <v>13314</v>
      </c>
      <c r="F1435" s="158" t="s">
        <v>575</v>
      </c>
      <c r="G1435" t="s">
        <v>5</v>
      </c>
      <c r="H1435" t="s">
        <v>581</v>
      </c>
      <c r="I1435" s="13">
        <v>6</v>
      </c>
    </row>
    <row r="1436" spans="5:9" x14ac:dyDescent="0.35">
      <c r="E1436" s="158">
        <v>13315</v>
      </c>
      <c r="F1436" s="158" t="s">
        <v>782</v>
      </c>
      <c r="G1436" t="s">
        <v>1</v>
      </c>
      <c r="H1436" t="s">
        <v>1763</v>
      </c>
      <c r="I1436" s="13">
        <v>6</v>
      </c>
    </row>
    <row r="1437" spans="5:9" x14ac:dyDescent="0.35">
      <c r="E1437" s="158">
        <v>13316</v>
      </c>
      <c r="F1437" s="158" t="s">
        <v>652</v>
      </c>
      <c r="G1437" t="s">
        <v>5</v>
      </c>
      <c r="H1437" t="s">
        <v>585</v>
      </c>
      <c r="I1437" s="13">
        <v>6</v>
      </c>
    </row>
    <row r="1438" spans="5:9" x14ac:dyDescent="0.35">
      <c r="E1438" s="158">
        <v>13317</v>
      </c>
      <c r="F1438" s="158" t="s">
        <v>619</v>
      </c>
      <c r="G1438" t="s">
        <v>0</v>
      </c>
      <c r="H1438" t="s">
        <v>1616</v>
      </c>
      <c r="I1438" s="13">
        <v>6</v>
      </c>
    </row>
    <row r="1439" spans="5:9" x14ac:dyDescent="0.35">
      <c r="E1439" s="158">
        <v>13318</v>
      </c>
      <c r="F1439" s="158" t="s">
        <v>653</v>
      </c>
      <c r="G1439" t="s">
        <v>5</v>
      </c>
      <c r="H1439" t="s">
        <v>585</v>
      </c>
      <c r="I1439" s="13">
        <v>6</v>
      </c>
    </row>
    <row r="1440" spans="5:9" x14ac:dyDescent="0.35">
      <c r="E1440" s="158">
        <v>13319</v>
      </c>
      <c r="F1440" s="158" t="s">
        <v>654</v>
      </c>
      <c r="G1440" t="s">
        <v>5</v>
      </c>
      <c r="H1440" t="s">
        <v>585</v>
      </c>
      <c r="I1440" s="13">
        <v>6</v>
      </c>
    </row>
    <row r="1441" spans="5:9" x14ac:dyDescent="0.35">
      <c r="E1441" s="158">
        <v>13320</v>
      </c>
      <c r="F1441" s="158" t="s">
        <v>783</v>
      </c>
      <c r="G1441" t="s">
        <v>1</v>
      </c>
      <c r="H1441" t="s">
        <v>1763</v>
      </c>
      <c r="I1441" s="13">
        <v>6</v>
      </c>
    </row>
    <row r="1442" spans="5:9" x14ac:dyDescent="0.35">
      <c r="E1442" s="158">
        <v>13321</v>
      </c>
      <c r="F1442" s="158" t="s">
        <v>655</v>
      </c>
      <c r="G1442" t="s">
        <v>5</v>
      </c>
      <c r="H1442" t="s">
        <v>585</v>
      </c>
      <c r="I1442" s="13">
        <v>6</v>
      </c>
    </row>
    <row r="1443" spans="5:9" x14ac:dyDescent="0.35">
      <c r="E1443" s="158">
        <v>13322</v>
      </c>
      <c r="F1443" s="158" t="s">
        <v>656</v>
      </c>
      <c r="G1443" t="s">
        <v>5</v>
      </c>
      <c r="H1443" t="s">
        <v>585</v>
      </c>
      <c r="I1443" s="13">
        <v>6</v>
      </c>
    </row>
    <row r="1444" spans="5:9" x14ac:dyDescent="0.35">
      <c r="E1444" s="158">
        <v>13323</v>
      </c>
      <c r="F1444" s="158" t="s">
        <v>657</v>
      </c>
      <c r="G1444" t="s">
        <v>5</v>
      </c>
      <c r="H1444" t="s">
        <v>585</v>
      </c>
      <c r="I1444" s="13">
        <v>6</v>
      </c>
    </row>
    <row r="1445" spans="5:9" x14ac:dyDescent="0.35">
      <c r="E1445" s="158">
        <v>13324</v>
      </c>
      <c r="F1445" s="158" t="s">
        <v>466</v>
      </c>
      <c r="G1445" t="s">
        <v>5</v>
      </c>
      <c r="H1445" t="s">
        <v>470</v>
      </c>
      <c r="I1445" s="13">
        <v>6</v>
      </c>
    </row>
    <row r="1446" spans="5:9" x14ac:dyDescent="0.35">
      <c r="E1446" s="158">
        <v>13325</v>
      </c>
      <c r="F1446" s="158" t="s">
        <v>524</v>
      </c>
      <c r="G1446" t="s">
        <v>3</v>
      </c>
      <c r="H1446" t="s">
        <v>399</v>
      </c>
      <c r="I1446" s="13">
        <v>6</v>
      </c>
    </row>
    <row r="1447" spans="5:9" x14ac:dyDescent="0.35">
      <c r="E1447" s="158">
        <v>13326</v>
      </c>
      <c r="F1447" s="158" t="s">
        <v>784</v>
      </c>
      <c r="G1447" t="s">
        <v>1</v>
      </c>
      <c r="H1447" t="s">
        <v>1763</v>
      </c>
      <c r="I1447" s="13">
        <v>6</v>
      </c>
    </row>
    <row r="1448" spans="5:9" x14ac:dyDescent="0.35">
      <c r="E1448" s="158">
        <v>13327</v>
      </c>
      <c r="F1448" s="158" t="s">
        <v>525</v>
      </c>
      <c r="G1448" t="s">
        <v>3</v>
      </c>
      <c r="H1448" t="s">
        <v>399</v>
      </c>
      <c r="I1448" s="13">
        <v>6</v>
      </c>
    </row>
    <row r="1449" spans="5:9" x14ac:dyDescent="0.35">
      <c r="E1449" s="158">
        <v>13328</v>
      </c>
      <c r="F1449" s="158" t="s">
        <v>658</v>
      </c>
      <c r="G1449" t="s">
        <v>5</v>
      </c>
      <c r="H1449" t="s">
        <v>585</v>
      </c>
      <c r="I1449" s="13">
        <v>6</v>
      </c>
    </row>
    <row r="1450" spans="5:9" x14ac:dyDescent="0.35">
      <c r="E1450" s="158">
        <v>13329</v>
      </c>
      <c r="F1450" s="158" t="s">
        <v>467</v>
      </c>
      <c r="G1450" t="s">
        <v>5</v>
      </c>
      <c r="H1450" t="s">
        <v>470</v>
      </c>
      <c r="I1450" s="13">
        <v>6</v>
      </c>
    </row>
    <row r="1451" spans="5:9" x14ac:dyDescent="0.35">
      <c r="E1451" s="158">
        <v>13331</v>
      </c>
      <c r="F1451" s="158" t="s">
        <v>468</v>
      </c>
      <c r="G1451" t="s">
        <v>5</v>
      </c>
      <c r="H1451" t="s">
        <v>470</v>
      </c>
      <c r="I1451" s="13">
        <v>6</v>
      </c>
    </row>
    <row r="1452" spans="5:9" x14ac:dyDescent="0.35">
      <c r="E1452" s="158">
        <v>13332</v>
      </c>
      <c r="F1452" s="158" t="s">
        <v>576</v>
      </c>
      <c r="G1452" t="s">
        <v>5</v>
      </c>
      <c r="H1452" t="s">
        <v>581</v>
      </c>
      <c r="I1452" s="13">
        <v>6</v>
      </c>
    </row>
    <row r="1453" spans="5:9" x14ac:dyDescent="0.35">
      <c r="E1453" s="158">
        <v>13333</v>
      </c>
      <c r="F1453" s="158" t="s">
        <v>785</v>
      </c>
      <c r="G1453" t="s">
        <v>1</v>
      </c>
      <c r="H1453" t="s">
        <v>1763</v>
      </c>
      <c r="I1453" s="13">
        <v>6</v>
      </c>
    </row>
    <row r="1454" spans="5:9" x14ac:dyDescent="0.35">
      <c r="E1454" s="158">
        <v>13334</v>
      </c>
      <c r="F1454" s="158" t="s">
        <v>577</v>
      </c>
      <c r="G1454" t="s">
        <v>5</v>
      </c>
      <c r="H1454" t="s">
        <v>581</v>
      </c>
      <c r="I1454" s="13">
        <v>6</v>
      </c>
    </row>
    <row r="1455" spans="5:9" x14ac:dyDescent="0.35">
      <c r="E1455" s="158">
        <v>13335</v>
      </c>
      <c r="F1455" s="158" t="s">
        <v>786</v>
      </c>
      <c r="G1455" t="s">
        <v>1</v>
      </c>
      <c r="H1455" t="s">
        <v>1763</v>
      </c>
      <c r="I1455" s="13">
        <v>6</v>
      </c>
    </row>
    <row r="1456" spans="5:9" x14ac:dyDescent="0.35">
      <c r="E1456" s="158">
        <v>13337</v>
      </c>
      <c r="F1456" s="158" t="s">
        <v>787</v>
      </c>
      <c r="G1456" t="s">
        <v>1</v>
      </c>
      <c r="H1456" t="s">
        <v>1763</v>
      </c>
      <c r="I1456" s="13">
        <v>6</v>
      </c>
    </row>
    <row r="1457" spans="5:9" x14ac:dyDescent="0.35">
      <c r="E1457" s="158">
        <v>13338</v>
      </c>
      <c r="F1457" s="158" t="s">
        <v>659</v>
      </c>
      <c r="G1457" t="s">
        <v>5</v>
      </c>
      <c r="H1457" t="s">
        <v>585</v>
      </c>
      <c r="I1457" s="13">
        <v>6</v>
      </c>
    </row>
    <row r="1458" spans="5:9" x14ac:dyDescent="0.35">
      <c r="E1458" s="158">
        <v>13339</v>
      </c>
      <c r="F1458" s="158" t="s">
        <v>620</v>
      </c>
      <c r="G1458" t="s">
        <v>0</v>
      </c>
      <c r="H1458" t="s">
        <v>1616</v>
      </c>
      <c r="I1458" s="13">
        <v>6</v>
      </c>
    </row>
    <row r="1459" spans="5:9" x14ac:dyDescent="0.35">
      <c r="E1459" s="158">
        <v>13340</v>
      </c>
      <c r="F1459" s="158" t="s">
        <v>469</v>
      </c>
      <c r="G1459" t="s">
        <v>5</v>
      </c>
      <c r="H1459" t="s">
        <v>470</v>
      </c>
      <c r="I1459" s="13">
        <v>6</v>
      </c>
    </row>
    <row r="1460" spans="5:9" x14ac:dyDescent="0.35">
      <c r="E1460" s="158">
        <v>13341</v>
      </c>
      <c r="F1460" s="158" t="s">
        <v>660</v>
      </c>
      <c r="G1460" t="s">
        <v>5</v>
      </c>
      <c r="H1460" t="s">
        <v>585</v>
      </c>
      <c r="I1460" s="13">
        <v>6</v>
      </c>
    </row>
    <row r="1461" spans="5:9" x14ac:dyDescent="0.35">
      <c r="E1461" s="158">
        <v>13342</v>
      </c>
      <c r="F1461" s="158" t="s">
        <v>788</v>
      </c>
      <c r="G1461" t="s">
        <v>1</v>
      </c>
      <c r="H1461" t="s">
        <v>1763</v>
      </c>
      <c r="I1461" s="13">
        <v>6</v>
      </c>
    </row>
    <row r="1462" spans="5:9" x14ac:dyDescent="0.35">
      <c r="E1462" s="158">
        <v>13343</v>
      </c>
      <c r="F1462" s="158" t="s">
        <v>526</v>
      </c>
      <c r="G1462" t="s">
        <v>3</v>
      </c>
      <c r="H1462" t="s">
        <v>399</v>
      </c>
      <c r="I1462" s="13">
        <v>6</v>
      </c>
    </row>
    <row r="1463" spans="5:9" x14ac:dyDescent="0.35">
      <c r="E1463" s="158">
        <v>13345</v>
      </c>
      <c r="F1463" s="158" t="s">
        <v>527</v>
      </c>
      <c r="G1463" t="s">
        <v>3</v>
      </c>
      <c r="H1463" t="s">
        <v>399</v>
      </c>
      <c r="I1463" s="13">
        <v>6</v>
      </c>
    </row>
    <row r="1464" spans="5:9" x14ac:dyDescent="0.35">
      <c r="E1464" s="158">
        <v>13346</v>
      </c>
      <c r="F1464" s="158" t="s">
        <v>578</v>
      </c>
      <c r="G1464" t="s">
        <v>5</v>
      </c>
      <c r="H1464" t="s">
        <v>581</v>
      </c>
      <c r="I1464" s="13">
        <v>6</v>
      </c>
    </row>
    <row r="1465" spans="5:9" x14ac:dyDescent="0.35">
      <c r="E1465" s="158">
        <v>13348</v>
      </c>
      <c r="F1465" s="158" t="s">
        <v>789</v>
      </c>
      <c r="G1465" t="s">
        <v>1</v>
      </c>
      <c r="H1465" t="s">
        <v>1763</v>
      </c>
      <c r="I1465" s="13">
        <v>6</v>
      </c>
    </row>
    <row r="1466" spans="5:9" x14ac:dyDescent="0.35">
      <c r="E1466" s="158">
        <v>13350</v>
      </c>
      <c r="F1466" s="158" t="s">
        <v>470</v>
      </c>
      <c r="G1466" t="s">
        <v>5</v>
      </c>
      <c r="H1466" t="s">
        <v>470</v>
      </c>
      <c r="I1466" s="13">
        <v>6</v>
      </c>
    </row>
    <row r="1467" spans="5:9" x14ac:dyDescent="0.35">
      <c r="E1467" s="158">
        <v>13352</v>
      </c>
      <c r="F1467" s="158" t="s">
        <v>661</v>
      </c>
      <c r="G1467" t="s">
        <v>5</v>
      </c>
      <c r="H1467" t="s">
        <v>585</v>
      </c>
      <c r="I1467" s="13">
        <v>6</v>
      </c>
    </row>
    <row r="1468" spans="5:9" x14ac:dyDescent="0.35">
      <c r="E1468" s="158">
        <v>13353</v>
      </c>
      <c r="F1468" s="158" t="s">
        <v>463</v>
      </c>
      <c r="G1468" t="s">
        <v>3</v>
      </c>
      <c r="H1468" t="s">
        <v>578</v>
      </c>
      <c r="I1468" s="13">
        <v>6</v>
      </c>
    </row>
    <row r="1469" spans="5:9" x14ac:dyDescent="0.35">
      <c r="E1469" s="158">
        <v>13354</v>
      </c>
      <c r="F1469" s="158" t="s">
        <v>662</v>
      </c>
      <c r="G1469" t="s">
        <v>5</v>
      </c>
      <c r="H1469" t="s">
        <v>585</v>
      </c>
      <c r="I1469" s="13">
        <v>6</v>
      </c>
    </row>
    <row r="1470" spans="5:9" x14ac:dyDescent="0.35">
      <c r="E1470" s="158">
        <v>13355</v>
      </c>
      <c r="F1470" s="158" t="s">
        <v>579</v>
      </c>
      <c r="G1470" t="s">
        <v>5</v>
      </c>
      <c r="H1470" t="s">
        <v>581</v>
      </c>
      <c r="I1470" s="13">
        <v>6</v>
      </c>
    </row>
    <row r="1471" spans="5:9" x14ac:dyDescent="0.35">
      <c r="E1471" s="158">
        <v>13357</v>
      </c>
      <c r="F1471" s="158" t="s">
        <v>471</v>
      </c>
      <c r="G1471" t="s">
        <v>5</v>
      </c>
      <c r="H1471" t="s">
        <v>470</v>
      </c>
      <c r="I1471" s="13">
        <v>6</v>
      </c>
    </row>
    <row r="1472" spans="5:9" x14ac:dyDescent="0.35">
      <c r="E1472" s="158">
        <v>13360</v>
      </c>
      <c r="F1472" s="158" t="s">
        <v>464</v>
      </c>
      <c r="G1472" t="s">
        <v>3</v>
      </c>
      <c r="H1472" t="s">
        <v>578</v>
      </c>
      <c r="I1472" s="13">
        <v>6</v>
      </c>
    </row>
    <row r="1473" spans="5:9" x14ac:dyDescent="0.35">
      <c r="E1473" s="158">
        <v>13361</v>
      </c>
      <c r="F1473" s="158" t="s">
        <v>472</v>
      </c>
      <c r="G1473" t="s">
        <v>5</v>
      </c>
      <c r="H1473" t="s">
        <v>470</v>
      </c>
      <c r="I1473" s="13">
        <v>6</v>
      </c>
    </row>
    <row r="1474" spans="5:9" x14ac:dyDescent="0.35">
      <c r="E1474" s="158">
        <v>13362</v>
      </c>
      <c r="F1474" s="158" t="s">
        <v>663</v>
      </c>
      <c r="G1474" t="s">
        <v>5</v>
      </c>
      <c r="H1474" t="s">
        <v>585</v>
      </c>
      <c r="I1474" s="13">
        <v>6</v>
      </c>
    </row>
    <row r="1475" spans="5:9" x14ac:dyDescent="0.35">
      <c r="E1475" s="158">
        <v>13363</v>
      </c>
      <c r="F1475" s="158" t="s">
        <v>664</v>
      </c>
      <c r="G1475" t="s">
        <v>5</v>
      </c>
      <c r="H1475" t="s">
        <v>585</v>
      </c>
      <c r="I1475" s="13">
        <v>6</v>
      </c>
    </row>
    <row r="1476" spans="5:9" x14ac:dyDescent="0.35">
      <c r="E1476" s="158">
        <v>13364</v>
      </c>
      <c r="F1476" s="158" t="s">
        <v>580</v>
      </c>
      <c r="G1476" t="s">
        <v>5</v>
      </c>
      <c r="H1476" t="s">
        <v>581</v>
      </c>
      <c r="I1476" s="13">
        <v>6</v>
      </c>
    </row>
    <row r="1477" spans="5:9" x14ac:dyDescent="0.35">
      <c r="E1477" s="158">
        <v>13365</v>
      </c>
      <c r="F1477" s="158" t="s">
        <v>473</v>
      </c>
      <c r="G1477" t="s">
        <v>5</v>
      </c>
      <c r="H1477" t="s">
        <v>470</v>
      </c>
      <c r="I1477" s="13">
        <v>6</v>
      </c>
    </row>
    <row r="1478" spans="5:9" x14ac:dyDescent="0.35">
      <c r="E1478" s="158">
        <v>13367</v>
      </c>
      <c r="F1478" s="158" t="s">
        <v>528</v>
      </c>
      <c r="G1478" t="s">
        <v>3</v>
      </c>
      <c r="H1478" t="s">
        <v>399</v>
      </c>
      <c r="I1478" s="13">
        <v>6</v>
      </c>
    </row>
    <row r="1479" spans="5:9" x14ac:dyDescent="0.35">
      <c r="E1479" s="158">
        <v>13368</v>
      </c>
      <c r="F1479" s="158" t="s">
        <v>529</v>
      </c>
      <c r="G1479" t="s">
        <v>3</v>
      </c>
      <c r="H1479" t="s">
        <v>399</v>
      </c>
      <c r="I1479" s="13">
        <v>6</v>
      </c>
    </row>
    <row r="1480" spans="5:9" x14ac:dyDescent="0.35">
      <c r="E1480" s="158">
        <v>13401</v>
      </c>
      <c r="F1480" s="158" t="s">
        <v>665</v>
      </c>
      <c r="G1480" t="s">
        <v>5</v>
      </c>
      <c r="H1480" t="s">
        <v>585</v>
      </c>
      <c r="I1480" s="13">
        <v>6</v>
      </c>
    </row>
    <row r="1481" spans="5:9" x14ac:dyDescent="0.35">
      <c r="E1481" s="158">
        <v>13402</v>
      </c>
      <c r="F1481" s="158" t="s">
        <v>581</v>
      </c>
      <c r="G1481" t="s">
        <v>5</v>
      </c>
      <c r="H1481" t="s">
        <v>581</v>
      </c>
      <c r="I1481" s="13">
        <v>6</v>
      </c>
    </row>
    <row r="1482" spans="5:9" x14ac:dyDescent="0.35">
      <c r="E1482" s="158">
        <v>13403</v>
      </c>
      <c r="F1482" s="158" t="s">
        <v>666</v>
      </c>
      <c r="G1482" t="s">
        <v>5</v>
      </c>
      <c r="H1482" t="s">
        <v>585</v>
      </c>
      <c r="I1482" s="13">
        <v>6</v>
      </c>
    </row>
    <row r="1483" spans="5:9" x14ac:dyDescent="0.35">
      <c r="E1483" s="158">
        <v>13404</v>
      </c>
      <c r="F1483" s="158" t="s">
        <v>530</v>
      </c>
      <c r="G1483" t="s">
        <v>3</v>
      </c>
      <c r="H1483" t="s">
        <v>399</v>
      </c>
      <c r="I1483" s="13">
        <v>6</v>
      </c>
    </row>
    <row r="1484" spans="5:9" x14ac:dyDescent="0.35">
      <c r="E1484" s="158">
        <v>13406</v>
      </c>
      <c r="F1484" s="158" t="s">
        <v>474</v>
      </c>
      <c r="G1484" t="s">
        <v>5</v>
      </c>
      <c r="H1484" t="s">
        <v>470</v>
      </c>
      <c r="I1484" s="13">
        <v>6</v>
      </c>
    </row>
    <row r="1485" spans="5:9" x14ac:dyDescent="0.35">
      <c r="E1485" s="158">
        <v>13407</v>
      </c>
      <c r="F1485" s="158" t="s">
        <v>475</v>
      </c>
      <c r="G1485" t="s">
        <v>5</v>
      </c>
      <c r="H1485" t="s">
        <v>470</v>
      </c>
      <c r="I1485" s="13">
        <v>6</v>
      </c>
    </row>
    <row r="1486" spans="5:9" x14ac:dyDescent="0.35">
      <c r="E1486" s="158">
        <v>13408</v>
      </c>
      <c r="F1486" s="158" t="s">
        <v>582</v>
      </c>
      <c r="G1486" t="s">
        <v>5</v>
      </c>
      <c r="H1486" t="s">
        <v>581</v>
      </c>
      <c r="I1486" s="13">
        <v>6</v>
      </c>
    </row>
    <row r="1487" spans="5:9" x14ac:dyDescent="0.35">
      <c r="E1487" s="158">
        <v>13409</v>
      </c>
      <c r="F1487" s="158" t="s">
        <v>583</v>
      </c>
      <c r="G1487" t="s">
        <v>5</v>
      </c>
      <c r="H1487" t="s">
        <v>581</v>
      </c>
      <c r="I1487" s="13">
        <v>6</v>
      </c>
    </row>
    <row r="1488" spans="5:9" x14ac:dyDescent="0.35">
      <c r="E1488" s="158">
        <v>13410</v>
      </c>
      <c r="F1488" s="158" t="s">
        <v>621</v>
      </c>
      <c r="G1488" t="s">
        <v>0</v>
      </c>
      <c r="H1488" t="s">
        <v>1616</v>
      </c>
      <c r="I1488" s="13">
        <v>6</v>
      </c>
    </row>
    <row r="1489" spans="5:9" x14ac:dyDescent="0.35">
      <c r="E1489" s="158">
        <v>13411</v>
      </c>
      <c r="F1489" s="158" t="s">
        <v>256</v>
      </c>
      <c r="G1489" t="s">
        <v>1</v>
      </c>
      <c r="H1489" t="s">
        <v>1766</v>
      </c>
      <c r="I1489" s="13">
        <v>6</v>
      </c>
    </row>
    <row r="1490" spans="5:9" x14ac:dyDescent="0.35">
      <c r="E1490" s="158">
        <v>13413</v>
      </c>
      <c r="F1490" s="158" t="s">
        <v>667</v>
      </c>
      <c r="G1490" t="s">
        <v>5</v>
      </c>
      <c r="H1490" t="s">
        <v>585</v>
      </c>
      <c r="I1490" s="13">
        <v>6</v>
      </c>
    </row>
    <row r="1491" spans="5:9" x14ac:dyDescent="0.35">
      <c r="E1491" s="158">
        <v>13415</v>
      </c>
      <c r="F1491" s="158" t="s">
        <v>790</v>
      </c>
      <c r="G1491" t="s">
        <v>1</v>
      </c>
      <c r="H1491" t="s">
        <v>1763</v>
      </c>
      <c r="I1491" s="13">
        <v>6</v>
      </c>
    </row>
    <row r="1492" spans="5:9" x14ac:dyDescent="0.35">
      <c r="E1492" s="158">
        <v>13416</v>
      </c>
      <c r="F1492" s="158" t="s">
        <v>476</v>
      </c>
      <c r="G1492" t="s">
        <v>5</v>
      </c>
      <c r="H1492" t="s">
        <v>470</v>
      </c>
      <c r="I1492" s="13">
        <v>6</v>
      </c>
    </row>
    <row r="1493" spans="5:9" x14ac:dyDescent="0.35">
      <c r="E1493" s="158">
        <v>13417</v>
      </c>
      <c r="F1493" s="158" t="s">
        <v>668</v>
      </c>
      <c r="G1493" t="s">
        <v>5</v>
      </c>
      <c r="H1493" t="s">
        <v>585</v>
      </c>
      <c r="I1493" s="13">
        <v>6</v>
      </c>
    </row>
    <row r="1494" spans="5:9" x14ac:dyDescent="0.35">
      <c r="E1494" s="158">
        <v>13418</v>
      </c>
      <c r="F1494" s="158" t="s">
        <v>584</v>
      </c>
      <c r="G1494" t="s">
        <v>5</v>
      </c>
      <c r="H1494" t="s">
        <v>581</v>
      </c>
      <c r="I1494" s="13">
        <v>6</v>
      </c>
    </row>
    <row r="1495" spans="5:9" x14ac:dyDescent="0.35">
      <c r="E1495" s="158">
        <v>13420</v>
      </c>
      <c r="F1495" s="158" t="s">
        <v>477</v>
      </c>
      <c r="G1495" t="s">
        <v>5</v>
      </c>
      <c r="H1495" t="s">
        <v>470</v>
      </c>
      <c r="I1495" s="13">
        <v>6</v>
      </c>
    </row>
    <row r="1496" spans="5:9" x14ac:dyDescent="0.35">
      <c r="E1496" s="158">
        <v>13421</v>
      </c>
      <c r="F1496" s="158" t="s">
        <v>585</v>
      </c>
      <c r="G1496" t="s">
        <v>5</v>
      </c>
      <c r="H1496" t="s">
        <v>581</v>
      </c>
      <c r="I1496" s="13">
        <v>6</v>
      </c>
    </row>
    <row r="1497" spans="5:9" x14ac:dyDescent="0.35">
      <c r="E1497" s="158">
        <v>13424</v>
      </c>
      <c r="F1497" s="158" t="s">
        <v>669</v>
      </c>
      <c r="G1497" t="s">
        <v>5</v>
      </c>
      <c r="H1497" t="s">
        <v>585</v>
      </c>
      <c r="I1497" s="13">
        <v>6</v>
      </c>
    </row>
    <row r="1498" spans="5:9" x14ac:dyDescent="0.35">
      <c r="E1498" s="158">
        <v>13425</v>
      </c>
      <c r="F1498" s="158" t="s">
        <v>670</v>
      </c>
      <c r="G1498" t="s">
        <v>5</v>
      </c>
      <c r="H1498" t="s">
        <v>585</v>
      </c>
      <c r="I1498" s="13">
        <v>6</v>
      </c>
    </row>
    <row r="1499" spans="5:9" x14ac:dyDescent="0.35">
      <c r="E1499" s="158">
        <v>13426</v>
      </c>
      <c r="F1499" s="158" t="s">
        <v>775</v>
      </c>
      <c r="G1499" t="s">
        <v>5</v>
      </c>
      <c r="H1499" t="s">
        <v>766</v>
      </c>
      <c r="I1499" s="13">
        <v>5</v>
      </c>
    </row>
    <row r="1500" spans="5:9" x14ac:dyDescent="0.35">
      <c r="E1500" s="158">
        <v>13428</v>
      </c>
      <c r="F1500" s="158" t="s">
        <v>622</v>
      </c>
      <c r="G1500" t="s">
        <v>0</v>
      </c>
      <c r="H1500" t="s">
        <v>1616</v>
      </c>
      <c r="I1500" s="13">
        <v>6</v>
      </c>
    </row>
    <row r="1501" spans="5:9" x14ac:dyDescent="0.35">
      <c r="E1501" s="158">
        <v>13431</v>
      </c>
      <c r="F1501" s="158" t="s">
        <v>478</v>
      </c>
      <c r="G1501" t="s">
        <v>5</v>
      </c>
      <c r="H1501" t="s">
        <v>470</v>
      </c>
      <c r="I1501" s="13">
        <v>6</v>
      </c>
    </row>
    <row r="1502" spans="5:9" x14ac:dyDescent="0.35">
      <c r="E1502" s="158">
        <v>13433</v>
      </c>
      <c r="F1502" s="158" t="s">
        <v>531</v>
      </c>
      <c r="G1502" t="s">
        <v>3</v>
      </c>
      <c r="H1502" t="s">
        <v>399</v>
      </c>
      <c r="I1502" s="13">
        <v>6</v>
      </c>
    </row>
    <row r="1503" spans="5:9" x14ac:dyDescent="0.35">
      <c r="E1503" s="158">
        <v>13435</v>
      </c>
      <c r="F1503" s="158" t="s">
        <v>671</v>
      </c>
      <c r="G1503" t="s">
        <v>5</v>
      </c>
      <c r="H1503" t="s">
        <v>585</v>
      </c>
      <c r="I1503" s="13">
        <v>6</v>
      </c>
    </row>
    <row r="1504" spans="5:9" x14ac:dyDescent="0.35">
      <c r="E1504" s="158">
        <v>13436</v>
      </c>
      <c r="F1504" s="158" t="s">
        <v>465</v>
      </c>
      <c r="G1504" t="s">
        <v>3</v>
      </c>
      <c r="H1504" t="s">
        <v>578</v>
      </c>
      <c r="I1504" s="13">
        <v>6</v>
      </c>
    </row>
    <row r="1505" spans="5:9" x14ac:dyDescent="0.35">
      <c r="E1505" s="158">
        <v>13437</v>
      </c>
      <c r="F1505" s="158" t="s">
        <v>776</v>
      </c>
      <c r="G1505" t="s">
        <v>5</v>
      </c>
      <c r="H1505" t="s">
        <v>766</v>
      </c>
      <c r="I1505" s="13">
        <v>5</v>
      </c>
    </row>
    <row r="1506" spans="5:9" x14ac:dyDescent="0.35">
      <c r="E1506" s="158">
        <v>13438</v>
      </c>
      <c r="F1506" s="158" t="s">
        <v>672</v>
      </c>
      <c r="G1506" t="s">
        <v>5</v>
      </c>
      <c r="H1506" t="s">
        <v>585</v>
      </c>
      <c r="I1506" s="13">
        <v>6</v>
      </c>
    </row>
    <row r="1507" spans="5:9" x14ac:dyDescent="0.35">
      <c r="E1507" s="158">
        <v>13439</v>
      </c>
      <c r="F1507" s="158" t="s">
        <v>791</v>
      </c>
      <c r="G1507" t="s">
        <v>1</v>
      </c>
      <c r="H1507" t="s">
        <v>1763</v>
      </c>
      <c r="I1507" s="13">
        <v>6</v>
      </c>
    </row>
    <row r="1508" spans="5:9" x14ac:dyDescent="0.35">
      <c r="E1508" s="158">
        <v>13440</v>
      </c>
      <c r="F1508" s="158" t="s">
        <v>673</v>
      </c>
      <c r="G1508" t="s">
        <v>5</v>
      </c>
      <c r="H1508" t="s">
        <v>585</v>
      </c>
      <c r="I1508" s="13">
        <v>6</v>
      </c>
    </row>
    <row r="1509" spans="5:9" x14ac:dyDescent="0.35">
      <c r="E1509" s="158">
        <v>13441</v>
      </c>
      <c r="F1509" s="158" t="s">
        <v>673</v>
      </c>
      <c r="G1509" t="s">
        <v>5</v>
      </c>
      <c r="H1509" t="s">
        <v>585</v>
      </c>
      <c r="I1509" s="13">
        <v>6</v>
      </c>
    </row>
    <row r="1510" spans="5:9" x14ac:dyDescent="0.35">
      <c r="E1510" s="158">
        <v>13442</v>
      </c>
      <c r="F1510" s="158" t="s">
        <v>673</v>
      </c>
      <c r="G1510" t="s">
        <v>5</v>
      </c>
      <c r="H1510" t="s">
        <v>585</v>
      </c>
      <c r="I1510" s="13">
        <v>6</v>
      </c>
    </row>
    <row r="1511" spans="5:9" x14ac:dyDescent="0.35">
      <c r="E1511" s="158">
        <v>13449</v>
      </c>
      <c r="F1511" s="158" t="s">
        <v>673</v>
      </c>
      <c r="G1511" t="s">
        <v>5</v>
      </c>
      <c r="H1511" t="s">
        <v>585</v>
      </c>
      <c r="I1511" s="13">
        <v>6</v>
      </c>
    </row>
    <row r="1512" spans="5:9" x14ac:dyDescent="0.35">
      <c r="E1512" s="158">
        <v>13450</v>
      </c>
      <c r="F1512" s="158" t="s">
        <v>792</v>
      </c>
      <c r="G1512" t="s">
        <v>1</v>
      </c>
      <c r="H1512" t="s">
        <v>1763</v>
      </c>
      <c r="I1512" s="13">
        <v>6</v>
      </c>
    </row>
    <row r="1513" spans="5:9" x14ac:dyDescent="0.35">
      <c r="E1513" s="158">
        <v>13452</v>
      </c>
      <c r="F1513" s="158" t="s">
        <v>623</v>
      </c>
      <c r="G1513" t="s">
        <v>0</v>
      </c>
      <c r="H1513" t="s">
        <v>1616</v>
      </c>
      <c r="I1513" s="13">
        <v>6</v>
      </c>
    </row>
    <row r="1514" spans="5:9" x14ac:dyDescent="0.35">
      <c r="E1514" s="158">
        <v>13454</v>
      </c>
      <c r="F1514" s="158" t="s">
        <v>479</v>
      </c>
      <c r="G1514" t="s">
        <v>5</v>
      </c>
      <c r="H1514" t="s">
        <v>470</v>
      </c>
      <c r="I1514" s="13">
        <v>6</v>
      </c>
    </row>
    <row r="1515" spans="5:9" x14ac:dyDescent="0.35">
      <c r="E1515" s="158">
        <v>13455</v>
      </c>
      <c r="F1515" s="158" t="s">
        <v>674</v>
      </c>
      <c r="G1515" t="s">
        <v>5</v>
      </c>
      <c r="H1515" t="s">
        <v>585</v>
      </c>
      <c r="I1515" s="13">
        <v>6</v>
      </c>
    </row>
    <row r="1516" spans="5:9" x14ac:dyDescent="0.35">
      <c r="E1516" s="158">
        <v>13456</v>
      </c>
      <c r="F1516" s="158" t="s">
        <v>675</v>
      </c>
      <c r="G1516" t="s">
        <v>5</v>
      </c>
      <c r="H1516" t="s">
        <v>585</v>
      </c>
      <c r="I1516" s="13">
        <v>6</v>
      </c>
    </row>
    <row r="1517" spans="5:9" x14ac:dyDescent="0.35">
      <c r="E1517" s="158">
        <v>13457</v>
      </c>
      <c r="F1517" s="158" t="s">
        <v>793</v>
      </c>
      <c r="G1517" t="s">
        <v>1</v>
      </c>
      <c r="H1517" t="s">
        <v>1763</v>
      </c>
      <c r="I1517" s="13">
        <v>6</v>
      </c>
    </row>
    <row r="1518" spans="5:9" x14ac:dyDescent="0.35">
      <c r="E1518" s="158">
        <v>13459</v>
      </c>
      <c r="F1518" s="158" t="s">
        <v>880</v>
      </c>
      <c r="G1518" t="s">
        <v>0</v>
      </c>
      <c r="H1518" t="s">
        <v>875</v>
      </c>
      <c r="I1518" s="13">
        <v>6</v>
      </c>
    </row>
    <row r="1519" spans="5:9" x14ac:dyDescent="0.35">
      <c r="E1519" s="158">
        <v>13460</v>
      </c>
      <c r="F1519" s="158" t="s">
        <v>257</v>
      </c>
      <c r="G1519" t="s">
        <v>1</v>
      </c>
      <c r="H1519" t="s">
        <v>1766</v>
      </c>
      <c r="I1519" s="13">
        <v>6</v>
      </c>
    </row>
    <row r="1520" spans="5:9" x14ac:dyDescent="0.35">
      <c r="E1520" s="158">
        <v>13461</v>
      </c>
      <c r="F1520" s="158" t="s">
        <v>676</v>
      </c>
      <c r="G1520" t="s">
        <v>5</v>
      </c>
      <c r="H1520" t="s">
        <v>585</v>
      </c>
      <c r="I1520" s="13">
        <v>6</v>
      </c>
    </row>
    <row r="1521" spans="5:9" x14ac:dyDescent="0.35">
      <c r="E1521" s="158">
        <v>13464</v>
      </c>
      <c r="F1521" s="158" t="s">
        <v>258</v>
      </c>
      <c r="G1521" t="s">
        <v>1</v>
      </c>
      <c r="H1521" t="s">
        <v>1766</v>
      </c>
      <c r="I1521" s="13">
        <v>6</v>
      </c>
    </row>
    <row r="1522" spans="5:9" x14ac:dyDescent="0.35">
      <c r="E1522" s="158">
        <v>13465</v>
      </c>
      <c r="F1522" s="158" t="s">
        <v>586</v>
      </c>
      <c r="G1522" t="s">
        <v>5</v>
      </c>
      <c r="H1522" t="s">
        <v>581</v>
      </c>
      <c r="I1522" s="13">
        <v>6</v>
      </c>
    </row>
    <row r="1523" spans="5:9" x14ac:dyDescent="0.35">
      <c r="E1523" s="158">
        <v>13468</v>
      </c>
      <c r="F1523" s="158" t="s">
        <v>794</v>
      </c>
      <c r="G1523" t="s">
        <v>1</v>
      </c>
      <c r="H1523" t="s">
        <v>1763</v>
      </c>
      <c r="I1523" s="13">
        <v>6</v>
      </c>
    </row>
    <row r="1524" spans="5:9" x14ac:dyDescent="0.35">
      <c r="E1524" s="158">
        <v>13469</v>
      </c>
      <c r="F1524" s="158" t="s">
        <v>677</v>
      </c>
      <c r="G1524" t="s">
        <v>5</v>
      </c>
      <c r="H1524" t="s">
        <v>585</v>
      </c>
      <c r="I1524" s="13">
        <v>6</v>
      </c>
    </row>
    <row r="1525" spans="5:9" x14ac:dyDescent="0.35">
      <c r="E1525" s="158">
        <v>13470</v>
      </c>
      <c r="F1525" s="158" t="s">
        <v>439</v>
      </c>
      <c r="G1525" t="s">
        <v>0</v>
      </c>
      <c r="H1525" t="s">
        <v>756</v>
      </c>
      <c r="I1525" s="13">
        <v>6</v>
      </c>
    </row>
    <row r="1526" spans="5:9" x14ac:dyDescent="0.35">
      <c r="E1526" s="158">
        <v>13471</v>
      </c>
      <c r="F1526" s="158" t="s">
        <v>678</v>
      </c>
      <c r="G1526" t="s">
        <v>5</v>
      </c>
      <c r="H1526" t="s">
        <v>585</v>
      </c>
      <c r="I1526" s="13">
        <v>6</v>
      </c>
    </row>
    <row r="1527" spans="5:9" x14ac:dyDescent="0.35">
      <c r="E1527" s="158">
        <v>13472</v>
      </c>
      <c r="F1527" s="158" t="s">
        <v>480</v>
      </c>
      <c r="G1527" t="s">
        <v>5</v>
      </c>
      <c r="H1527" t="s">
        <v>470</v>
      </c>
      <c r="I1527" s="13">
        <v>6</v>
      </c>
    </row>
    <row r="1528" spans="5:9" x14ac:dyDescent="0.35">
      <c r="E1528" s="158">
        <v>13473</v>
      </c>
      <c r="F1528" s="158" t="s">
        <v>532</v>
      </c>
      <c r="G1528" t="s">
        <v>3</v>
      </c>
      <c r="H1528" t="s">
        <v>399</v>
      </c>
      <c r="I1528" s="13">
        <v>6</v>
      </c>
    </row>
    <row r="1529" spans="5:9" x14ac:dyDescent="0.35">
      <c r="E1529" s="158">
        <v>13475</v>
      </c>
      <c r="F1529" s="158" t="s">
        <v>481</v>
      </c>
      <c r="G1529" t="s">
        <v>5</v>
      </c>
      <c r="H1529" t="s">
        <v>470</v>
      </c>
      <c r="I1529" s="13">
        <v>6</v>
      </c>
    </row>
    <row r="1530" spans="5:9" x14ac:dyDescent="0.35">
      <c r="E1530" s="158">
        <v>13476</v>
      </c>
      <c r="F1530" s="158" t="s">
        <v>679</v>
      </c>
      <c r="G1530" t="s">
        <v>5</v>
      </c>
      <c r="H1530" t="s">
        <v>585</v>
      </c>
      <c r="I1530" s="13">
        <v>6</v>
      </c>
    </row>
    <row r="1531" spans="5:9" x14ac:dyDescent="0.35">
      <c r="E1531" s="158">
        <v>13477</v>
      </c>
      <c r="F1531" s="158" t="s">
        <v>680</v>
      </c>
      <c r="G1531" t="s">
        <v>5</v>
      </c>
      <c r="H1531" t="s">
        <v>585</v>
      </c>
      <c r="I1531" s="13">
        <v>6</v>
      </c>
    </row>
    <row r="1532" spans="5:9" x14ac:dyDescent="0.35">
      <c r="E1532" s="158">
        <v>13478</v>
      </c>
      <c r="F1532" s="158" t="s">
        <v>681</v>
      </c>
      <c r="G1532" t="s">
        <v>5</v>
      </c>
      <c r="H1532" t="s">
        <v>585</v>
      </c>
      <c r="I1532" s="13">
        <v>6</v>
      </c>
    </row>
    <row r="1533" spans="5:9" x14ac:dyDescent="0.35">
      <c r="E1533" s="158">
        <v>13479</v>
      </c>
      <c r="F1533" s="158" t="s">
        <v>682</v>
      </c>
      <c r="G1533" t="s">
        <v>5</v>
      </c>
      <c r="H1533" t="s">
        <v>585</v>
      </c>
      <c r="I1533" s="13">
        <v>6</v>
      </c>
    </row>
    <row r="1534" spans="5:9" x14ac:dyDescent="0.35">
      <c r="E1534" s="158">
        <v>13480</v>
      </c>
      <c r="F1534" s="158" t="s">
        <v>683</v>
      </c>
      <c r="G1534" t="s">
        <v>5</v>
      </c>
      <c r="H1534" t="s">
        <v>585</v>
      </c>
      <c r="I1534" s="13">
        <v>6</v>
      </c>
    </row>
    <row r="1535" spans="5:9" x14ac:dyDescent="0.35">
      <c r="E1535" s="158">
        <v>13482</v>
      </c>
      <c r="F1535" s="158" t="s">
        <v>795</v>
      </c>
      <c r="G1535" t="s">
        <v>1</v>
      </c>
      <c r="H1535" t="s">
        <v>1763</v>
      </c>
      <c r="I1535" s="13">
        <v>6</v>
      </c>
    </row>
    <row r="1536" spans="5:9" x14ac:dyDescent="0.35">
      <c r="E1536" s="158">
        <v>13483</v>
      </c>
      <c r="F1536" s="158" t="s">
        <v>684</v>
      </c>
      <c r="G1536" t="s">
        <v>5</v>
      </c>
      <c r="H1536" t="s">
        <v>585</v>
      </c>
      <c r="I1536" s="13">
        <v>6</v>
      </c>
    </row>
    <row r="1537" spans="5:9" x14ac:dyDescent="0.35">
      <c r="E1537" s="158">
        <v>13484</v>
      </c>
      <c r="F1537" s="158" t="s">
        <v>587</v>
      </c>
      <c r="G1537" t="s">
        <v>5</v>
      </c>
      <c r="H1537" t="s">
        <v>581</v>
      </c>
      <c r="I1537" s="13">
        <v>6</v>
      </c>
    </row>
    <row r="1538" spans="5:9" x14ac:dyDescent="0.35">
      <c r="E1538" s="158">
        <v>13485</v>
      </c>
      <c r="F1538" s="158" t="s">
        <v>588</v>
      </c>
      <c r="G1538" t="s">
        <v>5</v>
      </c>
      <c r="H1538" t="s">
        <v>581</v>
      </c>
      <c r="I1538" s="13">
        <v>6</v>
      </c>
    </row>
    <row r="1539" spans="5:9" x14ac:dyDescent="0.35">
      <c r="E1539" s="158">
        <v>13486</v>
      </c>
      <c r="F1539" s="158" t="s">
        <v>685</v>
      </c>
      <c r="G1539" t="s">
        <v>5</v>
      </c>
      <c r="H1539" t="s">
        <v>585</v>
      </c>
      <c r="I1539" s="13">
        <v>6</v>
      </c>
    </row>
    <row r="1540" spans="5:9" x14ac:dyDescent="0.35">
      <c r="E1540" s="158">
        <v>13488</v>
      </c>
      <c r="F1540" s="158" t="s">
        <v>796</v>
      </c>
      <c r="G1540" t="s">
        <v>1</v>
      </c>
      <c r="H1540" t="s">
        <v>1763</v>
      </c>
      <c r="I1540" s="13">
        <v>6</v>
      </c>
    </row>
    <row r="1541" spans="5:9" x14ac:dyDescent="0.35">
      <c r="E1541" s="158">
        <v>13489</v>
      </c>
      <c r="F1541" s="158" t="s">
        <v>533</v>
      </c>
      <c r="G1541" t="s">
        <v>3</v>
      </c>
      <c r="H1541" t="s">
        <v>399</v>
      </c>
      <c r="I1541" s="13">
        <v>6</v>
      </c>
    </row>
    <row r="1542" spans="5:9" x14ac:dyDescent="0.35">
      <c r="E1542" s="158">
        <v>13490</v>
      </c>
      <c r="F1542" s="158" t="s">
        <v>686</v>
      </c>
      <c r="G1542" t="s">
        <v>5</v>
      </c>
      <c r="H1542" t="s">
        <v>585</v>
      </c>
      <c r="I1542" s="13">
        <v>6</v>
      </c>
    </row>
    <row r="1543" spans="5:9" x14ac:dyDescent="0.35">
      <c r="E1543" s="158">
        <v>13491</v>
      </c>
      <c r="F1543" s="158" t="s">
        <v>482</v>
      </c>
      <c r="G1543" t="s">
        <v>5</v>
      </c>
      <c r="H1543" t="s">
        <v>470</v>
      </c>
      <c r="I1543" s="13">
        <v>6</v>
      </c>
    </row>
    <row r="1544" spans="5:9" x14ac:dyDescent="0.35">
      <c r="E1544" s="158">
        <v>13492</v>
      </c>
      <c r="F1544" s="158" t="s">
        <v>687</v>
      </c>
      <c r="G1544" t="s">
        <v>5</v>
      </c>
      <c r="H1544" t="s">
        <v>585</v>
      </c>
      <c r="I1544" s="13">
        <v>6</v>
      </c>
    </row>
    <row r="1545" spans="5:9" x14ac:dyDescent="0.35">
      <c r="E1545" s="158">
        <v>13493</v>
      </c>
      <c r="F1545" s="158" t="s">
        <v>777</v>
      </c>
      <c r="G1545" t="s">
        <v>5</v>
      </c>
      <c r="H1545" t="s">
        <v>766</v>
      </c>
      <c r="I1545" s="13">
        <v>5</v>
      </c>
    </row>
    <row r="1546" spans="5:9" x14ac:dyDescent="0.35">
      <c r="E1546" s="158">
        <v>13494</v>
      </c>
      <c r="F1546" s="158" t="s">
        <v>688</v>
      </c>
      <c r="G1546" t="s">
        <v>5</v>
      </c>
      <c r="H1546" t="s">
        <v>585</v>
      </c>
      <c r="I1546" s="13">
        <v>6</v>
      </c>
    </row>
    <row r="1547" spans="5:9" x14ac:dyDescent="0.35">
      <c r="E1547" s="158">
        <v>13495</v>
      </c>
      <c r="F1547" s="158" t="s">
        <v>689</v>
      </c>
      <c r="G1547" t="s">
        <v>5</v>
      </c>
      <c r="H1547" t="s">
        <v>585</v>
      </c>
      <c r="I1547" s="13">
        <v>6</v>
      </c>
    </row>
    <row r="1548" spans="5:9" x14ac:dyDescent="0.35">
      <c r="E1548" s="158">
        <v>13501</v>
      </c>
      <c r="F1548" s="158" t="s">
        <v>690</v>
      </c>
      <c r="G1548" t="s">
        <v>5</v>
      </c>
      <c r="H1548" t="s">
        <v>585</v>
      </c>
      <c r="I1548" s="13">
        <v>6</v>
      </c>
    </row>
    <row r="1549" spans="5:9" x14ac:dyDescent="0.35">
      <c r="E1549" s="158">
        <v>13502</v>
      </c>
      <c r="F1549" s="158" t="s">
        <v>690</v>
      </c>
      <c r="G1549" t="s">
        <v>5</v>
      </c>
      <c r="H1549" t="s">
        <v>585</v>
      </c>
      <c r="I1549" s="13">
        <v>6</v>
      </c>
    </row>
    <row r="1550" spans="5:9" x14ac:dyDescent="0.35">
      <c r="E1550" s="158">
        <v>13503</v>
      </c>
      <c r="F1550" s="158" t="s">
        <v>690</v>
      </c>
      <c r="G1550" t="s">
        <v>5</v>
      </c>
      <c r="H1550" t="s">
        <v>585</v>
      </c>
      <c r="I1550" s="13">
        <v>6</v>
      </c>
    </row>
    <row r="1551" spans="5:9" x14ac:dyDescent="0.35">
      <c r="E1551" s="158">
        <v>13504</v>
      </c>
      <c r="F1551" s="158" t="s">
        <v>690</v>
      </c>
      <c r="G1551" t="s">
        <v>5</v>
      </c>
      <c r="H1551" t="s">
        <v>585</v>
      </c>
      <c r="I1551" s="13">
        <v>6</v>
      </c>
    </row>
    <row r="1552" spans="5:9" x14ac:dyDescent="0.35">
      <c r="E1552" s="158">
        <v>13505</v>
      </c>
      <c r="F1552" s="158" t="s">
        <v>690</v>
      </c>
      <c r="G1552" t="s">
        <v>5</v>
      </c>
      <c r="H1552" t="s">
        <v>585</v>
      </c>
      <c r="I1552" s="13">
        <v>6</v>
      </c>
    </row>
    <row r="1553" spans="5:9" x14ac:dyDescent="0.35">
      <c r="E1553" s="158">
        <v>13599</v>
      </c>
      <c r="F1553" s="158" t="s">
        <v>690</v>
      </c>
      <c r="G1553" t="s">
        <v>5</v>
      </c>
      <c r="H1553" t="s">
        <v>585</v>
      </c>
      <c r="I1553" s="13">
        <v>6</v>
      </c>
    </row>
    <row r="1554" spans="5:9" x14ac:dyDescent="0.35">
      <c r="E1554" s="158">
        <v>13601</v>
      </c>
      <c r="F1554" s="158" t="s">
        <v>483</v>
      </c>
      <c r="G1554" t="s">
        <v>3</v>
      </c>
      <c r="H1554" t="s">
        <v>871</v>
      </c>
      <c r="I1554" s="13">
        <v>6</v>
      </c>
    </row>
    <row r="1555" spans="5:9" x14ac:dyDescent="0.35">
      <c r="E1555" s="158">
        <v>13602</v>
      </c>
      <c r="F1555" s="158" t="s">
        <v>484</v>
      </c>
      <c r="G1555" t="s">
        <v>3</v>
      </c>
      <c r="H1555" t="s">
        <v>871</v>
      </c>
      <c r="I1555" s="13">
        <v>6</v>
      </c>
    </row>
    <row r="1556" spans="5:9" x14ac:dyDescent="0.35">
      <c r="E1556" s="158">
        <v>13603</v>
      </c>
      <c r="F1556" s="158" t="s">
        <v>483</v>
      </c>
      <c r="G1556" t="s">
        <v>3</v>
      </c>
      <c r="H1556" t="s">
        <v>871</v>
      </c>
      <c r="I1556" s="13">
        <v>6</v>
      </c>
    </row>
    <row r="1557" spans="5:9" x14ac:dyDescent="0.35">
      <c r="E1557" s="158">
        <v>13605</v>
      </c>
      <c r="F1557" s="158" t="s">
        <v>485</v>
      </c>
      <c r="G1557" t="s">
        <v>3</v>
      </c>
      <c r="H1557" t="s">
        <v>871</v>
      </c>
      <c r="I1557" s="13">
        <v>6</v>
      </c>
    </row>
    <row r="1558" spans="5:9" x14ac:dyDescent="0.35">
      <c r="E1558" s="158">
        <v>13606</v>
      </c>
      <c r="F1558" s="158" t="s">
        <v>486</v>
      </c>
      <c r="G1558" t="s">
        <v>3</v>
      </c>
      <c r="H1558" t="s">
        <v>871</v>
      </c>
      <c r="I1558" s="13">
        <v>6</v>
      </c>
    </row>
    <row r="1559" spans="5:9" x14ac:dyDescent="0.35">
      <c r="E1559" s="158">
        <v>13607</v>
      </c>
      <c r="F1559" s="158" t="s">
        <v>487</v>
      </c>
      <c r="G1559" t="s">
        <v>3</v>
      </c>
      <c r="H1559" t="s">
        <v>871</v>
      </c>
      <c r="I1559" s="13">
        <v>6</v>
      </c>
    </row>
    <row r="1560" spans="5:9" x14ac:dyDescent="0.35">
      <c r="E1560" s="158">
        <v>13608</v>
      </c>
      <c r="F1560" s="158" t="s">
        <v>488</v>
      </c>
      <c r="G1560" t="s">
        <v>3</v>
      </c>
      <c r="H1560" t="s">
        <v>871</v>
      </c>
      <c r="I1560" s="13">
        <v>6</v>
      </c>
    </row>
    <row r="1561" spans="5:9" x14ac:dyDescent="0.35">
      <c r="E1561" s="158">
        <v>13611</v>
      </c>
      <c r="F1561" s="158" t="s">
        <v>489</v>
      </c>
      <c r="G1561" t="s">
        <v>3</v>
      </c>
      <c r="H1561" t="s">
        <v>871</v>
      </c>
      <c r="I1561" s="13">
        <v>6</v>
      </c>
    </row>
    <row r="1562" spans="5:9" x14ac:dyDescent="0.35">
      <c r="E1562" s="158">
        <v>13612</v>
      </c>
      <c r="F1562" s="158" t="s">
        <v>490</v>
      </c>
      <c r="G1562" t="s">
        <v>3</v>
      </c>
      <c r="H1562" t="s">
        <v>871</v>
      </c>
      <c r="I1562" s="13">
        <v>6</v>
      </c>
    </row>
    <row r="1563" spans="5:9" x14ac:dyDescent="0.35">
      <c r="E1563" s="158">
        <v>13613</v>
      </c>
      <c r="F1563" s="158" t="s">
        <v>890</v>
      </c>
      <c r="G1563" t="s">
        <v>3</v>
      </c>
      <c r="H1563" t="s">
        <v>2344</v>
      </c>
      <c r="I1563" s="13">
        <v>6</v>
      </c>
    </row>
    <row r="1564" spans="5:9" x14ac:dyDescent="0.35">
      <c r="E1564" s="158">
        <v>13614</v>
      </c>
      <c r="F1564" s="158" t="s">
        <v>891</v>
      </c>
      <c r="G1564" t="s">
        <v>3</v>
      </c>
      <c r="H1564" t="s">
        <v>2344</v>
      </c>
      <c r="I1564" s="13">
        <v>6</v>
      </c>
    </row>
    <row r="1565" spans="5:9" x14ac:dyDescent="0.35">
      <c r="E1565" s="158">
        <v>13615</v>
      </c>
      <c r="F1565" s="158" t="s">
        <v>491</v>
      </c>
      <c r="G1565" t="s">
        <v>3</v>
      </c>
      <c r="H1565" t="s">
        <v>871</v>
      </c>
      <c r="I1565" s="13">
        <v>6</v>
      </c>
    </row>
    <row r="1566" spans="5:9" x14ac:dyDescent="0.35">
      <c r="E1566" s="158">
        <v>13616</v>
      </c>
      <c r="F1566" s="158" t="s">
        <v>492</v>
      </c>
      <c r="G1566" t="s">
        <v>3</v>
      </c>
      <c r="H1566" t="s">
        <v>871</v>
      </c>
      <c r="I1566" s="13">
        <v>6</v>
      </c>
    </row>
    <row r="1567" spans="5:9" x14ac:dyDescent="0.35">
      <c r="E1567" s="158">
        <v>13617</v>
      </c>
      <c r="F1567" s="158" t="s">
        <v>892</v>
      </c>
      <c r="G1567" t="s">
        <v>3</v>
      </c>
      <c r="H1567" t="s">
        <v>2344</v>
      </c>
      <c r="I1567" s="13">
        <v>6</v>
      </c>
    </row>
    <row r="1568" spans="5:9" x14ac:dyDescent="0.35">
      <c r="E1568" s="158">
        <v>13618</v>
      </c>
      <c r="F1568" s="158" t="s">
        <v>493</v>
      </c>
      <c r="G1568" t="s">
        <v>3</v>
      </c>
      <c r="H1568" t="s">
        <v>871</v>
      </c>
      <c r="I1568" s="13">
        <v>6</v>
      </c>
    </row>
    <row r="1569" spans="5:9" x14ac:dyDescent="0.35">
      <c r="E1569" s="158">
        <v>13619</v>
      </c>
      <c r="F1569" s="158" t="s">
        <v>494</v>
      </c>
      <c r="G1569" t="s">
        <v>3</v>
      </c>
      <c r="H1569" t="s">
        <v>871</v>
      </c>
      <c r="I1569" s="13">
        <v>6</v>
      </c>
    </row>
    <row r="1570" spans="5:9" x14ac:dyDescent="0.35">
      <c r="E1570" s="158">
        <v>13620</v>
      </c>
      <c r="F1570" s="158" t="s">
        <v>534</v>
      </c>
      <c r="G1570" t="s">
        <v>3</v>
      </c>
      <c r="H1570" t="s">
        <v>399</v>
      </c>
      <c r="I1570" s="13">
        <v>6</v>
      </c>
    </row>
    <row r="1571" spans="5:9" x14ac:dyDescent="0.35">
      <c r="E1571" s="158">
        <v>13621</v>
      </c>
      <c r="F1571" s="158" t="s">
        <v>893</v>
      </c>
      <c r="G1571" t="s">
        <v>3</v>
      </c>
      <c r="H1571" t="s">
        <v>2344</v>
      </c>
      <c r="I1571" s="13">
        <v>6</v>
      </c>
    </row>
    <row r="1572" spans="5:9" x14ac:dyDescent="0.35">
      <c r="E1572" s="158">
        <v>13622</v>
      </c>
      <c r="F1572" s="158" t="s">
        <v>495</v>
      </c>
      <c r="G1572" t="s">
        <v>3</v>
      </c>
      <c r="H1572" t="s">
        <v>871</v>
      </c>
      <c r="I1572" s="13">
        <v>6</v>
      </c>
    </row>
    <row r="1573" spans="5:9" x14ac:dyDescent="0.35">
      <c r="E1573" s="158">
        <v>13623</v>
      </c>
      <c r="F1573" s="158" t="s">
        <v>894</v>
      </c>
      <c r="G1573" t="s">
        <v>3</v>
      </c>
      <c r="H1573" t="s">
        <v>2344</v>
      </c>
      <c r="I1573" s="13">
        <v>6</v>
      </c>
    </row>
    <row r="1574" spans="5:9" x14ac:dyDescent="0.35">
      <c r="E1574" s="158">
        <v>13624</v>
      </c>
      <c r="F1574" s="158" t="s">
        <v>496</v>
      </c>
      <c r="G1574" t="s">
        <v>3</v>
      </c>
      <c r="H1574" t="s">
        <v>871</v>
      </c>
      <c r="I1574" s="13">
        <v>6</v>
      </c>
    </row>
    <row r="1575" spans="5:9" x14ac:dyDescent="0.35">
      <c r="E1575" s="158">
        <v>13625</v>
      </c>
      <c r="F1575" s="158" t="s">
        <v>895</v>
      </c>
      <c r="G1575" t="s">
        <v>3</v>
      </c>
      <c r="H1575" t="s">
        <v>2344</v>
      </c>
      <c r="I1575" s="13">
        <v>6</v>
      </c>
    </row>
    <row r="1576" spans="5:9" x14ac:dyDescent="0.35">
      <c r="E1576" s="158">
        <v>13626</v>
      </c>
      <c r="F1576" s="158" t="s">
        <v>535</v>
      </c>
      <c r="G1576" t="s">
        <v>3</v>
      </c>
      <c r="H1576" t="s">
        <v>399</v>
      </c>
      <c r="I1576" s="13">
        <v>6</v>
      </c>
    </row>
    <row r="1577" spans="5:9" x14ac:dyDescent="0.35">
      <c r="E1577" s="158">
        <v>13627</v>
      </c>
      <c r="F1577" s="158" t="s">
        <v>536</v>
      </c>
      <c r="G1577" t="s">
        <v>3</v>
      </c>
      <c r="H1577" t="s">
        <v>399</v>
      </c>
      <c r="I1577" s="13">
        <v>6</v>
      </c>
    </row>
    <row r="1578" spans="5:9" x14ac:dyDescent="0.35">
      <c r="E1578" s="158">
        <v>13628</v>
      </c>
      <c r="F1578" s="158" t="s">
        <v>497</v>
      </c>
      <c r="G1578" t="s">
        <v>3</v>
      </c>
      <c r="H1578" t="s">
        <v>871</v>
      </c>
      <c r="I1578" s="13">
        <v>6</v>
      </c>
    </row>
    <row r="1579" spans="5:9" x14ac:dyDescent="0.35">
      <c r="E1579" s="158">
        <v>13630</v>
      </c>
      <c r="F1579" s="158" t="s">
        <v>896</v>
      </c>
      <c r="G1579" t="s">
        <v>3</v>
      </c>
      <c r="H1579" t="s">
        <v>2344</v>
      </c>
      <c r="I1579" s="13">
        <v>6</v>
      </c>
    </row>
    <row r="1580" spans="5:9" x14ac:dyDescent="0.35">
      <c r="E1580" s="158">
        <v>13631</v>
      </c>
      <c r="F1580" s="158" t="s">
        <v>537</v>
      </c>
      <c r="G1580" t="s">
        <v>3</v>
      </c>
      <c r="H1580" t="s">
        <v>871</v>
      </c>
      <c r="I1580" s="13">
        <v>6</v>
      </c>
    </row>
    <row r="1581" spans="5:9" x14ac:dyDescent="0.35">
      <c r="E1581" s="158">
        <v>13632</v>
      </c>
      <c r="F1581" s="158" t="s">
        <v>498</v>
      </c>
      <c r="G1581" t="s">
        <v>3</v>
      </c>
      <c r="H1581" t="s">
        <v>871</v>
      </c>
      <c r="I1581" s="13">
        <v>6</v>
      </c>
    </row>
    <row r="1582" spans="5:9" x14ac:dyDescent="0.35">
      <c r="E1582" s="158">
        <v>13633</v>
      </c>
      <c r="F1582" s="158" t="s">
        <v>897</v>
      </c>
      <c r="G1582" t="s">
        <v>3</v>
      </c>
      <c r="H1582" t="s">
        <v>2344</v>
      </c>
      <c r="I1582" s="13">
        <v>6</v>
      </c>
    </row>
    <row r="1583" spans="5:9" x14ac:dyDescent="0.35">
      <c r="E1583" s="158">
        <v>13634</v>
      </c>
      <c r="F1583" s="158" t="s">
        <v>499</v>
      </c>
      <c r="G1583" t="s">
        <v>3</v>
      </c>
      <c r="H1583" t="s">
        <v>871</v>
      </c>
      <c r="I1583" s="13">
        <v>6</v>
      </c>
    </row>
    <row r="1584" spans="5:9" x14ac:dyDescent="0.35">
      <c r="E1584" s="158">
        <v>13635</v>
      </c>
      <c r="F1584" s="158" t="s">
        <v>898</v>
      </c>
      <c r="G1584" t="s">
        <v>3</v>
      </c>
      <c r="H1584" t="s">
        <v>2344</v>
      </c>
      <c r="I1584" s="13">
        <v>6</v>
      </c>
    </row>
    <row r="1585" spans="5:9" x14ac:dyDescent="0.35">
      <c r="E1585" s="158">
        <v>13636</v>
      </c>
      <c r="F1585" s="158" t="s">
        <v>500</v>
      </c>
      <c r="G1585" t="s">
        <v>3</v>
      </c>
      <c r="H1585" t="s">
        <v>871</v>
      </c>
      <c r="I1585" s="13">
        <v>6</v>
      </c>
    </row>
    <row r="1586" spans="5:9" x14ac:dyDescent="0.35">
      <c r="E1586" s="158">
        <v>13637</v>
      </c>
      <c r="F1586" s="158" t="s">
        <v>501</v>
      </c>
      <c r="G1586" t="s">
        <v>3</v>
      </c>
      <c r="H1586" t="s">
        <v>871</v>
      </c>
      <c r="I1586" s="13">
        <v>6</v>
      </c>
    </row>
    <row r="1587" spans="5:9" x14ac:dyDescent="0.35">
      <c r="E1587" s="158">
        <v>13638</v>
      </c>
      <c r="F1587" s="158" t="s">
        <v>502</v>
      </c>
      <c r="G1587" t="s">
        <v>3</v>
      </c>
      <c r="H1587" t="s">
        <v>871</v>
      </c>
      <c r="I1587" s="13">
        <v>6</v>
      </c>
    </row>
    <row r="1588" spans="5:9" x14ac:dyDescent="0.35">
      <c r="E1588" s="158">
        <v>13639</v>
      </c>
      <c r="F1588" s="158" t="s">
        <v>899</v>
      </c>
      <c r="G1588" t="s">
        <v>3</v>
      </c>
      <c r="H1588" t="s">
        <v>2344</v>
      </c>
      <c r="I1588" s="13">
        <v>6</v>
      </c>
    </row>
    <row r="1589" spans="5:9" x14ac:dyDescent="0.35">
      <c r="E1589" s="158">
        <v>13640</v>
      </c>
      <c r="F1589" s="158" t="s">
        <v>503</v>
      </c>
      <c r="G1589" t="s">
        <v>3</v>
      </c>
      <c r="H1589" t="s">
        <v>871</v>
      </c>
      <c r="I1589" s="13">
        <v>6</v>
      </c>
    </row>
    <row r="1590" spans="5:9" x14ac:dyDescent="0.35">
      <c r="E1590" s="158">
        <v>13641</v>
      </c>
      <c r="F1590" s="158" t="s">
        <v>504</v>
      </c>
      <c r="G1590" t="s">
        <v>3</v>
      </c>
      <c r="H1590" t="s">
        <v>871</v>
      </c>
      <c r="I1590" s="13">
        <v>6</v>
      </c>
    </row>
    <row r="1591" spans="5:9" x14ac:dyDescent="0.35">
      <c r="E1591" s="158">
        <v>13642</v>
      </c>
      <c r="F1591" s="158" t="s">
        <v>900</v>
      </c>
      <c r="G1591" t="s">
        <v>3</v>
      </c>
      <c r="H1591" t="s">
        <v>2344</v>
      </c>
      <c r="I1591" s="13">
        <v>6</v>
      </c>
    </row>
    <row r="1592" spans="5:9" x14ac:dyDescent="0.35">
      <c r="E1592" s="158">
        <v>13643</v>
      </c>
      <c r="F1592" s="158" t="s">
        <v>505</v>
      </c>
      <c r="G1592" t="s">
        <v>3</v>
      </c>
      <c r="H1592" t="s">
        <v>871</v>
      </c>
      <c r="I1592" s="13">
        <v>6</v>
      </c>
    </row>
    <row r="1593" spans="5:9" x14ac:dyDescent="0.35">
      <c r="E1593" s="158">
        <v>13645</v>
      </c>
      <c r="F1593" s="158" t="s">
        <v>882</v>
      </c>
      <c r="G1593" t="s">
        <v>3</v>
      </c>
      <c r="H1593" t="s">
        <v>2344</v>
      </c>
      <c r="I1593" s="13">
        <v>6</v>
      </c>
    </row>
    <row r="1594" spans="5:9" x14ac:dyDescent="0.35">
      <c r="E1594" s="158">
        <v>13646</v>
      </c>
      <c r="F1594" s="158" t="s">
        <v>901</v>
      </c>
      <c r="G1594" t="s">
        <v>3</v>
      </c>
      <c r="H1594" t="s">
        <v>2344</v>
      </c>
      <c r="I1594" s="13">
        <v>6</v>
      </c>
    </row>
    <row r="1595" spans="5:9" x14ac:dyDescent="0.35">
      <c r="E1595" s="158">
        <v>13647</v>
      </c>
      <c r="F1595" s="158" t="s">
        <v>902</v>
      </c>
      <c r="G1595" t="s">
        <v>3</v>
      </c>
      <c r="H1595" t="s">
        <v>2344</v>
      </c>
      <c r="I1595" s="13">
        <v>6</v>
      </c>
    </row>
    <row r="1596" spans="5:9" x14ac:dyDescent="0.35">
      <c r="E1596" s="158">
        <v>13648</v>
      </c>
      <c r="F1596" s="158" t="s">
        <v>538</v>
      </c>
      <c r="G1596" t="s">
        <v>3</v>
      </c>
      <c r="H1596" t="s">
        <v>399</v>
      </c>
      <c r="I1596" s="13">
        <v>6</v>
      </c>
    </row>
    <row r="1597" spans="5:9" x14ac:dyDescent="0.35">
      <c r="E1597" s="158">
        <v>13649</v>
      </c>
      <c r="F1597" s="158" t="s">
        <v>903</v>
      </c>
      <c r="G1597" t="s">
        <v>3</v>
      </c>
      <c r="H1597" t="s">
        <v>2344</v>
      </c>
      <c r="I1597" s="13">
        <v>6</v>
      </c>
    </row>
    <row r="1598" spans="5:9" x14ac:dyDescent="0.35">
      <c r="E1598" s="158">
        <v>13650</v>
      </c>
      <c r="F1598" s="158" t="s">
        <v>506</v>
      </c>
      <c r="G1598" t="s">
        <v>3</v>
      </c>
      <c r="H1598" t="s">
        <v>871</v>
      </c>
      <c r="I1598" s="13">
        <v>6</v>
      </c>
    </row>
    <row r="1599" spans="5:9" x14ac:dyDescent="0.35">
      <c r="E1599" s="158">
        <v>13651</v>
      </c>
      <c r="F1599" s="158" t="s">
        <v>507</v>
      </c>
      <c r="G1599" t="s">
        <v>3</v>
      </c>
      <c r="H1599" t="s">
        <v>871</v>
      </c>
      <c r="I1599" s="13">
        <v>6</v>
      </c>
    </row>
    <row r="1600" spans="5:9" x14ac:dyDescent="0.35">
      <c r="E1600" s="158">
        <v>13652</v>
      </c>
      <c r="F1600" s="158" t="s">
        <v>904</v>
      </c>
      <c r="G1600" t="s">
        <v>3</v>
      </c>
      <c r="H1600" t="s">
        <v>2344</v>
      </c>
      <c r="I1600" s="13">
        <v>6</v>
      </c>
    </row>
    <row r="1601" spans="5:9" x14ac:dyDescent="0.35">
      <c r="E1601" s="158">
        <v>13654</v>
      </c>
      <c r="F1601" s="158" t="s">
        <v>905</v>
      </c>
      <c r="G1601" t="s">
        <v>3</v>
      </c>
      <c r="H1601" t="s">
        <v>2344</v>
      </c>
      <c r="I1601" s="13">
        <v>6</v>
      </c>
    </row>
    <row r="1602" spans="5:9" x14ac:dyDescent="0.35">
      <c r="E1602" s="158">
        <v>13655</v>
      </c>
      <c r="F1602" s="158" t="s">
        <v>906</v>
      </c>
      <c r="G1602" t="s">
        <v>3</v>
      </c>
      <c r="H1602" t="s">
        <v>1617</v>
      </c>
      <c r="I1602" s="13">
        <v>6</v>
      </c>
    </row>
    <row r="1603" spans="5:9" x14ac:dyDescent="0.35">
      <c r="E1603" s="158">
        <v>13656</v>
      </c>
      <c r="F1603" s="158" t="s">
        <v>508</v>
      </c>
      <c r="G1603" t="s">
        <v>3</v>
      </c>
      <c r="H1603" t="s">
        <v>871</v>
      </c>
      <c r="I1603" s="13">
        <v>6</v>
      </c>
    </row>
    <row r="1604" spans="5:9" x14ac:dyDescent="0.35">
      <c r="E1604" s="158">
        <v>13657</v>
      </c>
      <c r="F1604" s="158" t="s">
        <v>509</v>
      </c>
      <c r="G1604" t="s">
        <v>3</v>
      </c>
      <c r="H1604" t="s">
        <v>871</v>
      </c>
      <c r="I1604" s="13">
        <v>6</v>
      </c>
    </row>
    <row r="1605" spans="5:9" x14ac:dyDescent="0.35">
      <c r="E1605" s="158">
        <v>13658</v>
      </c>
      <c r="F1605" s="158" t="s">
        <v>907</v>
      </c>
      <c r="G1605" t="s">
        <v>3</v>
      </c>
      <c r="H1605" t="s">
        <v>2344</v>
      </c>
      <c r="I1605" s="13">
        <v>6</v>
      </c>
    </row>
    <row r="1606" spans="5:9" x14ac:dyDescent="0.35">
      <c r="E1606" s="158">
        <v>13659</v>
      </c>
      <c r="F1606" s="158" t="s">
        <v>510</v>
      </c>
      <c r="G1606" t="s">
        <v>3</v>
      </c>
      <c r="H1606" t="s">
        <v>871</v>
      </c>
      <c r="I1606" s="13">
        <v>6</v>
      </c>
    </row>
    <row r="1607" spans="5:9" x14ac:dyDescent="0.35">
      <c r="E1607" s="158">
        <v>13660</v>
      </c>
      <c r="F1607" s="158" t="s">
        <v>908</v>
      </c>
      <c r="G1607" t="s">
        <v>3</v>
      </c>
      <c r="H1607" t="s">
        <v>2344</v>
      </c>
      <c r="I1607" s="13">
        <v>6</v>
      </c>
    </row>
    <row r="1608" spans="5:9" x14ac:dyDescent="0.35">
      <c r="E1608" s="158">
        <v>13661</v>
      </c>
      <c r="F1608" s="158" t="s">
        <v>511</v>
      </c>
      <c r="G1608" t="s">
        <v>3</v>
      </c>
      <c r="H1608" t="s">
        <v>871</v>
      </c>
      <c r="I1608" s="13">
        <v>6</v>
      </c>
    </row>
    <row r="1609" spans="5:9" x14ac:dyDescent="0.35">
      <c r="E1609" s="158">
        <v>13662</v>
      </c>
      <c r="F1609" s="158" t="s">
        <v>3</v>
      </c>
      <c r="G1609" t="s">
        <v>3</v>
      </c>
      <c r="H1609" t="s">
        <v>2344</v>
      </c>
      <c r="I1609" s="13">
        <v>6</v>
      </c>
    </row>
    <row r="1610" spans="5:9" x14ac:dyDescent="0.35">
      <c r="E1610" s="158">
        <v>13664</v>
      </c>
      <c r="F1610" s="158" t="s">
        <v>909</v>
      </c>
      <c r="G1610" t="s">
        <v>3</v>
      </c>
      <c r="H1610" t="s">
        <v>2344</v>
      </c>
      <c r="I1610" s="13">
        <v>6</v>
      </c>
    </row>
    <row r="1611" spans="5:9" x14ac:dyDescent="0.35">
      <c r="E1611" s="158">
        <v>13665</v>
      </c>
      <c r="F1611" s="158" t="s">
        <v>512</v>
      </c>
      <c r="G1611" t="s">
        <v>3</v>
      </c>
      <c r="H1611" t="s">
        <v>871</v>
      </c>
      <c r="I1611" s="13">
        <v>6</v>
      </c>
    </row>
    <row r="1612" spans="5:9" x14ac:dyDescent="0.35">
      <c r="E1612" s="158">
        <v>13666</v>
      </c>
      <c r="F1612" s="158" t="s">
        <v>910</v>
      </c>
      <c r="G1612" t="s">
        <v>3</v>
      </c>
      <c r="H1612" t="s">
        <v>2344</v>
      </c>
      <c r="I1612" s="13">
        <v>6</v>
      </c>
    </row>
    <row r="1613" spans="5:9" x14ac:dyDescent="0.35">
      <c r="E1613" s="158">
        <v>13667</v>
      </c>
      <c r="F1613" s="158" t="s">
        <v>911</v>
      </c>
      <c r="G1613" t="s">
        <v>3</v>
      </c>
      <c r="H1613" t="s">
        <v>2344</v>
      </c>
      <c r="I1613" s="13">
        <v>6</v>
      </c>
    </row>
    <row r="1614" spans="5:9" x14ac:dyDescent="0.35">
      <c r="E1614" s="158">
        <v>13668</v>
      </c>
      <c r="F1614" s="158" t="s">
        <v>912</v>
      </c>
      <c r="G1614" t="s">
        <v>3</v>
      </c>
      <c r="H1614" t="s">
        <v>2344</v>
      </c>
      <c r="I1614" s="13">
        <v>6</v>
      </c>
    </row>
    <row r="1615" spans="5:9" x14ac:dyDescent="0.35">
      <c r="E1615" s="158">
        <v>13669</v>
      </c>
      <c r="F1615" s="158" t="s">
        <v>913</v>
      </c>
      <c r="G1615" t="s">
        <v>3</v>
      </c>
      <c r="H1615" t="s">
        <v>2344</v>
      </c>
      <c r="I1615" s="13">
        <v>6</v>
      </c>
    </row>
    <row r="1616" spans="5:9" x14ac:dyDescent="0.35">
      <c r="E1616" s="158">
        <v>13670</v>
      </c>
      <c r="F1616" s="158" t="s">
        <v>914</v>
      </c>
      <c r="G1616" t="s">
        <v>3</v>
      </c>
      <c r="H1616" t="s">
        <v>2344</v>
      </c>
      <c r="I1616" s="13">
        <v>6</v>
      </c>
    </row>
    <row r="1617" spans="5:9" x14ac:dyDescent="0.35">
      <c r="E1617" s="158">
        <v>13671</v>
      </c>
      <c r="F1617" s="158" t="s">
        <v>488</v>
      </c>
      <c r="G1617" t="s">
        <v>3</v>
      </c>
      <c r="H1617" t="s">
        <v>871</v>
      </c>
      <c r="I1617" s="13">
        <v>6</v>
      </c>
    </row>
    <row r="1618" spans="5:9" x14ac:dyDescent="0.35">
      <c r="E1618" s="158">
        <v>13672</v>
      </c>
      <c r="F1618" s="158" t="s">
        <v>915</v>
      </c>
      <c r="G1618" t="s">
        <v>3</v>
      </c>
      <c r="H1618" t="s">
        <v>2344</v>
      </c>
      <c r="I1618" s="13">
        <v>6</v>
      </c>
    </row>
    <row r="1619" spans="5:9" x14ac:dyDescent="0.35">
      <c r="E1619" s="158">
        <v>13673</v>
      </c>
      <c r="F1619" s="158" t="s">
        <v>513</v>
      </c>
      <c r="G1619" t="s">
        <v>3</v>
      </c>
      <c r="H1619" t="s">
        <v>871</v>
      </c>
      <c r="I1619" s="13">
        <v>6</v>
      </c>
    </row>
    <row r="1620" spans="5:9" x14ac:dyDescent="0.35">
      <c r="E1620" s="158">
        <v>13674</v>
      </c>
      <c r="F1620" s="158" t="s">
        <v>514</v>
      </c>
      <c r="G1620" t="s">
        <v>3</v>
      </c>
      <c r="H1620" t="s">
        <v>871</v>
      </c>
      <c r="I1620" s="13">
        <v>6</v>
      </c>
    </row>
    <row r="1621" spans="5:9" x14ac:dyDescent="0.35">
      <c r="E1621" s="158">
        <v>13675</v>
      </c>
      <c r="F1621" s="158" t="s">
        <v>515</v>
      </c>
      <c r="G1621" t="s">
        <v>3</v>
      </c>
      <c r="H1621" t="s">
        <v>871</v>
      </c>
      <c r="I1621" s="13">
        <v>6</v>
      </c>
    </row>
    <row r="1622" spans="5:9" x14ac:dyDescent="0.35">
      <c r="E1622" s="158">
        <v>13676</v>
      </c>
      <c r="F1622" s="158" t="s">
        <v>884</v>
      </c>
      <c r="G1622" t="s">
        <v>3</v>
      </c>
      <c r="H1622" t="s">
        <v>2344</v>
      </c>
      <c r="I1622" s="13">
        <v>6</v>
      </c>
    </row>
    <row r="1623" spans="5:9" x14ac:dyDescent="0.35">
      <c r="E1623" s="158">
        <v>13677</v>
      </c>
      <c r="F1623" s="158" t="s">
        <v>916</v>
      </c>
      <c r="G1623" t="s">
        <v>3</v>
      </c>
      <c r="H1623" t="s">
        <v>2344</v>
      </c>
      <c r="I1623" s="13">
        <v>6</v>
      </c>
    </row>
    <row r="1624" spans="5:9" x14ac:dyDescent="0.35">
      <c r="E1624" s="158">
        <v>13678</v>
      </c>
      <c r="F1624" s="158" t="s">
        <v>917</v>
      </c>
      <c r="G1624" t="s">
        <v>3</v>
      </c>
      <c r="H1624" t="s">
        <v>2344</v>
      </c>
      <c r="I1624" s="13">
        <v>6</v>
      </c>
    </row>
    <row r="1625" spans="5:9" x14ac:dyDescent="0.35">
      <c r="E1625" s="158">
        <v>13679</v>
      </c>
      <c r="F1625" s="158" t="s">
        <v>516</v>
      </c>
      <c r="G1625" t="s">
        <v>3</v>
      </c>
      <c r="H1625" t="s">
        <v>871</v>
      </c>
      <c r="I1625" s="13">
        <v>6</v>
      </c>
    </row>
    <row r="1626" spans="5:9" x14ac:dyDescent="0.35">
      <c r="E1626" s="158">
        <v>13680</v>
      </c>
      <c r="F1626" s="158" t="s">
        <v>918</v>
      </c>
      <c r="G1626" t="s">
        <v>3</v>
      </c>
      <c r="H1626" t="s">
        <v>2344</v>
      </c>
      <c r="I1626" s="13">
        <v>6</v>
      </c>
    </row>
    <row r="1627" spans="5:9" x14ac:dyDescent="0.35">
      <c r="E1627" s="158">
        <v>13681</v>
      </c>
      <c r="F1627" s="158" t="s">
        <v>919</v>
      </c>
      <c r="G1627" t="s">
        <v>3</v>
      </c>
      <c r="H1627" t="s">
        <v>2344</v>
      </c>
      <c r="I1627" s="13">
        <v>6</v>
      </c>
    </row>
    <row r="1628" spans="5:9" x14ac:dyDescent="0.35">
      <c r="E1628" s="158">
        <v>13682</v>
      </c>
      <c r="F1628" s="158" t="s">
        <v>517</v>
      </c>
      <c r="G1628" t="s">
        <v>3</v>
      </c>
      <c r="H1628" t="s">
        <v>871</v>
      </c>
      <c r="I1628" s="13">
        <v>6</v>
      </c>
    </row>
    <row r="1629" spans="5:9" x14ac:dyDescent="0.35">
      <c r="E1629" s="158">
        <v>13683</v>
      </c>
      <c r="F1629" s="158" t="s">
        <v>883</v>
      </c>
      <c r="G1629" t="s">
        <v>3</v>
      </c>
      <c r="H1629" t="s">
        <v>1617</v>
      </c>
      <c r="I1629" s="13">
        <v>6</v>
      </c>
    </row>
    <row r="1630" spans="5:9" x14ac:dyDescent="0.35">
      <c r="E1630" s="158">
        <v>13684</v>
      </c>
      <c r="F1630" s="158" t="s">
        <v>920</v>
      </c>
      <c r="G1630" t="s">
        <v>3</v>
      </c>
      <c r="H1630" t="s">
        <v>2344</v>
      </c>
      <c r="I1630" s="13">
        <v>6</v>
      </c>
    </row>
    <row r="1631" spans="5:9" x14ac:dyDescent="0.35">
      <c r="E1631" s="158">
        <v>13685</v>
      </c>
      <c r="F1631" s="158" t="s">
        <v>518</v>
      </c>
      <c r="G1631" t="s">
        <v>3</v>
      </c>
      <c r="H1631" t="s">
        <v>871</v>
      </c>
      <c r="I1631" s="13">
        <v>6</v>
      </c>
    </row>
    <row r="1632" spans="5:9" x14ac:dyDescent="0.35">
      <c r="E1632" s="158">
        <v>13687</v>
      </c>
      <c r="F1632" s="158" t="s">
        <v>921</v>
      </c>
      <c r="G1632" t="s">
        <v>3</v>
      </c>
      <c r="H1632" t="s">
        <v>2344</v>
      </c>
      <c r="I1632" s="13">
        <v>6</v>
      </c>
    </row>
    <row r="1633" spans="5:9" x14ac:dyDescent="0.35">
      <c r="E1633" s="158">
        <v>13690</v>
      </c>
      <c r="F1633" s="158" t="s">
        <v>922</v>
      </c>
      <c r="G1633" t="s">
        <v>3</v>
      </c>
      <c r="H1633" t="s">
        <v>2344</v>
      </c>
      <c r="I1633" s="13">
        <v>6</v>
      </c>
    </row>
    <row r="1634" spans="5:9" x14ac:dyDescent="0.35">
      <c r="E1634" s="158">
        <v>13691</v>
      </c>
      <c r="F1634" s="158" t="s">
        <v>519</v>
      </c>
      <c r="G1634" t="s">
        <v>3</v>
      </c>
      <c r="H1634" t="s">
        <v>871</v>
      </c>
      <c r="I1634" s="13">
        <v>6</v>
      </c>
    </row>
    <row r="1635" spans="5:9" x14ac:dyDescent="0.35">
      <c r="E1635" s="158">
        <v>13692</v>
      </c>
      <c r="F1635" s="158" t="s">
        <v>520</v>
      </c>
      <c r="G1635" t="s">
        <v>3</v>
      </c>
      <c r="H1635" t="s">
        <v>871</v>
      </c>
      <c r="I1635" s="13">
        <v>6</v>
      </c>
    </row>
    <row r="1636" spans="5:9" x14ac:dyDescent="0.35">
      <c r="E1636" s="158">
        <v>13693</v>
      </c>
      <c r="F1636" s="158" t="s">
        <v>521</v>
      </c>
      <c r="G1636" t="s">
        <v>3</v>
      </c>
      <c r="H1636" t="s">
        <v>871</v>
      </c>
      <c r="I1636" s="13">
        <v>6</v>
      </c>
    </row>
    <row r="1637" spans="5:9" x14ac:dyDescent="0.35">
      <c r="E1637" s="158">
        <v>13694</v>
      </c>
      <c r="F1637" s="158" t="s">
        <v>923</v>
      </c>
      <c r="G1637" t="s">
        <v>3</v>
      </c>
      <c r="H1637" t="s">
        <v>2344</v>
      </c>
      <c r="I1637" s="13">
        <v>6</v>
      </c>
    </row>
    <row r="1638" spans="5:9" x14ac:dyDescent="0.35">
      <c r="E1638" s="158">
        <v>13695</v>
      </c>
      <c r="F1638" s="158" t="s">
        <v>924</v>
      </c>
      <c r="G1638" t="s">
        <v>3</v>
      </c>
      <c r="H1638" t="s">
        <v>2344</v>
      </c>
      <c r="I1638" s="13">
        <v>6</v>
      </c>
    </row>
    <row r="1639" spans="5:9" x14ac:dyDescent="0.35">
      <c r="E1639" s="158">
        <v>13696</v>
      </c>
      <c r="F1639" s="158" t="s">
        <v>925</v>
      </c>
      <c r="G1639" t="s">
        <v>3</v>
      </c>
      <c r="H1639" t="s">
        <v>2344</v>
      </c>
      <c r="I1639" s="13">
        <v>6</v>
      </c>
    </row>
    <row r="1640" spans="5:9" x14ac:dyDescent="0.35">
      <c r="E1640" s="158">
        <v>13697</v>
      </c>
      <c r="F1640" s="158" t="s">
        <v>926</v>
      </c>
      <c r="G1640" t="s">
        <v>3</v>
      </c>
      <c r="H1640" t="s">
        <v>2344</v>
      </c>
      <c r="I1640" s="13">
        <v>6</v>
      </c>
    </row>
    <row r="1641" spans="5:9" x14ac:dyDescent="0.35">
      <c r="E1641" s="158">
        <v>13699</v>
      </c>
      <c r="F1641" s="158" t="s">
        <v>884</v>
      </c>
      <c r="G1641" t="s">
        <v>3</v>
      </c>
      <c r="H1641" t="s">
        <v>2344</v>
      </c>
      <c r="I1641" s="13">
        <v>6</v>
      </c>
    </row>
    <row r="1642" spans="5:9" x14ac:dyDescent="0.35">
      <c r="E1642" s="158">
        <v>13730</v>
      </c>
      <c r="F1642" s="158" t="s">
        <v>259</v>
      </c>
      <c r="G1642" t="s">
        <v>1</v>
      </c>
      <c r="H1642" t="s">
        <v>1766</v>
      </c>
      <c r="I1642" s="13">
        <v>6</v>
      </c>
    </row>
    <row r="1643" spans="5:9" x14ac:dyDescent="0.35">
      <c r="E1643" s="158">
        <v>13731</v>
      </c>
      <c r="F1643" s="158" t="s">
        <v>2359</v>
      </c>
      <c r="G1643" t="s">
        <v>1</v>
      </c>
      <c r="H1643" t="s">
        <v>2141</v>
      </c>
      <c r="I1643" s="13">
        <v>6</v>
      </c>
    </row>
    <row r="1644" spans="5:9" x14ac:dyDescent="0.35">
      <c r="E1644" s="158">
        <v>13732</v>
      </c>
      <c r="F1644" s="158" t="s">
        <v>2360</v>
      </c>
      <c r="G1644" t="s">
        <v>1</v>
      </c>
      <c r="H1644" t="s">
        <v>2361</v>
      </c>
      <c r="I1644" s="13">
        <v>5</v>
      </c>
    </row>
    <row r="1645" spans="5:9" x14ac:dyDescent="0.35">
      <c r="E1645" s="158">
        <v>13733</v>
      </c>
      <c r="F1645" s="158" t="s">
        <v>260</v>
      </c>
      <c r="G1645" t="s">
        <v>1</v>
      </c>
      <c r="H1645" t="s">
        <v>1766</v>
      </c>
      <c r="I1645" s="13">
        <v>6</v>
      </c>
    </row>
    <row r="1646" spans="5:9" x14ac:dyDescent="0.35">
      <c r="E1646" s="158">
        <v>13734</v>
      </c>
      <c r="F1646" s="158" t="s">
        <v>2362</v>
      </c>
      <c r="G1646" t="s">
        <v>1</v>
      </c>
      <c r="H1646" t="s">
        <v>2361</v>
      </c>
      <c r="I1646" s="13">
        <v>5</v>
      </c>
    </row>
    <row r="1647" spans="5:9" x14ac:dyDescent="0.35">
      <c r="E1647" s="158">
        <v>13736</v>
      </c>
      <c r="F1647" s="158" t="s">
        <v>2363</v>
      </c>
      <c r="G1647" t="s">
        <v>1</v>
      </c>
      <c r="H1647" t="s">
        <v>2361</v>
      </c>
      <c r="I1647" s="13">
        <v>5</v>
      </c>
    </row>
    <row r="1648" spans="5:9" x14ac:dyDescent="0.35">
      <c r="E1648" s="158">
        <v>13737</v>
      </c>
      <c r="F1648" s="158" t="s">
        <v>2364</v>
      </c>
      <c r="G1648" t="s">
        <v>1</v>
      </c>
      <c r="H1648" t="s">
        <v>2365</v>
      </c>
      <c r="I1648" s="13">
        <v>6</v>
      </c>
    </row>
    <row r="1649" spans="5:9" x14ac:dyDescent="0.35">
      <c r="E1649" s="158">
        <v>13738</v>
      </c>
      <c r="F1649" s="158" t="s">
        <v>336</v>
      </c>
      <c r="G1649" t="s">
        <v>5</v>
      </c>
      <c r="H1649" t="s">
        <v>329</v>
      </c>
      <c r="I1649" s="13">
        <v>5</v>
      </c>
    </row>
    <row r="1650" spans="5:9" x14ac:dyDescent="0.35">
      <c r="E1650" s="158">
        <v>13739</v>
      </c>
      <c r="F1650" s="158" t="s">
        <v>2366</v>
      </c>
      <c r="G1650" t="s">
        <v>1</v>
      </c>
      <c r="H1650" t="s">
        <v>2141</v>
      </c>
      <c r="I1650" s="13">
        <v>6</v>
      </c>
    </row>
    <row r="1651" spans="5:9" x14ac:dyDescent="0.35">
      <c r="E1651" s="158">
        <v>13740</v>
      </c>
      <c r="F1651" s="158" t="s">
        <v>2367</v>
      </c>
      <c r="G1651" t="s">
        <v>1</v>
      </c>
      <c r="H1651" t="s">
        <v>2141</v>
      </c>
      <c r="I1651" s="13">
        <v>6</v>
      </c>
    </row>
    <row r="1652" spans="5:9" x14ac:dyDescent="0.35">
      <c r="E1652" s="158">
        <v>13743</v>
      </c>
      <c r="F1652" s="158" t="s">
        <v>2368</v>
      </c>
      <c r="G1652" t="s">
        <v>1</v>
      </c>
      <c r="H1652" t="s">
        <v>2361</v>
      </c>
      <c r="I1652" s="13">
        <v>5</v>
      </c>
    </row>
    <row r="1653" spans="5:9" x14ac:dyDescent="0.35">
      <c r="E1653" s="158">
        <v>13744</v>
      </c>
      <c r="F1653" s="158" t="s">
        <v>2369</v>
      </c>
      <c r="G1653" t="s">
        <v>1</v>
      </c>
      <c r="H1653" t="s">
        <v>2365</v>
      </c>
      <c r="I1653" s="13">
        <v>6</v>
      </c>
    </row>
    <row r="1654" spans="5:9" x14ac:dyDescent="0.35">
      <c r="E1654" s="158">
        <v>13745</v>
      </c>
      <c r="F1654" s="158" t="s">
        <v>2370</v>
      </c>
      <c r="G1654" t="s">
        <v>1</v>
      </c>
      <c r="H1654" t="s">
        <v>2365</v>
      </c>
      <c r="I1654" s="13">
        <v>6</v>
      </c>
    </row>
    <row r="1655" spans="5:9" x14ac:dyDescent="0.35">
      <c r="E1655" s="158">
        <v>13746</v>
      </c>
      <c r="F1655" s="158" t="s">
        <v>2371</v>
      </c>
      <c r="G1655" t="s">
        <v>1</v>
      </c>
      <c r="H1655" t="s">
        <v>2365</v>
      </c>
      <c r="I1655" s="13">
        <v>6</v>
      </c>
    </row>
    <row r="1656" spans="5:9" x14ac:dyDescent="0.35">
      <c r="E1656" s="158">
        <v>13747</v>
      </c>
      <c r="F1656" s="158" t="s">
        <v>797</v>
      </c>
      <c r="G1656" t="s">
        <v>1</v>
      </c>
      <c r="H1656" t="s">
        <v>1763</v>
      </c>
      <c r="I1656" s="13">
        <v>6</v>
      </c>
    </row>
    <row r="1657" spans="5:9" x14ac:dyDescent="0.35">
      <c r="E1657" s="158">
        <v>13748</v>
      </c>
      <c r="F1657" s="158" t="s">
        <v>2372</v>
      </c>
      <c r="G1657" t="s">
        <v>1</v>
      </c>
      <c r="H1657" t="s">
        <v>2365</v>
      </c>
      <c r="I1657" s="13">
        <v>6</v>
      </c>
    </row>
    <row r="1658" spans="5:9" x14ac:dyDescent="0.35">
      <c r="E1658" s="158">
        <v>13749</v>
      </c>
      <c r="F1658" s="158" t="s">
        <v>2373</v>
      </c>
      <c r="G1658" t="s">
        <v>1</v>
      </c>
      <c r="H1658" t="s">
        <v>2365</v>
      </c>
      <c r="I1658" s="13">
        <v>6</v>
      </c>
    </row>
    <row r="1659" spans="5:9" x14ac:dyDescent="0.35">
      <c r="E1659" s="158">
        <v>13750</v>
      </c>
      <c r="F1659" s="158" t="s">
        <v>2374</v>
      </c>
      <c r="G1659" t="s">
        <v>1</v>
      </c>
      <c r="H1659" t="s">
        <v>2141</v>
      </c>
      <c r="I1659" s="13">
        <v>6</v>
      </c>
    </row>
    <row r="1660" spans="5:9" x14ac:dyDescent="0.35">
      <c r="E1660" s="158">
        <v>13751</v>
      </c>
      <c r="F1660" s="158" t="s">
        <v>2375</v>
      </c>
      <c r="G1660" t="s">
        <v>1</v>
      </c>
      <c r="H1660" t="s">
        <v>2141</v>
      </c>
      <c r="I1660" s="13">
        <v>6</v>
      </c>
    </row>
    <row r="1661" spans="5:9" x14ac:dyDescent="0.35">
      <c r="E1661" s="158">
        <v>13752</v>
      </c>
      <c r="F1661" s="158" t="s">
        <v>2376</v>
      </c>
      <c r="G1661" t="s">
        <v>1</v>
      </c>
      <c r="H1661" t="s">
        <v>2141</v>
      </c>
      <c r="I1661" s="13">
        <v>6</v>
      </c>
    </row>
    <row r="1662" spans="5:9" x14ac:dyDescent="0.35">
      <c r="E1662" s="158">
        <v>13753</v>
      </c>
      <c r="F1662" s="158" t="s">
        <v>2377</v>
      </c>
      <c r="G1662" t="s">
        <v>1</v>
      </c>
      <c r="H1662" t="s">
        <v>2141</v>
      </c>
      <c r="I1662" s="13">
        <v>6</v>
      </c>
    </row>
    <row r="1663" spans="5:9" x14ac:dyDescent="0.35">
      <c r="E1663" s="158">
        <v>13754</v>
      </c>
      <c r="F1663" s="158" t="s">
        <v>2378</v>
      </c>
      <c r="G1663" t="s">
        <v>1</v>
      </c>
      <c r="H1663" t="s">
        <v>2365</v>
      </c>
      <c r="I1663" s="13">
        <v>6</v>
      </c>
    </row>
    <row r="1664" spans="5:9" x14ac:dyDescent="0.35">
      <c r="E1664" s="158">
        <v>13755</v>
      </c>
      <c r="F1664" s="158" t="s">
        <v>2379</v>
      </c>
      <c r="G1664" t="s">
        <v>1</v>
      </c>
      <c r="H1664" t="s">
        <v>2141</v>
      </c>
      <c r="I1664" s="13">
        <v>6</v>
      </c>
    </row>
    <row r="1665" spans="5:9" x14ac:dyDescent="0.35">
      <c r="E1665" s="158">
        <v>13756</v>
      </c>
      <c r="F1665" s="158" t="s">
        <v>2380</v>
      </c>
      <c r="G1665" t="s">
        <v>1</v>
      </c>
      <c r="H1665" t="s">
        <v>2141</v>
      </c>
      <c r="I1665" s="13">
        <v>6</v>
      </c>
    </row>
    <row r="1666" spans="5:9" x14ac:dyDescent="0.35">
      <c r="E1666" s="158">
        <v>13757</v>
      </c>
      <c r="F1666" s="158" t="s">
        <v>2381</v>
      </c>
      <c r="G1666" t="s">
        <v>1</v>
      </c>
      <c r="H1666" t="s">
        <v>2141</v>
      </c>
      <c r="I1666" s="13">
        <v>6</v>
      </c>
    </row>
    <row r="1667" spans="5:9" x14ac:dyDescent="0.35">
      <c r="E1667" s="158">
        <v>13758</v>
      </c>
      <c r="F1667" s="158" t="s">
        <v>261</v>
      </c>
      <c r="G1667" t="s">
        <v>1</v>
      </c>
      <c r="H1667" t="s">
        <v>1766</v>
      </c>
      <c r="I1667" s="13">
        <v>6</v>
      </c>
    </row>
    <row r="1668" spans="5:9" x14ac:dyDescent="0.35">
      <c r="E1668" s="158">
        <v>13760</v>
      </c>
      <c r="F1668" s="158" t="s">
        <v>2382</v>
      </c>
      <c r="G1668" t="s">
        <v>1</v>
      </c>
      <c r="H1668" t="s">
        <v>2365</v>
      </c>
      <c r="I1668" s="13">
        <v>6</v>
      </c>
    </row>
    <row r="1669" spans="5:9" x14ac:dyDescent="0.35">
      <c r="E1669" s="158">
        <v>13761</v>
      </c>
      <c r="F1669" s="158" t="s">
        <v>2382</v>
      </c>
      <c r="G1669" t="s">
        <v>1</v>
      </c>
      <c r="H1669" t="s">
        <v>2365</v>
      </c>
      <c r="I1669" s="13">
        <v>6</v>
      </c>
    </row>
    <row r="1670" spans="5:9" x14ac:dyDescent="0.35">
      <c r="E1670" s="158">
        <v>13762</v>
      </c>
      <c r="F1670" s="158" t="s">
        <v>2383</v>
      </c>
      <c r="G1670" t="s">
        <v>1</v>
      </c>
      <c r="H1670" t="s">
        <v>2365</v>
      </c>
      <c r="I1670" s="13">
        <v>6</v>
      </c>
    </row>
    <row r="1671" spans="5:9" x14ac:dyDescent="0.35">
      <c r="E1671" s="158">
        <v>13763</v>
      </c>
      <c r="F1671" s="158" t="s">
        <v>2382</v>
      </c>
      <c r="G1671" t="s">
        <v>1</v>
      </c>
      <c r="H1671" t="s">
        <v>2365</v>
      </c>
      <c r="I1671" s="13">
        <v>6</v>
      </c>
    </row>
    <row r="1672" spans="5:9" x14ac:dyDescent="0.35">
      <c r="E1672" s="158">
        <v>13774</v>
      </c>
      <c r="F1672" s="158" t="s">
        <v>2384</v>
      </c>
      <c r="G1672" t="s">
        <v>1</v>
      </c>
      <c r="H1672" t="s">
        <v>2141</v>
      </c>
      <c r="I1672" s="13">
        <v>6</v>
      </c>
    </row>
    <row r="1673" spans="5:9" x14ac:dyDescent="0.35">
      <c r="E1673" s="158">
        <v>13775</v>
      </c>
      <c r="F1673" s="158" t="s">
        <v>1617</v>
      </c>
      <c r="G1673" t="s">
        <v>1</v>
      </c>
      <c r="H1673" t="s">
        <v>2141</v>
      </c>
      <c r="I1673" s="13">
        <v>6</v>
      </c>
    </row>
    <row r="1674" spans="5:9" x14ac:dyDescent="0.35">
      <c r="E1674" s="158">
        <v>13776</v>
      </c>
      <c r="F1674" s="158" t="s">
        <v>798</v>
      </c>
      <c r="G1674" t="s">
        <v>1</v>
      </c>
      <c r="H1674" t="s">
        <v>1763</v>
      </c>
      <c r="I1674" s="13">
        <v>6</v>
      </c>
    </row>
    <row r="1675" spans="5:9" x14ac:dyDescent="0.35">
      <c r="E1675" s="158">
        <v>13777</v>
      </c>
      <c r="F1675" s="158" t="s">
        <v>2385</v>
      </c>
      <c r="G1675" t="s">
        <v>1</v>
      </c>
      <c r="H1675" t="s">
        <v>2365</v>
      </c>
      <c r="I1675" s="13">
        <v>6</v>
      </c>
    </row>
    <row r="1676" spans="5:9" x14ac:dyDescent="0.35">
      <c r="E1676" s="158">
        <v>13778</v>
      </c>
      <c r="F1676" s="158" t="s">
        <v>262</v>
      </c>
      <c r="G1676" t="s">
        <v>1</v>
      </c>
      <c r="H1676" t="s">
        <v>1766</v>
      </c>
      <c r="I1676" s="13">
        <v>6</v>
      </c>
    </row>
    <row r="1677" spans="5:9" x14ac:dyDescent="0.35">
      <c r="E1677" s="158">
        <v>13780</v>
      </c>
      <c r="F1677" s="158" t="s">
        <v>263</v>
      </c>
      <c r="G1677" t="s">
        <v>1</v>
      </c>
      <c r="H1677" t="s">
        <v>1766</v>
      </c>
      <c r="I1677" s="13">
        <v>6</v>
      </c>
    </row>
    <row r="1678" spans="5:9" x14ac:dyDescent="0.35">
      <c r="E1678" s="158">
        <v>13782</v>
      </c>
      <c r="F1678" s="158" t="s">
        <v>2386</v>
      </c>
      <c r="G1678" t="s">
        <v>1</v>
      </c>
      <c r="H1678" t="s">
        <v>2141</v>
      </c>
      <c r="I1678" s="13">
        <v>6</v>
      </c>
    </row>
    <row r="1679" spans="5:9" x14ac:dyDescent="0.35">
      <c r="E1679" s="158">
        <v>13783</v>
      </c>
      <c r="F1679" s="158" t="s">
        <v>2387</v>
      </c>
      <c r="G1679" t="s">
        <v>1</v>
      </c>
      <c r="H1679" t="s">
        <v>2141</v>
      </c>
      <c r="I1679" s="13">
        <v>6</v>
      </c>
    </row>
    <row r="1680" spans="5:9" x14ac:dyDescent="0.35">
      <c r="E1680" s="158">
        <v>13784</v>
      </c>
      <c r="F1680" s="158" t="s">
        <v>337</v>
      </c>
      <c r="G1680" t="s">
        <v>5</v>
      </c>
      <c r="H1680" t="s">
        <v>329</v>
      </c>
      <c r="I1680" s="13">
        <v>5</v>
      </c>
    </row>
    <row r="1681" spans="5:9" x14ac:dyDescent="0.35">
      <c r="E1681" s="158">
        <v>13786</v>
      </c>
      <c r="F1681" s="158" t="s">
        <v>2388</v>
      </c>
      <c r="G1681" t="s">
        <v>1</v>
      </c>
      <c r="H1681" t="s">
        <v>2141</v>
      </c>
      <c r="I1681" s="13">
        <v>6</v>
      </c>
    </row>
    <row r="1682" spans="5:9" x14ac:dyDescent="0.35">
      <c r="E1682" s="158">
        <v>13787</v>
      </c>
      <c r="F1682" s="158" t="s">
        <v>2389</v>
      </c>
      <c r="G1682" t="s">
        <v>1</v>
      </c>
      <c r="H1682" t="s">
        <v>2365</v>
      </c>
      <c r="I1682" s="13">
        <v>6</v>
      </c>
    </row>
    <row r="1683" spans="5:9" x14ac:dyDescent="0.35">
      <c r="E1683" s="158">
        <v>13788</v>
      </c>
      <c r="F1683" s="158" t="s">
        <v>2390</v>
      </c>
      <c r="G1683" t="s">
        <v>1</v>
      </c>
      <c r="H1683" t="s">
        <v>2141</v>
      </c>
      <c r="I1683" s="13">
        <v>6</v>
      </c>
    </row>
    <row r="1684" spans="5:9" x14ac:dyDescent="0.35">
      <c r="E1684" s="158">
        <v>13790</v>
      </c>
      <c r="F1684" s="158" t="s">
        <v>2391</v>
      </c>
      <c r="G1684" t="s">
        <v>1</v>
      </c>
      <c r="H1684" t="s">
        <v>2365</v>
      </c>
      <c r="I1684" s="13">
        <v>6</v>
      </c>
    </row>
    <row r="1685" spans="5:9" x14ac:dyDescent="0.35">
      <c r="E1685" s="158">
        <v>13794</v>
      </c>
      <c r="F1685" s="158" t="s">
        <v>2392</v>
      </c>
      <c r="G1685" t="s">
        <v>1</v>
      </c>
      <c r="H1685" t="s">
        <v>2365</v>
      </c>
      <c r="I1685" s="13">
        <v>6</v>
      </c>
    </row>
    <row r="1686" spans="5:9" x14ac:dyDescent="0.35">
      <c r="E1686" s="158">
        <v>13795</v>
      </c>
      <c r="F1686" s="158" t="s">
        <v>2393</v>
      </c>
      <c r="G1686" t="s">
        <v>1</v>
      </c>
      <c r="H1686" t="s">
        <v>2365</v>
      </c>
      <c r="I1686" s="13">
        <v>6</v>
      </c>
    </row>
    <row r="1687" spans="5:9" x14ac:dyDescent="0.35">
      <c r="E1687" s="158">
        <v>13796</v>
      </c>
      <c r="F1687" s="158" t="s">
        <v>799</v>
      </c>
      <c r="G1687" t="s">
        <v>1</v>
      </c>
      <c r="H1687" t="s">
        <v>1763</v>
      </c>
      <c r="I1687" s="13">
        <v>6</v>
      </c>
    </row>
    <row r="1688" spans="5:9" x14ac:dyDescent="0.35">
      <c r="E1688" s="158">
        <v>13797</v>
      </c>
      <c r="F1688" s="158" t="s">
        <v>2394</v>
      </c>
      <c r="G1688" t="s">
        <v>1</v>
      </c>
      <c r="H1688" t="s">
        <v>2365</v>
      </c>
      <c r="I1688" s="13">
        <v>6</v>
      </c>
    </row>
    <row r="1689" spans="5:9" x14ac:dyDescent="0.35">
      <c r="E1689" s="158">
        <v>13801</v>
      </c>
      <c r="F1689" s="158" t="s">
        <v>264</v>
      </c>
      <c r="G1689" t="s">
        <v>1</v>
      </c>
      <c r="H1689" t="s">
        <v>1766</v>
      </c>
      <c r="I1689" s="13">
        <v>6</v>
      </c>
    </row>
    <row r="1690" spans="5:9" x14ac:dyDescent="0.35">
      <c r="E1690" s="158">
        <v>13802</v>
      </c>
      <c r="F1690" s="158" t="s">
        <v>2395</v>
      </c>
      <c r="G1690" t="s">
        <v>1</v>
      </c>
      <c r="H1690" t="s">
        <v>2365</v>
      </c>
      <c r="I1690" s="13">
        <v>6</v>
      </c>
    </row>
    <row r="1691" spans="5:9" x14ac:dyDescent="0.35">
      <c r="E1691" s="158">
        <v>13803</v>
      </c>
      <c r="F1691" s="158" t="s">
        <v>338</v>
      </c>
      <c r="G1691" t="s">
        <v>5</v>
      </c>
      <c r="H1691" t="s">
        <v>329</v>
      </c>
      <c r="I1691" s="13">
        <v>5</v>
      </c>
    </row>
    <row r="1692" spans="5:9" x14ac:dyDescent="0.35">
      <c r="E1692" s="158">
        <v>13804</v>
      </c>
      <c r="F1692" s="158" t="s">
        <v>2396</v>
      </c>
      <c r="G1692" t="s">
        <v>1</v>
      </c>
      <c r="H1692" t="s">
        <v>2141</v>
      </c>
      <c r="I1692" s="13">
        <v>6</v>
      </c>
    </row>
    <row r="1693" spans="5:9" x14ac:dyDescent="0.35">
      <c r="E1693" s="158">
        <v>13806</v>
      </c>
      <c r="F1693" s="158" t="s">
        <v>2397</v>
      </c>
      <c r="G1693" t="s">
        <v>1</v>
      </c>
      <c r="H1693" t="s">
        <v>2141</v>
      </c>
      <c r="I1693" s="13">
        <v>6</v>
      </c>
    </row>
    <row r="1694" spans="5:9" x14ac:dyDescent="0.35">
      <c r="E1694" s="158">
        <v>13807</v>
      </c>
      <c r="F1694" s="158" t="s">
        <v>800</v>
      </c>
      <c r="G1694" t="s">
        <v>1</v>
      </c>
      <c r="H1694" t="s">
        <v>1763</v>
      </c>
      <c r="I1694" s="13">
        <v>6</v>
      </c>
    </row>
    <row r="1695" spans="5:9" x14ac:dyDescent="0.35">
      <c r="E1695" s="158">
        <v>13808</v>
      </c>
      <c r="F1695" s="158" t="s">
        <v>801</v>
      </c>
      <c r="G1695" t="s">
        <v>1</v>
      </c>
      <c r="H1695" t="s">
        <v>1763</v>
      </c>
      <c r="I1695" s="13">
        <v>6</v>
      </c>
    </row>
    <row r="1696" spans="5:9" x14ac:dyDescent="0.35">
      <c r="E1696" s="158">
        <v>13809</v>
      </c>
      <c r="F1696" s="158" t="s">
        <v>265</v>
      </c>
      <c r="G1696" t="s">
        <v>1</v>
      </c>
      <c r="H1696" t="s">
        <v>1766</v>
      </c>
      <c r="I1696" s="13">
        <v>6</v>
      </c>
    </row>
    <row r="1697" spans="5:9" x14ac:dyDescent="0.35">
      <c r="E1697" s="158">
        <v>13810</v>
      </c>
      <c r="F1697" s="158" t="s">
        <v>802</v>
      </c>
      <c r="G1697" t="s">
        <v>1</v>
      </c>
      <c r="H1697" t="s">
        <v>1763</v>
      </c>
      <c r="I1697" s="13">
        <v>6</v>
      </c>
    </row>
    <row r="1698" spans="5:9" x14ac:dyDescent="0.35">
      <c r="E1698" s="158">
        <v>13811</v>
      </c>
      <c r="F1698" s="158" t="s">
        <v>2398</v>
      </c>
      <c r="G1698" t="s">
        <v>1</v>
      </c>
      <c r="H1698" t="s">
        <v>2361</v>
      </c>
      <c r="I1698" s="13">
        <v>5</v>
      </c>
    </row>
    <row r="1699" spans="5:9" x14ac:dyDescent="0.35">
      <c r="E1699" s="158">
        <v>13812</v>
      </c>
      <c r="F1699" s="158" t="s">
        <v>2399</v>
      </c>
      <c r="G1699" t="s">
        <v>1</v>
      </c>
      <c r="H1699" t="s">
        <v>2361</v>
      </c>
      <c r="I1699" s="13">
        <v>5</v>
      </c>
    </row>
    <row r="1700" spans="5:9" x14ac:dyDescent="0.35">
      <c r="E1700" s="158">
        <v>13813</v>
      </c>
      <c r="F1700" s="158" t="s">
        <v>2400</v>
      </c>
      <c r="G1700" t="s">
        <v>1</v>
      </c>
      <c r="H1700" t="s">
        <v>2365</v>
      </c>
      <c r="I1700" s="13">
        <v>6</v>
      </c>
    </row>
    <row r="1701" spans="5:9" x14ac:dyDescent="0.35">
      <c r="E1701" s="158">
        <v>13814</v>
      </c>
      <c r="F1701" s="158" t="s">
        <v>266</v>
      </c>
      <c r="G1701" t="s">
        <v>1</v>
      </c>
      <c r="H1701" t="s">
        <v>1766</v>
      </c>
      <c r="I1701" s="13">
        <v>6</v>
      </c>
    </row>
    <row r="1702" spans="5:9" x14ac:dyDescent="0.35">
      <c r="E1702" s="158">
        <v>13815</v>
      </c>
      <c r="F1702" s="158" t="s">
        <v>267</v>
      </c>
      <c r="G1702" t="s">
        <v>1</v>
      </c>
      <c r="H1702" t="s">
        <v>1766</v>
      </c>
      <c r="I1702" s="13">
        <v>6</v>
      </c>
    </row>
    <row r="1703" spans="5:9" x14ac:dyDescent="0.35">
      <c r="E1703" s="158">
        <v>13820</v>
      </c>
      <c r="F1703" s="158" t="s">
        <v>803</v>
      </c>
      <c r="G1703" t="s">
        <v>1</v>
      </c>
      <c r="H1703" t="s">
        <v>1763</v>
      </c>
      <c r="I1703" s="13">
        <v>6</v>
      </c>
    </row>
    <row r="1704" spans="5:9" x14ac:dyDescent="0.35">
      <c r="E1704" s="158">
        <v>13825</v>
      </c>
      <c r="F1704" s="158" t="s">
        <v>804</v>
      </c>
      <c r="G1704" t="s">
        <v>1</v>
      </c>
      <c r="H1704" t="s">
        <v>1763</v>
      </c>
      <c r="I1704" s="13">
        <v>6</v>
      </c>
    </row>
    <row r="1705" spans="5:9" x14ac:dyDescent="0.35">
      <c r="E1705" s="158">
        <v>13826</v>
      </c>
      <c r="F1705" s="158" t="s">
        <v>2401</v>
      </c>
      <c r="G1705" t="s">
        <v>1</v>
      </c>
      <c r="H1705" t="s">
        <v>2365</v>
      </c>
      <c r="I1705" s="13">
        <v>6</v>
      </c>
    </row>
    <row r="1706" spans="5:9" x14ac:dyDescent="0.35">
      <c r="E1706" s="158">
        <v>13827</v>
      </c>
      <c r="F1706" s="158" t="s">
        <v>2402</v>
      </c>
      <c r="G1706" t="s">
        <v>1</v>
      </c>
      <c r="H1706" t="s">
        <v>2361</v>
      </c>
      <c r="I1706" s="13">
        <v>5</v>
      </c>
    </row>
    <row r="1707" spans="5:9" x14ac:dyDescent="0.35">
      <c r="E1707" s="158">
        <v>13830</v>
      </c>
      <c r="F1707" s="158" t="s">
        <v>268</v>
      </c>
      <c r="G1707" t="s">
        <v>1</v>
      </c>
      <c r="H1707" t="s">
        <v>1766</v>
      </c>
      <c r="I1707" s="13">
        <v>6</v>
      </c>
    </row>
    <row r="1708" spans="5:9" x14ac:dyDescent="0.35">
      <c r="E1708" s="158">
        <v>13832</v>
      </c>
      <c r="F1708" s="158" t="s">
        <v>269</v>
      </c>
      <c r="G1708" t="s">
        <v>1</v>
      </c>
      <c r="H1708" t="s">
        <v>1766</v>
      </c>
      <c r="I1708" s="13">
        <v>6</v>
      </c>
    </row>
    <row r="1709" spans="5:9" x14ac:dyDescent="0.35">
      <c r="E1709" s="158">
        <v>13833</v>
      </c>
      <c r="F1709" s="158" t="s">
        <v>2403</v>
      </c>
      <c r="G1709" t="s">
        <v>1</v>
      </c>
      <c r="H1709" t="s">
        <v>2365</v>
      </c>
      <c r="I1709" s="13">
        <v>6</v>
      </c>
    </row>
    <row r="1710" spans="5:9" x14ac:dyDescent="0.35">
      <c r="E1710" s="158">
        <v>13834</v>
      </c>
      <c r="F1710" s="158" t="s">
        <v>805</v>
      </c>
      <c r="G1710" t="s">
        <v>1</v>
      </c>
      <c r="H1710" t="s">
        <v>1763</v>
      </c>
      <c r="I1710" s="13">
        <v>6</v>
      </c>
    </row>
    <row r="1711" spans="5:9" x14ac:dyDescent="0.35">
      <c r="E1711" s="158">
        <v>13835</v>
      </c>
      <c r="F1711" s="158" t="s">
        <v>2404</v>
      </c>
      <c r="G1711" t="s">
        <v>1</v>
      </c>
      <c r="H1711" t="s">
        <v>2361</v>
      </c>
      <c r="I1711" s="13">
        <v>5</v>
      </c>
    </row>
    <row r="1712" spans="5:9" x14ac:dyDescent="0.35">
      <c r="E1712" s="158">
        <v>13837</v>
      </c>
      <c r="F1712" s="158" t="s">
        <v>2405</v>
      </c>
      <c r="G1712" t="s">
        <v>1</v>
      </c>
      <c r="H1712" t="s">
        <v>2141</v>
      </c>
      <c r="I1712" s="13">
        <v>6</v>
      </c>
    </row>
    <row r="1713" spans="5:9" x14ac:dyDescent="0.35">
      <c r="E1713" s="158">
        <v>13838</v>
      </c>
      <c r="F1713" s="158" t="s">
        <v>2406</v>
      </c>
      <c r="G1713" t="s">
        <v>1</v>
      </c>
      <c r="H1713" t="s">
        <v>2141</v>
      </c>
      <c r="I1713" s="13">
        <v>6</v>
      </c>
    </row>
    <row r="1714" spans="5:9" x14ac:dyDescent="0.35">
      <c r="E1714" s="158">
        <v>13839</v>
      </c>
      <c r="F1714" s="158" t="s">
        <v>2407</v>
      </c>
      <c r="G1714" t="s">
        <v>1</v>
      </c>
      <c r="H1714" t="s">
        <v>2141</v>
      </c>
      <c r="I1714" s="13">
        <v>6</v>
      </c>
    </row>
    <row r="1715" spans="5:9" x14ac:dyDescent="0.35">
      <c r="E1715" s="158">
        <v>13840</v>
      </c>
      <c r="F1715" s="158" t="s">
        <v>2408</v>
      </c>
      <c r="G1715" t="s">
        <v>1</v>
      </c>
      <c r="H1715" t="s">
        <v>2361</v>
      </c>
      <c r="I1715" s="13">
        <v>5</v>
      </c>
    </row>
    <row r="1716" spans="5:9" x14ac:dyDescent="0.35">
      <c r="E1716" s="158">
        <v>13841</v>
      </c>
      <c r="F1716" s="158" t="s">
        <v>270</v>
      </c>
      <c r="G1716" t="s">
        <v>1</v>
      </c>
      <c r="H1716" t="s">
        <v>1766</v>
      </c>
      <c r="I1716" s="13">
        <v>6</v>
      </c>
    </row>
    <row r="1717" spans="5:9" x14ac:dyDescent="0.35">
      <c r="E1717" s="158">
        <v>13842</v>
      </c>
      <c r="F1717" s="158" t="s">
        <v>2409</v>
      </c>
      <c r="G1717" t="s">
        <v>1</v>
      </c>
      <c r="H1717" t="s">
        <v>2141</v>
      </c>
      <c r="I1717" s="13">
        <v>6</v>
      </c>
    </row>
    <row r="1718" spans="5:9" x14ac:dyDescent="0.35">
      <c r="E1718" s="158">
        <v>13843</v>
      </c>
      <c r="F1718" s="158" t="s">
        <v>271</v>
      </c>
      <c r="G1718" t="s">
        <v>1</v>
      </c>
      <c r="H1718" t="s">
        <v>1766</v>
      </c>
      <c r="I1718" s="13">
        <v>6</v>
      </c>
    </row>
    <row r="1719" spans="5:9" x14ac:dyDescent="0.35">
      <c r="E1719" s="158">
        <v>13844</v>
      </c>
      <c r="F1719" s="158" t="s">
        <v>272</v>
      </c>
      <c r="G1719" t="s">
        <v>1</v>
      </c>
      <c r="H1719" t="s">
        <v>1766</v>
      </c>
      <c r="I1719" s="13">
        <v>6</v>
      </c>
    </row>
    <row r="1720" spans="5:9" x14ac:dyDescent="0.35">
      <c r="E1720" s="158">
        <v>13845</v>
      </c>
      <c r="F1720" s="158" t="s">
        <v>2410</v>
      </c>
      <c r="G1720" t="s">
        <v>1</v>
      </c>
      <c r="H1720" t="s">
        <v>2361</v>
      </c>
      <c r="I1720" s="13">
        <v>5</v>
      </c>
    </row>
    <row r="1721" spans="5:9" x14ac:dyDescent="0.35">
      <c r="E1721" s="158">
        <v>13846</v>
      </c>
      <c r="F1721" s="158" t="s">
        <v>2411</v>
      </c>
      <c r="G1721" t="s">
        <v>1</v>
      </c>
      <c r="H1721" t="s">
        <v>2141</v>
      </c>
      <c r="I1721" s="13">
        <v>6</v>
      </c>
    </row>
    <row r="1722" spans="5:9" x14ac:dyDescent="0.35">
      <c r="E1722" s="158">
        <v>13847</v>
      </c>
      <c r="F1722" s="158" t="s">
        <v>2412</v>
      </c>
      <c r="G1722" t="s">
        <v>1</v>
      </c>
      <c r="H1722" t="s">
        <v>2141</v>
      </c>
      <c r="I1722" s="13">
        <v>6</v>
      </c>
    </row>
    <row r="1723" spans="5:9" x14ac:dyDescent="0.35">
      <c r="E1723" s="158">
        <v>13848</v>
      </c>
      <c r="F1723" s="158" t="s">
        <v>2413</v>
      </c>
      <c r="G1723" t="s">
        <v>1</v>
      </c>
      <c r="H1723" t="s">
        <v>2365</v>
      </c>
      <c r="I1723" s="13">
        <v>6</v>
      </c>
    </row>
    <row r="1724" spans="5:9" x14ac:dyDescent="0.35">
      <c r="E1724" s="158">
        <v>13849</v>
      </c>
      <c r="F1724" s="158" t="s">
        <v>806</v>
      </c>
      <c r="G1724" t="s">
        <v>1</v>
      </c>
      <c r="H1724" t="s">
        <v>1763</v>
      </c>
      <c r="I1724" s="13">
        <v>6</v>
      </c>
    </row>
    <row r="1725" spans="5:9" x14ac:dyDescent="0.35">
      <c r="E1725" s="158">
        <v>13850</v>
      </c>
      <c r="F1725" s="158" t="s">
        <v>2414</v>
      </c>
      <c r="G1725" t="s">
        <v>1</v>
      </c>
      <c r="H1725" t="s">
        <v>2365</v>
      </c>
      <c r="I1725" s="13">
        <v>6</v>
      </c>
    </row>
    <row r="1726" spans="5:9" x14ac:dyDescent="0.35">
      <c r="E1726" s="158">
        <v>13851</v>
      </c>
      <c r="F1726" s="158" t="s">
        <v>2414</v>
      </c>
      <c r="G1726" t="s">
        <v>1</v>
      </c>
      <c r="H1726" t="s">
        <v>2365</v>
      </c>
      <c r="I1726" s="13">
        <v>6</v>
      </c>
    </row>
    <row r="1727" spans="5:9" x14ac:dyDescent="0.35">
      <c r="E1727" s="158">
        <v>13856</v>
      </c>
      <c r="F1727" s="158" t="s">
        <v>2415</v>
      </c>
      <c r="G1727" t="s">
        <v>1</v>
      </c>
      <c r="H1727" t="s">
        <v>2141</v>
      </c>
      <c r="I1727" s="13">
        <v>6</v>
      </c>
    </row>
    <row r="1728" spans="5:9" x14ac:dyDescent="0.35">
      <c r="E1728" s="158">
        <v>13859</v>
      </c>
      <c r="F1728" s="158" t="s">
        <v>807</v>
      </c>
      <c r="G1728" t="s">
        <v>1</v>
      </c>
      <c r="H1728" t="s">
        <v>1763</v>
      </c>
      <c r="I1728" s="13">
        <v>6</v>
      </c>
    </row>
    <row r="1729" spans="5:9" x14ac:dyDescent="0.35">
      <c r="E1729" s="158">
        <v>13860</v>
      </c>
      <c r="F1729" s="158" t="s">
        <v>2416</v>
      </c>
      <c r="G1729" t="s">
        <v>1</v>
      </c>
      <c r="H1729" t="s">
        <v>2141</v>
      </c>
      <c r="I1729" s="13">
        <v>6</v>
      </c>
    </row>
    <row r="1730" spans="5:9" x14ac:dyDescent="0.35">
      <c r="E1730" s="158">
        <v>13861</v>
      </c>
      <c r="F1730" s="158" t="s">
        <v>808</v>
      </c>
      <c r="G1730" t="s">
        <v>1</v>
      </c>
      <c r="H1730" t="s">
        <v>1763</v>
      </c>
      <c r="I1730" s="13">
        <v>6</v>
      </c>
    </row>
    <row r="1731" spans="5:9" x14ac:dyDescent="0.35">
      <c r="E1731" s="158">
        <v>13862</v>
      </c>
      <c r="F1731" s="158" t="s">
        <v>2417</v>
      </c>
      <c r="G1731" t="s">
        <v>1</v>
      </c>
      <c r="H1731" t="s">
        <v>2365</v>
      </c>
      <c r="I1731" s="13">
        <v>6</v>
      </c>
    </row>
    <row r="1732" spans="5:9" x14ac:dyDescent="0.35">
      <c r="E1732" s="158">
        <v>13863</v>
      </c>
      <c r="F1732" s="158" t="s">
        <v>339</v>
      </c>
      <c r="G1732" t="s">
        <v>5</v>
      </c>
      <c r="H1732" t="s">
        <v>329</v>
      </c>
      <c r="I1732" s="13">
        <v>5</v>
      </c>
    </row>
    <row r="1733" spans="5:9" x14ac:dyDescent="0.35">
      <c r="E1733" s="158">
        <v>13864</v>
      </c>
      <c r="F1733" s="158" t="s">
        <v>2418</v>
      </c>
      <c r="G1733" t="s">
        <v>1</v>
      </c>
      <c r="H1733" t="s">
        <v>2361</v>
      </c>
      <c r="I1733" s="13">
        <v>5</v>
      </c>
    </row>
    <row r="1734" spans="5:9" x14ac:dyDescent="0.35">
      <c r="E1734" s="158">
        <v>13865</v>
      </c>
      <c r="F1734" s="158" t="s">
        <v>2419</v>
      </c>
      <c r="G1734" t="s">
        <v>1</v>
      </c>
      <c r="H1734" t="s">
        <v>2365</v>
      </c>
      <c r="I1734" s="13">
        <v>6</v>
      </c>
    </row>
    <row r="1735" spans="5:9" x14ac:dyDescent="0.35">
      <c r="E1735" s="158">
        <v>13901</v>
      </c>
      <c r="F1735" s="158" t="s">
        <v>1</v>
      </c>
      <c r="G1735" t="s">
        <v>1</v>
      </c>
      <c r="H1735" t="s">
        <v>2365</v>
      </c>
      <c r="I1735" s="13">
        <v>6</v>
      </c>
    </row>
    <row r="1736" spans="5:9" x14ac:dyDescent="0.35">
      <c r="E1736" s="158">
        <v>13902</v>
      </c>
      <c r="F1736" s="158" t="s">
        <v>1</v>
      </c>
      <c r="G1736" t="s">
        <v>1</v>
      </c>
      <c r="H1736" t="s">
        <v>2365</v>
      </c>
      <c r="I1736" s="13">
        <v>6</v>
      </c>
    </row>
    <row r="1737" spans="5:9" x14ac:dyDescent="0.35">
      <c r="E1737" s="158">
        <v>13903</v>
      </c>
      <c r="F1737" s="158" t="s">
        <v>1</v>
      </c>
      <c r="G1737" t="s">
        <v>1</v>
      </c>
      <c r="H1737" t="s">
        <v>2365</v>
      </c>
      <c r="I1737" s="13">
        <v>6</v>
      </c>
    </row>
    <row r="1738" spans="5:9" x14ac:dyDescent="0.35">
      <c r="E1738" s="158">
        <v>13904</v>
      </c>
      <c r="F1738" s="158" t="s">
        <v>1</v>
      </c>
      <c r="G1738" t="s">
        <v>1</v>
      </c>
      <c r="H1738" t="s">
        <v>2365</v>
      </c>
      <c r="I1738" s="13">
        <v>6</v>
      </c>
    </row>
    <row r="1739" spans="5:9" x14ac:dyDescent="0.35">
      <c r="E1739" s="158">
        <v>13905</v>
      </c>
      <c r="F1739" s="158" t="s">
        <v>1</v>
      </c>
      <c r="G1739" t="s">
        <v>1</v>
      </c>
      <c r="H1739" t="s">
        <v>2365</v>
      </c>
      <c r="I1739" s="13">
        <v>6</v>
      </c>
    </row>
    <row r="1740" spans="5:9" x14ac:dyDescent="0.35">
      <c r="E1740" s="158">
        <v>14001</v>
      </c>
      <c r="F1740" s="158" t="s">
        <v>340</v>
      </c>
      <c r="G1740" t="s">
        <v>2</v>
      </c>
      <c r="H1740" t="s">
        <v>1767</v>
      </c>
      <c r="I1740" s="13">
        <v>5</v>
      </c>
    </row>
    <row r="1741" spans="5:9" x14ac:dyDescent="0.35">
      <c r="E1741" s="158">
        <v>14004</v>
      </c>
      <c r="F1741" s="158" t="s">
        <v>341</v>
      </c>
      <c r="G1741" t="s">
        <v>2</v>
      </c>
      <c r="H1741" t="s">
        <v>1767</v>
      </c>
      <c r="I1741" s="13">
        <v>5</v>
      </c>
    </row>
    <row r="1742" spans="5:9" x14ac:dyDescent="0.35">
      <c r="E1742" s="158">
        <v>14005</v>
      </c>
      <c r="F1742" s="158" t="s">
        <v>440</v>
      </c>
      <c r="G1742" t="s">
        <v>2</v>
      </c>
      <c r="H1742" t="s">
        <v>1768</v>
      </c>
      <c r="I1742" s="13">
        <v>5</v>
      </c>
    </row>
    <row r="1743" spans="5:9" x14ac:dyDescent="0.35">
      <c r="E1743" s="158">
        <v>14006</v>
      </c>
      <c r="F1743" s="158" t="s">
        <v>342</v>
      </c>
      <c r="G1743" t="s">
        <v>2</v>
      </c>
      <c r="H1743" t="s">
        <v>1767</v>
      </c>
      <c r="I1743" s="13">
        <v>5</v>
      </c>
    </row>
    <row r="1744" spans="5:9" x14ac:dyDescent="0.35">
      <c r="E1744" s="158">
        <v>14008</v>
      </c>
      <c r="F1744" s="158" t="s">
        <v>624</v>
      </c>
      <c r="G1744" t="s">
        <v>2</v>
      </c>
      <c r="H1744" t="s">
        <v>1769</v>
      </c>
      <c r="I1744" s="13">
        <v>5</v>
      </c>
    </row>
    <row r="1745" spans="5:9" x14ac:dyDescent="0.35">
      <c r="E1745" s="158">
        <v>14009</v>
      </c>
      <c r="F1745" s="158" t="s">
        <v>971</v>
      </c>
      <c r="G1745" t="s">
        <v>2</v>
      </c>
      <c r="H1745" t="s">
        <v>989</v>
      </c>
      <c r="I1745" s="13">
        <v>6</v>
      </c>
    </row>
    <row r="1746" spans="5:9" x14ac:dyDescent="0.35">
      <c r="E1746" s="158">
        <v>14010</v>
      </c>
      <c r="F1746" s="158" t="s">
        <v>343</v>
      </c>
      <c r="G1746" t="s">
        <v>2</v>
      </c>
      <c r="H1746" t="s">
        <v>1767</v>
      </c>
      <c r="I1746" s="13">
        <v>5</v>
      </c>
    </row>
    <row r="1747" spans="5:9" x14ac:dyDescent="0.35">
      <c r="E1747" s="158">
        <v>14011</v>
      </c>
      <c r="F1747" s="158" t="s">
        <v>972</v>
      </c>
      <c r="G1747" t="s">
        <v>2</v>
      </c>
      <c r="H1747" t="s">
        <v>989</v>
      </c>
      <c r="I1747" s="13">
        <v>6</v>
      </c>
    </row>
    <row r="1748" spans="5:9" x14ac:dyDescent="0.35">
      <c r="E1748" s="158">
        <v>14012</v>
      </c>
      <c r="F1748" s="158" t="s">
        <v>625</v>
      </c>
      <c r="G1748" t="s">
        <v>2</v>
      </c>
      <c r="H1748" t="s">
        <v>1769</v>
      </c>
      <c r="I1748" s="13">
        <v>5</v>
      </c>
    </row>
    <row r="1749" spans="5:9" x14ac:dyDescent="0.35">
      <c r="E1749" s="158">
        <v>14013</v>
      </c>
      <c r="F1749" s="158" t="s">
        <v>441</v>
      </c>
      <c r="G1749" t="s">
        <v>2</v>
      </c>
      <c r="H1749" t="s">
        <v>1768</v>
      </c>
      <c r="I1749" s="13">
        <v>5</v>
      </c>
    </row>
    <row r="1750" spans="5:9" x14ac:dyDescent="0.35">
      <c r="E1750" s="158">
        <v>14020</v>
      </c>
      <c r="F1750" s="158" t="s">
        <v>442</v>
      </c>
      <c r="G1750" t="s">
        <v>2</v>
      </c>
      <c r="H1750" t="s">
        <v>1768</v>
      </c>
      <c r="I1750" s="13">
        <v>5</v>
      </c>
    </row>
    <row r="1751" spans="5:9" x14ac:dyDescent="0.35">
      <c r="E1751" s="158">
        <v>14021</v>
      </c>
      <c r="F1751" s="158" t="s">
        <v>442</v>
      </c>
      <c r="G1751" t="s">
        <v>2</v>
      </c>
      <c r="H1751" t="s">
        <v>1768</v>
      </c>
      <c r="I1751" s="13">
        <v>5</v>
      </c>
    </row>
    <row r="1752" spans="5:9" x14ac:dyDescent="0.35">
      <c r="E1752" s="158">
        <v>14024</v>
      </c>
      <c r="F1752" s="158" t="s">
        <v>973</v>
      </c>
      <c r="G1752" t="s">
        <v>2</v>
      </c>
      <c r="H1752" t="s">
        <v>989</v>
      </c>
      <c r="I1752" s="13">
        <v>6</v>
      </c>
    </row>
    <row r="1753" spans="5:9" x14ac:dyDescent="0.35">
      <c r="E1753" s="158">
        <v>14025</v>
      </c>
      <c r="F1753" s="158" t="s">
        <v>344</v>
      </c>
      <c r="G1753" t="s">
        <v>2</v>
      </c>
      <c r="H1753" t="s">
        <v>1767</v>
      </c>
      <c r="I1753" s="13">
        <v>5</v>
      </c>
    </row>
    <row r="1754" spans="5:9" x14ac:dyDescent="0.35">
      <c r="E1754" s="158">
        <v>14026</v>
      </c>
      <c r="F1754" s="158" t="s">
        <v>345</v>
      </c>
      <c r="G1754" t="s">
        <v>2</v>
      </c>
      <c r="H1754" t="s">
        <v>1767</v>
      </c>
      <c r="I1754" s="13">
        <v>5</v>
      </c>
    </row>
    <row r="1755" spans="5:9" x14ac:dyDescent="0.35">
      <c r="E1755" s="158">
        <v>14027</v>
      </c>
      <c r="F1755" s="158" t="s">
        <v>346</v>
      </c>
      <c r="G1755" t="s">
        <v>2</v>
      </c>
      <c r="H1755" t="s">
        <v>1767</v>
      </c>
      <c r="I1755" s="13">
        <v>5</v>
      </c>
    </row>
    <row r="1756" spans="5:9" x14ac:dyDescent="0.35">
      <c r="E1756" s="158">
        <v>14028</v>
      </c>
      <c r="F1756" s="158" t="s">
        <v>626</v>
      </c>
      <c r="G1756" t="s">
        <v>2</v>
      </c>
      <c r="H1756" t="s">
        <v>1769</v>
      </c>
      <c r="I1756" s="13">
        <v>5</v>
      </c>
    </row>
    <row r="1757" spans="5:9" x14ac:dyDescent="0.35">
      <c r="E1757" s="158">
        <v>14029</v>
      </c>
      <c r="F1757" s="158" t="s">
        <v>138</v>
      </c>
      <c r="G1757" t="s">
        <v>2</v>
      </c>
      <c r="H1757" t="s">
        <v>177</v>
      </c>
      <c r="I1757" s="13">
        <v>6</v>
      </c>
    </row>
    <row r="1758" spans="5:9" x14ac:dyDescent="0.35">
      <c r="E1758" s="158">
        <v>14030</v>
      </c>
      <c r="F1758" s="158" t="s">
        <v>347</v>
      </c>
      <c r="G1758" t="s">
        <v>2</v>
      </c>
      <c r="H1758" t="s">
        <v>1767</v>
      </c>
      <c r="I1758" s="13">
        <v>5</v>
      </c>
    </row>
    <row r="1759" spans="5:9" x14ac:dyDescent="0.35">
      <c r="E1759" s="158">
        <v>14031</v>
      </c>
      <c r="F1759" s="158" t="s">
        <v>348</v>
      </c>
      <c r="G1759" t="s">
        <v>2</v>
      </c>
      <c r="H1759" t="s">
        <v>1767</v>
      </c>
      <c r="I1759" s="13">
        <v>5</v>
      </c>
    </row>
    <row r="1760" spans="5:9" x14ac:dyDescent="0.35">
      <c r="E1760" s="158">
        <v>14032</v>
      </c>
      <c r="F1760" s="158" t="s">
        <v>349</v>
      </c>
      <c r="G1760" t="s">
        <v>2</v>
      </c>
      <c r="H1760" t="s">
        <v>1767</v>
      </c>
      <c r="I1760" s="13">
        <v>5</v>
      </c>
    </row>
    <row r="1761" spans="5:9" x14ac:dyDescent="0.35">
      <c r="E1761" s="158">
        <v>14033</v>
      </c>
      <c r="F1761" s="158" t="s">
        <v>350</v>
      </c>
      <c r="G1761" t="s">
        <v>2</v>
      </c>
      <c r="H1761" t="s">
        <v>1767</v>
      </c>
      <c r="I1761" s="13">
        <v>5</v>
      </c>
    </row>
    <row r="1762" spans="5:9" x14ac:dyDescent="0.35">
      <c r="E1762" s="158">
        <v>14034</v>
      </c>
      <c r="F1762" s="158" t="s">
        <v>351</v>
      </c>
      <c r="G1762" t="s">
        <v>2</v>
      </c>
      <c r="H1762" t="s">
        <v>1767</v>
      </c>
      <c r="I1762" s="13">
        <v>5</v>
      </c>
    </row>
    <row r="1763" spans="5:9" x14ac:dyDescent="0.35">
      <c r="E1763" s="158">
        <v>14035</v>
      </c>
      <c r="F1763" s="158" t="s">
        <v>352</v>
      </c>
      <c r="G1763" t="s">
        <v>2</v>
      </c>
      <c r="H1763" t="s">
        <v>1767</v>
      </c>
      <c r="I1763" s="13">
        <v>5</v>
      </c>
    </row>
    <row r="1764" spans="5:9" x14ac:dyDescent="0.35">
      <c r="E1764" s="158">
        <v>14036</v>
      </c>
      <c r="F1764" s="158" t="s">
        <v>443</v>
      </c>
      <c r="G1764" t="s">
        <v>2</v>
      </c>
      <c r="H1764" t="s">
        <v>1768</v>
      </c>
      <c r="I1764" s="13">
        <v>5</v>
      </c>
    </row>
    <row r="1765" spans="5:9" x14ac:dyDescent="0.35">
      <c r="E1765" s="158">
        <v>14037</v>
      </c>
      <c r="F1765" s="158" t="s">
        <v>974</v>
      </c>
      <c r="G1765" t="s">
        <v>2</v>
      </c>
      <c r="H1765" t="s">
        <v>989</v>
      </c>
      <c r="I1765" s="13">
        <v>6</v>
      </c>
    </row>
    <row r="1766" spans="5:9" x14ac:dyDescent="0.35">
      <c r="E1766" s="158">
        <v>14038</v>
      </c>
      <c r="F1766" s="158" t="s">
        <v>353</v>
      </c>
      <c r="G1766" t="s">
        <v>2</v>
      </c>
      <c r="H1766" t="s">
        <v>1767</v>
      </c>
      <c r="I1766" s="13">
        <v>5</v>
      </c>
    </row>
    <row r="1767" spans="5:9" x14ac:dyDescent="0.35">
      <c r="E1767" s="158">
        <v>14039</v>
      </c>
      <c r="F1767" s="158" t="s">
        <v>975</v>
      </c>
      <c r="G1767" t="s">
        <v>2</v>
      </c>
      <c r="H1767" t="s">
        <v>989</v>
      </c>
      <c r="I1767" s="13">
        <v>6</v>
      </c>
    </row>
    <row r="1768" spans="5:9" x14ac:dyDescent="0.35">
      <c r="E1768" s="158">
        <v>14040</v>
      </c>
      <c r="F1768" s="158" t="s">
        <v>444</v>
      </c>
      <c r="G1768" t="s">
        <v>2</v>
      </c>
      <c r="H1768" t="s">
        <v>1768</v>
      </c>
      <c r="I1768" s="13">
        <v>5</v>
      </c>
    </row>
    <row r="1769" spans="5:9" x14ac:dyDescent="0.35">
      <c r="E1769" s="158">
        <v>14041</v>
      </c>
      <c r="F1769" s="158" t="s">
        <v>166</v>
      </c>
      <c r="G1769" t="s">
        <v>2</v>
      </c>
      <c r="H1769" t="s">
        <v>178</v>
      </c>
      <c r="I1769" s="13">
        <v>6</v>
      </c>
    </row>
    <row r="1770" spans="5:9" x14ac:dyDescent="0.35">
      <c r="E1770" s="158">
        <v>14042</v>
      </c>
      <c r="F1770" s="158" t="s">
        <v>167</v>
      </c>
      <c r="G1770" t="s">
        <v>2</v>
      </c>
      <c r="H1770" t="s">
        <v>178</v>
      </c>
      <c r="I1770" s="13">
        <v>6</v>
      </c>
    </row>
    <row r="1771" spans="5:9" x14ac:dyDescent="0.35">
      <c r="E1771" s="158">
        <v>14043</v>
      </c>
      <c r="F1771" s="158" t="s">
        <v>354</v>
      </c>
      <c r="G1771" t="s">
        <v>2</v>
      </c>
      <c r="H1771" t="s">
        <v>1767</v>
      </c>
      <c r="I1771" s="13">
        <v>5</v>
      </c>
    </row>
    <row r="1772" spans="5:9" x14ac:dyDescent="0.35">
      <c r="E1772" s="158">
        <v>14047</v>
      </c>
      <c r="F1772" s="158" t="s">
        <v>355</v>
      </c>
      <c r="G1772" t="s">
        <v>2</v>
      </c>
      <c r="H1772" t="s">
        <v>1767</v>
      </c>
      <c r="I1772" s="13">
        <v>5</v>
      </c>
    </row>
    <row r="1773" spans="5:9" x14ac:dyDescent="0.35">
      <c r="E1773" s="158">
        <v>14048</v>
      </c>
      <c r="F1773" s="158" t="s">
        <v>216</v>
      </c>
      <c r="G1773" t="s">
        <v>2</v>
      </c>
      <c r="H1773" t="s">
        <v>229</v>
      </c>
      <c r="I1773" s="13">
        <v>5</v>
      </c>
    </row>
    <row r="1774" spans="5:9" x14ac:dyDescent="0.35">
      <c r="E1774" s="158">
        <v>14051</v>
      </c>
      <c r="F1774" s="158" t="s">
        <v>356</v>
      </c>
      <c r="G1774" t="s">
        <v>2</v>
      </c>
      <c r="H1774" t="s">
        <v>1767</v>
      </c>
      <c r="I1774" s="13">
        <v>5</v>
      </c>
    </row>
    <row r="1775" spans="5:9" x14ac:dyDescent="0.35">
      <c r="E1775" s="158">
        <v>14052</v>
      </c>
      <c r="F1775" s="158" t="s">
        <v>357</v>
      </c>
      <c r="G1775" t="s">
        <v>2</v>
      </c>
      <c r="H1775" t="s">
        <v>1767</v>
      </c>
      <c r="I1775" s="13">
        <v>5</v>
      </c>
    </row>
    <row r="1776" spans="5:9" x14ac:dyDescent="0.35">
      <c r="E1776" s="158">
        <v>14054</v>
      </c>
      <c r="F1776" s="158" t="s">
        <v>445</v>
      </c>
      <c r="G1776" t="s">
        <v>2</v>
      </c>
      <c r="H1776" t="s">
        <v>1768</v>
      </c>
      <c r="I1776" s="13">
        <v>5</v>
      </c>
    </row>
    <row r="1777" spans="5:9" x14ac:dyDescent="0.35">
      <c r="E1777" s="158">
        <v>14055</v>
      </c>
      <c r="F1777" s="158" t="s">
        <v>358</v>
      </c>
      <c r="G1777" t="s">
        <v>2</v>
      </c>
      <c r="H1777" t="s">
        <v>1767</v>
      </c>
      <c r="I1777" s="13">
        <v>5</v>
      </c>
    </row>
    <row r="1778" spans="5:9" x14ac:dyDescent="0.35">
      <c r="E1778" s="158">
        <v>14056</v>
      </c>
      <c r="F1778" s="158" t="s">
        <v>446</v>
      </c>
      <c r="G1778" t="s">
        <v>2</v>
      </c>
      <c r="H1778" t="s">
        <v>1768</v>
      </c>
      <c r="I1778" s="13">
        <v>5</v>
      </c>
    </row>
    <row r="1779" spans="5:9" x14ac:dyDescent="0.35">
      <c r="E1779" s="158">
        <v>14057</v>
      </c>
      <c r="F1779" s="158" t="s">
        <v>359</v>
      </c>
      <c r="G1779" t="s">
        <v>2</v>
      </c>
      <c r="H1779" t="s">
        <v>1767</v>
      </c>
      <c r="I1779" s="13">
        <v>5</v>
      </c>
    </row>
    <row r="1780" spans="5:9" x14ac:dyDescent="0.35">
      <c r="E1780" s="158">
        <v>14058</v>
      </c>
      <c r="F1780" s="158" t="s">
        <v>447</v>
      </c>
      <c r="G1780" t="s">
        <v>2</v>
      </c>
      <c r="H1780" t="s">
        <v>1768</v>
      </c>
      <c r="I1780" s="13">
        <v>5</v>
      </c>
    </row>
    <row r="1781" spans="5:9" x14ac:dyDescent="0.35">
      <c r="E1781" s="158">
        <v>14059</v>
      </c>
      <c r="F1781" s="158" t="s">
        <v>360</v>
      </c>
      <c r="G1781" t="s">
        <v>2</v>
      </c>
      <c r="H1781" t="s">
        <v>1767</v>
      </c>
      <c r="I1781" s="13">
        <v>5</v>
      </c>
    </row>
    <row r="1782" spans="5:9" x14ac:dyDescent="0.35">
      <c r="E1782" s="158">
        <v>14060</v>
      </c>
      <c r="F1782" s="158" t="s">
        <v>168</v>
      </c>
      <c r="G1782" t="s">
        <v>2</v>
      </c>
      <c r="H1782" t="s">
        <v>178</v>
      </c>
      <c r="I1782" s="13">
        <v>6</v>
      </c>
    </row>
    <row r="1783" spans="5:9" x14ac:dyDescent="0.35">
      <c r="E1783" s="158">
        <v>14061</v>
      </c>
      <c r="F1783" s="158" t="s">
        <v>361</v>
      </c>
      <c r="G1783" t="s">
        <v>2</v>
      </c>
      <c r="H1783" t="s">
        <v>1767</v>
      </c>
      <c r="I1783" s="13">
        <v>5</v>
      </c>
    </row>
    <row r="1784" spans="5:9" x14ac:dyDescent="0.35">
      <c r="E1784" s="158">
        <v>14062</v>
      </c>
      <c r="F1784" s="158" t="s">
        <v>217</v>
      </c>
      <c r="G1784" t="s">
        <v>2</v>
      </c>
      <c r="H1784" t="s">
        <v>229</v>
      </c>
      <c r="I1784" s="13">
        <v>5</v>
      </c>
    </row>
    <row r="1785" spans="5:9" x14ac:dyDescent="0.35">
      <c r="E1785" s="158">
        <v>14063</v>
      </c>
      <c r="F1785" s="158" t="s">
        <v>218</v>
      </c>
      <c r="G1785" t="s">
        <v>2</v>
      </c>
      <c r="H1785" t="s">
        <v>229</v>
      </c>
      <c r="I1785" s="13">
        <v>5</v>
      </c>
    </row>
    <row r="1786" spans="5:9" x14ac:dyDescent="0.35">
      <c r="E1786" s="158">
        <v>14065</v>
      </c>
      <c r="F1786" s="158" t="s">
        <v>169</v>
      </c>
      <c r="G1786" t="s">
        <v>2</v>
      </c>
      <c r="H1786" t="s">
        <v>178</v>
      </c>
      <c r="I1786" s="13">
        <v>6</v>
      </c>
    </row>
    <row r="1787" spans="5:9" x14ac:dyDescent="0.35">
      <c r="E1787" s="158">
        <v>14066</v>
      </c>
      <c r="F1787" s="158" t="s">
        <v>976</v>
      </c>
      <c r="G1787" t="s">
        <v>2</v>
      </c>
      <c r="H1787" t="s">
        <v>989</v>
      </c>
      <c r="I1787" s="13">
        <v>6</v>
      </c>
    </row>
    <row r="1788" spans="5:9" x14ac:dyDescent="0.35">
      <c r="E1788" s="158">
        <v>14067</v>
      </c>
      <c r="F1788" s="158" t="s">
        <v>627</v>
      </c>
      <c r="G1788" t="s">
        <v>2</v>
      </c>
      <c r="H1788" t="s">
        <v>1769</v>
      </c>
      <c r="I1788" s="13">
        <v>5</v>
      </c>
    </row>
    <row r="1789" spans="5:9" x14ac:dyDescent="0.35">
      <c r="E1789" s="158">
        <v>14068</v>
      </c>
      <c r="F1789" s="158" t="s">
        <v>362</v>
      </c>
      <c r="G1789" t="s">
        <v>2</v>
      </c>
      <c r="H1789" t="s">
        <v>1767</v>
      </c>
      <c r="I1789" s="13">
        <v>5</v>
      </c>
    </row>
    <row r="1790" spans="5:9" x14ac:dyDescent="0.35">
      <c r="E1790" s="158">
        <v>14069</v>
      </c>
      <c r="F1790" s="158" t="s">
        <v>363</v>
      </c>
      <c r="G1790" t="s">
        <v>2</v>
      </c>
      <c r="H1790" t="s">
        <v>1767</v>
      </c>
      <c r="I1790" s="13">
        <v>5</v>
      </c>
    </row>
    <row r="1791" spans="5:9" x14ac:dyDescent="0.35">
      <c r="E1791" s="158">
        <v>14070</v>
      </c>
      <c r="F1791" s="158" t="s">
        <v>364</v>
      </c>
      <c r="G1791" t="s">
        <v>2</v>
      </c>
      <c r="H1791" t="s">
        <v>178</v>
      </c>
      <c r="I1791" s="13">
        <v>6</v>
      </c>
    </row>
    <row r="1792" spans="5:9" x14ac:dyDescent="0.35">
      <c r="E1792" s="158">
        <v>14072</v>
      </c>
      <c r="F1792" s="158" t="s">
        <v>365</v>
      </c>
      <c r="G1792" t="s">
        <v>2</v>
      </c>
      <c r="H1792" t="s">
        <v>1767</v>
      </c>
      <c r="I1792" s="13">
        <v>5</v>
      </c>
    </row>
    <row r="1793" spans="5:9" x14ac:dyDescent="0.35">
      <c r="E1793" s="158">
        <v>14075</v>
      </c>
      <c r="F1793" s="158" t="s">
        <v>366</v>
      </c>
      <c r="G1793" t="s">
        <v>2</v>
      </c>
      <c r="H1793" t="s">
        <v>1767</v>
      </c>
      <c r="I1793" s="13">
        <v>5</v>
      </c>
    </row>
    <row r="1794" spans="5:9" x14ac:dyDescent="0.35">
      <c r="E1794" s="158">
        <v>14080</v>
      </c>
      <c r="F1794" s="158" t="s">
        <v>367</v>
      </c>
      <c r="G1794" t="s">
        <v>2</v>
      </c>
      <c r="H1794" t="s">
        <v>1767</v>
      </c>
      <c r="I1794" s="13">
        <v>5</v>
      </c>
    </row>
    <row r="1795" spans="5:9" x14ac:dyDescent="0.35">
      <c r="E1795" s="158">
        <v>14081</v>
      </c>
      <c r="F1795" s="158" t="s">
        <v>219</v>
      </c>
      <c r="G1795" t="s">
        <v>2</v>
      </c>
      <c r="H1795" t="s">
        <v>1767</v>
      </c>
      <c r="I1795" s="13">
        <v>5</v>
      </c>
    </row>
    <row r="1796" spans="5:9" x14ac:dyDescent="0.35">
      <c r="E1796" s="158">
        <v>14082</v>
      </c>
      <c r="F1796" s="158" t="s">
        <v>977</v>
      </c>
      <c r="G1796" t="s">
        <v>2</v>
      </c>
      <c r="H1796" t="s">
        <v>989</v>
      </c>
      <c r="I1796" s="13">
        <v>6</v>
      </c>
    </row>
    <row r="1797" spans="5:9" x14ac:dyDescent="0.35">
      <c r="E1797" s="158">
        <v>14083</v>
      </c>
      <c r="F1797" s="158" t="s">
        <v>978</v>
      </c>
      <c r="G1797" t="s">
        <v>2</v>
      </c>
      <c r="H1797" t="s">
        <v>989</v>
      </c>
      <c r="I1797" s="13">
        <v>6</v>
      </c>
    </row>
    <row r="1798" spans="5:9" x14ac:dyDescent="0.35">
      <c r="E1798" s="158">
        <v>14085</v>
      </c>
      <c r="F1798" s="158" t="s">
        <v>368</v>
      </c>
      <c r="G1798" t="s">
        <v>2</v>
      </c>
      <c r="H1798" t="s">
        <v>1767</v>
      </c>
      <c r="I1798" s="13">
        <v>5</v>
      </c>
    </row>
    <row r="1799" spans="5:9" x14ac:dyDescent="0.35">
      <c r="E1799" s="158">
        <v>14086</v>
      </c>
      <c r="F1799" s="158" t="s">
        <v>369</v>
      </c>
      <c r="G1799" t="s">
        <v>2</v>
      </c>
      <c r="H1799" t="s">
        <v>1767</v>
      </c>
      <c r="I1799" s="13">
        <v>5</v>
      </c>
    </row>
    <row r="1800" spans="5:9" x14ac:dyDescent="0.35">
      <c r="E1800" s="158">
        <v>14091</v>
      </c>
      <c r="F1800" s="158" t="s">
        <v>370</v>
      </c>
      <c r="G1800" t="s">
        <v>2</v>
      </c>
      <c r="H1800" t="s">
        <v>1767</v>
      </c>
      <c r="I1800" s="13">
        <v>5</v>
      </c>
    </row>
    <row r="1801" spans="5:9" x14ac:dyDescent="0.35">
      <c r="E1801" s="158">
        <v>14092</v>
      </c>
      <c r="F1801" s="158" t="s">
        <v>628</v>
      </c>
      <c r="G1801" t="s">
        <v>2</v>
      </c>
      <c r="H1801" t="s">
        <v>1769</v>
      </c>
      <c r="I1801" s="13">
        <v>5</v>
      </c>
    </row>
    <row r="1802" spans="5:9" x14ac:dyDescent="0.35">
      <c r="E1802" s="158">
        <v>14094</v>
      </c>
      <c r="F1802" s="158" t="s">
        <v>629</v>
      </c>
      <c r="G1802" t="s">
        <v>2</v>
      </c>
      <c r="H1802" t="s">
        <v>1769</v>
      </c>
      <c r="I1802" s="13">
        <v>5</v>
      </c>
    </row>
    <row r="1803" spans="5:9" x14ac:dyDescent="0.35">
      <c r="E1803" s="158">
        <v>14095</v>
      </c>
      <c r="F1803" s="158" t="s">
        <v>629</v>
      </c>
      <c r="G1803" t="s">
        <v>2</v>
      </c>
      <c r="H1803" t="s">
        <v>1769</v>
      </c>
      <c r="I1803" s="13">
        <v>5</v>
      </c>
    </row>
    <row r="1804" spans="5:9" x14ac:dyDescent="0.35">
      <c r="E1804" s="158">
        <v>14098</v>
      </c>
      <c r="F1804" s="158" t="s">
        <v>741</v>
      </c>
      <c r="G1804" t="s">
        <v>2</v>
      </c>
      <c r="H1804" t="s">
        <v>1770</v>
      </c>
      <c r="I1804" s="13">
        <v>5</v>
      </c>
    </row>
    <row r="1805" spans="5:9" x14ac:dyDescent="0.35">
      <c r="E1805" s="158">
        <v>14101</v>
      </c>
      <c r="F1805" s="158" t="s">
        <v>170</v>
      </c>
      <c r="G1805" t="s">
        <v>2</v>
      </c>
      <c r="H1805" t="s">
        <v>178</v>
      </c>
      <c r="I1805" s="13">
        <v>6</v>
      </c>
    </row>
    <row r="1806" spans="5:9" x14ac:dyDescent="0.35">
      <c r="E1806" s="158">
        <v>14102</v>
      </c>
      <c r="F1806" s="158" t="s">
        <v>371</v>
      </c>
      <c r="G1806" t="s">
        <v>2</v>
      </c>
      <c r="H1806" t="s">
        <v>1767</v>
      </c>
      <c r="I1806" s="13">
        <v>5</v>
      </c>
    </row>
    <row r="1807" spans="5:9" x14ac:dyDescent="0.35">
      <c r="E1807" s="158">
        <v>14103</v>
      </c>
      <c r="F1807" s="158" t="s">
        <v>742</v>
      </c>
      <c r="G1807" t="s">
        <v>2</v>
      </c>
      <c r="H1807" t="s">
        <v>1770</v>
      </c>
      <c r="I1807" s="13">
        <v>5</v>
      </c>
    </row>
    <row r="1808" spans="5:9" x14ac:dyDescent="0.35">
      <c r="E1808" s="158">
        <v>14105</v>
      </c>
      <c r="F1808" s="158" t="s">
        <v>630</v>
      </c>
      <c r="G1808" t="s">
        <v>2</v>
      </c>
      <c r="H1808" t="s">
        <v>1769</v>
      </c>
      <c r="I1808" s="13">
        <v>5</v>
      </c>
    </row>
    <row r="1809" spans="5:9" x14ac:dyDescent="0.35">
      <c r="E1809" s="158">
        <v>14107</v>
      </c>
      <c r="F1809" s="158" t="s">
        <v>631</v>
      </c>
      <c r="G1809" t="s">
        <v>2</v>
      </c>
      <c r="H1809" t="s">
        <v>1769</v>
      </c>
      <c r="I1809" s="13">
        <v>5</v>
      </c>
    </row>
    <row r="1810" spans="5:9" x14ac:dyDescent="0.35">
      <c r="E1810" s="158">
        <v>14108</v>
      </c>
      <c r="F1810" s="158" t="s">
        <v>632</v>
      </c>
      <c r="G1810" t="s">
        <v>2</v>
      </c>
      <c r="H1810" t="s">
        <v>1769</v>
      </c>
      <c r="I1810" s="13">
        <v>5</v>
      </c>
    </row>
    <row r="1811" spans="5:9" x14ac:dyDescent="0.35">
      <c r="E1811" s="158">
        <v>14109</v>
      </c>
      <c r="F1811" s="158" t="s">
        <v>633</v>
      </c>
      <c r="G1811" t="s">
        <v>2</v>
      </c>
      <c r="H1811" t="s">
        <v>1769</v>
      </c>
      <c r="I1811" s="13">
        <v>5</v>
      </c>
    </row>
    <row r="1812" spans="5:9" x14ac:dyDescent="0.35">
      <c r="E1812" s="158">
        <v>14110</v>
      </c>
      <c r="F1812" s="158" t="s">
        <v>372</v>
      </c>
      <c r="G1812" t="s">
        <v>2</v>
      </c>
      <c r="H1812" t="s">
        <v>1767</v>
      </c>
      <c r="I1812" s="13">
        <v>5</v>
      </c>
    </row>
    <row r="1813" spans="5:9" x14ac:dyDescent="0.35">
      <c r="E1813" s="158">
        <v>14111</v>
      </c>
      <c r="F1813" s="158" t="s">
        <v>373</v>
      </c>
      <c r="G1813" t="s">
        <v>2</v>
      </c>
      <c r="H1813" t="s">
        <v>1767</v>
      </c>
      <c r="I1813" s="13">
        <v>5</v>
      </c>
    </row>
    <row r="1814" spans="5:9" x14ac:dyDescent="0.35">
      <c r="E1814" s="158">
        <v>14112</v>
      </c>
      <c r="F1814" s="158" t="s">
        <v>374</v>
      </c>
      <c r="G1814" t="s">
        <v>2</v>
      </c>
      <c r="H1814" t="s">
        <v>1767</v>
      </c>
      <c r="I1814" s="13">
        <v>5</v>
      </c>
    </row>
    <row r="1815" spans="5:9" x14ac:dyDescent="0.35">
      <c r="E1815" s="158">
        <v>14113</v>
      </c>
      <c r="F1815" s="158" t="s">
        <v>979</v>
      </c>
      <c r="G1815" t="s">
        <v>2</v>
      </c>
      <c r="H1815" t="s">
        <v>989</v>
      </c>
      <c r="I1815" s="13">
        <v>6</v>
      </c>
    </row>
    <row r="1816" spans="5:9" x14ac:dyDescent="0.35">
      <c r="E1816" s="158">
        <v>14120</v>
      </c>
      <c r="F1816" s="158" t="s">
        <v>634</v>
      </c>
      <c r="G1816" t="s">
        <v>2</v>
      </c>
      <c r="H1816" t="s">
        <v>1769</v>
      </c>
      <c r="I1816" s="13">
        <v>5</v>
      </c>
    </row>
    <row r="1817" spans="5:9" x14ac:dyDescent="0.35">
      <c r="E1817" s="158">
        <v>14125</v>
      </c>
      <c r="F1817" s="158" t="s">
        <v>448</v>
      </c>
      <c r="G1817" t="s">
        <v>2</v>
      </c>
      <c r="H1817" t="s">
        <v>1768</v>
      </c>
      <c r="I1817" s="13">
        <v>5</v>
      </c>
    </row>
    <row r="1818" spans="5:9" x14ac:dyDescent="0.35">
      <c r="E1818" s="158">
        <v>14126</v>
      </c>
      <c r="F1818" s="158" t="s">
        <v>635</v>
      </c>
      <c r="G1818" t="s">
        <v>2</v>
      </c>
      <c r="H1818" t="s">
        <v>1769</v>
      </c>
      <c r="I1818" s="13">
        <v>5</v>
      </c>
    </row>
    <row r="1819" spans="5:9" x14ac:dyDescent="0.35">
      <c r="E1819" s="158">
        <v>14127</v>
      </c>
      <c r="F1819" s="158" t="s">
        <v>375</v>
      </c>
      <c r="G1819" t="s">
        <v>2</v>
      </c>
      <c r="H1819" t="s">
        <v>1767</v>
      </c>
      <c r="I1819" s="13">
        <v>5</v>
      </c>
    </row>
    <row r="1820" spans="5:9" x14ac:dyDescent="0.35">
      <c r="E1820" s="158">
        <v>14129</v>
      </c>
      <c r="F1820" s="158" t="s">
        <v>171</v>
      </c>
      <c r="G1820" t="s">
        <v>2</v>
      </c>
      <c r="H1820" t="s">
        <v>178</v>
      </c>
      <c r="I1820" s="13">
        <v>6</v>
      </c>
    </row>
    <row r="1821" spans="5:9" x14ac:dyDescent="0.35">
      <c r="E1821" s="158">
        <v>14130</v>
      </c>
      <c r="F1821" s="158" t="s">
        <v>980</v>
      </c>
      <c r="G1821" t="s">
        <v>2</v>
      </c>
      <c r="H1821" t="s">
        <v>989</v>
      </c>
      <c r="I1821" s="13">
        <v>6</v>
      </c>
    </row>
    <row r="1822" spans="5:9" x14ac:dyDescent="0.35">
      <c r="E1822" s="158">
        <v>14131</v>
      </c>
      <c r="F1822" s="158" t="s">
        <v>636</v>
      </c>
      <c r="G1822" t="s">
        <v>2</v>
      </c>
      <c r="H1822" t="s">
        <v>1769</v>
      </c>
      <c r="I1822" s="13">
        <v>5</v>
      </c>
    </row>
    <row r="1823" spans="5:9" x14ac:dyDescent="0.35">
      <c r="E1823" s="158">
        <v>14132</v>
      </c>
      <c r="F1823" s="158" t="s">
        <v>637</v>
      </c>
      <c r="G1823" t="s">
        <v>2</v>
      </c>
      <c r="H1823" t="s">
        <v>1769</v>
      </c>
      <c r="I1823" s="13">
        <v>5</v>
      </c>
    </row>
    <row r="1824" spans="5:9" x14ac:dyDescent="0.35">
      <c r="E1824" s="158">
        <v>14133</v>
      </c>
      <c r="F1824" s="158" t="s">
        <v>172</v>
      </c>
      <c r="G1824" t="s">
        <v>2</v>
      </c>
      <c r="H1824" t="s">
        <v>178</v>
      </c>
      <c r="I1824" s="13">
        <v>6</v>
      </c>
    </row>
    <row r="1825" spans="5:9" x14ac:dyDescent="0.35">
      <c r="E1825" s="158">
        <v>14134</v>
      </c>
      <c r="F1825" s="158" t="s">
        <v>376</v>
      </c>
      <c r="G1825" t="s">
        <v>2</v>
      </c>
      <c r="H1825" t="s">
        <v>1767</v>
      </c>
      <c r="I1825" s="13">
        <v>5</v>
      </c>
    </row>
    <row r="1826" spans="5:9" x14ac:dyDescent="0.35">
      <c r="E1826" s="158">
        <v>14135</v>
      </c>
      <c r="F1826" s="158" t="s">
        <v>220</v>
      </c>
      <c r="G1826" t="s">
        <v>2</v>
      </c>
      <c r="H1826" t="s">
        <v>229</v>
      </c>
      <c r="I1826" s="13">
        <v>5</v>
      </c>
    </row>
    <row r="1827" spans="5:9" x14ac:dyDescent="0.35">
      <c r="E1827" s="158">
        <v>14136</v>
      </c>
      <c r="F1827" s="158" t="s">
        <v>221</v>
      </c>
      <c r="G1827" t="s">
        <v>2</v>
      </c>
      <c r="H1827" t="s">
        <v>229</v>
      </c>
      <c r="I1827" s="13">
        <v>5</v>
      </c>
    </row>
    <row r="1828" spans="5:9" x14ac:dyDescent="0.35">
      <c r="E1828" s="158">
        <v>14138</v>
      </c>
      <c r="F1828" s="158" t="s">
        <v>173</v>
      </c>
      <c r="G1828" t="s">
        <v>2</v>
      </c>
      <c r="H1828" t="s">
        <v>178</v>
      </c>
      <c r="I1828" s="13">
        <v>6</v>
      </c>
    </row>
    <row r="1829" spans="5:9" x14ac:dyDescent="0.35">
      <c r="E1829" s="158">
        <v>14139</v>
      </c>
      <c r="F1829" s="158" t="s">
        <v>377</v>
      </c>
      <c r="G1829" t="s">
        <v>2</v>
      </c>
      <c r="H1829" t="s">
        <v>1767</v>
      </c>
      <c r="I1829" s="13">
        <v>5</v>
      </c>
    </row>
    <row r="1830" spans="5:9" x14ac:dyDescent="0.35">
      <c r="E1830" s="158">
        <v>14140</v>
      </c>
      <c r="F1830" s="158" t="s">
        <v>378</v>
      </c>
      <c r="G1830" t="s">
        <v>2</v>
      </c>
      <c r="H1830" t="s">
        <v>1767</v>
      </c>
      <c r="I1830" s="13">
        <v>5</v>
      </c>
    </row>
    <row r="1831" spans="5:9" x14ac:dyDescent="0.35">
      <c r="E1831" s="158">
        <v>14141</v>
      </c>
      <c r="F1831" s="158" t="s">
        <v>379</v>
      </c>
      <c r="G1831" t="s">
        <v>2</v>
      </c>
      <c r="H1831" t="s">
        <v>1767</v>
      </c>
      <c r="I1831" s="13">
        <v>5</v>
      </c>
    </row>
    <row r="1832" spans="5:9" x14ac:dyDescent="0.35">
      <c r="E1832" s="158">
        <v>14143</v>
      </c>
      <c r="F1832" s="158" t="s">
        <v>449</v>
      </c>
      <c r="G1832" t="s">
        <v>2</v>
      </c>
      <c r="H1832" t="s">
        <v>1768</v>
      </c>
      <c r="I1832" s="13">
        <v>5</v>
      </c>
    </row>
    <row r="1833" spans="5:9" x14ac:dyDescent="0.35">
      <c r="E1833" s="158">
        <v>14144</v>
      </c>
      <c r="F1833" s="158" t="s">
        <v>638</v>
      </c>
      <c r="G1833" t="s">
        <v>2</v>
      </c>
      <c r="H1833" t="s">
        <v>1769</v>
      </c>
      <c r="I1833" s="13">
        <v>5</v>
      </c>
    </row>
    <row r="1834" spans="5:9" x14ac:dyDescent="0.35">
      <c r="E1834" s="158">
        <v>14145</v>
      </c>
      <c r="F1834" s="158" t="s">
        <v>981</v>
      </c>
      <c r="G1834" t="s">
        <v>2</v>
      </c>
      <c r="H1834" t="s">
        <v>989</v>
      </c>
      <c r="I1834" s="13">
        <v>6</v>
      </c>
    </row>
    <row r="1835" spans="5:9" x14ac:dyDescent="0.35">
      <c r="E1835" s="158">
        <v>14150</v>
      </c>
      <c r="F1835" s="158" t="s">
        <v>380</v>
      </c>
      <c r="G1835" t="s">
        <v>2</v>
      </c>
      <c r="H1835" t="s">
        <v>1767</v>
      </c>
      <c r="I1835" s="13">
        <v>5</v>
      </c>
    </row>
    <row r="1836" spans="5:9" x14ac:dyDescent="0.35">
      <c r="E1836" s="158">
        <v>14151</v>
      </c>
      <c r="F1836" s="158" t="s">
        <v>380</v>
      </c>
      <c r="G1836" t="s">
        <v>2</v>
      </c>
      <c r="H1836" t="s">
        <v>1767</v>
      </c>
      <c r="I1836" s="13">
        <v>5</v>
      </c>
    </row>
    <row r="1837" spans="5:9" x14ac:dyDescent="0.35">
      <c r="E1837" s="158">
        <v>14166</v>
      </c>
      <c r="F1837" s="158" t="s">
        <v>222</v>
      </c>
      <c r="G1837" t="s">
        <v>2</v>
      </c>
      <c r="H1837" t="s">
        <v>229</v>
      </c>
      <c r="I1837" s="13">
        <v>5</v>
      </c>
    </row>
    <row r="1838" spans="5:9" x14ac:dyDescent="0.35">
      <c r="E1838" s="158">
        <v>14167</v>
      </c>
      <c r="F1838" s="158" t="s">
        <v>982</v>
      </c>
      <c r="G1838" t="s">
        <v>2</v>
      </c>
      <c r="H1838" t="s">
        <v>989</v>
      </c>
      <c r="I1838" s="13">
        <v>6</v>
      </c>
    </row>
    <row r="1839" spans="5:9" x14ac:dyDescent="0.35">
      <c r="E1839" s="158">
        <v>14168</v>
      </c>
      <c r="F1839" s="158" t="s">
        <v>174</v>
      </c>
      <c r="G1839" t="s">
        <v>2</v>
      </c>
      <c r="H1839" t="s">
        <v>178</v>
      </c>
      <c r="I1839" s="13">
        <v>6</v>
      </c>
    </row>
    <row r="1840" spans="5:9" x14ac:dyDescent="0.35">
      <c r="E1840" s="158">
        <v>14169</v>
      </c>
      <c r="F1840" s="158" t="s">
        <v>381</v>
      </c>
      <c r="G1840" t="s">
        <v>2</v>
      </c>
      <c r="H1840" t="s">
        <v>1767</v>
      </c>
      <c r="I1840" s="13">
        <v>5</v>
      </c>
    </row>
    <row r="1841" spans="5:9" x14ac:dyDescent="0.35">
      <c r="E1841" s="158">
        <v>14170</v>
      </c>
      <c r="F1841" s="158" t="s">
        <v>382</v>
      </c>
      <c r="G1841" t="s">
        <v>2</v>
      </c>
      <c r="H1841" t="s">
        <v>1767</v>
      </c>
      <c r="I1841" s="13">
        <v>5</v>
      </c>
    </row>
    <row r="1842" spans="5:9" x14ac:dyDescent="0.35">
      <c r="E1842" s="158">
        <v>14171</v>
      </c>
      <c r="F1842" s="158" t="s">
        <v>175</v>
      </c>
      <c r="G1842" t="s">
        <v>2</v>
      </c>
      <c r="H1842" t="s">
        <v>178</v>
      </c>
      <c r="I1842" s="13">
        <v>6</v>
      </c>
    </row>
    <row r="1843" spans="5:9" x14ac:dyDescent="0.35">
      <c r="E1843" s="158">
        <v>14172</v>
      </c>
      <c r="F1843" s="158" t="s">
        <v>639</v>
      </c>
      <c r="G1843" t="s">
        <v>2</v>
      </c>
      <c r="H1843" t="s">
        <v>1769</v>
      </c>
      <c r="I1843" s="13">
        <v>5</v>
      </c>
    </row>
    <row r="1844" spans="5:9" x14ac:dyDescent="0.35">
      <c r="E1844" s="158">
        <v>14173</v>
      </c>
      <c r="F1844" s="158" t="s">
        <v>176</v>
      </c>
      <c r="G1844" t="s">
        <v>2</v>
      </c>
      <c r="H1844" t="s">
        <v>178</v>
      </c>
      <c r="I1844" s="13">
        <v>6</v>
      </c>
    </row>
    <row r="1845" spans="5:9" x14ac:dyDescent="0.35">
      <c r="E1845" s="158">
        <v>14174</v>
      </c>
      <c r="F1845" s="158" t="s">
        <v>640</v>
      </c>
      <c r="G1845" t="s">
        <v>2</v>
      </c>
      <c r="H1845" t="s">
        <v>1769</v>
      </c>
      <c r="I1845" s="13">
        <v>5</v>
      </c>
    </row>
    <row r="1846" spans="5:9" x14ac:dyDescent="0.35">
      <c r="E1846" s="158">
        <v>14201</v>
      </c>
      <c r="F1846" s="158" t="s">
        <v>2</v>
      </c>
      <c r="G1846" t="s">
        <v>2</v>
      </c>
      <c r="H1846" t="s">
        <v>1767</v>
      </c>
      <c r="I1846" s="13">
        <v>5</v>
      </c>
    </row>
    <row r="1847" spans="5:9" x14ac:dyDescent="0.35">
      <c r="E1847" s="158">
        <v>14202</v>
      </c>
      <c r="F1847" s="158" t="s">
        <v>2</v>
      </c>
      <c r="G1847" t="s">
        <v>2</v>
      </c>
      <c r="H1847" t="s">
        <v>1767</v>
      </c>
      <c r="I1847" s="13">
        <v>5</v>
      </c>
    </row>
    <row r="1848" spans="5:9" x14ac:dyDescent="0.35">
      <c r="E1848" s="158">
        <v>14203</v>
      </c>
      <c r="F1848" s="158" t="s">
        <v>2</v>
      </c>
      <c r="G1848" t="s">
        <v>2</v>
      </c>
      <c r="H1848" t="s">
        <v>1767</v>
      </c>
      <c r="I1848" s="13">
        <v>5</v>
      </c>
    </row>
    <row r="1849" spans="5:9" x14ac:dyDescent="0.35">
      <c r="E1849" s="158">
        <v>14204</v>
      </c>
      <c r="F1849" s="158" t="s">
        <v>2</v>
      </c>
      <c r="G1849" t="s">
        <v>2</v>
      </c>
      <c r="H1849" t="s">
        <v>1767</v>
      </c>
      <c r="I1849" s="13">
        <v>5</v>
      </c>
    </row>
    <row r="1850" spans="5:9" x14ac:dyDescent="0.35">
      <c r="E1850" s="158">
        <v>14205</v>
      </c>
      <c r="F1850" s="158" t="s">
        <v>2</v>
      </c>
      <c r="G1850" t="s">
        <v>2</v>
      </c>
      <c r="H1850" t="s">
        <v>1767</v>
      </c>
      <c r="I1850" s="13">
        <v>5</v>
      </c>
    </row>
    <row r="1851" spans="5:9" x14ac:dyDescent="0.35">
      <c r="E1851" s="158">
        <v>14206</v>
      </c>
      <c r="F1851" s="158" t="s">
        <v>2</v>
      </c>
      <c r="G1851" t="s">
        <v>2</v>
      </c>
      <c r="H1851" t="s">
        <v>1767</v>
      </c>
      <c r="I1851" s="13">
        <v>5</v>
      </c>
    </row>
    <row r="1852" spans="5:9" x14ac:dyDescent="0.35">
      <c r="E1852" s="158">
        <v>14207</v>
      </c>
      <c r="F1852" s="158" t="s">
        <v>2</v>
      </c>
      <c r="G1852" t="s">
        <v>2</v>
      </c>
      <c r="H1852" t="s">
        <v>1767</v>
      </c>
      <c r="I1852" s="13">
        <v>5</v>
      </c>
    </row>
    <row r="1853" spans="5:9" x14ac:dyDescent="0.35">
      <c r="E1853" s="158">
        <v>14208</v>
      </c>
      <c r="F1853" s="158" t="s">
        <v>2</v>
      </c>
      <c r="G1853" t="s">
        <v>2</v>
      </c>
      <c r="H1853" t="s">
        <v>1767</v>
      </c>
      <c r="I1853" s="13">
        <v>5</v>
      </c>
    </row>
    <row r="1854" spans="5:9" x14ac:dyDescent="0.35">
      <c r="E1854" s="158">
        <v>14209</v>
      </c>
      <c r="F1854" s="158" t="s">
        <v>2</v>
      </c>
      <c r="G1854" t="s">
        <v>2</v>
      </c>
      <c r="H1854" t="s">
        <v>1767</v>
      </c>
      <c r="I1854" s="13">
        <v>5</v>
      </c>
    </row>
    <row r="1855" spans="5:9" x14ac:dyDescent="0.35">
      <c r="E1855" s="158">
        <v>14210</v>
      </c>
      <c r="F1855" s="158" t="s">
        <v>2</v>
      </c>
      <c r="G1855" t="s">
        <v>2</v>
      </c>
      <c r="H1855" t="s">
        <v>1767</v>
      </c>
      <c r="I1855" s="13">
        <v>5</v>
      </c>
    </row>
    <row r="1856" spans="5:9" x14ac:dyDescent="0.35">
      <c r="E1856" s="158">
        <v>14211</v>
      </c>
      <c r="F1856" s="158" t="s">
        <v>2</v>
      </c>
      <c r="G1856" t="s">
        <v>2</v>
      </c>
      <c r="H1856" t="s">
        <v>1767</v>
      </c>
      <c r="I1856" s="13">
        <v>5</v>
      </c>
    </row>
    <row r="1857" spans="5:9" x14ac:dyDescent="0.35">
      <c r="E1857" s="158">
        <v>14212</v>
      </c>
      <c r="F1857" s="158" t="s">
        <v>2</v>
      </c>
      <c r="G1857" t="s">
        <v>2</v>
      </c>
      <c r="H1857" t="s">
        <v>1767</v>
      </c>
      <c r="I1857" s="13">
        <v>5</v>
      </c>
    </row>
    <row r="1858" spans="5:9" x14ac:dyDescent="0.35">
      <c r="E1858" s="158">
        <v>14213</v>
      </c>
      <c r="F1858" s="158" t="s">
        <v>2</v>
      </c>
      <c r="G1858" t="s">
        <v>2</v>
      </c>
      <c r="H1858" t="s">
        <v>1767</v>
      </c>
      <c r="I1858" s="13">
        <v>5</v>
      </c>
    </row>
    <row r="1859" spans="5:9" x14ac:dyDescent="0.35">
      <c r="E1859" s="158">
        <v>14214</v>
      </c>
      <c r="F1859" s="158" t="s">
        <v>2</v>
      </c>
      <c r="G1859" t="s">
        <v>2</v>
      </c>
      <c r="H1859" t="s">
        <v>1767</v>
      </c>
      <c r="I1859" s="13">
        <v>5</v>
      </c>
    </row>
    <row r="1860" spans="5:9" x14ac:dyDescent="0.35">
      <c r="E1860" s="158">
        <v>14215</v>
      </c>
      <c r="F1860" s="158" t="s">
        <v>2</v>
      </c>
      <c r="G1860" t="s">
        <v>2</v>
      </c>
      <c r="H1860" t="s">
        <v>1767</v>
      </c>
      <c r="I1860" s="13">
        <v>5</v>
      </c>
    </row>
    <row r="1861" spans="5:9" x14ac:dyDescent="0.35">
      <c r="E1861" s="158">
        <v>14216</v>
      </c>
      <c r="F1861" s="158" t="s">
        <v>2</v>
      </c>
      <c r="G1861" t="s">
        <v>2</v>
      </c>
      <c r="H1861" t="s">
        <v>1767</v>
      </c>
      <c r="I1861" s="13">
        <v>5</v>
      </c>
    </row>
    <row r="1862" spans="5:9" x14ac:dyDescent="0.35">
      <c r="E1862" s="158">
        <v>14217</v>
      </c>
      <c r="F1862" s="158" t="s">
        <v>2</v>
      </c>
      <c r="G1862" t="s">
        <v>2</v>
      </c>
      <c r="H1862" t="s">
        <v>1767</v>
      </c>
      <c r="I1862" s="13">
        <v>5</v>
      </c>
    </row>
    <row r="1863" spans="5:9" x14ac:dyDescent="0.35">
      <c r="E1863" s="158">
        <v>14218</v>
      </c>
      <c r="F1863" s="158" t="s">
        <v>2</v>
      </c>
      <c r="G1863" t="s">
        <v>2</v>
      </c>
      <c r="H1863" t="s">
        <v>1767</v>
      </c>
      <c r="I1863" s="13">
        <v>5</v>
      </c>
    </row>
    <row r="1864" spans="5:9" x14ac:dyDescent="0.35">
      <c r="E1864" s="158">
        <v>14219</v>
      </c>
      <c r="F1864" s="158" t="s">
        <v>2</v>
      </c>
      <c r="G1864" t="s">
        <v>2</v>
      </c>
      <c r="H1864" t="s">
        <v>1767</v>
      </c>
      <c r="I1864" s="13">
        <v>5</v>
      </c>
    </row>
    <row r="1865" spans="5:9" x14ac:dyDescent="0.35">
      <c r="E1865" s="158">
        <v>14220</v>
      </c>
      <c r="F1865" s="158" t="s">
        <v>2</v>
      </c>
      <c r="G1865" t="s">
        <v>2</v>
      </c>
      <c r="H1865" t="s">
        <v>1767</v>
      </c>
      <c r="I1865" s="13">
        <v>5</v>
      </c>
    </row>
    <row r="1866" spans="5:9" x14ac:dyDescent="0.35">
      <c r="E1866" s="158">
        <v>14221</v>
      </c>
      <c r="F1866" s="158" t="s">
        <v>2</v>
      </c>
      <c r="G1866" t="s">
        <v>2</v>
      </c>
      <c r="H1866" t="s">
        <v>1767</v>
      </c>
      <c r="I1866" s="13">
        <v>5</v>
      </c>
    </row>
    <row r="1867" spans="5:9" x14ac:dyDescent="0.35">
      <c r="E1867" s="158">
        <v>14222</v>
      </c>
      <c r="F1867" s="158" t="s">
        <v>2</v>
      </c>
      <c r="G1867" t="s">
        <v>2</v>
      </c>
      <c r="H1867" t="s">
        <v>1767</v>
      </c>
      <c r="I1867" s="13">
        <v>5</v>
      </c>
    </row>
    <row r="1868" spans="5:9" x14ac:dyDescent="0.35">
      <c r="E1868" s="158">
        <v>14223</v>
      </c>
      <c r="F1868" s="158" t="s">
        <v>2</v>
      </c>
      <c r="G1868" t="s">
        <v>2</v>
      </c>
      <c r="H1868" t="s">
        <v>1767</v>
      </c>
      <c r="I1868" s="13">
        <v>5</v>
      </c>
    </row>
    <row r="1869" spans="5:9" x14ac:dyDescent="0.35">
      <c r="E1869" s="158">
        <v>14224</v>
      </c>
      <c r="F1869" s="158" t="s">
        <v>2</v>
      </c>
      <c r="G1869" t="s">
        <v>2</v>
      </c>
      <c r="H1869" t="s">
        <v>1767</v>
      </c>
      <c r="I1869" s="13">
        <v>5</v>
      </c>
    </row>
    <row r="1870" spans="5:9" x14ac:dyDescent="0.35">
      <c r="E1870" s="158">
        <v>14225</v>
      </c>
      <c r="F1870" s="158" t="s">
        <v>2</v>
      </c>
      <c r="G1870" t="s">
        <v>2</v>
      </c>
      <c r="H1870" t="s">
        <v>1767</v>
      </c>
      <c r="I1870" s="13">
        <v>5</v>
      </c>
    </row>
    <row r="1871" spans="5:9" x14ac:dyDescent="0.35">
      <c r="E1871" s="158">
        <v>14226</v>
      </c>
      <c r="F1871" s="158" t="s">
        <v>2</v>
      </c>
      <c r="G1871" t="s">
        <v>2</v>
      </c>
      <c r="H1871" t="s">
        <v>1767</v>
      </c>
      <c r="I1871" s="13">
        <v>5</v>
      </c>
    </row>
    <row r="1872" spans="5:9" x14ac:dyDescent="0.35">
      <c r="E1872" s="158">
        <v>14227</v>
      </c>
      <c r="F1872" s="158" t="s">
        <v>2</v>
      </c>
      <c r="G1872" t="s">
        <v>2</v>
      </c>
      <c r="H1872" t="s">
        <v>1767</v>
      </c>
      <c r="I1872" s="13">
        <v>5</v>
      </c>
    </row>
    <row r="1873" spans="5:9" x14ac:dyDescent="0.35">
      <c r="E1873" s="158">
        <v>14228</v>
      </c>
      <c r="F1873" s="158" t="s">
        <v>2</v>
      </c>
      <c r="G1873" t="s">
        <v>2</v>
      </c>
      <c r="H1873" t="s">
        <v>1767</v>
      </c>
      <c r="I1873" s="13">
        <v>5</v>
      </c>
    </row>
    <row r="1874" spans="5:9" x14ac:dyDescent="0.35">
      <c r="E1874" s="158">
        <v>14231</v>
      </c>
      <c r="F1874" s="158" t="s">
        <v>2</v>
      </c>
      <c r="G1874" t="s">
        <v>2</v>
      </c>
      <c r="H1874" t="s">
        <v>1767</v>
      </c>
      <c r="I1874" s="13">
        <v>5</v>
      </c>
    </row>
    <row r="1875" spans="5:9" x14ac:dyDescent="0.35">
      <c r="E1875" s="158">
        <v>14233</v>
      </c>
      <c r="F1875" s="158" t="s">
        <v>2</v>
      </c>
      <c r="G1875" t="s">
        <v>2</v>
      </c>
      <c r="H1875" t="s">
        <v>1767</v>
      </c>
      <c r="I1875" s="13">
        <v>5</v>
      </c>
    </row>
    <row r="1876" spans="5:9" x14ac:dyDescent="0.35">
      <c r="E1876" s="158">
        <v>14240</v>
      </c>
      <c r="F1876" s="158" t="s">
        <v>2</v>
      </c>
      <c r="G1876" t="s">
        <v>2</v>
      </c>
      <c r="H1876" t="s">
        <v>1767</v>
      </c>
      <c r="I1876" s="13">
        <v>5</v>
      </c>
    </row>
    <row r="1877" spans="5:9" x14ac:dyDescent="0.35">
      <c r="E1877" s="158">
        <v>14241</v>
      </c>
      <c r="F1877" s="158" t="s">
        <v>2</v>
      </c>
      <c r="G1877" t="s">
        <v>2</v>
      </c>
      <c r="H1877" t="s">
        <v>1767</v>
      </c>
      <c r="I1877" s="13">
        <v>5</v>
      </c>
    </row>
    <row r="1878" spans="5:9" x14ac:dyDescent="0.35">
      <c r="E1878" s="158">
        <v>14260</v>
      </c>
      <c r="F1878" s="158" t="s">
        <v>2</v>
      </c>
      <c r="G1878" t="s">
        <v>2</v>
      </c>
      <c r="H1878" t="s">
        <v>1767</v>
      </c>
      <c r="I1878" s="13">
        <v>5</v>
      </c>
    </row>
    <row r="1879" spans="5:9" x14ac:dyDescent="0.35">
      <c r="E1879" s="158">
        <v>14261</v>
      </c>
      <c r="F1879" s="158" t="s">
        <v>2</v>
      </c>
      <c r="G1879" t="s">
        <v>2</v>
      </c>
      <c r="H1879" t="s">
        <v>1767</v>
      </c>
      <c r="I1879" s="13">
        <v>5</v>
      </c>
    </row>
    <row r="1880" spans="5:9" x14ac:dyDescent="0.35">
      <c r="E1880" s="158">
        <v>14263</v>
      </c>
      <c r="F1880" s="158" t="s">
        <v>2</v>
      </c>
      <c r="G1880" t="s">
        <v>2</v>
      </c>
      <c r="H1880" t="s">
        <v>1767</v>
      </c>
      <c r="I1880" s="13">
        <v>5</v>
      </c>
    </row>
    <row r="1881" spans="5:9" x14ac:dyDescent="0.35">
      <c r="E1881" s="158">
        <v>14264</v>
      </c>
      <c r="F1881" s="158" t="s">
        <v>2</v>
      </c>
      <c r="G1881" t="s">
        <v>2</v>
      </c>
      <c r="H1881" t="s">
        <v>1767</v>
      </c>
      <c r="I1881" s="13">
        <v>5</v>
      </c>
    </row>
    <row r="1882" spans="5:9" x14ac:dyDescent="0.35">
      <c r="E1882" s="158">
        <v>14265</v>
      </c>
      <c r="F1882" s="158" t="s">
        <v>2</v>
      </c>
      <c r="G1882" t="s">
        <v>2</v>
      </c>
      <c r="H1882" t="s">
        <v>1767</v>
      </c>
      <c r="I1882" s="13">
        <v>5</v>
      </c>
    </row>
    <row r="1883" spans="5:9" x14ac:dyDescent="0.35">
      <c r="E1883" s="158">
        <v>14267</v>
      </c>
      <c r="F1883" s="158" t="s">
        <v>2</v>
      </c>
      <c r="G1883" t="s">
        <v>2</v>
      </c>
      <c r="H1883" t="s">
        <v>1767</v>
      </c>
      <c r="I1883" s="13">
        <v>5</v>
      </c>
    </row>
    <row r="1884" spans="5:9" x14ac:dyDescent="0.35">
      <c r="E1884" s="158">
        <v>14269</v>
      </c>
      <c r="F1884" s="158" t="s">
        <v>2</v>
      </c>
      <c r="G1884" t="s">
        <v>2</v>
      </c>
      <c r="H1884" t="s">
        <v>1767</v>
      </c>
      <c r="I1884" s="13">
        <v>5</v>
      </c>
    </row>
    <row r="1885" spans="5:9" x14ac:dyDescent="0.35">
      <c r="E1885" s="158">
        <v>14270</v>
      </c>
      <c r="F1885" s="158" t="s">
        <v>2</v>
      </c>
      <c r="G1885" t="s">
        <v>2</v>
      </c>
      <c r="H1885" t="s">
        <v>1767</v>
      </c>
      <c r="I1885" s="13">
        <v>5</v>
      </c>
    </row>
    <row r="1886" spans="5:9" x14ac:dyDescent="0.35">
      <c r="E1886" s="158">
        <v>14272</v>
      </c>
      <c r="F1886" s="158" t="s">
        <v>2</v>
      </c>
      <c r="G1886" t="s">
        <v>2</v>
      </c>
      <c r="H1886" t="s">
        <v>1767</v>
      </c>
      <c r="I1886" s="13">
        <v>5</v>
      </c>
    </row>
    <row r="1887" spans="5:9" x14ac:dyDescent="0.35">
      <c r="E1887" s="158">
        <v>14273</v>
      </c>
      <c r="F1887" s="158" t="s">
        <v>2</v>
      </c>
      <c r="G1887" t="s">
        <v>2</v>
      </c>
      <c r="H1887" t="s">
        <v>1767</v>
      </c>
      <c r="I1887" s="13">
        <v>5</v>
      </c>
    </row>
    <row r="1888" spans="5:9" x14ac:dyDescent="0.35">
      <c r="E1888" s="158">
        <v>14276</v>
      </c>
      <c r="F1888" s="158" t="s">
        <v>2</v>
      </c>
      <c r="G1888" t="s">
        <v>2</v>
      </c>
      <c r="H1888" t="s">
        <v>1767</v>
      </c>
      <c r="I1888" s="13">
        <v>5</v>
      </c>
    </row>
    <row r="1889" spans="5:9" x14ac:dyDescent="0.35">
      <c r="E1889" s="158">
        <v>14280</v>
      </c>
      <c r="F1889" s="158" t="s">
        <v>2</v>
      </c>
      <c r="G1889" t="s">
        <v>2</v>
      </c>
      <c r="H1889" t="s">
        <v>1767</v>
      </c>
      <c r="I1889" s="13">
        <v>5</v>
      </c>
    </row>
    <row r="1890" spans="5:9" x14ac:dyDescent="0.35">
      <c r="E1890" s="158">
        <v>14301</v>
      </c>
      <c r="F1890" s="158" t="s">
        <v>641</v>
      </c>
      <c r="G1890" t="s">
        <v>2</v>
      </c>
      <c r="H1890" t="s">
        <v>1769</v>
      </c>
      <c r="I1890" s="13">
        <v>5</v>
      </c>
    </row>
    <row r="1891" spans="5:9" x14ac:dyDescent="0.35">
      <c r="E1891" s="158">
        <v>14302</v>
      </c>
      <c r="F1891" s="158" t="s">
        <v>641</v>
      </c>
      <c r="G1891" t="s">
        <v>2</v>
      </c>
      <c r="H1891" t="s">
        <v>1769</v>
      </c>
      <c r="I1891" s="13">
        <v>5</v>
      </c>
    </row>
    <row r="1892" spans="5:9" x14ac:dyDescent="0.35">
      <c r="E1892" s="158">
        <v>14303</v>
      </c>
      <c r="F1892" s="158" t="s">
        <v>641</v>
      </c>
      <c r="G1892" t="s">
        <v>2</v>
      </c>
      <c r="H1892" t="s">
        <v>1769</v>
      </c>
      <c r="I1892" s="13">
        <v>5</v>
      </c>
    </row>
    <row r="1893" spans="5:9" x14ac:dyDescent="0.35">
      <c r="E1893" s="158">
        <v>14304</v>
      </c>
      <c r="F1893" s="158" t="s">
        <v>641</v>
      </c>
      <c r="G1893" t="s">
        <v>2</v>
      </c>
      <c r="H1893" t="s">
        <v>1769</v>
      </c>
      <c r="I1893" s="13">
        <v>5</v>
      </c>
    </row>
    <row r="1894" spans="5:9" x14ac:dyDescent="0.35">
      <c r="E1894" s="158">
        <v>14305</v>
      </c>
      <c r="F1894" s="158" t="s">
        <v>641</v>
      </c>
      <c r="G1894" t="s">
        <v>2</v>
      </c>
      <c r="H1894" t="s">
        <v>1769</v>
      </c>
      <c r="I1894" s="13">
        <v>5</v>
      </c>
    </row>
    <row r="1895" spans="5:9" x14ac:dyDescent="0.35">
      <c r="E1895" s="158">
        <v>14410</v>
      </c>
      <c r="F1895" s="158" t="s">
        <v>589</v>
      </c>
      <c r="G1895" t="s">
        <v>2</v>
      </c>
      <c r="H1895" t="s">
        <v>1615</v>
      </c>
      <c r="I1895" s="13">
        <v>5</v>
      </c>
    </row>
    <row r="1896" spans="5:9" x14ac:dyDescent="0.35">
      <c r="E1896" s="158">
        <v>14411</v>
      </c>
      <c r="F1896" s="158" t="s">
        <v>743</v>
      </c>
      <c r="G1896" t="s">
        <v>2</v>
      </c>
      <c r="H1896" t="s">
        <v>1770</v>
      </c>
      <c r="I1896" s="13">
        <v>5</v>
      </c>
    </row>
    <row r="1897" spans="5:9" x14ac:dyDescent="0.35">
      <c r="E1897" s="158">
        <v>14413</v>
      </c>
      <c r="F1897" s="158" t="s">
        <v>2420</v>
      </c>
      <c r="G1897" t="s">
        <v>5</v>
      </c>
      <c r="H1897" t="s">
        <v>2354</v>
      </c>
      <c r="I1897" s="13">
        <v>5</v>
      </c>
    </row>
    <row r="1898" spans="5:9" x14ac:dyDescent="0.35">
      <c r="E1898" s="158">
        <v>14414</v>
      </c>
      <c r="F1898" s="158" t="s">
        <v>539</v>
      </c>
      <c r="G1898" t="s">
        <v>2</v>
      </c>
      <c r="H1898" t="s">
        <v>325</v>
      </c>
      <c r="I1898" s="13">
        <v>5</v>
      </c>
    </row>
    <row r="1899" spans="5:9" x14ac:dyDescent="0.35">
      <c r="E1899" s="158">
        <v>14415</v>
      </c>
      <c r="F1899" s="158" t="s">
        <v>2421</v>
      </c>
      <c r="G1899" t="s">
        <v>5</v>
      </c>
      <c r="H1899" t="s">
        <v>2422</v>
      </c>
      <c r="I1899" s="13">
        <v>5</v>
      </c>
    </row>
    <row r="1900" spans="5:9" x14ac:dyDescent="0.35">
      <c r="E1900" s="158">
        <v>14416</v>
      </c>
      <c r="F1900" s="158" t="s">
        <v>450</v>
      </c>
      <c r="G1900" t="s">
        <v>2</v>
      </c>
      <c r="H1900" t="s">
        <v>1768</v>
      </c>
      <c r="I1900" s="13">
        <v>5</v>
      </c>
    </row>
    <row r="1901" spans="5:9" x14ac:dyDescent="0.35">
      <c r="E1901" s="158">
        <v>14418</v>
      </c>
      <c r="F1901" s="158" t="s">
        <v>2423</v>
      </c>
      <c r="G1901" t="s">
        <v>5</v>
      </c>
      <c r="H1901" t="s">
        <v>2422</v>
      </c>
      <c r="I1901" s="13">
        <v>5</v>
      </c>
    </row>
    <row r="1902" spans="5:9" x14ac:dyDescent="0.35">
      <c r="E1902" s="158">
        <v>14420</v>
      </c>
      <c r="F1902" s="158" t="s">
        <v>590</v>
      </c>
      <c r="G1902" t="s">
        <v>2</v>
      </c>
      <c r="H1902" t="s">
        <v>1615</v>
      </c>
      <c r="I1902" s="13">
        <v>5</v>
      </c>
    </row>
    <row r="1903" spans="5:9" x14ac:dyDescent="0.35">
      <c r="E1903" s="158">
        <v>14422</v>
      </c>
      <c r="F1903" s="158" t="s">
        <v>451</v>
      </c>
      <c r="G1903" t="s">
        <v>2</v>
      </c>
      <c r="H1903" t="s">
        <v>1768</v>
      </c>
      <c r="I1903" s="13">
        <v>5</v>
      </c>
    </row>
    <row r="1904" spans="5:9" x14ac:dyDescent="0.35">
      <c r="E1904" s="158">
        <v>14423</v>
      </c>
      <c r="F1904" s="158" t="s">
        <v>540</v>
      </c>
      <c r="G1904" t="s">
        <v>2</v>
      </c>
      <c r="H1904" t="s">
        <v>325</v>
      </c>
      <c r="I1904" s="13">
        <v>5</v>
      </c>
    </row>
    <row r="1905" spans="5:9" x14ac:dyDescent="0.35">
      <c r="E1905" s="158">
        <v>14424</v>
      </c>
      <c r="F1905" s="158" t="s">
        <v>719</v>
      </c>
      <c r="G1905" t="s">
        <v>5</v>
      </c>
      <c r="H1905" t="s">
        <v>1618</v>
      </c>
      <c r="I1905" s="13">
        <v>5</v>
      </c>
    </row>
    <row r="1906" spans="5:9" x14ac:dyDescent="0.35">
      <c r="E1906" s="158">
        <v>14425</v>
      </c>
      <c r="F1906" s="158" t="s">
        <v>720</v>
      </c>
      <c r="G1906" t="s">
        <v>5</v>
      </c>
      <c r="H1906" t="s">
        <v>1618</v>
      </c>
      <c r="I1906" s="13">
        <v>5</v>
      </c>
    </row>
    <row r="1907" spans="5:9" x14ac:dyDescent="0.35">
      <c r="E1907" s="158">
        <v>14427</v>
      </c>
      <c r="F1907" s="158" t="s">
        <v>983</v>
      </c>
      <c r="G1907" t="s">
        <v>2</v>
      </c>
      <c r="H1907" t="s">
        <v>989</v>
      </c>
      <c r="I1907" s="13">
        <v>6</v>
      </c>
    </row>
    <row r="1908" spans="5:9" x14ac:dyDescent="0.35">
      <c r="E1908" s="158">
        <v>14428</v>
      </c>
      <c r="F1908" s="158" t="s">
        <v>591</v>
      </c>
      <c r="G1908" t="s">
        <v>2</v>
      </c>
      <c r="H1908" t="s">
        <v>1615</v>
      </c>
      <c r="I1908" s="13">
        <v>5</v>
      </c>
    </row>
    <row r="1909" spans="5:9" x14ac:dyDescent="0.35">
      <c r="E1909" s="158">
        <v>14429</v>
      </c>
      <c r="F1909" s="158" t="s">
        <v>744</v>
      </c>
      <c r="G1909" t="s">
        <v>2</v>
      </c>
      <c r="H1909" t="s">
        <v>1770</v>
      </c>
      <c r="I1909" s="13">
        <v>5</v>
      </c>
    </row>
    <row r="1910" spans="5:9" x14ac:dyDescent="0.35">
      <c r="E1910" s="158">
        <v>14430</v>
      </c>
      <c r="F1910" s="158" t="s">
        <v>592</v>
      </c>
      <c r="G1910" t="s">
        <v>2</v>
      </c>
      <c r="H1910" t="s">
        <v>1615</v>
      </c>
      <c r="I1910" s="13">
        <v>5</v>
      </c>
    </row>
    <row r="1911" spans="5:9" x14ac:dyDescent="0.35">
      <c r="E1911" s="158">
        <v>14432</v>
      </c>
      <c r="F1911" s="158" t="s">
        <v>721</v>
      </c>
      <c r="G1911" t="s">
        <v>5</v>
      </c>
      <c r="H1911" t="s">
        <v>1618</v>
      </c>
      <c r="I1911" s="13">
        <v>5</v>
      </c>
    </row>
    <row r="1912" spans="5:9" x14ac:dyDescent="0.35">
      <c r="E1912" s="158">
        <v>14433</v>
      </c>
      <c r="F1912" s="158" t="s">
        <v>2424</v>
      </c>
      <c r="G1912" t="s">
        <v>5</v>
      </c>
      <c r="H1912" t="s">
        <v>2354</v>
      </c>
      <c r="I1912" s="13">
        <v>5</v>
      </c>
    </row>
    <row r="1913" spans="5:9" x14ac:dyDescent="0.35">
      <c r="E1913" s="158">
        <v>14435</v>
      </c>
      <c r="F1913" s="158" t="s">
        <v>541</v>
      </c>
      <c r="G1913" t="s">
        <v>2</v>
      </c>
      <c r="H1913" t="s">
        <v>325</v>
      </c>
      <c r="I1913" s="13">
        <v>5</v>
      </c>
    </row>
    <row r="1914" spans="5:9" x14ac:dyDescent="0.35">
      <c r="E1914" s="158">
        <v>14437</v>
      </c>
      <c r="F1914" s="158" t="s">
        <v>542</v>
      </c>
      <c r="G1914" t="s">
        <v>2</v>
      </c>
      <c r="H1914" t="s">
        <v>325</v>
      </c>
      <c r="I1914" s="13">
        <v>5</v>
      </c>
    </row>
    <row r="1915" spans="5:9" x14ac:dyDescent="0.35">
      <c r="E1915" s="158">
        <v>14441</v>
      </c>
      <c r="F1915" s="158" t="s">
        <v>2425</v>
      </c>
      <c r="G1915" t="s">
        <v>5</v>
      </c>
      <c r="H1915" t="s">
        <v>2422</v>
      </c>
      <c r="I1915" s="13">
        <v>5</v>
      </c>
    </row>
    <row r="1916" spans="5:9" x14ac:dyDescent="0.35">
      <c r="E1916" s="158">
        <v>14443</v>
      </c>
      <c r="F1916" s="158" t="s">
        <v>722</v>
      </c>
      <c r="G1916" t="s">
        <v>5</v>
      </c>
      <c r="H1916" t="s">
        <v>1618</v>
      </c>
      <c r="I1916" s="13">
        <v>5</v>
      </c>
    </row>
    <row r="1917" spans="5:9" x14ac:dyDescent="0.35">
      <c r="E1917" s="158">
        <v>14445</v>
      </c>
      <c r="F1917" s="158" t="s">
        <v>593</v>
      </c>
      <c r="G1917" t="s">
        <v>2</v>
      </c>
      <c r="H1917" t="s">
        <v>1615</v>
      </c>
      <c r="I1917" s="13">
        <v>5</v>
      </c>
    </row>
    <row r="1918" spans="5:9" x14ac:dyDescent="0.35">
      <c r="E1918" s="158">
        <v>14449</v>
      </c>
      <c r="F1918" s="158" t="s">
        <v>2426</v>
      </c>
      <c r="G1918" t="s">
        <v>5</v>
      </c>
      <c r="H1918" t="s">
        <v>2354</v>
      </c>
      <c r="I1918" s="13">
        <v>5</v>
      </c>
    </row>
    <row r="1919" spans="5:9" x14ac:dyDescent="0.35">
      <c r="E1919" s="158">
        <v>14450</v>
      </c>
      <c r="F1919" s="158" t="s">
        <v>594</v>
      </c>
      <c r="G1919" t="s">
        <v>2</v>
      </c>
      <c r="H1919" t="s">
        <v>1615</v>
      </c>
      <c r="I1919" s="13">
        <v>5</v>
      </c>
    </row>
    <row r="1920" spans="5:9" x14ac:dyDescent="0.35">
      <c r="E1920" s="158">
        <v>14452</v>
      </c>
      <c r="F1920" s="158" t="s">
        <v>745</v>
      </c>
      <c r="G1920" t="s">
        <v>2</v>
      </c>
      <c r="H1920" t="s">
        <v>1770</v>
      </c>
      <c r="I1920" s="13">
        <v>5</v>
      </c>
    </row>
    <row r="1921" spans="5:9" x14ac:dyDescent="0.35">
      <c r="E1921" s="158">
        <v>14453</v>
      </c>
      <c r="F1921" s="158" t="s">
        <v>723</v>
      </c>
      <c r="G1921" t="s">
        <v>5</v>
      </c>
      <c r="H1921" t="s">
        <v>1618</v>
      </c>
      <c r="I1921" s="13">
        <v>5</v>
      </c>
    </row>
    <row r="1922" spans="5:9" x14ac:dyDescent="0.35">
      <c r="E1922" s="158">
        <v>14454</v>
      </c>
      <c r="F1922" s="158" t="s">
        <v>543</v>
      </c>
      <c r="G1922" t="s">
        <v>2</v>
      </c>
      <c r="H1922" t="s">
        <v>325</v>
      </c>
      <c r="I1922" s="13">
        <v>5</v>
      </c>
    </row>
    <row r="1923" spans="5:9" x14ac:dyDescent="0.35">
      <c r="E1923" s="158">
        <v>14456</v>
      </c>
      <c r="F1923" s="158" t="s">
        <v>724</v>
      </c>
      <c r="G1923" t="s">
        <v>5</v>
      </c>
      <c r="H1923" t="s">
        <v>1618</v>
      </c>
      <c r="I1923" s="13">
        <v>5</v>
      </c>
    </row>
    <row r="1924" spans="5:9" x14ac:dyDescent="0.35">
      <c r="E1924" s="158">
        <v>14461</v>
      </c>
      <c r="F1924" s="158" t="s">
        <v>725</v>
      </c>
      <c r="G1924" t="s">
        <v>5</v>
      </c>
      <c r="H1924" t="s">
        <v>1618</v>
      </c>
      <c r="I1924" s="13">
        <v>5</v>
      </c>
    </row>
    <row r="1925" spans="5:9" x14ac:dyDescent="0.35">
      <c r="E1925" s="158">
        <v>14462</v>
      </c>
      <c r="F1925" s="158" t="s">
        <v>544</v>
      </c>
      <c r="G1925" t="s">
        <v>2</v>
      </c>
      <c r="H1925" t="s">
        <v>325</v>
      </c>
      <c r="I1925" s="13">
        <v>5</v>
      </c>
    </row>
    <row r="1926" spans="5:9" x14ac:dyDescent="0.35">
      <c r="E1926" s="158">
        <v>14463</v>
      </c>
      <c r="F1926" s="158" t="s">
        <v>726</v>
      </c>
      <c r="G1926" t="s">
        <v>5</v>
      </c>
      <c r="H1926" t="s">
        <v>1618</v>
      </c>
      <c r="I1926" s="13">
        <v>5</v>
      </c>
    </row>
    <row r="1927" spans="5:9" x14ac:dyDescent="0.35">
      <c r="E1927" s="158">
        <v>14464</v>
      </c>
      <c r="F1927" s="158" t="s">
        <v>595</v>
      </c>
      <c r="G1927" t="s">
        <v>2</v>
      </c>
      <c r="H1927" t="s">
        <v>1615</v>
      </c>
      <c r="I1927" s="13">
        <v>5</v>
      </c>
    </row>
    <row r="1928" spans="5:9" x14ac:dyDescent="0.35">
      <c r="E1928" s="158">
        <v>14466</v>
      </c>
      <c r="F1928" s="158" t="s">
        <v>727</v>
      </c>
      <c r="G1928" t="s">
        <v>5</v>
      </c>
      <c r="H1928" t="s">
        <v>1618</v>
      </c>
      <c r="I1928" s="13">
        <v>5</v>
      </c>
    </row>
    <row r="1929" spans="5:9" x14ac:dyDescent="0.35">
      <c r="E1929" s="158">
        <v>14467</v>
      </c>
      <c r="F1929" s="158" t="s">
        <v>596</v>
      </c>
      <c r="G1929" t="s">
        <v>2</v>
      </c>
      <c r="H1929" t="s">
        <v>1615</v>
      </c>
      <c r="I1929" s="13">
        <v>5</v>
      </c>
    </row>
    <row r="1930" spans="5:9" x14ac:dyDescent="0.35">
      <c r="E1930" s="158">
        <v>14468</v>
      </c>
      <c r="F1930" s="158" t="s">
        <v>597</v>
      </c>
      <c r="G1930" t="s">
        <v>2</v>
      </c>
      <c r="H1930" t="s">
        <v>1615</v>
      </c>
      <c r="I1930" s="13">
        <v>5</v>
      </c>
    </row>
    <row r="1931" spans="5:9" x14ac:dyDescent="0.35">
      <c r="E1931" s="158">
        <v>14469</v>
      </c>
      <c r="F1931" s="158" t="s">
        <v>728</v>
      </c>
      <c r="G1931" t="s">
        <v>5</v>
      </c>
      <c r="H1931" t="s">
        <v>1618</v>
      </c>
      <c r="I1931" s="13">
        <v>5</v>
      </c>
    </row>
    <row r="1932" spans="5:9" x14ac:dyDescent="0.35">
      <c r="E1932" s="158">
        <v>14470</v>
      </c>
      <c r="F1932" s="158" t="s">
        <v>746</v>
      </c>
      <c r="G1932" t="s">
        <v>2</v>
      </c>
      <c r="H1932" t="s">
        <v>1770</v>
      </c>
      <c r="I1932" s="13">
        <v>5</v>
      </c>
    </row>
    <row r="1933" spans="5:9" x14ac:dyDescent="0.35">
      <c r="E1933" s="158">
        <v>14471</v>
      </c>
      <c r="F1933" s="158" t="s">
        <v>729</v>
      </c>
      <c r="G1933" t="s">
        <v>5</v>
      </c>
      <c r="H1933" t="s">
        <v>1618</v>
      </c>
      <c r="I1933" s="13">
        <v>5</v>
      </c>
    </row>
    <row r="1934" spans="5:9" x14ac:dyDescent="0.35">
      <c r="E1934" s="158">
        <v>14472</v>
      </c>
      <c r="F1934" s="158" t="s">
        <v>598</v>
      </c>
      <c r="G1934" t="s">
        <v>2</v>
      </c>
      <c r="H1934" t="s">
        <v>1615</v>
      </c>
      <c r="I1934" s="13">
        <v>5</v>
      </c>
    </row>
    <row r="1935" spans="5:9" x14ac:dyDescent="0.35">
      <c r="E1935" s="158">
        <v>14475</v>
      </c>
      <c r="F1935" s="158" t="s">
        <v>730</v>
      </c>
      <c r="G1935" t="s">
        <v>5</v>
      </c>
      <c r="H1935" t="s">
        <v>1618</v>
      </c>
      <c r="I1935" s="13">
        <v>5</v>
      </c>
    </row>
    <row r="1936" spans="5:9" x14ac:dyDescent="0.35">
      <c r="E1936" s="158">
        <v>14476</v>
      </c>
      <c r="F1936" s="158" t="s">
        <v>747</v>
      </c>
      <c r="G1936" t="s">
        <v>2</v>
      </c>
      <c r="H1936" t="s">
        <v>1770</v>
      </c>
      <c r="I1936" s="13">
        <v>5</v>
      </c>
    </row>
    <row r="1937" spans="5:9" x14ac:dyDescent="0.35">
      <c r="E1937" s="158">
        <v>14477</v>
      </c>
      <c r="F1937" s="158" t="s">
        <v>748</v>
      </c>
      <c r="G1937" t="s">
        <v>2</v>
      </c>
      <c r="H1937" t="s">
        <v>1770</v>
      </c>
      <c r="I1937" s="13">
        <v>5</v>
      </c>
    </row>
    <row r="1938" spans="5:9" x14ac:dyDescent="0.35">
      <c r="E1938" s="158">
        <v>14478</v>
      </c>
      <c r="F1938" s="158" t="s">
        <v>2427</v>
      </c>
      <c r="G1938" t="s">
        <v>5</v>
      </c>
      <c r="H1938" t="s">
        <v>2422</v>
      </c>
      <c r="I1938" s="13">
        <v>5</v>
      </c>
    </row>
    <row r="1939" spans="5:9" x14ac:dyDescent="0.35">
      <c r="E1939" s="158">
        <v>14479</v>
      </c>
      <c r="F1939" s="158" t="s">
        <v>749</v>
      </c>
      <c r="G1939" t="s">
        <v>2</v>
      </c>
      <c r="H1939" t="s">
        <v>1770</v>
      </c>
      <c r="I1939" s="13">
        <v>5</v>
      </c>
    </row>
    <row r="1940" spans="5:9" x14ac:dyDescent="0.35">
      <c r="E1940" s="158">
        <v>14480</v>
      </c>
      <c r="F1940" s="158" t="s">
        <v>545</v>
      </c>
      <c r="G1940" t="s">
        <v>2</v>
      </c>
      <c r="H1940" t="s">
        <v>325</v>
      </c>
      <c r="I1940" s="13">
        <v>5</v>
      </c>
    </row>
    <row r="1941" spans="5:9" x14ac:dyDescent="0.35">
      <c r="E1941" s="158">
        <v>14481</v>
      </c>
      <c r="F1941" s="158" t="s">
        <v>546</v>
      </c>
      <c r="G1941" t="s">
        <v>2</v>
      </c>
      <c r="H1941" t="s">
        <v>325</v>
      </c>
      <c r="I1941" s="13">
        <v>5</v>
      </c>
    </row>
    <row r="1942" spans="5:9" x14ac:dyDescent="0.35">
      <c r="E1942" s="158">
        <v>14482</v>
      </c>
      <c r="F1942" s="158" t="s">
        <v>452</v>
      </c>
      <c r="G1942" t="s">
        <v>2</v>
      </c>
      <c r="H1942" t="s">
        <v>1768</v>
      </c>
      <c r="I1942" s="13">
        <v>5</v>
      </c>
    </row>
    <row r="1943" spans="5:9" x14ac:dyDescent="0.35">
      <c r="E1943" s="158">
        <v>14485</v>
      </c>
      <c r="F1943" s="158" t="s">
        <v>547</v>
      </c>
      <c r="G1943" t="s">
        <v>2</v>
      </c>
      <c r="H1943" t="s">
        <v>325</v>
      </c>
      <c r="I1943" s="13">
        <v>5</v>
      </c>
    </row>
    <row r="1944" spans="5:9" x14ac:dyDescent="0.35">
      <c r="E1944" s="158">
        <v>14486</v>
      </c>
      <c r="F1944" s="158" t="s">
        <v>548</v>
      </c>
      <c r="G1944" t="s">
        <v>2</v>
      </c>
      <c r="H1944" t="s">
        <v>325</v>
      </c>
      <c r="I1944" s="13">
        <v>5</v>
      </c>
    </row>
    <row r="1945" spans="5:9" x14ac:dyDescent="0.35">
      <c r="E1945" s="158">
        <v>14487</v>
      </c>
      <c r="F1945" s="158" t="s">
        <v>549</v>
      </c>
      <c r="G1945" t="s">
        <v>2</v>
      </c>
      <c r="H1945" t="s">
        <v>325</v>
      </c>
      <c r="I1945" s="13">
        <v>5</v>
      </c>
    </row>
    <row r="1946" spans="5:9" x14ac:dyDescent="0.35">
      <c r="E1946" s="158">
        <v>14488</v>
      </c>
      <c r="F1946" s="158" t="s">
        <v>550</v>
      </c>
      <c r="G1946" t="s">
        <v>2</v>
      </c>
      <c r="H1946" t="s">
        <v>325</v>
      </c>
      <c r="I1946" s="13">
        <v>5</v>
      </c>
    </row>
    <row r="1947" spans="5:9" x14ac:dyDescent="0.35">
      <c r="E1947" s="158">
        <v>14489</v>
      </c>
      <c r="F1947" s="158" t="s">
        <v>2428</v>
      </c>
      <c r="G1947" t="s">
        <v>5</v>
      </c>
      <c r="H1947" t="s">
        <v>2354</v>
      </c>
      <c r="I1947" s="13">
        <v>5</v>
      </c>
    </row>
    <row r="1948" spans="5:9" x14ac:dyDescent="0.35">
      <c r="E1948" s="158">
        <v>14502</v>
      </c>
      <c r="F1948" s="158" t="s">
        <v>2429</v>
      </c>
      <c r="G1948" t="s">
        <v>5</v>
      </c>
      <c r="H1948" t="s">
        <v>2354</v>
      </c>
      <c r="I1948" s="13">
        <v>5</v>
      </c>
    </row>
    <row r="1949" spans="5:9" x14ac:dyDescent="0.35">
      <c r="E1949" s="158">
        <v>14504</v>
      </c>
      <c r="F1949" s="158" t="s">
        <v>731</v>
      </c>
      <c r="G1949" t="s">
        <v>5</v>
      </c>
      <c r="H1949" t="s">
        <v>1618</v>
      </c>
      <c r="I1949" s="13">
        <v>5</v>
      </c>
    </row>
    <row r="1950" spans="5:9" x14ac:dyDescent="0.35">
      <c r="E1950" s="158">
        <v>14505</v>
      </c>
      <c r="F1950" s="158" t="s">
        <v>2430</v>
      </c>
      <c r="G1950" t="s">
        <v>5</v>
      </c>
      <c r="H1950" t="s">
        <v>2354</v>
      </c>
      <c r="I1950" s="13">
        <v>5</v>
      </c>
    </row>
    <row r="1951" spans="5:9" x14ac:dyDescent="0.35">
      <c r="E1951" s="158">
        <v>14506</v>
      </c>
      <c r="F1951" s="158" t="s">
        <v>599</v>
      </c>
      <c r="G1951" t="s">
        <v>2</v>
      </c>
      <c r="H1951" t="s">
        <v>1615</v>
      </c>
      <c r="I1951" s="13">
        <v>5</v>
      </c>
    </row>
    <row r="1952" spans="5:9" x14ac:dyDescent="0.35">
      <c r="E1952" s="158">
        <v>14507</v>
      </c>
      <c r="F1952" s="158" t="s">
        <v>2431</v>
      </c>
      <c r="G1952" t="s">
        <v>5</v>
      </c>
      <c r="H1952" t="s">
        <v>2422</v>
      </c>
      <c r="I1952" s="13">
        <v>5</v>
      </c>
    </row>
    <row r="1953" spans="5:9" x14ac:dyDescent="0.35">
      <c r="E1953" s="158">
        <v>14508</v>
      </c>
      <c r="F1953" s="158" t="s">
        <v>750</v>
      </c>
      <c r="G1953" t="s">
        <v>2</v>
      </c>
      <c r="H1953" t="s">
        <v>1615</v>
      </c>
      <c r="I1953" s="13">
        <v>5</v>
      </c>
    </row>
    <row r="1954" spans="5:9" x14ac:dyDescent="0.35">
      <c r="E1954" s="158">
        <v>14510</v>
      </c>
      <c r="F1954" s="158" t="s">
        <v>551</v>
      </c>
      <c r="G1954" t="s">
        <v>2</v>
      </c>
      <c r="H1954" t="s">
        <v>325</v>
      </c>
      <c r="I1954" s="13">
        <v>5</v>
      </c>
    </row>
    <row r="1955" spans="5:9" x14ac:dyDescent="0.35">
      <c r="E1955" s="158">
        <v>14511</v>
      </c>
      <c r="F1955" s="158" t="s">
        <v>600</v>
      </c>
      <c r="G1955" t="s">
        <v>2</v>
      </c>
      <c r="H1955" t="s">
        <v>1615</v>
      </c>
      <c r="I1955" s="13">
        <v>5</v>
      </c>
    </row>
    <row r="1956" spans="5:9" x14ac:dyDescent="0.35">
      <c r="E1956" s="158">
        <v>14512</v>
      </c>
      <c r="F1956" s="158" t="s">
        <v>732</v>
      </c>
      <c r="G1956" t="s">
        <v>5</v>
      </c>
      <c r="H1956" t="s">
        <v>1618</v>
      </c>
      <c r="I1956" s="13">
        <v>5</v>
      </c>
    </row>
    <row r="1957" spans="5:9" x14ac:dyDescent="0.35">
      <c r="E1957" s="158">
        <v>14513</v>
      </c>
      <c r="F1957" s="158" t="s">
        <v>2432</v>
      </c>
      <c r="G1957" t="s">
        <v>5</v>
      </c>
      <c r="H1957" t="s">
        <v>2354</v>
      </c>
      <c r="I1957" s="13">
        <v>5</v>
      </c>
    </row>
    <row r="1958" spans="5:9" x14ac:dyDescent="0.35">
      <c r="E1958" s="158">
        <v>14514</v>
      </c>
      <c r="F1958" s="158" t="s">
        <v>601</v>
      </c>
      <c r="G1958" t="s">
        <v>2</v>
      </c>
      <c r="H1958" t="s">
        <v>1615</v>
      </c>
      <c r="I1958" s="13">
        <v>5</v>
      </c>
    </row>
    <row r="1959" spans="5:9" x14ac:dyDescent="0.35">
      <c r="E1959" s="158">
        <v>14515</v>
      </c>
      <c r="F1959" s="158" t="s">
        <v>602</v>
      </c>
      <c r="G1959" t="s">
        <v>2</v>
      </c>
      <c r="H1959" t="s">
        <v>1615</v>
      </c>
      <c r="I1959" s="13">
        <v>5</v>
      </c>
    </row>
    <row r="1960" spans="5:9" x14ac:dyDescent="0.35">
      <c r="E1960" s="158">
        <v>14516</v>
      </c>
      <c r="F1960" s="158" t="s">
        <v>2433</v>
      </c>
      <c r="G1960" t="s">
        <v>5</v>
      </c>
      <c r="H1960" t="s">
        <v>2354</v>
      </c>
      <c r="I1960" s="13">
        <v>5</v>
      </c>
    </row>
    <row r="1961" spans="5:9" x14ac:dyDescent="0.35">
      <c r="E1961" s="158">
        <v>14517</v>
      </c>
      <c r="F1961" s="158" t="s">
        <v>552</v>
      </c>
      <c r="G1961" t="s">
        <v>2</v>
      </c>
      <c r="H1961" t="s">
        <v>325</v>
      </c>
      <c r="I1961" s="13">
        <v>5</v>
      </c>
    </row>
    <row r="1962" spans="5:9" x14ac:dyDescent="0.35">
      <c r="E1962" s="158">
        <v>14518</v>
      </c>
      <c r="F1962" s="158" t="s">
        <v>733</v>
      </c>
      <c r="G1962" t="s">
        <v>5</v>
      </c>
      <c r="H1962" t="s">
        <v>1618</v>
      </c>
      <c r="I1962" s="13">
        <v>5</v>
      </c>
    </row>
    <row r="1963" spans="5:9" x14ac:dyDescent="0.35">
      <c r="E1963" s="158">
        <v>14519</v>
      </c>
      <c r="F1963" s="158" t="s">
        <v>1618</v>
      </c>
      <c r="G1963" t="s">
        <v>5</v>
      </c>
      <c r="H1963" t="s">
        <v>2354</v>
      </c>
      <c r="I1963" s="13">
        <v>5</v>
      </c>
    </row>
    <row r="1964" spans="5:9" x14ac:dyDescent="0.35">
      <c r="E1964" s="158">
        <v>14520</v>
      </c>
      <c r="F1964" s="158" t="s">
        <v>2434</v>
      </c>
      <c r="G1964" t="s">
        <v>5</v>
      </c>
      <c r="H1964" t="s">
        <v>2354</v>
      </c>
      <c r="I1964" s="13">
        <v>5</v>
      </c>
    </row>
    <row r="1965" spans="5:9" x14ac:dyDescent="0.35">
      <c r="E1965" s="158">
        <v>14521</v>
      </c>
      <c r="F1965" s="158" t="s">
        <v>2435</v>
      </c>
      <c r="G1965" t="s">
        <v>5</v>
      </c>
      <c r="H1965" t="s">
        <v>2349</v>
      </c>
      <c r="I1965" s="13">
        <v>5</v>
      </c>
    </row>
    <row r="1966" spans="5:9" x14ac:dyDescent="0.35">
      <c r="E1966" s="158">
        <v>14522</v>
      </c>
      <c r="F1966" s="158" t="s">
        <v>2436</v>
      </c>
      <c r="G1966" t="s">
        <v>5</v>
      </c>
      <c r="H1966" t="s">
        <v>2354</v>
      </c>
      <c r="I1966" s="13">
        <v>5</v>
      </c>
    </row>
    <row r="1967" spans="5:9" x14ac:dyDescent="0.35">
      <c r="E1967" s="158">
        <v>14525</v>
      </c>
      <c r="F1967" s="158" t="s">
        <v>453</v>
      </c>
      <c r="G1967" t="s">
        <v>2</v>
      </c>
      <c r="H1967" t="s">
        <v>1768</v>
      </c>
      <c r="I1967" s="13">
        <v>5</v>
      </c>
    </row>
    <row r="1968" spans="5:9" x14ac:dyDescent="0.35">
      <c r="E1968" s="158">
        <v>14526</v>
      </c>
      <c r="F1968" s="158" t="s">
        <v>603</v>
      </c>
      <c r="G1968" t="s">
        <v>2</v>
      </c>
      <c r="H1968" t="s">
        <v>1615</v>
      </c>
      <c r="I1968" s="13">
        <v>5</v>
      </c>
    </row>
    <row r="1969" spans="5:9" x14ac:dyDescent="0.35">
      <c r="E1969" s="158">
        <v>14527</v>
      </c>
      <c r="F1969" s="158" t="s">
        <v>2437</v>
      </c>
      <c r="G1969" t="s">
        <v>5</v>
      </c>
      <c r="H1969" t="s">
        <v>2422</v>
      </c>
      <c r="I1969" s="13">
        <v>5</v>
      </c>
    </row>
    <row r="1970" spans="5:9" x14ac:dyDescent="0.35">
      <c r="E1970" s="158">
        <v>14529</v>
      </c>
      <c r="F1970" s="158" t="s">
        <v>2438</v>
      </c>
      <c r="G1970" t="s">
        <v>1</v>
      </c>
      <c r="H1970" t="s">
        <v>2439</v>
      </c>
      <c r="I1970" s="13">
        <v>6</v>
      </c>
    </row>
    <row r="1971" spans="5:9" x14ac:dyDescent="0.35">
      <c r="E1971" s="158">
        <v>14530</v>
      </c>
      <c r="F1971" s="158" t="s">
        <v>984</v>
      </c>
      <c r="G1971" t="s">
        <v>2</v>
      </c>
      <c r="H1971" t="s">
        <v>989</v>
      </c>
      <c r="I1971" s="13">
        <v>6</v>
      </c>
    </row>
    <row r="1972" spans="5:9" x14ac:dyDescent="0.35">
      <c r="E1972" s="158">
        <v>14532</v>
      </c>
      <c r="F1972" s="158" t="s">
        <v>734</v>
      </c>
      <c r="G1972" t="s">
        <v>5</v>
      </c>
      <c r="H1972" t="s">
        <v>1618</v>
      </c>
      <c r="I1972" s="13">
        <v>5</v>
      </c>
    </row>
    <row r="1973" spans="5:9" x14ac:dyDescent="0.35">
      <c r="E1973" s="158">
        <v>14533</v>
      </c>
      <c r="F1973" s="158" t="s">
        <v>553</v>
      </c>
      <c r="G1973" t="s">
        <v>2</v>
      </c>
      <c r="H1973" t="s">
        <v>325</v>
      </c>
      <c r="I1973" s="13">
        <v>5</v>
      </c>
    </row>
    <row r="1974" spans="5:9" x14ac:dyDescent="0.35">
      <c r="E1974" s="158">
        <v>14534</v>
      </c>
      <c r="F1974" s="158" t="s">
        <v>604</v>
      </c>
      <c r="G1974" t="s">
        <v>2</v>
      </c>
      <c r="H1974" t="s">
        <v>1615</v>
      </c>
      <c r="I1974" s="13">
        <v>5</v>
      </c>
    </row>
    <row r="1975" spans="5:9" x14ac:dyDescent="0.35">
      <c r="E1975" s="158">
        <v>14536</v>
      </c>
      <c r="F1975" s="158" t="s">
        <v>985</v>
      </c>
      <c r="G1975" t="s">
        <v>2</v>
      </c>
      <c r="H1975" t="s">
        <v>989</v>
      </c>
      <c r="I1975" s="13">
        <v>6</v>
      </c>
    </row>
    <row r="1976" spans="5:9" x14ac:dyDescent="0.35">
      <c r="E1976" s="158">
        <v>14537</v>
      </c>
      <c r="F1976" s="158" t="s">
        <v>735</v>
      </c>
      <c r="G1976" t="s">
        <v>5</v>
      </c>
      <c r="H1976" t="s">
        <v>1618</v>
      </c>
      <c r="I1976" s="13">
        <v>5</v>
      </c>
    </row>
    <row r="1977" spans="5:9" x14ac:dyDescent="0.35">
      <c r="E1977" s="158">
        <v>14538</v>
      </c>
      <c r="F1977" s="158" t="s">
        <v>2440</v>
      </c>
      <c r="G1977" t="s">
        <v>5</v>
      </c>
      <c r="H1977" t="s">
        <v>2354</v>
      </c>
      <c r="I1977" s="13">
        <v>5</v>
      </c>
    </row>
    <row r="1978" spans="5:9" x14ac:dyDescent="0.35">
      <c r="E1978" s="158">
        <v>14539</v>
      </c>
      <c r="F1978" s="158" t="s">
        <v>554</v>
      </c>
      <c r="G1978" t="s">
        <v>2</v>
      </c>
      <c r="H1978" t="s">
        <v>325</v>
      </c>
      <c r="I1978" s="13">
        <v>5</v>
      </c>
    </row>
    <row r="1979" spans="5:9" x14ac:dyDescent="0.35">
      <c r="E1979" s="158">
        <v>14541</v>
      </c>
      <c r="F1979" s="158" t="s">
        <v>2441</v>
      </c>
      <c r="G1979" t="s">
        <v>5</v>
      </c>
      <c r="H1979" t="s">
        <v>2349</v>
      </c>
      <c r="I1979" s="13">
        <v>5</v>
      </c>
    </row>
    <row r="1980" spans="5:9" x14ac:dyDescent="0.35">
      <c r="E1980" s="158">
        <v>14542</v>
      </c>
      <c r="F1980" s="158" t="s">
        <v>2442</v>
      </c>
      <c r="G1980" t="s">
        <v>5</v>
      </c>
      <c r="H1980" t="s">
        <v>2354</v>
      </c>
      <c r="I1980" s="13">
        <v>5</v>
      </c>
    </row>
    <row r="1981" spans="5:9" x14ac:dyDescent="0.35">
      <c r="E1981" s="158">
        <v>14543</v>
      </c>
      <c r="F1981" s="158" t="s">
        <v>605</v>
      </c>
      <c r="G1981" t="s">
        <v>2</v>
      </c>
      <c r="H1981" t="s">
        <v>1615</v>
      </c>
      <c r="I1981" s="13">
        <v>5</v>
      </c>
    </row>
    <row r="1982" spans="5:9" x14ac:dyDescent="0.35">
      <c r="E1982" s="158">
        <v>14544</v>
      </c>
      <c r="F1982" s="158" t="s">
        <v>2443</v>
      </c>
      <c r="G1982" t="s">
        <v>5</v>
      </c>
      <c r="H1982" t="s">
        <v>2422</v>
      </c>
      <c r="I1982" s="13">
        <v>5</v>
      </c>
    </row>
    <row r="1983" spans="5:9" x14ac:dyDescent="0.35">
      <c r="E1983" s="158">
        <v>14545</v>
      </c>
      <c r="F1983" s="158" t="s">
        <v>555</v>
      </c>
      <c r="G1983" t="s">
        <v>2</v>
      </c>
      <c r="H1983" t="s">
        <v>325</v>
      </c>
      <c r="I1983" s="13">
        <v>5</v>
      </c>
    </row>
    <row r="1984" spans="5:9" x14ac:dyDescent="0.35">
      <c r="E1984" s="158">
        <v>14546</v>
      </c>
      <c r="F1984" s="158" t="s">
        <v>606</v>
      </c>
      <c r="G1984" t="s">
        <v>2</v>
      </c>
      <c r="H1984" t="s">
        <v>1615</v>
      </c>
      <c r="I1984" s="13">
        <v>5</v>
      </c>
    </row>
    <row r="1985" spans="5:9" x14ac:dyDescent="0.35">
      <c r="E1985" s="158">
        <v>14547</v>
      </c>
      <c r="F1985" s="158" t="s">
        <v>736</v>
      </c>
      <c r="G1985" t="s">
        <v>5</v>
      </c>
      <c r="H1985" t="s">
        <v>1618</v>
      </c>
      <c r="I1985" s="13">
        <v>5</v>
      </c>
    </row>
    <row r="1986" spans="5:9" x14ac:dyDescent="0.35">
      <c r="E1986" s="158">
        <v>14548</v>
      </c>
      <c r="F1986" s="158" t="s">
        <v>737</v>
      </c>
      <c r="G1986" t="s">
        <v>5</v>
      </c>
      <c r="H1986" t="s">
        <v>1618</v>
      </c>
      <c r="I1986" s="13">
        <v>5</v>
      </c>
    </row>
    <row r="1987" spans="5:9" x14ac:dyDescent="0.35">
      <c r="E1987" s="158">
        <v>14549</v>
      </c>
      <c r="F1987" s="158" t="s">
        <v>986</v>
      </c>
      <c r="G1987" t="s">
        <v>2</v>
      </c>
      <c r="H1987" t="s">
        <v>989</v>
      </c>
      <c r="I1987" s="13">
        <v>6</v>
      </c>
    </row>
    <row r="1988" spans="5:9" x14ac:dyDescent="0.35">
      <c r="E1988" s="158">
        <v>14550</v>
      </c>
      <c r="F1988" s="158" t="s">
        <v>987</v>
      </c>
      <c r="G1988" t="s">
        <v>2</v>
      </c>
      <c r="H1988" t="s">
        <v>989</v>
      </c>
      <c r="I1988" s="13">
        <v>6</v>
      </c>
    </row>
    <row r="1989" spans="5:9" x14ac:dyDescent="0.35">
      <c r="E1989" s="158">
        <v>14551</v>
      </c>
      <c r="F1989" s="158" t="s">
        <v>2444</v>
      </c>
      <c r="G1989" t="s">
        <v>5</v>
      </c>
      <c r="H1989" t="s">
        <v>2354</v>
      </c>
      <c r="I1989" s="13">
        <v>5</v>
      </c>
    </row>
    <row r="1990" spans="5:9" x14ac:dyDescent="0.35">
      <c r="E1990" s="158">
        <v>14555</v>
      </c>
      <c r="F1990" s="158" t="s">
        <v>2445</v>
      </c>
      <c r="G1990" t="s">
        <v>5</v>
      </c>
      <c r="H1990" t="s">
        <v>2354</v>
      </c>
      <c r="I1990" s="13">
        <v>5</v>
      </c>
    </row>
    <row r="1991" spans="5:9" x14ac:dyDescent="0.35">
      <c r="E1991" s="158">
        <v>14556</v>
      </c>
      <c r="F1991" s="158" t="s">
        <v>556</v>
      </c>
      <c r="G1991" t="s">
        <v>2</v>
      </c>
      <c r="H1991" t="s">
        <v>325</v>
      </c>
      <c r="I1991" s="13">
        <v>5</v>
      </c>
    </row>
    <row r="1992" spans="5:9" x14ac:dyDescent="0.35">
      <c r="E1992" s="158">
        <v>14557</v>
      </c>
      <c r="F1992" s="158" t="s">
        <v>454</v>
      </c>
      <c r="G1992" t="s">
        <v>2</v>
      </c>
      <c r="H1992" t="s">
        <v>1768</v>
      </c>
      <c r="I1992" s="13">
        <v>5</v>
      </c>
    </row>
    <row r="1993" spans="5:9" x14ac:dyDescent="0.35">
      <c r="E1993" s="158">
        <v>14558</v>
      </c>
      <c r="F1993" s="158" t="s">
        <v>557</v>
      </c>
      <c r="G1993" t="s">
        <v>2</v>
      </c>
      <c r="H1993" t="s">
        <v>325</v>
      </c>
      <c r="I1993" s="13">
        <v>5</v>
      </c>
    </row>
    <row r="1994" spans="5:9" x14ac:dyDescent="0.35">
      <c r="E1994" s="158">
        <v>14559</v>
      </c>
      <c r="F1994" s="158" t="s">
        <v>607</v>
      </c>
      <c r="G1994" t="s">
        <v>2</v>
      </c>
      <c r="H1994" t="s">
        <v>1615</v>
      </c>
      <c r="I1994" s="13">
        <v>5</v>
      </c>
    </row>
    <row r="1995" spans="5:9" x14ac:dyDescent="0.35">
      <c r="E1995" s="158">
        <v>14560</v>
      </c>
      <c r="F1995" s="158" t="s">
        <v>558</v>
      </c>
      <c r="G1995" t="s">
        <v>2</v>
      </c>
      <c r="H1995" t="s">
        <v>325</v>
      </c>
      <c r="I1995" s="13">
        <v>5</v>
      </c>
    </row>
    <row r="1996" spans="5:9" x14ac:dyDescent="0.35">
      <c r="E1996" s="158">
        <v>14561</v>
      </c>
      <c r="F1996" s="158" t="s">
        <v>738</v>
      </c>
      <c r="G1996" t="s">
        <v>5</v>
      </c>
      <c r="H1996" t="s">
        <v>1618</v>
      </c>
      <c r="I1996" s="13">
        <v>5</v>
      </c>
    </row>
    <row r="1997" spans="5:9" x14ac:dyDescent="0.35">
      <c r="E1997" s="158">
        <v>14563</v>
      </c>
      <c r="F1997" s="158" t="s">
        <v>2446</v>
      </c>
      <c r="G1997" t="s">
        <v>5</v>
      </c>
      <c r="H1997" t="s">
        <v>2354</v>
      </c>
      <c r="I1997" s="13">
        <v>5</v>
      </c>
    </row>
    <row r="1998" spans="5:9" x14ac:dyDescent="0.35">
      <c r="E1998" s="158">
        <v>14564</v>
      </c>
      <c r="F1998" s="158" t="s">
        <v>739</v>
      </c>
      <c r="G1998" t="s">
        <v>5</v>
      </c>
      <c r="H1998" t="s">
        <v>1618</v>
      </c>
      <c r="I1998" s="13">
        <v>5</v>
      </c>
    </row>
    <row r="1999" spans="5:9" x14ac:dyDescent="0.35">
      <c r="E1999" s="158">
        <v>14568</v>
      </c>
      <c r="F1999" s="158" t="s">
        <v>2447</v>
      </c>
      <c r="G1999" t="s">
        <v>5</v>
      </c>
      <c r="H1999" t="s">
        <v>2354</v>
      </c>
      <c r="I1999" s="13">
        <v>5</v>
      </c>
    </row>
    <row r="2000" spans="5:9" x14ac:dyDescent="0.35">
      <c r="E2000" s="158">
        <v>14569</v>
      </c>
      <c r="F2000" s="158" t="s">
        <v>988</v>
      </c>
      <c r="G2000" t="s">
        <v>2</v>
      </c>
      <c r="H2000" t="s">
        <v>989</v>
      </c>
      <c r="I2000" s="13">
        <v>6</v>
      </c>
    </row>
    <row r="2001" spans="5:9" x14ac:dyDescent="0.35">
      <c r="E2001" s="158">
        <v>14571</v>
      </c>
      <c r="F2001" s="158" t="s">
        <v>751</v>
      </c>
      <c r="G2001" t="s">
        <v>2</v>
      </c>
      <c r="H2001" t="s">
        <v>1770</v>
      </c>
      <c r="I2001" s="13">
        <v>5</v>
      </c>
    </row>
    <row r="2002" spans="5:9" x14ac:dyDescent="0.35">
      <c r="E2002" s="158">
        <v>14572</v>
      </c>
      <c r="F2002" s="158" t="s">
        <v>2448</v>
      </c>
      <c r="G2002" t="s">
        <v>1</v>
      </c>
      <c r="H2002" t="s">
        <v>2439</v>
      </c>
      <c r="I2002" s="13">
        <v>6</v>
      </c>
    </row>
    <row r="2003" spans="5:9" x14ac:dyDescent="0.35">
      <c r="E2003" s="158">
        <v>14580</v>
      </c>
      <c r="F2003" s="158" t="s">
        <v>608</v>
      </c>
      <c r="G2003" t="s">
        <v>2</v>
      </c>
      <c r="H2003" t="s">
        <v>1615</v>
      </c>
      <c r="I2003" s="13">
        <v>5</v>
      </c>
    </row>
    <row r="2004" spans="5:9" x14ac:dyDescent="0.35">
      <c r="E2004" s="158">
        <v>14585</v>
      </c>
      <c r="F2004" s="158" t="s">
        <v>740</v>
      </c>
      <c r="G2004" t="s">
        <v>5</v>
      </c>
      <c r="H2004" t="s">
        <v>1618</v>
      </c>
      <c r="I2004" s="13">
        <v>5</v>
      </c>
    </row>
    <row r="2005" spans="5:9" x14ac:dyDescent="0.35">
      <c r="E2005" s="158">
        <v>14586</v>
      </c>
      <c r="F2005" s="158" t="s">
        <v>609</v>
      </c>
      <c r="G2005" t="s">
        <v>2</v>
      </c>
      <c r="H2005" t="s">
        <v>1615</v>
      </c>
      <c r="I2005" s="13">
        <v>5</v>
      </c>
    </row>
    <row r="2006" spans="5:9" x14ac:dyDescent="0.35">
      <c r="E2006" s="158">
        <v>14588</v>
      </c>
      <c r="F2006" s="158" t="s">
        <v>2449</v>
      </c>
      <c r="G2006" t="s">
        <v>5</v>
      </c>
      <c r="H2006" t="s">
        <v>2349</v>
      </c>
      <c r="I2006" s="13">
        <v>5</v>
      </c>
    </row>
    <row r="2007" spans="5:9" x14ac:dyDescent="0.35">
      <c r="E2007" s="158">
        <v>14589</v>
      </c>
      <c r="F2007" s="158" t="s">
        <v>2450</v>
      </c>
      <c r="G2007" t="s">
        <v>5</v>
      </c>
      <c r="H2007" t="s">
        <v>2354</v>
      </c>
      <c r="I2007" s="13">
        <v>5</v>
      </c>
    </row>
    <row r="2008" spans="5:9" x14ac:dyDescent="0.35">
      <c r="E2008" s="158">
        <v>14590</v>
      </c>
      <c r="F2008" s="158" t="s">
        <v>2451</v>
      </c>
      <c r="G2008" t="s">
        <v>5</v>
      </c>
      <c r="H2008" t="s">
        <v>2354</v>
      </c>
      <c r="I2008" s="13">
        <v>5</v>
      </c>
    </row>
    <row r="2009" spans="5:9" x14ac:dyDescent="0.35">
      <c r="E2009" s="158">
        <v>14591</v>
      </c>
      <c r="F2009" s="158" t="s">
        <v>989</v>
      </c>
      <c r="G2009" t="s">
        <v>2</v>
      </c>
      <c r="H2009" t="s">
        <v>989</v>
      </c>
      <c r="I2009" s="13">
        <v>6</v>
      </c>
    </row>
    <row r="2010" spans="5:9" x14ac:dyDescent="0.35">
      <c r="E2010" s="158">
        <v>14592</v>
      </c>
      <c r="F2010" s="158" t="s">
        <v>559</v>
      </c>
      <c r="G2010" t="s">
        <v>2</v>
      </c>
      <c r="H2010" t="s">
        <v>325</v>
      </c>
      <c r="I2010" s="13">
        <v>5</v>
      </c>
    </row>
    <row r="2011" spans="5:9" x14ac:dyDescent="0.35">
      <c r="E2011" s="158">
        <v>14602</v>
      </c>
      <c r="F2011" s="158" t="s">
        <v>4</v>
      </c>
      <c r="G2011" t="s">
        <v>2</v>
      </c>
      <c r="H2011" t="s">
        <v>1615</v>
      </c>
      <c r="I2011" s="13">
        <v>5</v>
      </c>
    </row>
    <row r="2012" spans="5:9" x14ac:dyDescent="0.35">
      <c r="E2012" s="158">
        <v>14603</v>
      </c>
      <c r="F2012" s="158" t="s">
        <v>4</v>
      </c>
      <c r="G2012" t="s">
        <v>2</v>
      </c>
      <c r="H2012" t="s">
        <v>1615</v>
      </c>
      <c r="I2012" s="13">
        <v>5</v>
      </c>
    </row>
    <row r="2013" spans="5:9" x14ac:dyDescent="0.35">
      <c r="E2013" s="158">
        <v>14604</v>
      </c>
      <c r="F2013" s="158" t="s">
        <v>4</v>
      </c>
      <c r="G2013" t="s">
        <v>2</v>
      </c>
      <c r="H2013" t="s">
        <v>1615</v>
      </c>
      <c r="I2013" s="13">
        <v>5</v>
      </c>
    </row>
    <row r="2014" spans="5:9" x14ac:dyDescent="0.35">
      <c r="E2014" s="158">
        <v>14605</v>
      </c>
      <c r="F2014" s="158" t="s">
        <v>4</v>
      </c>
      <c r="G2014" t="s">
        <v>2</v>
      </c>
      <c r="H2014" t="s">
        <v>1615</v>
      </c>
      <c r="I2014" s="13">
        <v>5</v>
      </c>
    </row>
    <row r="2015" spans="5:9" x14ac:dyDescent="0.35">
      <c r="E2015" s="158">
        <v>14606</v>
      </c>
      <c r="F2015" s="158" t="s">
        <v>4</v>
      </c>
      <c r="G2015" t="s">
        <v>2</v>
      </c>
      <c r="H2015" t="s">
        <v>1615</v>
      </c>
      <c r="I2015" s="13">
        <v>5</v>
      </c>
    </row>
    <row r="2016" spans="5:9" x14ac:dyDescent="0.35">
      <c r="E2016" s="158">
        <v>14607</v>
      </c>
      <c r="F2016" s="158" t="s">
        <v>4</v>
      </c>
      <c r="G2016" t="s">
        <v>2</v>
      </c>
      <c r="H2016" t="s">
        <v>1615</v>
      </c>
      <c r="I2016" s="13">
        <v>5</v>
      </c>
    </row>
    <row r="2017" spans="5:9" x14ac:dyDescent="0.35">
      <c r="E2017" s="158">
        <v>14608</v>
      </c>
      <c r="F2017" s="158" t="s">
        <v>4</v>
      </c>
      <c r="G2017" t="s">
        <v>2</v>
      </c>
      <c r="H2017" t="s">
        <v>1615</v>
      </c>
      <c r="I2017" s="13">
        <v>5</v>
      </c>
    </row>
    <row r="2018" spans="5:9" x14ac:dyDescent="0.35">
      <c r="E2018" s="158">
        <v>14609</v>
      </c>
      <c r="F2018" s="158" t="s">
        <v>4</v>
      </c>
      <c r="G2018" t="s">
        <v>2</v>
      </c>
      <c r="H2018" t="s">
        <v>1615</v>
      </c>
      <c r="I2018" s="13">
        <v>5</v>
      </c>
    </row>
    <row r="2019" spans="5:9" x14ac:dyDescent="0.35">
      <c r="E2019" s="158">
        <v>14610</v>
      </c>
      <c r="F2019" s="158" t="s">
        <v>4</v>
      </c>
      <c r="G2019" t="s">
        <v>2</v>
      </c>
      <c r="H2019" t="s">
        <v>1615</v>
      </c>
      <c r="I2019" s="13">
        <v>5</v>
      </c>
    </row>
    <row r="2020" spans="5:9" x14ac:dyDescent="0.35">
      <c r="E2020" s="158">
        <v>14611</v>
      </c>
      <c r="F2020" s="158" t="s">
        <v>4</v>
      </c>
      <c r="G2020" t="s">
        <v>2</v>
      </c>
      <c r="H2020" t="s">
        <v>1615</v>
      </c>
      <c r="I2020" s="13">
        <v>5</v>
      </c>
    </row>
    <row r="2021" spans="5:9" x14ac:dyDescent="0.35">
      <c r="E2021" s="158">
        <v>14612</v>
      </c>
      <c r="F2021" s="158" t="s">
        <v>4</v>
      </c>
      <c r="G2021" t="s">
        <v>2</v>
      </c>
      <c r="H2021" t="s">
        <v>1615</v>
      </c>
      <c r="I2021" s="13">
        <v>5</v>
      </c>
    </row>
    <row r="2022" spans="5:9" x14ac:dyDescent="0.35">
      <c r="E2022" s="158">
        <v>14613</v>
      </c>
      <c r="F2022" s="158" t="s">
        <v>4</v>
      </c>
      <c r="G2022" t="s">
        <v>2</v>
      </c>
      <c r="H2022" t="s">
        <v>1615</v>
      </c>
      <c r="I2022" s="13">
        <v>5</v>
      </c>
    </row>
    <row r="2023" spans="5:9" x14ac:dyDescent="0.35">
      <c r="E2023" s="158">
        <v>14614</v>
      </c>
      <c r="F2023" s="158" t="s">
        <v>4</v>
      </c>
      <c r="G2023" t="s">
        <v>2</v>
      </c>
      <c r="H2023" t="s">
        <v>1615</v>
      </c>
      <c r="I2023" s="13">
        <v>5</v>
      </c>
    </row>
    <row r="2024" spans="5:9" x14ac:dyDescent="0.35">
      <c r="E2024" s="158">
        <v>14615</v>
      </c>
      <c r="F2024" s="158" t="s">
        <v>4</v>
      </c>
      <c r="G2024" t="s">
        <v>2</v>
      </c>
      <c r="H2024" t="s">
        <v>1615</v>
      </c>
      <c r="I2024" s="13">
        <v>5</v>
      </c>
    </row>
    <row r="2025" spans="5:9" x14ac:dyDescent="0.35">
      <c r="E2025" s="158">
        <v>14616</v>
      </c>
      <c r="F2025" s="158" t="s">
        <v>4</v>
      </c>
      <c r="G2025" t="s">
        <v>2</v>
      </c>
      <c r="H2025" t="s">
        <v>1615</v>
      </c>
      <c r="I2025" s="13">
        <v>5</v>
      </c>
    </row>
    <row r="2026" spans="5:9" x14ac:dyDescent="0.35">
      <c r="E2026" s="158">
        <v>14617</v>
      </c>
      <c r="F2026" s="158" t="s">
        <v>4</v>
      </c>
      <c r="G2026" t="s">
        <v>2</v>
      </c>
      <c r="H2026" t="s">
        <v>1615</v>
      </c>
      <c r="I2026" s="13">
        <v>5</v>
      </c>
    </row>
    <row r="2027" spans="5:9" x14ac:dyDescent="0.35">
      <c r="E2027" s="158">
        <v>14618</v>
      </c>
      <c r="F2027" s="158" t="s">
        <v>4</v>
      </c>
      <c r="G2027" t="s">
        <v>2</v>
      </c>
      <c r="H2027" t="s">
        <v>1615</v>
      </c>
      <c r="I2027" s="13">
        <v>5</v>
      </c>
    </row>
    <row r="2028" spans="5:9" x14ac:dyDescent="0.35">
      <c r="E2028" s="158">
        <v>14619</v>
      </c>
      <c r="F2028" s="158" t="s">
        <v>4</v>
      </c>
      <c r="G2028" t="s">
        <v>2</v>
      </c>
      <c r="H2028" t="s">
        <v>1615</v>
      </c>
      <c r="I2028" s="13">
        <v>5</v>
      </c>
    </row>
    <row r="2029" spans="5:9" x14ac:dyDescent="0.35">
      <c r="E2029" s="158">
        <v>14620</v>
      </c>
      <c r="F2029" s="158" t="s">
        <v>4</v>
      </c>
      <c r="G2029" t="s">
        <v>2</v>
      </c>
      <c r="H2029" t="s">
        <v>1615</v>
      </c>
      <c r="I2029" s="13">
        <v>5</v>
      </c>
    </row>
    <row r="2030" spans="5:9" x14ac:dyDescent="0.35">
      <c r="E2030" s="158">
        <v>14621</v>
      </c>
      <c r="F2030" s="158" t="s">
        <v>4</v>
      </c>
      <c r="G2030" t="s">
        <v>2</v>
      </c>
      <c r="H2030" t="s">
        <v>1615</v>
      </c>
      <c r="I2030" s="13">
        <v>5</v>
      </c>
    </row>
    <row r="2031" spans="5:9" x14ac:dyDescent="0.35">
      <c r="E2031" s="158">
        <v>14622</v>
      </c>
      <c r="F2031" s="158" t="s">
        <v>4</v>
      </c>
      <c r="G2031" t="s">
        <v>2</v>
      </c>
      <c r="H2031" t="s">
        <v>1615</v>
      </c>
      <c r="I2031" s="13">
        <v>5</v>
      </c>
    </row>
    <row r="2032" spans="5:9" x14ac:dyDescent="0.35">
      <c r="E2032" s="158">
        <v>14623</v>
      </c>
      <c r="F2032" s="158" t="s">
        <v>4</v>
      </c>
      <c r="G2032" t="s">
        <v>2</v>
      </c>
      <c r="H2032" t="s">
        <v>1615</v>
      </c>
      <c r="I2032" s="13">
        <v>5</v>
      </c>
    </row>
    <row r="2033" spans="5:9" x14ac:dyDescent="0.35">
      <c r="E2033" s="158">
        <v>14624</v>
      </c>
      <c r="F2033" s="158" t="s">
        <v>4</v>
      </c>
      <c r="G2033" t="s">
        <v>2</v>
      </c>
      <c r="H2033" t="s">
        <v>1615</v>
      </c>
      <c r="I2033" s="13">
        <v>5</v>
      </c>
    </row>
    <row r="2034" spans="5:9" x14ac:dyDescent="0.35">
      <c r="E2034" s="158">
        <v>14625</v>
      </c>
      <c r="F2034" s="158" t="s">
        <v>4</v>
      </c>
      <c r="G2034" t="s">
        <v>2</v>
      </c>
      <c r="H2034" t="s">
        <v>1615</v>
      </c>
      <c r="I2034" s="13">
        <v>5</v>
      </c>
    </row>
    <row r="2035" spans="5:9" x14ac:dyDescent="0.35">
      <c r="E2035" s="158">
        <v>14626</v>
      </c>
      <c r="F2035" s="158" t="s">
        <v>4</v>
      </c>
      <c r="G2035" t="s">
        <v>2</v>
      </c>
      <c r="H2035" t="s">
        <v>1615</v>
      </c>
      <c r="I2035" s="13">
        <v>5</v>
      </c>
    </row>
    <row r="2036" spans="5:9" x14ac:dyDescent="0.35">
      <c r="E2036" s="158">
        <v>14627</v>
      </c>
      <c r="F2036" s="158" t="s">
        <v>4</v>
      </c>
      <c r="G2036" t="s">
        <v>2</v>
      </c>
      <c r="H2036" t="s">
        <v>1615</v>
      </c>
      <c r="I2036" s="13">
        <v>5</v>
      </c>
    </row>
    <row r="2037" spans="5:9" x14ac:dyDescent="0.35">
      <c r="E2037" s="158">
        <v>14638</v>
      </c>
      <c r="F2037" s="158" t="s">
        <v>4</v>
      </c>
      <c r="G2037" t="s">
        <v>2</v>
      </c>
      <c r="H2037" t="s">
        <v>1615</v>
      </c>
      <c r="I2037" s="13">
        <v>5</v>
      </c>
    </row>
    <row r="2038" spans="5:9" x14ac:dyDescent="0.35">
      <c r="E2038" s="158">
        <v>14639</v>
      </c>
      <c r="F2038" s="158" t="s">
        <v>4</v>
      </c>
      <c r="G2038" t="s">
        <v>2</v>
      </c>
      <c r="H2038" t="s">
        <v>1615</v>
      </c>
      <c r="I2038" s="13">
        <v>5</v>
      </c>
    </row>
    <row r="2039" spans="5:9" x14ac:dyDescent="0.35">
      <c r="E2039" s="158">
        <v>14642</v>
      </c>
      <c r="F2039" s="158" t="s">
        <v>4</v>
      </c>
      <c r="G2039" t="s">
        <v>2</v>
      </c>
      <c r="H2039" t="s">
        <v>1615</v>
      </c>
      <c r="I2039" s="13">
        <v>5</v>
      </c>
    </row>
    <row r="2040" spans="5:9" x14ac:dyDescent="0.35">
      <c r="E2040" s="158">
        <v>14643</v>
      </c>
      <c r="F2040" s="158" t="s">
        <v>4</v>
      </c>
      <c r="G2040" t="s">
        <v>2</v>
      </c>
      <c r="H2040" t="s">
        <v>1615</v>
      </c>
      <c r="I2040" s="13">
        <v>5</v>
      </c>
    </row>
    <row r="2041" spans="5:9" x14ac:dyDescent="0.35">
      <c r="E2041" s="158">
        <v>14644</v>
      </c>
      <c r="F2041" s="158" t="s">
        <v>4</v>
      </c>
      <c r="G2041" t="s">
        <v>2</v>
      </c>
      <c r="H2041" t="s">
        <v>1615</v>
      </c>
      <c r="I2041" s="13">
        <v>5</v>
      </c>
    </row>
    <row r="2042" spans="5:9" x14ac:dyDescent="0.35">
      <c r="E2042" s="158">
        <v>14645</v>
      </c>
      <c r="F2042" s="158" t="s">
        <v>4</v>
      </c>
      <c r="G2042" t="s">
        <v>2</v>
      </c>
      <c r="H2042" t="s">
        <v>1615</v>
      </c>
      <c r="I2042" s="13">
        <v>5</v>
      </c>
    </row>
    <row r="2043" spans="5:9" x14ac:dyDescent="0.35">
      <c r="E2043" s="158">
        <v>14646</v>
      </c>
      <c r="F2043" s="158" t="s">
        <v>4</v>
      </c>
      <c r="G2043" t="s">
        <v>2</v>
      </c>
      <c r="H2043" t="s">
        <v>1615</v>
      </c>
      <c r="I2043" s="13">
        <v>5</v>
      </c>
    </row>
    <row r="2044" spans="5:9" x14ac:dyDescent="0.35">
      <c r="E2044" s="158">
        <v>14647</v>
      </c>
      <c r="F2044" s="158" t="s">
        <v>4</v>
      </c>
      <c r="G2044" t="s">
        <v>2</v>
      </c>
      <c r="H2044" t="s">
        <v>1615</v>
      </c>
      <c r="I2044" s="13">
        <v>5</v>
      </c>
    </row>
    <row r="2045" spans="5:9" x14ac:dyDescent="0.35">
      <c r="E2045" s="158">
        <v>14649</v>
      </c>
      <c r="F2045" s="158" t="s">
        <v>4</v>
      </c>
      <c r="G2045" t="s">
        <v>2</v>
      </c>
      <c r="H2045" t="s">
        <v>1615</v>
      </c>
      <c r="I2045" s="13">
        <v>5</v>
      </c>
    </row>
    <row r="2046" spans="5:9" x14ac:dyDescent="0.35">
      <c r="E2046" s="158">
        <v>14650</v>
      </c>
      <c r="F2046" s="158" t="s">
        <v>4</v>
      </c>
      <c r="G2046" t="s">
        <v>2</v>
      </c>
      <c r="H2046" t="s">
        <v>1615</v>
      </c>
      <c r="I2046" s="13">
        <v>5</v>
      </c>
    </row>
    <row r="2047" spans="5:9" x14ac:dyDescent="0.35">
      <c r="E2047" s="158">
        <v>14651</v>
      </c>
      <c r="F2047" s="158" t="s">
        <v>4</v>
      </c>
      <c r="G2047" t="s">
        <v>2</v>
      </c>
      <c r="H2047" t="s">
        <v>1615</v>
      </c>
      <c r="I2047" s="13">
        <v>5</v>
      </c>
    </row>
    <row r="2048" spans="5:9" x14ac:dyDescent="0.35">
      <c r="E2048" s="158">
        <v>14652</v>
      </c>
      <c r="F2048" s="158" t="s">
        <v>4</v>
      </c>
      <c r="G2048" t="s">
        <v>2</v>
      </c>
      <c r="H2048" t="s">
        <v>1615</v>
      </c>
      <c r="I2048" s="13">
        <v>5</v>
      </c>
    </row>
    <row r="2049" spans="5:9" x14ac:dyDescent="0.35">
      <c r="E2049" s="158">
        <v>14653</v>
      </c>
      <c r="F2049" s="158" t="s">
        <v>4</v>
      </c>
      <c r="G2049" t="s">
        <v>2</v>
      </c>
      <c r="H2049" t="s">
        <v>1615</v>
      </c>
      <c r="I2049" s="13">
        <v>5</v>
      </c>
    </row>
    <row r="2050" spans="5:9" x14ac:dyDescent="0.35">
      <c r="E2050" s="158">
        <v>14664</v>
      </c>
      <c r="F2050" s="158" t="s">
        <v>4</v>
      </c>
      <c r="G2050" t="s">
        <v>2</v>
      </c>
      <c r="H2050" t="s">
        <v>1615</v>
      </c>
      <c r="I2050" s="13">
        <v>5</v>
      </c>
    </row>
    <row r="2051" spans="5:9" x14ac:dyDescent="0.35">
      <c r="E2051" s="158">
        <v>14673</v>
      </c>
      <c r="F2051" s="158" t="s">
        <v>4</v>
      </c>
      <c r="G2051" t="s">
        <v>2</v>
      </c>
      <c r="H2051" t="s">
        <v>1615</v>
      </c>
      <c r="I2051" s="13">
        <v>5</v>
      </c>
    </row>
    <row r="2052" spans="5:9" x14ac:dyDescent="0.35">
      <c r="E2052" s="158">
        <v>14683</v>
      </c>
      <c r="F2052" s="158" t="s">
        <v>4</v>
      </c>
      <c r="G2052" t="s">
        <v>2</v>
      </c>
      <c r="H2052" t="s">
        <v>1615</v>
      </c>
      <c r="I2052" s="13">
        <v>5</v>
      </c>
    </row>
    <row r="2053" spans="5:9" x14ac:dyDescent="0.35">
      <c r="E2053" s="158">
        <v>14692</v>
      </c>
      <c r="F2053" s="158" t="s">
        <v>4</v>
      </c>
      <c r="G2053" t="s">
        <v>2</v>
      </c>
      <c r="H2053" t="s">
        <v>1615</v>
      </c>
      <c r="I2053" s="13">
        <v>5</v>
      </c>
    </row>
    <row r="2054" spans="5:9" x14ac:dyDescent="0.35">
      <c r="E2054" s="158">
        <v>14694</v>
      </c>
      <c r="F2054" s="158" t="s">
        <v>4</v>
      </c>
      <c r="G2054" t="s">
        <v>2</v>
      </c>
      <c r="H2054" t="s">
        <v>229</v>
      </c>
      <c r="I2054" s="13">
        <v>5</v>
      </c>
    </row>
    <row r="2055" spans="5:9" x14ac:dyDescent="0.35">
      <c r="E2055" s="158">
        <v>14701</v>
      </c>
      <c r="F2055" s="158" t="s">
        <v>223</v>
      </c>
      <c r="G2055" t="s">
        <v>2</v>
      </c>
      <c r="H2055" t="s">
        <v>229</v>
      </c>
      <c r="I2055" s="13">
        <v>5</v>
      </c>
    </row>
    <row r="2056" spans="5:9" x14ac:dyDescent="0.35">
      <c r="E2056" s="158">
        <v>14702</v>
      </c>
      <c r="F2056" s="158" t="s">
        <v>223</v>
      </c>
      <c r="G2056" t="s">
        <v>2</v>
      </c>
      <c r="H2056" t="s">
        <v>229</v>
      </c>
      <c r="I2056" s="13">
        <v>5</v>
      </c>
    </row>
    <row r="2057" spans="5:9" x14ac:dyDescent="0.35">
      <c r="E2057" s="158">
        <v>14706</v>
      </c>
      <c r="F2057" s="158" t="s">
        <v>177</v>
      </c>
      <c r="G2057" t="s">
        <v>2</v>
      </c>
      <c r="H2057" t="s">
        <v>178</v>
      </c>
      <c r="I2057" s="13">
        <v>6</v>
      </c>
    </row>
    <row r="2058" spans="5:9" x14ac:dyDescent="0.35">
      <c r="E2058" s="158">
        <v>14707</v>
      </c>
      <c r="F2058" s="158" t="s">
        <v>139</v>
      </c>
      <c r="G2058" t="s">
        <v>2</v>
      </c>
      <c r="H2058" t="s">
        <v>177</v>
      </c>
      <c r="I2058" s="13">
        <v>6</v>
      </c>
    </row>
    <row r="2059" spans="5:9" x14ac:dyDescent="0.35">
      <c r="E2059" s="158">
        <v>14708</v>
      </c>
      <c r="F2059" s="158" t="s">
        <v>140</v>
      </c>
      <c r="G2059" t="s">
        <v>2</v>
      </c>
      <c r="H2059" t="s">
        <v>177</v>
      </c>
      <c r="I2059" s="13">
        <v>6</v>
      </c>
    </row>
    <row r="2060" spans="5:9" x14ac:dyDescent="0.35">
      <c r="E2060" s="158">
        <v>14709</v>
      </c>
      <c r="F2060" s="158" t="s">
        <v>141</v>
      </c>
      <c r="G2060" t="s">
        <v>2</v>
      </c>
      <c r="H2060" t="s">
        <v>177</v>
      </c>
      <c r="I2060" s="13">
        <v>6</v>
      </c>
    </row>
    <row r="2061" spans="5:9" x14ac:dyDescent="0.35">
      <c r="E2061" s="158">
        <v>14710</v>
      </c>
      <c r="F2061" s="158" t="s">
        <v>224</v>
      </c>
      <c r="G2061" t="s">
        <v>2</v>
      </c>
      <c r="H2061" t="s">
        <v>229</v>
      </c>
      <c r="I2061" s="13">
        <v>5</v>
      </c>
    </row>
    <row r="2062" spans="5:9" x14ac:dyDescent="0.35">
      <c r="E2062" s="158">
        <v>14711</v>
      </c>
      <c r="F2062" s="158" t="s">
        <v>142</v>
      </c>
      <c r="G2062" t="s">
        <v>2</v>
      </c>
      <c r="H2062" t="s">
        <v>177</v>
      </c>
      <c r="I2062" s="13">
        <v>6</v>
      </c>
    </row>
    <row r="2063" spans="5:9" x14ac:dyDescent="0.35">
      <c r="E2063" s="158">
        <v>14712</v>
      </c>
      <c r="F2063" s="158" t="s">
        <v>225</v>
      </c>
      <c r="G2063" t="s">
        <v>2</v>
      </c>
      <c r="H2063" t="s">
        <v>229</v>
      </c>
      <c r="I2063" s="13">
        <v>5</v>
      </c>
    </row>
    <row r="2064" spans="5:9" x14ac:dyDescent="0.35">
      <c r="E2064" s="158">
        <v>14714</v>
      </c>
      <c r="F2064" s="158" t="s">
        <v>143</v>
      </c>
      <c r="G2064" t="s">
        <v>2</v>
      </c>
      <c r="H2064" t="s">
        <v>177</v>
      </c>
      <c r="I2064" s="13">
        <v>6</v>
      </c>
    </row>
    <row r="2065" spans="5:9" x14ac:dyDescent="0.35">
      <c r="E2065" s="158">
        <v>14715</v>
      </c>
      <c r="F2065" s="158" t="s">
        <v>144</v>
      </c>
      <c r="G2065" t="s">
        <v>2</v>
      </c>
      <c r="H2065" t="s">
        <v>177</v>
      </c>
      <c r="I2065" s="13">
        <v>6</v>
      </c>
    </row>
    <row r="2066" spans="5:9" x14ac:dyDescent="0.35">
      <c r="E2066" s="158">
        <v>14716</v>
      </c>
      <c r="F2066" s="158" t="s">
        <v>226</v>
      </c>
      <c r="G2066" t="s">
        <v>2</v>
      </c>
      <c r="H2066" t="s">
        <v>229</v>
      </c>
      <c r="I2066" s="13">
        <v>5</v>
      </c>
    </row>
    <row r="2067" spans="5:9" x14ac:dyDescent="0.35">
      <c r="E2067" s="158">
        <v>14717</v>
      </c>
      <c r="F2067" s="158" t="s">
        <v>145</v>
      </c>
      <c r="G2067" t="s">
        <v>2</v>
      </c>
      <c r="H2067" t="s">
        <v>177</v>
      </c>
      <c r="I2067" s="13">
        <v>6</v>
      </c>
    </row>
    <row r="2068" spans="5:9" x14ac:dyDescent="0.35">
      <c r="E2068" s="158">
        <v>14718</v>
      </c>
      <c r="F2068" s="158" t="s">
        <v>227</v>
      </c>
      <c r="G2068" t="s">
        <v>2</v>
      </c>
      <c r="H2068" t="s">
        <v>229</v>
      </c>
      <c r="I2068" s="13">
        <v>5</v>
      </c>
    </row>
    <row r="2069" spans="5:9" x14ac:dyDescent="0.35">
      <c r="E2069" s="158">
        <v>14719</v>
      </c>
      <c r="F2069" s="158" t="s">
        <v>178</v>
      </c>
      <c r="G2069" t="s">
        <v>2</v>
      </c>
      <c r="H2069" t="s">
        <v>178</v>
      </c>
      <c r="I2069" s="13">
        <v>6</v>
      </c>
    </row>
    <row r="2070" spans="5:9" x14ac:dyDescent="0.35">
      <c r="E2070" s="158">
        <v>14720</v>
      </c>
      <c r="F2070" s="158" t="s">
        <v>228</v>
      </c>
      <c r="G2070" t="s">
        <v>2</v>
      </c>
      <c r="H2070" t="s">
        <v>229</v>
      </c>
      <c r="I2070" s="13">
        <v>5</v>
      </c>
    </row>
    <row r="2071" spans="5:9" x14ac:dyDescent="0.35">
      <c r="E2071" s="158">
        <v>14721</v>
      </c>
      <c r="F2071" s="158" t="s">
        <v>146</v>
      </c>
      <c r="G2071" t="s">
        <v>2</v>
      </c>
      <c r="H2071" t="s">
        <v>177</v>
      </c>
      <c r="I2071" s="13">
        <v>6</v>
      </c>
    </row>
    <row r="2072" spans="5:9" x14ac:dyDescent="0.35">
      <c r="E2072" s="158">
        <v>14722</v>
      </c>
      <c r="F2072" s="158" t="s">
        <v>229</v>
      </c>
      <c r="G2072" t="s">
        <v>2</v>
      </c>
      <c r="H2072" t="s">
        <v>229</v>
      </c>
      <c r="I2072" s="13">
        <v>5</v>
      </c>
    </row>
    <row r="2073" spans="5:9" x14ac:dyDescent="0.35">
      <c r="E2073" s="158">
        <v>14723</v>
      </c>
      <c r="F2073" s="158" t="s">
        <v>230</v>
      </c>
      <c r="G2073" t="s">
        <v>2</v>
      </c>
      <c r="H2073" t="s">
        <v>229</v>
      </c>
      <c r="I2073" s="13">
        <v>5</v>
      </c>
    </row>
    <row r="2074" spans="5:9" x14ac:dyDescent="0.35">
      <c r="E2074" s="158">
        <v>14724</v>
      </c>
      <c r="F2074" s="158" t="s">
        <v>231</v>
      </c>
      <c r="G2074" t="s">
        <v>2</v>
      </c>
      <c r="H2074" t="s">
        <v>229</v>
      </c>
      <c r="I2074" s="13">
        <v>5</v>
      </c>
    </row>
    <row r="2075" spans="5:9" x14ac:dyDescent="0.35">
      <c r="E2075" s="158">
        <v>14726</v>
      </c>
      <c r="F2075" s="158" t="s">
        <v>179</v>
      </c>
      <c r="G2075" t="s">
        <v>2</v>
      </c>
      <c r="H2075" t="s">
        <v>178</v>
      </c>
      <c r="I2075" s="13">
        <v>6</v>
      </c>
    </row>
    <row r="2076" spans="5:9" x14ac:dyDescent="0.35">
      <c r="E2076" s="158">
        <v>14727</v>
      </c>
      <c r="F2076" s="158" t="s">
        <v>147</v>
      </c>
      <c r="G2076" t="s">
        <v>2</v>
      </c>
      <c r="H2076" t="s">
        <v>177</v>
      </c>
      <c r="I2076" s="13">
        <v>6</v>
      </c>
    </row>
    <row r="2077" spans="5:9" x14ac:dyDescent="0.35">
      <c r="E2077" s="158">
        <v>14728</v>
      </c>
      <c r="F2077" s="158" t="s">
        <v>232</v>
      </c>
      <c r="G2077" t="s">
        <v>2</v>
      </c>
      <c r="H2077" t="s">
        <v>229</v>
      </c>
      <c r="I2077" s="13">
        <v>5</v>
      </c>
    </row>
    <row r="2078" spans="5:9" x14ac:dyDescent="0.35">
      <c r="E2078" s="158">
        <v>14729</v>
      </c>
      <c r="F2078" s="158" t="s">
        <v>180</v>
      </c>
      <c r="G2078" t="s">
        <v>2</v>
      </c>
      <c r="H2078" t="s">
        <v>178</v>
      </c>
      <c r="I2078" s="13">
        <v>6</v>
      </c>
    </row>
    <row r="2079" spans="5:9" x14ac:dyDescent="0.35">
      <c r="E2079" s="158">
        <v>14730</v>
      </c>
      <c r="F2079" s="158" t="s">
        <v>181</v>
      </c>
      <c r="G2079" t="s">
        <v>2</v>
      </c>
      <c r="H2079" t="s">
        <v>178</v>
      </c>
      <c r="I2079" s="13">
        <v>6</v>
      </c>
    </row>
    <row r="2080" spans="5:9" x14ac:dyDescent="0.35">
      <c r="E2080" s="158">
        <v>14731</v>
      </c>
      <c r="F2080" s="158" t="s">
        <v>182</v>
      </c>
      <c r="G2080" t="s">
        <v>2</v>
      </c>
      <c r="H2080" t="s">
        <v>178</v>
      </c>
      <c r="I2080" s="13">
        <v>6</v>
      </c>
    </row>
    <row r="2081" spans="5:9" x14ac:dyDescent="0.35">
      <c r="E2081" s="158">
        <v>14732</v>
      </c>
      <c r="F2081" s="158" t="s">
        <v>233</v>
      </c>
      <c r="G2081" t="s">
        <v>2</v>
      </c>
      <c r="H2081" t="s">
        <v>229</v>
      </c>
      <c r="I2081" s="13">
        <v>5</v>
      </c>
    </row>
    <row r="2082" spans="5:9" x14ac:dyDescent="0.35">
      <c r="E2082" s="158">
        <v>14733</v>
      </c>
      <c r="F2082" s="158" t="s">
        <v>234</v>
      </c>
      <c r="G2082" t="s">
        <v>2</v>
      </c>
      <c r="H2082" t="s">
        <v>229</v>
      </c>
      <c r="I2082" s="13">
        <v>5</v>
      </c>
    </row>
    <row r="2083" spans="5:9" x14ac:dyDescent="0.35">
      <c r="E2083" s="158">
        <v>14735</v>
      </c>
      <c r="F2083" s="158" t="s">
        <v>148</v>
      </c>
      <c r="G2083" t="s">
        <v>2</v>
      </c>
      <c r="H2083" t="s">
        <v>177</v>
      </c>
      <c r="I2083" s="13">
        <v>6</v>
      </c>
    </row>
    <row r="2084" spans="5:9" x14ac:dyDescent="0.35">
      <c r="E2084" s="158">
        <v>14736</v>
      </c>
      <c r="F2084" s="158" t="s">
        <v>235</v>
      </c>
      <c r="G2084" t="s">
        <v>2</v>
      </c>
      <c r="H2084" t="s">
        <v>229</v>
      </c>
      <c r="I2084" s="13">
        <v>5</v>
      </c>
    </row>
    <row r="2085" spans="5:9" x14ac:dyDescent="0.35">
      <c r="E2085" s="158">
        <v>14737</v>
      </c>
      <c r="F2085" s="158" t="s">
        <v>183</v>
      </c>
      <c r="G2085" t="s">
        <v>2</v>
      </c>
      <c r="H2085" t="s">
        <v>178</v>
      </c>
      <c r="I2085" s="13">
        <v>6</v>
      </c>
    </row>
    <row r="2086" spans="5:9" x14ac:dyDescent="0.35">
      <c r="E2086" s="158">
        <v>14738</v>
      </c>
      <c r="F2086" s="158" t="s">
        <v>236</v>
      </c>
      <c r="G2086" t="s">
        <v>2</v>
      </c>
      <c r="H2086" t="s">
        <v>229</v>
      </c>
      <c r="I2086" s="13">
        <v>5</v>
      </c>
    </row>
    <row r="2087" spans="5:9" x14ac:dyDescent="0.35">
      <c r="E2087" s="158">
        <v>14739</v>
      </c>
      <c r="F2087" s="158" t="s">
        <v>149</v>
      </c>
      <c r="G2087" t="s">
        <v>2</v>
      </c>
      <c r="H2087" t="s">
        <v>177</v>
      </c>
      <c r="I2087" s="13">
        <v>6</v>
      </c>
    </row>
    <row r="2088" spans="5:9" x14ac:dyDescent="0.35">
      <c r="E2088" s="158">
        <v>14740</v>
      </c>
      <c r="F2088" s="158" t="s">
        <v>237</v>
      </c>
      <c r="G2088" t="s">
        <v>2</v>
      </c>
      <c r="H2088" t="s">
        <v>229</v>
      </c>
      <c r="I2088" s="13">
        <v>5</v>
      </c>
    </row>
    <row r="2089" spans="5:9" x14ac:dyDescent="0.35">
      <c r="E2089" s="158">
        <v>14741</v>
      </c>
      <c r="F2089" s="158" t="s">
        <v>184</v>
      </c>
      <c r="G2089" t="s">
        <v>2</v>
      </c>
      <c r="H2089" t="s">
        <v>178</v>
      </c>
      <c r="I2089" s="13">
        <v>6</v>
      </c>
    </row>
    <row r="2090" spans="5:9" x14ac:dyDescent="0.35">
      <c r="E2090" s="158">
        <v>14742</v>
      </c>
      <c r="F2090" s="158" t="s">
        <v>238</v>
      </c>
      <c r="G2090" t="s">
        <v>2</v>
      </c>
      <c r="H2090" t="s">
        <v>229</v>
      </c>
      <c r="I2090" s="13">
        <v>5</v>
      </c>
    </row>
    <row r="2091" spans="5:9" x14ac:dyDescent="0.35">
      <c r="E2091" s="158">
        <v>14743</v>
      </c>
      <c r="F2091" s="158" t="s">
        <v>185</v>
      </c>
      <c r="G2091" t="s">
        <v>2</v>
      </c>
      <c r="H2091" t="s">
        <v>178</v>
      </c>
      <c r="I2091" s="13">
        <v>6</v>
      </c>
    </row>
    <row r="2092" spans="5:9" x14ac:dyDescent="0.35">
      <c r="E2092" s="158">
        <v>14744</v>
      </c>
      <c r="F2092" s="158" t="s">
        <v>150</v>
      </c>
      <c r="G2092" t="s">
        <v>2</v>
      </c>
      <c r="H2092" t="s">
        <v>177</v>
      </c>
      <c r="I2092" s="13">
        <v>6</v>
      </c>
    </row>
    <row r="2093" spans="5:9" x14ac:dyDescent="0.35">
      <c r="E2093" s="158">
        <v>14745</v>
      </c>
      <c r="F2093" s="158" t="s">
        <v>151</v>
      </c>
      <c r="G2093" t="s">
        <v>2</v>
      </c>
      <c r="H2093" t="s">
        <v>177</v>
      </c>
      <c r="I2093" s="13">
        <v>6</v>
      </c>
    </row>
    <row r="2094" spans="5:9" x14ac:dyDescent="0.35">
      <c r="E2094" s="158">
        <v>14747</v>
      </c>
      <c r="F2094" s="158" t="s">
        <v>239</v>
      </c>
      <c r="G2094" t="s">
        <v>2</v>
      </c>
      <c r="H2094" t="s">
        <v>229</v>
      </c>
      <c r="I2094" s="13">
        <v>5</v>
      </c>
    </row>
    <row r="2095" spans="5:9" x14ac:dyDescent="0.35">
      <c r="E2095" s="158">
        <v>14748</v>
      </c>
      <c r="F2095" s="158" t="s">
        <v>186</v>
      </c>
      <c r="G2095" t="s">
        <v>2</v>
      </c>
      <c r="H2095" t="s">
        <v>178</v>
      </c>
      <c r="I2095" s="13">
        <v>6</v>
      </c>
    </row>
    <row r="2096" spans="5:9" x14ac:dyDescent="0.35">
      <c r="E2096" s="158">
        <v>14750</v>
      </c>
      <c r="F2096" s="158" t="s">
        <v>240</v>
      </c>
      <c r="G2096" t="s">
        <v>2</v>
      </c>
      <c r="H2096" t="s">
        <v>229</v>
      </c>
      <c r="I2096" s="13">
        <v>5</v>
      </c>
    </row>
    <row r="2097" spans="5:9" x14ac:dyDescent="0.35">
      <c r="E2097" s="158">
        <v>14751</v>
      </c>
      <c r="F2097" s="158" t="s">
        <v>187</v>
      </c>
      <c r="G2097" t="s">
        <v>2</v>
      </c>
      <c r="H2097" t="s">
        <v>178</v>
      </c>
      <c r="I2097" s="13">
        <v>6</v>
      </c>
    </row>
    <row r="2098" spans="5:9" x14ac:dyDescent="0.35">
      <c r="E2098" s="158">
        <v>14752</v>
      </c>
      <c r="F2098" s="158" t="s">
        <v>241</v>
      </c>
      <c r="G2098" t="s">
        <v>2</v>
      </c>
      <c r="H2098" t="s">
        <v>229</v>
      </c>
      <c r="I2098" s="13">
        <v>5</v>
      </c>
    </row>
    <row r="2099" spans="5:9" x14ac:dyDescent="0.35">
      <c r="E2099" s="158">
        <v>14753</v>
      </c>
      <c r="F2099" s="158" t="s">
        <v>188</v>
      </c>
      <c r="G2099" t="s">
        <v>2</v>
      </c>
      <c r="H2099" t="s">
        <v>178</v>
      </c>
      <c r="I2099" s="13">
        <v>6</v>
      </c>
    </row>
    <row r="2100" spans="5:9" x14ac:dyDescent="0.35">
      <c r="E2100" s="158">
        <v>14754</v>
      </c>
      <c r="F2100" s="158" t="s">
        <v>152</v>
      </c>
      <c r="G2100" t="s">
        <v>2</v>
      </c>
      <c r="H2100" t="s">
        <v>177</v>
      </c>
      <c r="I2100" s="13">
        <v>6</v>
      </c>
    </row>
    <row r="2101" spans="5:9" x14ac:dyDescent="0.35">
      <c r="E2101" s="158">
        <v>14755</v>
      </c>
      <c r="F2101" s="158" t="s">
        <v>189</v>
      </c>
      <c r="G2101" t="s">
        <v>2</v>
      </c>
      <c r="H2101" t="s">
        <v>178</v>
      </c>
      <c r="I2101" s="13">
        <v>6</v>
      </c>
    </row>
    <row r="2102" spans="5:9" x14ac:dyDescent="0.35">
      <c r="E2102" s="158">
        <v>14756</v>
      </c>
      <c r="F2102" s="158" t="s">
        <v>242</v>
      </c>
      <c r="G2102" t="s">
        <v>2</v>
      </c>
      <c r="H2102" t="s">
        <v>178</v>
      </c>
      <c r="I2102" s="13">
        <v>6</v>
      </c>
    </row>
    <row r="2103" spans="5:9" x14ac:dyDescent="0.35">
      <c r="E2103" s="158">
        <v>14757</v>
      </c>
      <c r="F2103" s="158" t="s">
        <v>243</v>
      </c>
      <c r="G2103" t="s">
        <v>2</v>
      </c>
      <c r="H2103" t="s">
        <v>229</v>
      </c>
      <c r="I2103" s="13">
        <v>5</v>
      </c>
    </row>
    <row r="2104" spans="5:9" x14ac:dyDescent="0.35">
      <c r="E2104" s="158">
        <v>14758</v>
      </c>
      <c r="F2104" s="158" t="s">
        <v>244</v>
      </c>
      <c r="G2104" t="s">
        <v>2</v>
      </c>
      <c r="H2104" t="s">
        <v>229</v>
      </c>
      <c r="I2104" s="13">
        <v>5</v>
      </c>
    </row>
    <row r="2105" spans="5:9" x14ac:dyDescent="0.35">
      <c r="E2105" s="158">
        <v>14760</v>
      </c>
      <c r="F2105" s="158" t="s">
        <v>190</v>
      </c>
      <c r="G2105" t="s">
        <v>2</v>
      </c>
      <c r="H2105" t="s">
        <v>178</v>
      </c>
      <c r="I2105" s="13">
        <v>6</v>
      </c>
    </row>
    <row r="2106" spans="5:9" x14ac:dyDescent="0.35">
      <c r="E2106" s="158">
        <v>14766</v>
      </c>
      <c r="F2106" s="158" t="s">
        <v>191</v>
      </c>
      <c r="G2106" t="s">
        <v>2</v>
      </c>
      <c r="H2106" t="s">
        <v>178</v>
      </c>
      <c r="I2106" s="13">
        <v>6</v>
      </c>
    </row>
    <row r="2107" spans="5:9" x14ac:dyDescent="0.35">
      <c r="E2107" s="158">
        <v>14767</v>
      </c>
      <c r="F2107" s="158" t="s">
        <v>245</v>
      </c>
      <c r="G2107" t="s">
        <v>2</v>
      </c>
      <c r="H2107" t="s">
        <v>229</v>
      </c>
      <c r="I2107" s="13">
        <v>5</v>
      </c>
    </row>
    <row r="2108" spans="5:9" x14ac:dyDescent="0.35">
      <c r="E2108" s="158">
        <v>14769</v>
      </c>
      <c r="F2108" s="158" t="s">
        <v>246</v>
      </c>
      <c r="G2108" t="s">
        <v>2</v>
      </c>
      <c r="H2108" t="s">
        <v>229</v>
      </c>
      <c r="I2108" s="13">
        <v>5</v>
      </c>
    </row>
    <row r="2109" spans="5:9" x14ac:dyDescent="0.35">
      <c r="E2109" s="158">
        <v>14770</v>
      </c>
      <c r="F2109" s="158" t="s">
        <v>192</v>
      </c>
      <c r="G2109" t="s">
        <v>2</v>
      </c>
      <c r="H2109" t="s">
        <v>178</v>
      </c>
      <c r="I2109" s="13">
        <v>6</v>
      </c>
    </row>
    <row r="2110" spans="5:9" x14ac:dyDescent="0.35">
      <c r="E2110" s="158">
        <v>14772</v>
      </c>
      <c r="F2110" s="158" t="s">
        <v>193</v>
      </c>
      <c r="G2110" t="s">
        <v>2</v>
      </c>
      <c r="H2110" t="s">
        <v>178</v>
      </c>
      <c r="I2110" s="13">
        <v>6</v>
      </c>
    </row>
    <row r="2111" spans="5:9" x14ac:dyDescent="0.35">
      <c r="E2111" s="158">
        <v>14774</v>
      </c>
      <c r="F2111" s="158" t="s">
        <v>153</v>
      </c>
      <c r="G2111" t="s">
        <v>2</v>
      </c>
      <c r="H2111" t="s">
        <v>177</v>
      </c>
      <c r="I2111" s="13">
        <v>6</v>
      </c>
    </row>
    <row r="2112" spans="5:9" x14ac:dyDescent="0.35">
      <c r="E2112" s="158">
        <v>14775</v>
      </c>
      <c r="F2112" s="158" t="s">
        <v>247</v>
      </c>
      <c r="G2112" t="s">
        <v>2</v>
      </c>
      <c r="H2112" t="s">
        <v>229</v>
      </c>
      <c r="I2112" s="13">
        <v>5</v>
      </c>
    </row>
    <row r="2113" spans="5:9" x14ac:dyDescent="0.35">
      <c r="E2113" s="158">
        <v>14777</v>
      </c>
      <c r="F2113" s="158" t="s">
        <v>154</v>
      </c>
      <c r="G2113" t="s">
        <v>2</v>
      </c>
      <c r="H2113" t="s">
        <v>177</v>
      </c>
      <c r="I2113" s="13">
        <v>6</v>
      </c>
    </row>
    <row r="2114" spans="5:9" x14ac:dyDescent="0.35">
      <c r="E2114" s="158">
        <v>14778</v>
      </c>
      <c r="F2114" s="158" t="s">
        <v>194</v>
      </c>
      <c r="G2114" t="s">
        <v>2</v>
      </c>
      <c r="H2114" t="s">
        <v>178</v>
      </c>
      <c r="I2114" s="13">
        <v>6</v>
      </c>
    </row>
    <row r="2115" spans="5:9" x14ac:dyDescent="0.35">
      <c r="E2115" s="158">
        <v>14779</v>
      </c>
      <c r="F2115" s="158" t="s">
        <v>195</v>
      </c>
      <c r="G2115" t="s">
        <v>2</v>
      </c>
      <c r="H2115" t="s">
        <v>178</v>
      </c>
      <c r="I2115" s="13">
        <v>6</v>
      </c>
    </row>
    <row r="2116" spans="5:9" x14ac:dyDescent="0.35">
      <c r="E2116" s="158">
        <v>14781</v>
      </c>
      <c r="F2116" s="158" t="s">
        <v>248</v>
      </c>
      <c r="G2116" t="s">
        <v>2</v>
      </c>
      <c r="H2116" t="s">
        <v>229</v>
      </c>
      <c r="I2116" s="13">
        <v>5</v>
      </c>
    </row>
    <row r="2117" spans="5:9" x14ac:dyDescent="0.35">
      <c r="E2117" s="158">
        <v>14782</v>
      </c>
      <c r="F2117" s="158" t="s">
        <v>249</v>
      </c>
      <c r="G2117" t="s">
        <v>2</v>
      </c>
      <c r="H2117" t="s">
        <v>229</v>
      </c>
      <c r="I2117" s="13">
        <v>5</v>
      </c>
    </row>
    <row r="2118" spans="5:9" x14ac:dyDescent="0.35">
      <c r="E2118" s="158">
        <v>14783</v>
      </c>
      <c r="F2118" s="158" t="s">
        <v>196</v>
      </c>
      <c r="G2118" t="s">
        <v>2</v>
      </c>
      <c r="H2118" t="s">
        <v>178</v>
      </c>
      <c r="I2118" s="13">
        <v>6</v>
      </c>
    </row>
    <row r="2119" spans="5:9" x14ac:dyDescent="0.35">
      <c r="E2119" s="158">
        <v>14784</v>
      </c>
      <c r="F2119" s="158" t="s">
        <v>250</v>
      </c>
      <c r="G2119" t="s">
        <v>2</v>
      </c>
      <c r="H2119" t="s">
        <v>229</v>
      </c>
      <c r="I2119" s="13">
        <v>5</v>
      </c>
    </row>
    <row r="2120" spans="5:9" x14ac:dyDescent="0.35">
      <c r="E2120" s="158">
        <v>14785</v>
      </c>
      <c r="F2120" s="158" t="s">
        <v>251</v>
      </c>
      <c r="G2120" t="s">
        <v>2</v>
      </c>
      <c r="H2120" t="s">
        <v>229</v>
      </c>
      <c r="I2120" s="13">
        <v>5</v>
      </c>
    </row>
    <row r="2121" spans="5:9" x14ac:dyDescent="0.35">
      <c r="E2121" s="158">
        <v>14786</v>
      </c>
      <c r="F2121" s="158" t="s">
        <v>155</v>
      </c>
      <c r="G2121" t="s">
        <v>2</v>
      </c>
      <c r="H2121" t="s">
        <v>177</v>
      </c>
      <c r="I2121" s="13">
        <v>6</v>
      </c>
    </row>
    <row r="2122" spans="5:9" x14ac:dyDescent="0.35">
      <c r="E2122" s="158">
        <v>14787</v>
      </c>
      <c r="F2122" s="158" t="s">
        <v>252</v>
      </c>
      <c r="G2122" t="s">
        <v>2</v>
      </c>
      <c r="H2122" t="s">
        <v>229</v>
      </c>
      <c r="I2122" s="13">
        <v>5</v>
      </c>
    </row>
    <row r="2123" spans="5:9" x14ac:dyDescent="0.35">
      <c r="E2123" s="158">
        <v>14788</v>
      </c>
      <c r="F2123" s="158" t="s">
        <v>197</v>
      </c>
      <c r="G2123" t="s">
        <v>2</v>
      </c>
      <c r="H2123" t="s">
        <v>178</v>
      </c>
      <c r="I2123" s="13">
        <v>6</v>
      </c>
    </row>
    <row r="2124" spans="5:9" x14ac:dyDescent="0.35">
      <c r="E2124" s="158">
        <v>14801</v>
      </c>
      <c r="F2124" s="158" t="s">
        <v>2452</v>
      </c>
      <c r="G2124" t="s">
        <v>1</v>
      </c>
      <c r="H2124" t="s">
        <v>2439</v>
      </c>
      <c r="I2124" s="13">
        <v>6</v>
      </c>
    </row>
    <row r="2125" spans="5:9" x14ac:dyDescent="0.35">
      <c r="E2125" s="158">
        <v>14802</v>
      </c>
      <c r="F2125" s="158" t="s">
        <v>156</v>
      </c>
      <c r="G2125" t="s">
        <v>2</v>
      </c>
      <c r="H2125" t="s">
        <v>177</v>
      </c>
      <c r="I2125" s="13">
        <v>6</v>
      </c>
    </row>
    <row r="2126" spans="5:9" x14ac:dyDescent="0.35">
      <c r="E2126" s="158">
        <v>14803</v>
      </c>
      <c r="F2126" s="158" t="s">
        <v>157</v>
      </c>
      <c r="G2126" t="s">
        <v>2</v>
      </c>
      <c r="H2126" t="s">
        <v>177</v>
      </c>
      <c r="I2126" s="13">
        <v>6</v>
      </c>
    </row>
    <row r="2127" spans="5:9" x14ac:dyDescent="0.35">
      <c r="E2127" s="158">
        <v>14804</v>
      </c>
      <c r="F2127" s="158" t="s">
        <v>158</v>
      </c>
      <c r="G2127" t="s">
        <v>2</v>
      </c>
      <c r="H2127" t="s">
        <v>177</v>
      </c>
      <c r="I2127" s="13">
        <v>6</v>
      </c>
    </row>
    <row r="2128" spans="5:9" x14ac:dyDescent="0.35">
      <c r="E2128" s="158">
        <v>14805</v>
      </c>
      <c r="F2128" s="158" t="s">
        <v>2453</v>
      </c>
      <c r="G2128" t="s">
        <v>1</v>
      </c>
      <c r="H2128" t="s">
        <v>2454</v>
      </c>
      <c r="I2128" s="13">
        <v>6</v>
      </c>
    </row>
    <row r="2129" spans="5:9" x14ac:dyDescent="0.35">
      <c r="E2129" s="158">
        <v>14806</v>
      </c>
      <c r="F2129" s="158" t="s">
        <v>159</v>
      </c>
      <c r="G2129" t="s">
        <v>2</v>
      </c>
      <c r="H2129" t="s">
        <v>177</v>
      </c>
      <c r="I2129" s="13">
        <v>6</v>
      </c>
    </row>
    <row r="2130" spans="5:9" x14ac:dyDescent="0.35">
      <c r="E2130" s="158">
        <v>14807</v>
      </c>
      <c r="F2130" s="158" t="s">
        <v>2455</v>
      </c>
      <c r="G2130" t="s">
        <v>1</v>
      </c>
      <c r="H2130" t="s">
        <v>2439</v>
      </c>
      <c r="I2130" s="13">
        <v>6</v>
      </c>
    </row>
    <row r="2131" spans="5:9" x14ac:dyDescent="0.35">
      <c r="E2131" s="158">
        <v>14808</v>
      </c>
      <c r="F2131" s="158" t="s">
        <v>2456</v>
      </c>
      <c r="G2131" t="s">
        <v>1</v>
      </c>
      <c r="H2131" t="s">
        <v>2439</v>
      </c>
      <c r="I2131" s="13">
        <v>6</v>
      </c>
    </row>
    <row r="2132" spans="5:9" x14ac:dyDescent="0.35">
      <c r="E2132" s="158">
        <v>14809</v>
      </c>
      <c r="F2132" s="158" t="s">
        <v>2457</v>
      </c>
      <c r="G2132" t="s">
        <v>1</v>
      </c>
      <c r="H2132" t="s">
        <v>2439</v>
      </c>
      <c r="I2132" s="13">
        <v>6</v>
      </c>
    </row>
    <row r="2133" spans="5:9" x14ac:dyDescent="0.35">
      <c r="E2133" s="158">
        <v>14810</v>
      </c>
      <c r="F2133" s="158" t="s">
        <v>2458</v>
      </c>
      <c r="G2133" t="s">
        <v>1</v>
      </c>
      <c r="H2133" t="s">
        <v>2439</v>
      </c>
      <c r="I2133" s="13">
        <v>6</v>
      </c>
    </row>
    <row r="2134" spans="5:9" x14ac:dyDescent="0.35">
      <c r="E2134" s="158">
        <v>14812</v>
      </c>
      <c r="F2134" s="158" t="s">
        <v>2459</v>
      </c>
      <c r="G2134" t="s">
        <v>1</v>
      </c>
      <c r="H2134" t="s">
        <v>2454</v>
      </c>
      <c r="I2134" s="13">
        <v>6</v>
      </c>
    </row>
    <row r="2135" spans="5:9" x14ac:dyDescent="0.35">
      <c r="E2135" s="158">
        <v>14813</v>
      </c>
      <c r="F2135" s="158" t="s">
        <v>160</v>
      </c>
      <c r="G2135" t="s">
        <v>2</v>
      </c>
      <c r="H2135" t="s">
        <v>177</v>
      </c>
      <c r="I2135" s="13">
        <v>6</v>
      </c>
    </row>
    <row r="2136" spans="5:9" x14ac:dyDescent="0.35">
      <c r="E2136" s="158">
        <v>14814</v>
      </c>
      <c r="F2136" s="158" t="s">
        <v>2460</v>
      </c>
      <c r="G2136" t="s">
        <v>1</v>
      </c>
      <c r="H2136" t="s">
        <v>2461</v>
      </c>
      <c r="I2136" s="13">
        <v>5</v>
      </c>
    </row>
    <row r="2137" spans="5:9" x14ac:dyDescent="0.35">
      <c r="E2137" s="158">
        <v>14815</v>
      </c>
      <c r="F2137" s="158" t="s">
        <v>2462</v>
      </c>
      <c r="G2137" t="s">
        <v>1</v>
      </c>
      <c r="H2137" t="s">
        <v>2454</v>
      </c>
      <c r="I2137" s="13">
        <v>6</v>
      </c>
    </row>
    <row r="2138" spans="5:9" x14ac:dyDescent="0.35">
      <c r="E2138" s="158">
        <v>14816</v>
      </c>
      <c r="F2138" s="158" t="s">
        <v>2463</v>
      </c>
      <c r="G2138" t="s">
        <v>1</v>
      </c>
      <c r="H2138" t="s">
        <v>2461</v>
      </c>
      <c r="I2138" s="13">
        <v>5</v>
      </c>
    </row>
    <row r="2139" spans="5:9" x14ac:dyDescent="0.35">
      <c r="E2139" s="158">
        <v>14817</v>
      </c>
      <c r="F2139" s="158" t="s">
        <v>2464</v>
      </c>
      <c r="G2139" t="s">
        <v>1</v>
      </c>
      <c r="H2139" t="s">
        <v>2346</v>
      </c>
      <c r="I2139" s="13">
        <v>6</v>
      </c>
    </row>
    <row r="2140" spans="5:9" x14ac:dyDescent="0.35">
      <c r="E2140" s="158">
        <v>14818</v>
      </c>
      <c r="F2140" s="158" t="s">
        <v>2465</v>
      </c>
      <c r="G2140" t="s">
        <v>1</v>
      </c>
      <c r="H2140" t="s">
        <v>2454</v>
      </c>
      <c r="I2140" s="13">
        <v>6</v>
      </c>
    </row>
    <row r="2141" spans="5:9" x14ac:dyDescent="0.35">
      <c r="E2141" s="158">
        <v>14819</v>
      </c>
      <c r="F2141" s="158" t="s">
        <v>2466</v>
      </c>
      <c r="G2141" t="s">
        <v>1</v>
      </c>
      <c r="H2141" t="s">
        <v>2439</v>
      </c>
      <c r="I2141" s="13">
        <v>6</v>
      </c>
    </row>
    <row r="2142" spans="5:9" x14ac:dyDescent="0.35">
      <c r="E2142" s="158">
        <v>14820</v>
      </c>
      <c r="F2142" s="158" t="s">
        <v>2467</v>
      </c>
      <c r="G2142" t="s">
        <v>1</v>
      </c>
      <c r="H2142" t="s">
        <v>2439</v>
      </c>
      <c r="I2142" s="13">
        <v>6</v>
      </c>
    </row>
    <row r="2143" spans="5:9" x14ac:dyDescent="0.35">
      <c r="E2143" s="158">
        <v>14821</v>
      </c>
      <c r="F2143" s="158" t="s">
        <v>2468</v>
      </c>
      <c r="G2143" t="s">
        <v>1</v>
      </c>
      <c r="H2143" t="s">
        <v>2439</v>
      </c>
      <c r="I2143" s="13">
        <v>6</v>
      </c>
    </row>
    <row r="2144" spans="5:9" x14ac:dyDescent="0.35">
      <c r="E2144" s="158">
        <v>14822</v>
      </c>
      <c r="F2144" s="158" t="s">
        <v>161</v>
      </c>
      <c r="G2144" t="s">
        <v>2</v>
      </c>
      <c r="H2144" t="s">
        <v>177</v>
      </c>
      <c r="I2144" s="13">
        <v>6</v>
      </c>
    </row>
    <row r="2145" spans="5:9" x14ac:dyDescent="0.35">
      <c r="E2145" s="158">
        <v>14823</v>
      </c>
      <c r="F2145" s="158" t="s">
        <v>2469</v>
      </c>
      <c r="G2145" t="s">
        <v>1</v>
      </c>
      <c r="H2145" t="s">
        <v>2439</v>
      </c>
      <c r="I2145" s="13">
        <v>6</v>
      </c>
    </row>
    <row r="2146" spans="5:9" x14ac:dyDescent="0.35">
      <c r="E2146" s="158">
        <v>14824</v>
      </c>
      <c r="F2146" s="158" t="s">
        <v>2470</v>
      </c>
      <c r="G2146" t="s">
        <v>1</v>
      </c>
      <c r="H2146" t="s">
        <v>2454</v>
      </c>
      <c r="I2146" s="13">
        <v>6</v>
      </c>
    </row>
    <row r="2147" spans="5:9" x14ac:dyDescent="0.35">
      <c r="E2147" s="158">
        <v>14825</v>
      </c>
      <c r="F2147" s="158" t="s">
        <v>2461</v>
      </c>
      <c r="G2147" t="s">
        <v>1</v>
      </c>
      <c r="H2147" t="s">
        <v>2461</v>
      </c>
      <c r="I2147" s="13">
        <v>5</v>
      </c>
    </row>
    <row r="2148" spans="5:9" x14ac:dyDescent="0.35">
      <c r="E2148" s="158">
        <v>14826</v>
      </c>
      <c r="F2148" s="158" t="s">
        <v>2471</v>
      </c>
      <c r="G2148" t="s">
        <v>1</v>
      </c>
      <c r="H2148" t="s">
        <v>2439</v>
      </c>
      <c r="I2148" s="13">
        <v>6</v>
      </c>
    </row>
    <row r="2149" spans="5:9" x14ac:dyDescent="0.35">
      <c r="E2149" s="158">
        <v>14827</v>
      </c>
      <c r="F2149" s="158" t="s">
        <v>2472</v>
      </c>
      <c r="G2149" t="s">
        <v>1</v>
      </c>
      <c r="H2149" t="s">
        <v>2439</v>
      </c>
      <c r="I2149" s="13">
        <v>6</v>
      </c>
    </row>
    <row r="2150" spans="5:9" x14ac:dyDescent="0.35">
      <c r="E2150" s="158">
        <v>14830</v>
      </c>
      <c r="F2150" s="158" t="s">
        <v>2473</v>
      </c>
      <c r="G2150" t="s">
        <v>1</v>
      </c>
      <c r="H2150" t="s">
        <v>2439</v>
      </c>
      <c r="I2150" s="13">
        <v>6</v>
      </c>
    </row>
    <row r="2151" spans="5:9" x14ac:dyDescent="0.35">
      <c r="E2151" s="158">
        <v>14831</v>
      </c>
      <c r="F2151" s="158" t="s">
        <v>2473</v>
      </c>
      <c r="G2151" t="s">
        <v>1</v>
      </c>
      <c r="H2151" t="s">
        <v>2439</v>
      </c>
      <c r="I2151" s="13">
        <v>6</v>
      </c>
    </row>
    <row r="2152" spans="5:9" x14ac:dyDescent="0.35">
      <c r="E2152" s="158">
        <v>14836</v>
      </c>
      <c r="F2152" s="158" t="s">
        <v>560</v>
      </c>
      <c r="G2152" t="s">
        <v>2</v>
      </c>
      <c r="H2152" t="s">
        <v>325</v>
      </c>
      <c r="I2152" s="13">
        <v>5</v>
      </c>
    </row>
    <row r="2153" spans="5:9" x14ac:dyDescent="0.35">
      <c r="E2153" s="158">
        <v>14837</v>
      </c>
      <c r="F2153" s="158" t="s">
        <v>2474</v>
      </c>
      <c r="G2153" t="s">
        <v>5</v>
      </c>
      <c r="H2153" t="s">
        <v>2422</v>
      </c>
      <c r="I2153" s="13">
        <v>5</v>
      </c>
    </row>
    <row r="2154" spans="5:9" x14ac:dyDescent="0.35">
      <c r="E2154" s="158">
        <v>14838</v>
      </c>
      <c r="F2154" s="158" t="s">
        <v>2475</v>
      </c>
      <c r="G2154" t="s">
        <v>1</v>
      </c>
      <c r="H2154" t="s">
        <v>2461</v>
      </c>
      <c r="I2154" s="13">
        <v>5</v>
      </c>
    </row>
    <row r="2155" spans="5:9" x14ac:dyDescent="0.35">
      <c r="E2155" s="158">
        <v>14839</v>
      </c>
      <c r="F2155" s="158" t="s">
        <v>2476</v>
      </c>
      <c r="G2155" t="s">
        <v>1</v>
      </c>
      <c r="H2155" t="s">
        <v>2439</v>
      </c>
      <c r="I2155" s="13">
        <v>6</v>
      </c>
    </row>
    <row r="2156" spans="5:9" x14ac:dyDescent="0.35">
      <c r="E2156" s="158">
        <v>14840</v>
      </c>
      <c r="F2156" s="158" t="s">
        <v>2477</v>
      </c>
      <c r="G2156" t="s">
        <v>1</v>
      </c>
      <c r="H2156" t="s">
        <v>2439</v>
      </c>
      <c r="I2156" s="13">
        <v>6</v>
      </c>
    </row>
    <row r="2157" spans="5:9" x14ac:dyDescent="0.35">
      <c r="E2157" s="158">
        <v>14841</v>
      </c>
      <c r="F2157" s="158" t="s">
        <v>2478</v>
      </c>
      <c r="G2157" t="s">
        <v>1</v>
      </c>
      <c r="H2157" t="s">
        <v>2454</v>
      </c>
      <c r="I2157" s="13">
        <v>6</v>
      </c>
    </row>
    <row r="2158" spans="5:9" x14ac:dyDescent="0.35">
      <c r="E2158" s="158">
        <v>14842</v>
      </c>
      <c r="F2158" s="158" t="s">
        <v>2479</v>
      </c>
      <c r="G2158" t="s">
        <v>5</v>
      </c>
      <c r="H2158" t="s">
        <v>2422</v>
      </c>
      <c r="I2158" s="13">
        <v>5</v>
      </c>
    </row>
    <row r="2159" spans="5:9" x14ac:dyDescent="0.35">
      <c r="E2159" s="158">
        <v>14843</v>
      </c>
      <c r="F2159" s="158" t="s">
        <v>2480</v>
      </c>
      <c r="G2159" t="s">
        <v>1</v>
      </c>
      <c r="H2159" t="s">
        <v>2439</v>
      </c>
      <c r="I2159" s="13">
        <v>6</v>
      </c>
    </row>
    <row r="2160" spans="5:9" x14ac:dyDescent="0.35">
      <c r="E2160" s="158">
        <v>14845</v>
      </c>
      <c r="F2160" s="158" t="s">
        <v>2481</v>
      </c>
      <c r="G2160" t="s">
        <v>1</v>
      </c>
      <c r="H2160" t="s">
        <v>2461</v>
      </c>
      <c r="I2160" s="13">
        <v>5</v>
      </c>
    </row>
    <row r="2161" spans="5:9" x14ac:dyDescent="0.35">
      <c r="E2161" s="158">
        <v>14846</v>
      </c>
      <c r="F2161" s="158" t="s">
        <v>561</v>
      </c>
      <c r="G2161" t="s">
        <v>2</v>
      </c>
      <c r="H2161" t="s">
        <v>325</v>
      </c>
      <c r="I2161" s="13">
        <v>5</v>
      </c>
    </row>
    <row r="2162" spans="5:9" x14ac:dyDescent="0.35">
      <c r="E2162" s="158">
        <v>14847</v>
      </c>
      <c r="F2162" s="158" t="s">
        <v>2482</v>
      </c>
      <c r="G2162" t="s">
        <v>5</v>
      </c>
      <c r="H2162" t="s">
        <v>2349</v>
      </c>
      <c r="I2162" s="13">
        <v>5</v>
      </c>
    </row>
    <row r="2163" spans="5:9" x14ac:dyDescent="0.35">
      <c r="E2163" s="158">
        <v>14850</v>
      </c>
      <c r="F2163" s="158" t="s">
        <v>2483</v>
      </c>
      <c r="G2163" t="s">
        <v>1</v>
      </c>
      <c r="H2163" t="s">
        <v>2346</v>
      </c>
      <c r="I2163" s="13">
        <v>6</v>
      </c>
    </row>
    <row r="2164" spans="5:9" x14ac:dyDescent="0.35">
      <c r="E2164" s="158">
        <v>14851</v>
      </c>
      <c r="F2164" s="158" t="s">
        <v>2483</v>
      </c>
      <c r="G2164" t="s">
        <v>1</v>
      </c>
      <c r="H2164" t="s">
        <v>2346</v>
      </c>
      <c r="I2164" s="13">
        <v>6</v>
      </c>
    </row>
    <row r="2165" spans="5:9" x14ac:dyDescent="0.35">
      <c r="E2165" s="158">
        <v>14852</v>
      </c>
      <c r="F2165" s="158" t="s">
        <v>2483</v>
      </c>
      <c r="G2165" t="s">
        <v>1</v>
      </c>
      <c r="H2165" t="s">
        <v>2346</v>
      </c>
      <c r="I2165" s="13">
        <v>6</v>
      </c>
    </row>
    <row r="2166" spans="5:9" x14ac:dyDescent="0.35">
      <c r="E2166" s="158">
        <v>14853</v>
      </c>
      <c r="F2166" s="158" t="s">
        <v>2483</v>
      </c>
      <c r="G2166" t="s">
        <v>1</v>
      </c>
      <c r="H2166" t="s">
        <v>2346</v>
      </c>
      <c r="I2166" s="13">
        <v>6</v>
      </c>
    </row>
    <row r="2167" spans="5:9" x14ac:dyDescent="0.35">
      <c r="E2167" s="158">
        <v>14854</v>
      </c>
      <c r="F2167" s="158" t="s">
        <v>2484</v>
      </c>
      <c r="G2167" t="s">
        <v>1</v>
      </c>
      <c r="H2167" t="s">
        <v>2346</v>
      </c>
      <c r="I2167" s="13">
        <v>6</v>
      </c>
    </row>
    <row r="2168" spans="5:9" x14ac:dyDescent="0.35">
      <c r="E2168" s="158">
        <v>14855</v>
      </c>
      <c r="F2168" s="158" t="s">
        <v>2485</v>
      </c>
      <c r="G2168" t="s">
        <v>1</v>
      </c>
      <c r="H2168" t="s">
        <v>2439</v>
      </c>
      <c r="I2168" s="13">
        <v>6</v>
      </c>
    </row>
    <row r="2169" spans="5:9" x14ac:dyDescent="0.35">
      <c r="E2169" s="158">
        <v>14856</v>
      </c>
      <c r="F2169" s="158" t="s">
        <v>2486</v>
      </c>
      <c r="G2169" t="s">
        <v>1</v>
      </c>
      <c r="H2169" t="s">
        <v>2439</v>
      </c>
      <c r="I2169" s="13">
        <v>6</v>
      </c>
    </row>
    <row r="2170" spans="5:9" x14ac:dyDescent="0.35">
      <c r="E2170" s="158">
        <v>14857</v>
      </c>
      <c r="F2170" s="158" t="s">
        <v>2487</v>
      </c>
      <c r="G2170" t="s">
        <v>5</v>
      </c>
      <c r="H2170" t="s">
        <v>2422</v>
      </c>
      <c r="I2170" s="13">
        <v>5</v>
      </c>
    </row>
    <row r="2171" spans="5:9" x14ac:dyDescent="0.35">
      <c r="E2171" s="158">
        <v>14858</v>
      </c>
      <c r="F2171" s="158" t="s">
        <v>2488</v>
      </c>
      <c r="G2171" t="s">
        <v>1</v>
      </c>
      <c r="H2171" t="s">
        <v>2439</v>
      </c>
      <c r="I2171" s="13">
        <v>6</v>
      </c>
    </row>
    <row r="2172" spans="5:9" x14ac:dyDescent="0.35">
      <c r="E2172" s="158">
        <v>14859</v>
      </c>
      <c r="F2172" s="158" t="s">
        <v>2489</v>
      </c>
      <c r="G2172" t="s">
        <v>1</v>
      </c>
      <c r="H2172" t="s">
        <v>2361</v>
      </c>
      <c r="I2172" s="13">
        <v>5</v>
      </c>
    </row>
    <row r="2173" spans="5:9" x14ac:dyDescent="0.35">
      <c r="E2173" s="158">
        <v>14860</v>
      </c>
      <c r="F2173" s="158" t="s">
        <v>2490</v>
      </c>
      <c r="G2173" t="s">
        <v>5</v>
      </c>
      <c r="H2173" t="s">
        <v>2349</v>
      </c>
      <c r="I2173" s="13">
        <v>5</v>
      </c>
    </row>
    <row r="2174" spans="5:9" x14ac:dyDescent="0.35">
      <c r="E2174" s="158">
        <v>14861</v>
      </c>
      <c r="F2174" s="158" t="s">
        <v>2491</v>
      </c>
      <c r="G2174" t="s">
        <v>1</v>
      </c>
      <c r="H2174" t="s">
        <v>2461</v>
      </c>
      <c r="I2174" s="13">
        <v>5</v>
      </c>
    </row>
    <row r="2175" spans="5:9" x14ac:dyDescent="0.35">
      <c r="E2175" s="158">
        <v>14863</v>
      </c>
      <c r="F2175" s="158" t="s">
        <v>2492</v>
      </c>
      <c r="G2175" t="s">
        <v>1</v>
      </c>
      <c r="H2175" t="s">
        <v>2454</v>
      </c>
      <c r="I2175" s="13">
        <v>6</v>
      </c>
    </row>
    <row r="2176" spans="5:9" x14ac:dyDescent="0.35">
      <c r="E2176" s="158">
        <v>14864</v>
      </c>
      <c r="F2176" s="158" t="s">
        <v>2493</v>
      </c>
      <c r="G2176" t="s">
        <v>1</v>
      </c>
      <c r="H2176" t="s">
        <v>2461</v>
      </c>
      <c r="I2176" s="13">
        <v>5</v>
      </c>
    </row>
    <row r="2177" spans="5:9" x14ac:dyDescent="0.35">
      <c r="E2177" s="158">
        <v>14865</v>
      </c>
      <c r="F2177" s="158" t="s">
        <v>2494</v>
      </c>
      <c r="G2177" t="s">
        <v>1</v>
      </c>
      <c r="H2177" t="s">
        <v>2454</v>
      </c>
      <c r="I2177" s="13">
        <v>6</v>
      </c>
    </row>
    <row r="2178" spans="5:9" x14ac:dyDescent="0.35">
      <c r="E2178" s="158">
        <v>14867</v>
      </c>
      <c r="F2178" s="158" t="s">
        <v>2495</v>
      </c>
      <c r="G2178" t="s">
        <v>1</v>
      </c>
      <c r="H2178" t="s">
        <v>2346</v>
      </c>
      <c r="I2178" s="13">
        <v>6</v>
      </c>
    </row>
    <row r="2179" spans="5:9" x14ac:dyDescent="0.35">
      <c r="E2179" s="158">
        <v>14869</v>
      </c>
      <c r="F2179" s="158" t="s">
        <v>2496</v>
      </c>
      <c r="G2179" t="s">
        <v>1</v>
      </c>
      <c r="H2179" t="s">
        <v>2454</v>
      </c>
      <c r="I2179" s="13">
        <v>6</v>
      </c>
    </row>
    <row r="2180" spans="5:9" x14ac:dyDescent="0.35">
      <c r="E2180" s="158">
        <v>14870</v>
      </c>
      <c r="F2180" s="158" t="s">
        <v>2497</v>
      </c>
      <c r="G2180" t="s">
        <v>1</v>
      </c>
      <c r="H2180" t="s">
        <v>2439</v>
      </c>
      <c r="I2180" s="13">
        <v>6</v>
      </c>
    </row>
    <row r="2181" spans="5:9" x14ac:dyDescent="0.35">
      <c r="E2181" s="158">
        <v>14871</v>
      </c>
      <c r="F2181" s="158" t="s">
        <v>2498</v>
      </c>
      <c r="G2181" t="s">
        <v>1</v>
      </c>
      <c r="H2181" t="s">
        <v>2461</v>
      </c>
      <c r="I2181" s="13">
        <v>5</v>
      </c>
    </row>
    <row r="2182" spans="5:9" x14ac:dyDescent="0.35">
      <c r="E2182" s="158">
        <v>14872</v>
      </c>
      <c r="F2182" s="158" t="s">
        <v>2499</v>
      </c>
      <c r="G2182" t="s">
        <v>1</v>
      </c>
      <c r="H2182" t="s">
        <v>2461</v>
      </c>
      <c r="I2182" s="13">
        <v>5</v>
      </c>
    </row>
    <row r="2183" spans="5:9" x14ac:dyDescent="0.35">
      <c r="E2183" s="158">
        <v>14873</v>
      </c>
      <c r="F2183" s="158" t="s">
        <v>2500</v>
      </c>
      <c r="G2183" t="s">
        <v>1</v>
      </c>
      <c r="H2183" t="s">
        <v>2439</v>
      </c>
      <c r="I2183" s="13">
        <v>6</v>
      </c>
    </row>
    <row r="2184" spans="5:9" x14ac:dyDescent="0.35">
      <c r="E2184" s="158">
        <v>14874</v>
      </c>
      <c r="F2184" s="158" t="s">
        <v>2501</v>
      </c>
      <c r="G2184" t="s">
        <v>1</v>
      </c>
      <c r="H2184" t="s">
        <v>2439</v>
      </c>
      <c r="I2184" s="13">
        <v>6</v>
      </c>
    </row>
    <row r="2185" spans="5:9" x14ac:dyDescent="0.35">
      <c r="E2185" s="158">
        <v>14876</v>
      </c>
      <c r="F2185" s="158" t="s">
        <v>2502</v>
      </c>
      <c r="G2185" t="s">
        <v>1</v>
      </c>
      <c r="H2185" t="s">
        <v>2454</v>
      </c>
      <c r="I2185" s="13">
        <v>6</v>
      </c>
    </row>
    <row r="2186" spans="5:9" x14ac:dyDescent="0.35">
      <c r="E2186" s="158">
        <v>14877</v>
      </c>
      <c r="F2186" s="158" t="s">
        <v>2503</v>
      </c>
      <c r="G2186" t="s">
        <v>1</v>
      </c>
      <c r="H2186" t="s">
        <v>2439</v>
      </c>
      <c r="I2186" s="13">
        <v>6</v>
      </c>
    </row>
    <row r="2187" spans="5:9" x14ac:dyDescent="0.35">
      <c r="E2187" s="158">
        <v>14878</v>
      </c>
      <c r="F2187" s="158" t="s">
        <v>2504</v>
      </c>
      <c r="G2187" t="s">
        <v>1</v>
      </c>
      <c r="H2187" t="s">
        <v>2454</v>
      </c>
      <c r="I2187" s="13">
        <v>6</v>
      </c>
    </row>
    <row r="2188" spans="5:9" x14ac:dyDescent="0.35">
      <c r="E2188" s="158">
        <v>14879</v>
      </c>
      <c r="F2188" s="158" t="s">
        <v>2505</v>
      </c>
      <c r="G2188" t="s">
        <v>1</v>
      </c>
      <c r="H2188" t="s">
        <v>2439</v>
      </c>
      <c r="I2188" s="13">
        <v>6</v>
      </c>
    </row>
    <row r="2189" spans="5:9" x14ac:dyDescent="0.35">
      <c r="E2189" s="158">
        <v>14880</v>
      </c>
      <c r="F2189" s="158" t="s">
        <v>162</v>
      </c>
      <c r="G2189" t="s">
        <v>2</v>
      </c>
      <c r="H2189" t="s">
        <v>177</v>
      </c>
      <c r="I2189" s="13">
        <v>6</v>
      </c>
    </row>
    <row r="2190" spans="5:9" x14ac:dyDescent="0.35">
      <c r="E2190" s="158">
        <v>14881</v>
      </c>
      <c r="F2190" s="158" t="s">
        <v>2506</v>
      </c>
      <c r="G2190" t="s">
        <v>1</v>
      </c>
      <c r="H2190" t="s">
        <v>2346</v>
      </c>
      <c r="I2190" s="13">
        <v>6</v>
      </c>
    </row>
    <row r="2191" spans="5:9" x14ac:dyDescent="0.35">
      <c r="E2191" s="158">
        <v>14882</v>
      </c>
      <c r="F2191" s="158" t="s">
        <v>2507</v>
      </c>
      <c r="G2191" t="s">
        <v>1</v>
      </c>
      <c r="H2191" t="s">
        <v>2346</v>
      </c>
      <c r="I2191" s="13">
        <v>6</v>
      </c>
    </row>
    <row r="2192" spans="5:9" x14ac:dyDescent="0.35">
      <c r="E2192" s="158">
        <v>14883</v>
      </c>
      <c r="F2192" s="158" t="s">
        <v>2508</v>
      </c>
      <c r="G2192" t="s">
        <v>1</v>
      </c>
      <c r="H2192" t="s">
        <v>2361</v>
      </c>
      <c r="I2192" s="13">
        <v>5</v>
      </c>
    </row>
    <row r="2193" spans="5:9" x14ac:dyDescent="0.35">
      <c r="E2193" s="158">
        <v>14884</v>
      </c>
      <c r="F2193" s="158" t="s">
        <v>163</v>
      </c>
      <c r="G2193" t="s">
        <v>2</v>
      </c>
      <c r="H2193" t="s">
        <v>177</v>
      </c>
      <c r="I2193" s="13">
        <v>6</v>
      </c>
    </row>
    <row r="2194" spans="5:9" x14ac:dyDescent="0.35">
      <c r="E2194" s="158">
        <v>14885</v>
      </c>
      <c r="F2194" s="158" t="s">
        <v>2509</v>
      </c>
      <c r="G2194" t="s">
        <v>1</v>
      </c>
      <c r="H2194" t="s">
        <v>2439</v>
      </c>
      <c r="I2194" s="13">
        <v>6</v>
      </c>
    </row>
    <row r="2195" spans="5:9" x14ac:dyDescent="0.35">
      <c r="E2195" s="158">
        <v>14886</v>
      </c>
      <c r="F2195" s="158" t="s">
        <v>2510</v>
      </c>
      <c r="G2195" t="s">
        <v>1</v>
      </c>
      <c r="H2195" t="s">
        <v>2346</v>
      </c>
      <c r="I2195" s="13">
        <v>6</v>
      </c>
    </row>
    <row r="2196" spans="5:9" x14ac:dyDescent="0.35">
      <c r="E2196" s="158">
        <v>14887</v>
      </c>
      <c r="F2196" s="158" t="s">
        <v>2511</v>
      </c>
      <c r="G2196" t="s">
        <v>1</v>
      </c>
      <c r="H2196" t="s">
        <v>2454</v>
      </c>
      <c r="I2196" s="13">
        <v>6</v>
      </c>
    </row>
    <row r="2197" spans="5:9" x14ac:dyDescent="0.35">
      <c r="E2197" s="158">
        <v>14889</v>
      </c>
      <c r="F2197" s="158" t="s">
        <v>2512</v>
      </c>
      <c r="G2197" t="s">
        <v>1</v>
      </c>
      <c r="H2197" t="s">
        <v>2461</v>
      </c>
      <c r="I2197" s="13">
        <v>5</v>
      </c>
    </row>
    <row r="2198" spans="5:9" x14ac:dyDescent="0.35">
      <c r="E2198" s="158">
        <v>14891</v>
      </c>
      <c r="F2198" s="158" t="s">
        <v>2513</v>
      </c>
      <c r="G2198" t="s">
        <v>1</v>
      </c>
      <c r="H2198" t="s">
        <v>2454</v>
      </c>
      <c r="I2198" s="13">
        <v>6</v>
      </c>
    </row>
    <row r="2199" spans="5:9" x14ac:dyDescent="0.35">
      <c r="E2199" s="158">
        <v>14892</v>
      </c>
      <c r="F2199" s="158" t="s">
        <v>2514</v>
      </c>
      <c r="G2199" t="s">
        <v>1</v>
      </c>
      <c r="H2199" t="s">
        <v>2361</v>
      </c>
      <c r="I2199" s="13">
        <v>5</v>
      </c>
    </row>
    <row r="2200" spans="5:9" x14ac:dyDescent="0.35">
      <c r="E2200" s="158">
        <v>14893</v>
      </c>
      <c r="F2200" s="158" t="s">
        <v>2354</v>
      </c>
      <c r="G2200" t="s">
        <v>1</v>
      </c>
      <c r="H2200" t="s">
        <v>2454</v>
      </c>
      <c r="I2200" s="13">
        <v>6</v>
      </c>
    </row>
    <row r="2201" spans="5:9" x14ac:dyDescent="0.35">
      <c r="E2201" s="158">
        <v>14894</v>
      </c>
      <c r="F2201" s="158" t="s">
        <v>2515</v>
      </c>
      <c r="G2201" t="s">
        <v>1</v>
      </c>
      <c r="H2201" t="s">
        <v>2461</v>
      </c>
      <c r="I2201" s="13">
        <v>5</v>
      </c>
    </row>
    <row r="2202" spans="5:9" x14ac:dyDescent="0.35">
      <c r="E2202" s="158">
        <v>14895</v>
      </c>
      <c r="F2202" s="158" t="s">
        <v>164</v>
      </c>
      <c r="G2202" t="s">
        <v>2</v>
      </c>
      <c r="H2202" t="s">
        <v>177</v>
      </c>
      <c r="I2202" s="13">
        <v>6</v>
      </c>
    </row>
    <row r="2203" spans="5:9" x14ac:dyDescent="0.35">
      <c r="E2203" s="158">
        <v>14897</v>
      </c>
      <c r="F2203" s="158" t="s">
        <v>165</v>
      </c>
      <c r="G2203" t="s">
        <v>2</v>
      </c>
      <c r="H2203" t="s">
        <v>177</v>
      </c>
      <c r="I2203" s="13">
        <v>6</v>
      </c>
    </row>
    <row r="2204" spans="5:9" x14ac:dyDescent="0.35">
      <c r="E2204" s="158">
        <v>14898</v>
      </c>
      <c r="F2204" s="158" t="s">
        <v>2516</v>
      </c>
      <c r="G2204" t="s">
        <v>1</v>
      </c>
      <c r="H2204" t="s">
        <v>2439</v>
      </c>
      <c r="I2204" s="13">
        <v>6</v>
      </c>
    </row>
    <row r="2205" spans="5:9" x14ac:dyDescent="0.35">
      <c r="E2205" s="158">
        <v>14901</v>
      </c>
      <c r="F2205" s="158" t="s">
        <v>2517</v>
      </c>
      <c r="G2205" t="s">
        <v>1</v>
      </c>
      <c r="H2205" t="s">
        <v>2461</v>
      </c>
      <c r="I2205" s="13">
        <v>5</v>
      </c>
    </row>
    <row r="2206" spans="5:9" x14ac:dyDescent="0.35">
      <c r="E2206" s="158">
        <v>14902</v>
      </c>
      <c r="F2206" s="158" t="s">
        <v>2517</v>
      </c>
      <c r="G2206" t="s">
        <v>1</v>
      </c>
      <c r="H2206" t="s">
        <v>2461</v>
      </c>
      <c r="I2206" s="13">
        <v>5</v>
      </c>
    </row>
    <row r="2207" spans="5:9" x14ac:dyDescent="0.35">
      <c r="E2207" s="158">
        <v>14903</v>
      </c>
      <c r="F2207" s="158" t="s">
        <v>2517</v>
      </c>
      <c r="G2207" t="s">
        <v>1</v>
      </c>
      <c r="H2207" t="s">
        <v>2461</v>
      </c>
      <c r="I2207" s="13">
        <v>5</v>
      </c>
    </row>
    <row r="2208" spans="5:9" x14ac:dyDescent="0.35">
      <c r="E2208" s="158">
        <v>14904</v>
      </c>
      <c r="F2208" s="158" t="s">
        <v>2517</v>
      </c>
      <c r="G2208" t="s">
        <v>1</v>
      </c>
      <c r="H2208" t="s">
        <v>2461</v>
      </c>
      <c r="I2208" s="13">
        <v>5</v>
      </c>
    </row>
    <row r="2209" spans="5:9" x14ac:dyDescent="0.35">
      <c r="E2209" s="158">
        <v>14905</v>
      </c>
      <c r="F2209" s="158" t="s">
        <v>2517</v>
      </c>
      <c r="G2209" t="s">
        <v>1</v>
      </c>
      <c r="H2209" t="s">
        <v>2461</v>
      </c>
      <c r="I2209" s="13">
        <v>5</v>
      </c>
    </row>
    <row r="2210" spans="5:9" x14ac:dyDescent="0.35">
      <c r="E2210" s="158">
        <v>14925</v>
      </c>
      <c r="F2210" s="158" t="s">
        <v>2517</v>
      </c>
      <c r="G2210" t="s">
        <v>1</v>
      </c>
      <c r="H2210" t="s">
        <v>2461</v>
      </c>
      <c r="I2210" s="13">
        <v>5</v>
      </c>
    </row>
    <row r="2214" spans="5:9" ht="77.75" customHeight="1" x14ac:dyDescent="0.35"/>
  </sheetData>
  <sheetProtection algorithmName="SHA-512" hashValue="90xgwwhyOljhLYwLk7bEHRDQ99a5KRobK+s7KmTk65ko3Crn1islLTvbVMgJgvE+zUrmFNDAmMSQiEC2n7cVzQ==" saltValue="Ws3emmzC3lrijCyEfaC6Gg==" spinCount="100000" sheet="1" objects="1" scenarios="1"/>
  <phoneticPr fontId="65" type="noConversion"/>
  <pageMargins left="0.7" right="0.7" top="0.75" bottom="0.75" header="0.3" footer="0.3"/>
  <pageSetup orientation="portrait" r:id="rId1"/>
  <tableParts count="2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s>
  <extLst>
    <ext xmlns:x14="http://schemas.microsoft.com/office/spreadsheetml/2009/9/main" uri="{78C0D931-6437-407d-A8EE-F0AAD7539E65}">
      <x14:conditionalFormattings>
        <x14:conditionalFormatting xmlns:xm="http://schemas.microsoft.com/office/excel/2006/main">
          <x14:cfRule type="expression" priority="2" id="{DFF78C78-6A34-453C-AEE2-5B799803562E}">
            <xm:f>'Supp Meas Worksheet'!$E$3="SHIFT"</xm:f>
            <x14:dxf>
              <fill>
                <patternFill patternType="darkUp">
                  <fgColor rgb="FF55555A"/>
                  <bgColor auto="1"/>
                </patternFill>
              </fill>
            </x14:dxf>
          </x14:cfRule>
          <xm:sqref>AE53 AO53</xm:sqref>
        </x14:conditionalFormatting>
        <x14:conditionalFormatting xmlns:xm="http://schemas.microsoft.com/office/excel/2006/main">
          <x14:cfRule type="expression" priority="16" id="{CCC2FF10-C43A-4D8B-A596-D95D7F6D9FFD}">
            <xm:f>'Supp Meas Worksheet'!$M$5="G"</xm:f>
            <x14:dxf>
              <fill>
                <patternFill patternType="darkUp">
                  <fgColor rgb="FF55555A"/>
                  <bgColor auto="1"/>
                </patternFill>
              </fill>
            </x14:dxf>
          </x14:cfRule>
          <xm:sqref>AE50:AO50 AE56:AM56</xm:sqref>
        </x14:conditionalFormatting>
        <x14:conditionalFormatting xmlns:xm="http://schemas.microsoft.com/office/excel/2006/main">
          <x14:cfRule type="expression" priority="1" id="{87801585-35B1-4239-B864-2BE2612E730E}">
            <xm:f>'Supp Meas Worksheet'!$E$3="SMB"</xm:f>
            <x14:dxf>
              <fill>
                <patternFill patternType="darkUp">
                  <fgColor rgb="FF55555A"/>
                  <bgColor auto="1"/>
                </patternFill>
              </fill>
            </x14:dxf>
          </x14:cfRule>
          <xm:sqref>AK53 AQ56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AM1099"/>
  <sheetViews>
    <sheetView topLeftCell="B1" workbookViewId="0">
      <selection activeCell="E4" sqref="E4"/>
    </sheetView>
  </sheetViews>
  <sheetFormatPr defaultRowHeight="14.5" x14ac:dyDescent="0.35"/>
  <cols>
    <col min="2" max="2" width="15.54296875" customWidth="1"/>
    <col min="3" max="4" width="11.6328125" customWidth="1"/>
    <col min="6" max="6" width="10" customWidth="1"/>
    <col min="7" max="7" width="9.90625" customWidth="1"/>
    <col min="8" max="8" width="10.36328125" customWidth="1"/>
    <col min="9" max="9" width="11.6328125" customWidth="1"/>
    <col min="10" max="10" width="7.453125" customWidth="1"/>
    <col min="13" max="13" width="40.453125" bestFit="1" customWidth="1"/>
    <col min="14" max="14" width="11" bestFit="1" customWidth="1"/>
    <col min="15" max="15" width="6" bestFit="1" customWidth="1"/>
    <col min="16" max="16" width="15.54296875" bestFit="1" customWidth="1"/>
    <col min="17" max="17" width="10" bestFit="1" customWidth="1"/>
    <col min="18" max="18" width="6.6328125" bestFit="1" customWidth="1"/>
    <col min="19" max="19" width="7.6328125" bestFit="1" customWidth="1"/>
    <col min="20" max="20" width="10" bestFit="1" customWidth="1"/>
    <col min="21" max="21" width="7" bestFit="1" customWidth="1"/>
    <col min="22" max="22" width="7.6328125" bestFit="1" customWidth="1"/>
    <col min="24" max="24" width="10.6328125" customWidth="1"/>
    <col min="25" max="25" width="7" customWidth="1"/>
    <col min="26" max="26" width="7.54296875" bestFit="1" customWidth="1"/>
    <col min="28" max="28" width="8.453125" bestFit="1" customWidth="1"/>
    <col min="29" max="29" width="8.36328125" bestFit="1" customWidth="1"/>
  </cols>
  <sheetData>
    <row r="1" spans="1:38" ht="35.75" customHeight="1" thickBot="1" x14ac:dyDescent="0.4">
      <c r="A1" s="3" t="s">
        <v>20</v>
      </c>
      <c r="M1" s="108"/>
      <c r="N1" s="108"/>
      <c r="O1" s="108"/>
      <c r="P1" s="108"/>
      <c r="Q1" s="1701" t="s">
        <v>990</v>
      </c>
      <c r="R1" s="1701"/>
      <c r="S1" s="1701"/>
      <c r="T1" s="1702" t="s">
        <v>991</v>
      </c>
      <c r="U1" s="1702"/>
      <c r="V1" s="1702"/>
      <c r="Z1" t="s">
        <v>992</v>
      </c>
    </row>
    <row r="2" spans="1:38" ht="39.5" x14ac:dyDescent="0.35">
      <c r="A2" s="4"/>
      <c r="B2" s="5"/>
      <c r="C2" s="22" t="s">
        <v>15</v>
      </c>
      <c r="D2" s="22" t="s">
        <v>18</v>
      </c>
      <c r="E2" s="22" t="s">
        <v>16</v>
      </c>
      <c r="F2" s="22" t="s">
        <v>19</v>
      </c>
      <c r="G2" s="22" t="s">
        <v>17</v>
      </c>
      <c r="H2" s="109" t="s">
        <v>28</v>
      </c>
      <c r="I2" s="22" t="s">
        <v>27</v>
      </c>
      <c r="J2" s="110" t="s">
        <v>9</v>
      </c>
      <c r="K2" s="5"/>
      <c r="L2" s="5"/>
      <c r="M2" s="111" t="s">
        <v>993</v>
      </c>
      <c r="N2" s="111" t="s">
        <v>994</v>
      </c>
      <c r="O2" s="111" t="s">
        <v>995</v>
      </c>
      <c r="P2" s="111" t="s">
        <v>996</v>
      </c>
      <c r="Q2" s="112" t="s">
        <v>997</v>
      </c>
      <c r="R2" s="112" t="s">
        <v>998</v>
      </c>
      <c r="S2" s="112" t="s">
        <v>10</v>
      </c>
      <c r="T2" s="113" t="s">
        <v>997</v>
      </c>
      <c r="U2" s="113" t="s">
        <v>998</v>
      </c>
      <c r="V2" s="113" t="s">
        <v>10</v>
      </c>
      <c r="Z2" t="s">
        <v>7</v>
      </c>
      <c r="AA2" t="s">
        <v>8</v>
      </c>
      <c r="AB2" s="114" t="s">
        <v>999</v>
      </c>
      <c r="AE2" s="115"/>
      <c r="AK2" s="116" t="s">
        <v>1000</v>
      </c>
      <c r="AL2" s="117" t="s">
        <v>1000</v>
      </c>
    </row>
    <row r="3" spans="1:38" x14ac:dyDescent="0.35">
      <c r="B3" s="6" t="s">
        <v>1658</v>
      </c>
      <c r="C3" s="118">
        <v>20</v>
      </c>
      <c r="D3" s="118">
        <v>87.5</v>
      </c>
      <c r="E3" s="47">
        <f>IF('App Cust Info'!$A$25=0,AB13,'App Cust Info'!$A$25)</f>
        <v>1.064853338026019</v>
      </c>
      <c r="F3" s="45">
        <v>0.16</v>
      </c>
      <c r="G3" s="46">
        <f>E3+F3</f>
        <v>1.2248533380260189</v>
      </c>
      <c r="H3" s="119">
        <v>1</v>
      </c>
      <c r="I3" s="46">
        <f>1+3.413/12*G3*H3</f>
        <v>1.3483687035569001</v>
      </c>
      <c r="J3" s="120">
        <f>(12/3.413)/G3</f>
        <v>2.8705219205681796</v>
      </c>
      <c r="K3" s="5"/>
      <c r="L3" s="5"/>
      <c r="M3" t="s">
        <v>1001</v>
      </c>
      <c r="N3" t="s">
        <v>1002</v>
      </c>
      <c r="O3" t="s">
        <v>1003</v>
      </c>
      <c r="P3" t="s">
        <v>1004</v>
      </c>
      <c r="Q3">
        <v>45300</v>
      </c>
      <c r="R3">
        <v>4.5</v>
      </c>
      <c r="S3">
        <v>1.19</v>
      </c>
      <c r="T3" s="90">
        <v>56350.61</v>
      </c>
      <c r="U3" s="90">
        <v>3.17</v>
      </c>
      <c r="V3" s="90">
        <v>0.67</v>
      </c>
      <c r="X3" t="s">
        <v>994</v>
      </c>
      <c r="Y3" t="s">
        <v>1005</v>
      </c>
      <c r="Z3" t="s">
        <v>11</v>
      </c>
      <c r="AA3" t="s">
        <v>12</v>
      </c>
      <c r="AB3" s="114" t="s">
        <v>1006</v>
      </c>
      <c r="AC3" s="114" t="s">
        <v>1007</v>
      </c>
      <c r="AE3" s="115"/>
      <c r="AF3" s="121"/>
      <c r="AI3" s="114"/>
      <c r="AK3" s="122" t="s">
        <v>1008</v>
      </c>
      <c r="AL3" s="123" t="s">
        <v>1009</v>
      </c>
    </row>
    <row r="4" spans="1:38" x14ac:dyDescent="0.35">
      <c r="B4" s="6" t="s">
        <v>2605</v>
      </c>
      <c r="C4" s="118">
        <v>-20</v>
      </c>
      <c r="D4" s="118">
        <v>87.5</v>
      </c>
      <c r="E4" s="47">
        <f>IF('App Cust Info'!$G$25=0,AB12,'App Cust Info'!$G$25)</f>
        <v>1.965613807217202</v>
      </c>
      <c r="F4" s="44">
        <v>0.2</v>
      </c>
      <c r="G4" s="46">
        <f>E4+F4</f>
        <v>2.165613807217202</v>
      </c>
      <c r="H4" s="119">
        <v>1</v>
      </c>
      <c r="I4" s="46">
        <f>1+3.413/12*G4*H4</f>
        <v>1.6159366603360259</v>
      </c>
      <c r="J4" s="120">
        <f>(12/3.413)/G4</f>
        <v>1.6235435628307096</v>
      </c>
      <c r="K4" s="5"/>
      <c r="L4" s="5"/>
      <c r="M4" t="s">
        <v>1001</v>
      </c>
      <c r="N4" t="s">
        <v>1002</v>
      </c>
      <c r="O4" t="s">
        <v>1003</v>
      </c>
      <c r="P4" t="s">
        <v>1010</v>
      </c>
      <c r="Q4">
        <v>46400</v>
      </c>
      <c r="R4">
        <v>4.3</v>
      </c>
      <c r="S4">
        <v>1.1100000000000001</v>
      </c>
      <c r="T4" s="90">
        <v>56931.49</v>
      </c>
      <c r="U4" s="90">
        <v>2.85</v>
      </c>
      <c r="V4" s="90">
        <v>0.6</v>
      </c>
      <c r="X4" s="124" t="s">
        <v>1011</v>
      </c>
      <c r="Y4" s="124" t="s">
        <v>1012</v>
      </c>
      <c r="Z4" s="125">
        <f>AVERAGEIFS(T:T,O:O,Y4,N:N,X4)</f>
        <v>43244.693368421031</v>
      </c>
      <c r="AA4" s="126">
        <f>AVERAGEIFS(U:U,O:O,Y4,N:N,X4)</f>
        <v>6.6355789473684226</v>
      </c>
      <c r="AB4" s="126">
        <f t="shared" ref="AB4:AB11" si="0">AVERAGEIFS(V:V,O:O,Y4,N:N,X4)</f>
        <v>1.9205263157894739</v>
      </c>
      <c r="AC4" s="124">
        <f t="shared" ref="AC4:AC11" si="1">COUNTIFS(O:O,Y4,N:N,X4)</f>
        <v>95</v>
      </c>
      <c r="AE4" s="115"/>
      <c r="AF4" s="115"/>
      <c r="AI4" s="127"/>
      <c r="AK4" s="128">
        <v>-20</v>
      </c>
      <c r="AL4" s="1703">
        <v>87.5</v>
      </c>
    </row>
    <row r="5" spans="1:38" ht="15" thickBot="1" x14ac:dyDescent="0.4">
      <c r="K5" s="5"/>
      <c r="L5" s="5"/>
      <c r="M5" t="s">
        <v>1001</v>
      </c>
      <c r="N5" t="s">
        <v>1002</v>
      </c>
      <c r="O5" t="s">
        <v>1003</v>
      </c>
      <c r="P5" t="s">
        <v>1013</v>
      </c>
      <c r="Q5">
        <v>57600</v>
      </c>
      <c r="R5">
        <v>5.8</v>
      </c>
      <c r="S5">
        <v>1.21</v>
      </c>
      <c r="T5" s="90">
        <v>70530.05</v>
      </c>
      <c r="U5" s="90">
        <v>3.94</v>
      </c>
      <c r="V5" s="90">
        <v>0.67</v>
      </c>
      <c r="X5" s="124" t="s">
        <v>1011</v>
      </c>
      <c r="Y5" s="124" t="s">
        <v>1014</v>
      </c>
      <c r="Z5" s="125">
        <f t="shared" ref="Z5:Z11" si="2">AVERAGEIFS(T:T,O:O,Y5,N:N,X5)</f>
        <v>89042.200373831816</v>
      </c>
      <c r="AA5" s="126">
        <f t="shared" ref="AA5:AA11" si="3">AVERAGEIFS(U:U,O:O,Y5,N:N,X5)</f>
        <v>7.0049532710280378</v>
      </c>
      <c r="AB5" s="126">
        <f t="shared" si="0"/>
        <v>1.0048598130841115</v>
      </c>
      <c r="AC5" s="124">
        <f t="shared" si="1"/>
        <v>107</v>
      </c>
      <c r="AE5" s="115"/>
      <c r="AF5" s="129"/>
      <c r="AI5" s="127"/>
      <c r="AK5" s="130">
        <v>20</v>
      </c>
      <c r="AL5" s="1704"/>
    </row>
    <row r="6" spans="1:38" x14ac:dyDescent="0.35">
      <c r="B6" s="5"/>
      <c r="C6" s="5"/>
      <c r="D6" s="5"/>
      <c r="E6" s="5"/>
      <c r="F6" s="5"/>
      <c r="G6" s="5"/>
      <c r="H6" s="5"/>
      <c r="I6" s="5"/>
      <c r="J6" s="5"/>
      <c r="K6" s="5"/>
      <c r="L6" s="5"/>
      <c r="M6" t="s">
        <v>1001</v>
      </c>
      <c r="N6" t="s">
        <v>1002</v>
      </c>
      <c r="O6" t="s">
        <v>1003</v>
      </c>
      <c r="P6" t="s">
        <v>1015</v>
      </c>
      <c r="Q6">
        <v>83100</v>
      </c>
      <c r="R6">
        <v>7.8</v>
      </c>
      <c r="S6">
        <v>1.1299999999999999</v>
      </c>
      <c r="T6" s="90">
        <v>102226.82</v>
      </c>
      <c r="U6" s="90">
        <v>5.28</v>
      </c>
      <c r="V6" s="90">
        <v>0.62</v>
      </c>
      <c r="X6" s="131" t="s">
        <v>1016</v>
      </c>
      <c r="Y6" s="131" t="s">
        <v>1012</v>
      </c>
      <c r="Z6" s="132">
        <f t="shared" si="2"/>
        <v>52901.24</v>
      </c>
      <c r="AA6" s="133">
        <f t="shared" si="3"/>
        <v>9.4193333333333324</v>
      </c>
      <c r="AB6" s="133">
        <f t="shared" si="0"/>
        <v>2.1066666666666665</v>
      </c>
      <c r="AC6" s="134">
        <f t="shared" si="1"/>
        <v>15</v>
      </c>
    </row>
    <row r="7" spans="1:38" x14ac:dyDescent="0.35">
      <c r="B7" s="5" t="s">
        <v>21</v>
      </c>
      <c r="C7" s="5"/>
      <c r="D7" s="5"/>
      <c r="E7" s="5"/>
      <c r="F7" s="5"/>
      <c r="G7" s="5"/>
      <c r="H7" s="5"/>
      <c r="I7" s="5"/>
      <c r="J7" s="5"/>
      <c r="K7" s="5"/>
      <c r="L7" s="5"/>
      <c r="M7" t="s">
        <v>1001</v>
      </c>
      <c r="N7" t="s">
        <v>1002</v>
      </c>
      <c r="O7" t="s">
        <v>1003</v>
      </c>
      <c r="P7" t="s">
        <v>1017</v>
      </c>
      <c r="Q7">
        <v>98200</v>
      </c>
      <c r="R7">
        <v>9.4</v>
      </c>
      <c r="S7">
        <v>1.1499999999999999</v>
      </c>
      <c r="T7" s="90">
        <v>118948.45</v>
      </c>
      <c r="U7" s="90">
        <v>6.7</v>
      </c>
      <c r="V7" s="90">
        <v>0.68</v>
      </c>
      <c r="X7" s="131" t="s">
        <v>1016</v>
      </c>
      <c r="Y7" s="131" t="s">
        <v>1014</v>
      </c>
      <c r="Z7" s="132">
        <f t="shared" si="2"/>
        <v>18009.496999999996</v>
      </c>
      <c r="AA7" s="133">
        <f t="shared" si="3"/>
        <v>1.5680000000000001</v>
      </c>
      <c r="AB7" s="133">
        <f t="shared" si="0"/>
        <v>1.2015</v>
      </c>
      <c r="AC7" s="134">
        <f t="shared" si="1"/>
        <v>20</v>
      </c>
    </row>
    <row r="8" spans="1:38" x14ac:dyDescent="0.35">
      <c r="B8" s="5" t="s">
        <v>22</v>
      </c>
      <c r="M8" t="s">
        <v>1001</v>
      </c>
      <c r="N8" t="s">
        <v>1002</v>
      </c>
      <c r="O8" t="s">
        <v>1003</v>
      </c>
      <c r="P8" t="s">
        <v>1018</v>
      </c>
      <c r="Q8">
        <v>110000</v>
      </c>
      <c r="R8">
        <v>10.8</v>
      </c>
      <c r="S8">
        <v>1.18</v>
      </c>
      <c r="T8" s="90">
        <v>130250</v>
      </c>
      <c r="U8" s="90">
        <v>7.62</v>
      </c>
      <c r="V8" s="90">
        <v>0.7</v>
      </c>
      <c r="X8" s="135" t="s">
        <v>1019</v>
      </c>
      <c r="Y8" s="135" t="s">
        <v>1012</v>
      </c>
      <c r="Z8" s="136">
        <f t="shared" si="2"/>
        <v>26977.948023255816</v>
      </c>
      <c r="AA8" s="137">
        <f t="shared" si="3"/>
        <v>4.0244186046511601</v>
      </c>
      <c r="AB8" s="137">
        <f t="shared" si="0"/>
        <v>1.9855813953488368</v>
      </c>
      <c r="AC8" s="138">
        <f t="shared" si="1"/>
        <v>86</v>
      </c>
    </row>
    <row r="9" spans="1:38" x14ac:dyDescent="0.35">
      <c r="B9" s="5" t="s">
        <v>23</v>
      </c>
      <c r="M9" t="s">
        <v>1001</v>
      </c>
      <c r="N9" t="s">
        <v>1002</v>
      </c>
      <c r="O9" t="s">
        <v>1003</v>
      </c>
      <c r="P9" t="s">
        <v>1020</v>
      </c>
      <c r="Q9">
        <v>121000</v>
      </c>
      <c r="R9">
        <v>12.3</v>
      </c>
      <c r="S9">
        <v>1.22</v>
      </c>
      <c r="T9" s="90">
        <v>142617.39000000001</v>
      </c>
      <c r="U9" s="90">
        <v>8.3000000000000007</v>
      </c>
      <c r="V9" s="90">
        <v>0.7</v>
      </c>
      <c r="X9" s="135" t="s">
        <v>1019</v>
      </c>
      <c r="Y9" s="135" t="s">
        <v>1014</v>
      </c>
      <c r="Z9" s="136">
        <f t="shared" si="2"/>
        <v>64427.620948275871</v>
      </c>
      <c r="AA9" s="137">
        <f t="shared" si="3"/>
        <v>5.2106896551724162</v>
      </c>
      <c r="AB9" s="137">
        <f t="shared" si="0"/>
        <v>1.0784482758620693</v>
      </c>
      <c r="AC9" s="138">
        <f t="shared" si="1"/>
        <v>116</v>
      </c>
    </row>
    <row r="10" spans="1:38" x14ac:dyDescent="0.35">
      <c r="B10" s="5" t="s">
        <v>24</v>
      </c>
      <c r="M10" t="s">
        <v>1001</v>
      </c>
      <c r="N10" t="s">
        <v>1002</v>
      </c>
      <c r="O10" t="s">
        <v>1003</v>
      </c>
      <c r="P10" t="s">
        <v>1021</v>
      </c>
      <c r="Q10">
        <v>151000</v>
      </c>
      <c r="R10">
        <v>15.5</v>
      </c>
      <c r="S10">
        <v>1.23</v>
      </c>
      <c r="T10" s="90">
        <v>180197.97</v>
      </c>
      <c r="U10" s="90">
        <v>10.23</v>
      </c>
      <c r="V10" s="90">
        <v>0.68</v>
      </c>
      <c r="X10" s="139" t="s">
        <v>1022</v>
      </c>
      <c r="Y10" s="139" t="s">
        <v>1012</v>
      </c>
      <c r="Z10" s="140">
        <f t="shared" si="2"/>
        <v>60605.385000000002</v>
      </c>
      <c r="AA10" s="141">
        <f t="shared" si="3"/>
        <v>8.9236170212765966</v>
      </c>
      <c r="AB10" s="141">
        <f t="shared" si="0"/>
        <v>1.8496808510638305</v>
      </c>
      <c r="AC10" s="142">
        <f t="shared" si="1"/>
        <v>94</v>
      </c>
    </row>
    <row r="11" spans="1:38" x14ac:dyDescent="0.35">
      <c r="B11" s="7" t="s">
        <v>25</v>
      </c>
      <c r="M11" t="s">
        <v>1001</v>
      </c>
      <c r="N11" t="s">
        <v>1002</v>
      </c>
      <c r="O11" t="s">
        <v>1003</v>
      </c>
      <c r="P11" t="s">
        <v>1023</v>
      </c>
      <c r="Q11">
        <v>187000</v>
      </c>
      <c r="R11">
        <v>19.899999999999999</v>
      </c>
      <c r="S11">
        <v>1.28</v>
      </c>
      <c r="T11" s="90">
        <v>222204.55</v>
      </c>
      <c r="U11" s="90">
        <v>14.58</v>
      </c>
      <c r="V11" s="90">
        <v>0.79</v>
      </c>
      <c r="X11" s="139" t="s">
        <v>1022</v>
      </c>
      <c r="Y11" s="139" t="s">
        <v>1014</v>
      </c>
      <c r="Z11" s="140">
        <f t="shared" si="2"/>
        <v>138894.21092105261</v>
      </c>
      <c r="AA11" s="141">
        <f t="shared" si="3"/>
        <v>10.601578947368424</v>
      </c>
      <c r="AB11" s="141">
        <f t="shared" si="0"/>
        <v>0.97460526315789497</v>
      </c>
      <c r="AC11" s="142">
        <f t="shared" si="1"/>
        <v>76</v>
      </c>
    </row>
    <row r="12" spans="1:38" x14ac:dyDescent="0.35">
      <c r="B12" s="7" t="s">
        <v>26</v>
      </c>
      <c r="M12" t="s">
        <v>1001</v>
      </c>
      <c r="N12" t="s">
        <v>1002</v>
      </c>
      <c r="O12" t="s">
        <v>1003</v>
      </c>
      <c r="P12" t="s">
        <v>1024</v>
      </c>
      <c r="Q12">
        <v>236000</v>
      </c>
      <c r="R12">
        <v>24.1</v>
      </c>
      <c r="S12">
        <v>1.23</v>
      </c>
      <c r="T12" s="90">
        <v>261500.52</v>
      </c>
      <c r="U12" s="90">
        <v>16.5</v>
      </c>
      <c r="V12" s="90">
        <v>0.76</v>
      </c>
      <c r="Y12" s="114" t="s">
        <v>1025</v>
      </c>
      <c r="Z12" s="143">
        <f t="shared" ref="Z12:AB13" si="4">AVERAGE(Z4,Z6,Z8,Z10)</f>
        <v>45932.316597919213</v>
      </c>
      <c r="AA12" s="144">
        <f t="shared" si="4"/>
        <v>7.2507369766573788</v>
      </c>
      <c r="AB12" s="144">
        <f t="shared" si="4"/>
        <v>1.965613807217202</v>
      </c>
      <c r="AC12" s="108">
        <f>SUM(AC4,AC6,AC8,AC10)</f>
        <v>290</v>
      </c>
    </row>
    <row r="13" spans="1:38" x14ac:dyDescent="0.35">
      <c r="M13" t="s">
        <v>1026</v>
      </c>
      <c r="N13" t="s">
        <v>1002</v>
      </c>
      <c r="O13" t="s">
        <v>1003</v>
      </c>
      <c r="P13" t="s">
        <v>1027</v>
      </c>
      <c r="Q13">
        <v>2780</v>
      </c>
      <c r="R13">
        <v>0.4</v>
      </c>
      <c r="S13">
        <v>1.73</v>
      </c>
      <c r="T13" s="90">
        <v>3618.58</v>
      </c>
      <c r="U13" s="90">
        <v>0.33</v>
      </c>
      <c r="V13" s="90">
        <v>1.08</v>
      </c>
      <c r="Y13" s="114" t="s">
        <v>1028</v>
      </c>
      <c r="Z13" s="143">
        <f t="shared" si="4"/>
        <v>77593.382310790068</v>
      </c>
      <c r="AA13" s="144">
        <f t="shared" si="4"/>
        <v>6.0963054683922193</v>
      </c>
      <c r="AB13" s="144">
        <f t="shared" si="4"/>
        <v>1.064853338026019</v>
      </c>
      <c r="AC13" s="108">
        <f>SUM(AC5,AC7,AC9,AC11)</f>
        <v>319</v>
      </c>
    </row>
    <row r="14" spans="1:38" x14ac:dyDescent="0.35">
      <c r="B14" t="s">
        <v>30</v>
      </c>
      <c r="M14" t="s">
        <v>1026</v>
      </c>
      <c r="N14" t="s">
        <v>1002</v>
      </c>
      <c r="O14" t="s">
        <v>1003</v>
      </c>
      <c r="P14" t="s">
        <v>1029</v>
      </c>
      <c r="Q14">
        <v>4480</v>
      </c>
      <c r="R14">
        <v>0.7</v>
      </c>
      <c r="S14">
        <v>1.88</v>
      </c>
      <c r="T14" s="90">
        <v>5880.22</v>
      </c>
      <c r="U14" s="90">
        <v>0.54</v>
      </c>
      <c r="V14" s="90">
        <v>1.1000000000000001</v>
      </c>
      <c r="AB14" s="127"/>
    </row>
    <row r="15" spans="1:38" x14ac:dyDescent="0.35">
      <c r="M15" t="s">
        <v>1026</v>
      </c>
      <c r="N15" t="s">
        <v>1002</v>
      </c>
      <c r="O15" t="s">
        <v>1003</v>
      </c>
      <c r="P15" t="s">
        <v>1030</v>
      </c>
      <c r="Q15">
        <v>5050</v>
      </c>
      <c r="R15">
        <v>0.6</v>
      </c>
      <c r="S15">
        <v>1.43</v>
      </c>
      <c r="T15" s="90">
        <v>6722.41</v>
      </c>
      <c r="U15" s="90">
        <v>0.47</v>
      </c>
      <c r="V15" s="90">
        <v>0.84</v>
      </c>
    </row>
    <row r="16" spans="1:38" x14ac:dyDescent="0.35">
      <c r="B16" t="s">
        <v>31</v>
      </c>
      <c r="M16" t="s">
        <v>1026</v>
      </c>
      <c r="N16" t="s">
        <v>1002</v>
      </c>
      <c r="O16" t="s">
        <v>1003</v>
      </c>
      <c r="P16" t="s">
        <v>1031</v>
      </c>
      <c r="Q16">
        <v>8180</v>
      </c>
      <c r="R16">
        <v>1.1000000000000001</v>
      </c>
      <c r="S16">
        <v>1.61</v>
      </c>
      <c r="T16" s="90">
        <v>10247.76</v>
      </c>
      <c r="U16" s="90">
        <v>0.74</v>
      </c>
      <c r="V16" s="90">
        <v>0.87</v>
      </c>
    </row>
    <row r="17" spans="2:39" x14ac:dyDescent="0.35">
      <c r="B17" t="s">
        <v>32</v>
      </c>
      <c r="M17" t="s">
        <v>1026</v>
      </c>
      <c r="N17" t="s">
        <v>1002</v>
      </c>
      <c r="O17" t="s">
        <v>1003</v>
      </c>
      <c r="P17" t="s">
        <v>1032</v>
      </c>
      <c r="Q17">
        <v>10300</v>
      </c>
      <c r="R17">
        <v>1.2</v>
      </c>
      <c r="S17">
        <v>1.4</v>
      </c>
      <c r="T17" s="90">
        <v>12892.93</v>
      </c>
      <c r="U17" s="90">
        <v>0.83</v>
      </c>
      <c r="V17" s="90">
        <v>0.77</v>
      </c>
      <c r="X17" t="s">
        <v>1033</v>
      </c>
    </row>
    <row r="18" spans="2:39" x14ac:dyDescent="0.35">
      <c r="B18" t="s">
        <v>33</v>
      </c>
      <c r="M18" t="s">
        <v>1026</v>
      </c>
      <c r="N18" t="s">
        <v>1002</v>
      </c>
      <c r="O18" t="s">
        <v>1003</v>
      </c>
      <c r="P18" t="s">
        <v>1034</v>
      </c>
      <c r="Q18">
        <v>10400</v>
      </c>
      <c r="R18">
        <v>1.2</v>
      </c>
      <c r="S18">
        <v>1.38</v>
      </c>
      <c r="T18" s="90">
        <v>13148.83</v>
      </c>
      <c r="U18" s="90">
        <v>0.88</v>
      </c>
      <c r="V18" s="90">
        <v>0.8</v>
      </c>
      <c r="X18" t="s">
        <v>1035</v>
      </c>
    </row>
    <row r="19" spans="2:39" x14ac:dyDescent="0.35">
      <c r="M19" t="s">
        <v>1026</v>
      </c>
      <c r="N19" t="s">
        <v>1002</v>
      </c>
      <c r="O19" t="s">
        <v>1003</v>
      </c>
      <c r="P19" t="s">
        <v>1036</v>
      </c>
      <c r="Q19">
        <v>15200</v>
      </c>
      <c r="R19">
        <v>1.7</v>
      </c>
      <c r="S19">
        <v>1.34</v>
      </c>
      <c r="T19" s="90">
        <v>18351.03</v>
      </c>
      <c r="U19" s="90">
        <v>1.22</v>
      </c>
      <c r="V19" s="90">
        <v>0.8</v>
      </c>
      <c r="X19" t="s">
        <v>1037</v>
      </c>
    </row>
    <row r="20" spans="2:39" x14ac:dyDescent="0.35">
      <c r="M20" t="s">
        <v>1026</v>
      </c>
      <c r="N20" t="s">
        <v>1002</v>
      </c>
      <c r="O20" t="s">
        <v>1003</v>
      </c>
      <c r="P20" t="s">
        <v>1038</v>
      </c>
      <c r="Q20">
        <v>15900</v>
      </c>
      <c r="R20">
        <v>1.7</v>
      </c>
      <c r="S20">
        <v>1.28</v>
      </c>
      <c r="T20" s="90">
        <v>19697.41</v>
      </c>
      <c r="U20" s="90">
        <v>1.25</v>
      </c>
      <c r="V20" s="90">
        <v>0.76</v>
      </c>
      <c r="X20" s="145"/>
    </row>
    <row r="21" spans="2:39" x14ac:dyDescent="0.35">
      <c r="M21" t="s">
        <v>1026</v>
      </c>
      <c r="N21" t="s">
        <v>1002</v>
      </c>
      <c r="O21" t="s">
        <v>1003</v>
      </c>
      <c r="P21" t="s">
        <v>1039</v>
      </c>
      <c r="Q21">
        <v>15300</v>
      </c>
      <c r="R21">
        <v>1.8</v>
      </c>
      <c r="S21">
        <v>1.41</v>
      </c>
      <c r="T21" s="90">
        <v>18608.54</v>
      </c>
      <c r="U21" s="90">
        <v>1.32</v>
      </c>
      <c r="V21" s="90">
        <v>0.85</v>
      </c>
      <c r="X21" s="145" t="s">
        <v>1040</v>
      </c>
      <c r="Y21">
        <f t="shared" ref="Y21:Y31" si="5">COUNTIF($J$292:$J$386,X21)</f>
        <v>0</v>
      </c>
      <c r="AA21">
        <v>1.5</v>
      </c>
    </row>
    <row r="22" spans="2:39" x14ac:dyDescent="0.35">
      <c r="M22" t="s">
        <v>1026</v>
      </c>
      <c r="N22" t="s">
        <v>1002</v>
      </c>
      <c r="O22" t="s">
        <v>1003</v>
      </c>
      <c r="P22" t="s">
        <v>1041</v>
      </c>
      <c r="Q22">
        <v>15900</v>
      </c>
      <c r="R22">
        <v>1.8</v>
      </c>
      <c r="S22">
        <v>1.36</v>
      </c>
      <c r="T22" s="90">
        <v>19958.509999999998</v>
      </c>
      <c r="U22" s="90">
        <v>1.33</v>
      </c>
      <c r="V22" s="90">
        <v>0.8</v>
      </c>
      <c r="X22" s="145" t="s">
        <v>1042</v>
      </c>
      <c r="Y22">
        <f t="shared" si="5"/>
        <v>0</v>
      </c>
      <c r="AA22">
        <f>AA21+0.1</f>
        <v>1.6</v>
      </c>
      <c r="AB22">
        <f>Y21-Y22</f>
        <v>0</v>
      </c>
    </row>
    <row r="23" spans="2:39" x14ac:dyDescent="0.35">
      <c r="M23" t="s">
        <v>1026</v>
      </c>
      <c r="N23" t="s">
        <v>1002</v>
      </c>
      <c r="O23" t="s">
        <v>1003</v>
      </c>
      <c r="P23" t="s">
        <v>1043</v>
      </c>
      <c r="Q23">
        <v>20300</v>
      </c>
      <c r="R23">
        <v>2.4</v>
      </c>
      <c r="S23">
        <v>1.42</v>
      </c>
      <c r="T23" s="90">
        <v>26693.759999999998</v>
      </c>
      <c r="U23" s="90">
        <v>2.11</v>
      </c>
      <c r="V23" s="90">
        <v>0.95</v>
      </c>
      <c r="X23" s="145" t="s">
        <v>1044</v>
      </c>
      <c r="Y23">
        <f t="shared" si="5"/>
        <v>0</v>
      </c>
      <c r="AA23">
        <f t="shared" ref="AA23:AA31" si="6">AA22+0.1</f>
        <v>1.7000000000000002</v>
      </c>
      <c r="AB23">
        <f t="shared" ref="AB23:AB31" si="7">Y22-Y23</f>
        <v>0</v>
      </c>
    </row>
    <row r="24" spans="2:39" x14ac:dyDescent="0.35">
      <c r="M24" t="s">
        <v>1026</v>
      </c>
      <c r="N24" t="s">
        <v>1002</v>
      </c>
      <c r="O24" t="s">
        <v>1003</v>
      </c>
      <c r="P24" t="s">
        <v>1045</v>
      </c>
      <c r="Q24">
        <v>20500</v>
      </c>
      <c r="R24">
        <v>2.5</v>
      </c>
      <c r="S24">
        <v>1.46</v>
      </c>
      <c r="T24" s="90">
        <v>26634.77</v>
      </c>
      <c r="U24" s="90">
        <v>2.21</v>
      </c>
      <c r="V24" s="90">
        <v>0.99</v>
      </c>
      <c r="X24" s="145" t="s">
        <v>1046</v>
      </c>
      <c r="Y24">
        <f t="shared" si="5"/>
        <v>0</v>
      </c>
      <c r="AA24">
        <f t="shared" si="6"/>
        <v>1.8000000000000003</v>
      </c>
      <c r="AB24">
        <f t="shared" si="7"/>
        <v>0</v>
      </c>
    </row>
    <row r="25" spans="2:39" x14ac:dyDescent="0.35">
      <c r="M25" t="s">
        <v>1026</v>
      </c>
      <c r="N25" t="s">
        <v>1002</v>
      </c>
      <c r="O25" t="s">
        <v>1003</v>
      </c>
      <c r="P25" t="s">
        <v>1047</v>
      </c>
      <c r="Q25">
        <v>21200</v>
      </c>
      <c r="R25">
        <v>2.4</v>
      </c>
      <c r="S25">
        <v>1.36</v>
      </c>
      <c r="T25" s="90">
        <v>26237.08</v>
      </c>
      <c r="U25" s="90">
        <v>1.75</v>
      </c>
      <c r="V25" s="90">
        <v>0.8</v>
      </c>
      <c r="X25" s="145" t="s">
        <v>1048</v>
      </c>
      <c r="Y25">
        <f t="shared" si="5"/>
        <v>0</v>
      </c>
      <c r="AA25">
        <f t="shared" si="6"/>
        <v>1.9000000000000004</v>
      </c>
      <c r="AB25">
        <f t="shared" si="7"/>
        <v>0</v>
      </c>
    </row>
    <row r="26" spans="2:39" x14ac:dyDescent="0.35">
      <c r="M26" t="s">
        <v>1026</v>
      </c>
      <c r="N26" t="s">
        <v>1002</v>
      </c>
      <c r="O26" t="s">
        <v>1003</v>
      </c>
      <c r="P26" t="s">
        <v>1049</v>
      </c>
      <c r="Q26">
        <v>21300</v>
      </c>
      <c r="R26">
        <v>2.5</v>
      </c>
      <c r="S26">
        <v>1.41</v>
      </c>
      <c r="T26" s="90">
        <v>26499.43</v>
      </c>
      <c r="U26" s="90">
        <v>1.86</v>
      </c>
      <c r="V26" s="90">
        <v>0.84</v>
      </c>
      <c r="X26" s="145" t="s">
        <v>1050</v>
      </c>
      <c r="Y26">
        <f t="shared" si="5"/>
        <v>0</v>
      </c>
      <c r="AA26">
        <f t="shared" si="6"/>
        <v>2.0000000000000004</v>
      </c>
      <c r="AB26">
        <f t="shared" si="7"/>
        <v>0</v>
      </c>
      <c r="AM26" s="146"/>
    </row>
    <row r="27" spans="2:39" x14ac:dyDescent="0.35">
      <c r="M27" t="s">
        <v>1026</v>
      </c>
      <c r="N27" t="s">
        <v>1002</v>
      </c>
      <c r="O27" t="s">
        <v>1003</v>
      </c>
      <c r="P27" t="s">
        <v>1051</v>
      </c>
      <c r="Q27">
        <v>29500</v>
      </c>
      <c r="R27">
        <v>3.4</v>
      </c>
      <c r="S27">
        <v>1.38</v>
      </c>
      <c r="T27" s="90">
        <v>37713.96</v>
      </c>
      <c r="U27" s="90">
        <v>2.46</v>
      </c>
      <c r="V27" s="90">
        <v>0.78</v>
      </c>
      <c r="X27" s="145" t="s">
        <v>1052</v>
      </c>
      <c r="Y27">
        <f t="shared" si="5"/>
        <v>0</v>
      </c>
      <c r="AA27">
        <f t="shared" si="6"/>
        <v>2.1000000000000005</v>
      </c>
      <c r="AB27">
        <f t="shared" si="7"/>
        <v>0</v>
      </c>
    </row>
    <row r="28" spans="2:39" x14ac:dyDescent="0.35">
      <c r="M28" t="s">
        <v>1026</v>
      </c>
      <c r="N28" t="s">
        <v>1002</v>
      </c>
      <c r="O28" t="s">
        <v>1003</v>
      </c>
      <c r="P28" t="s">
        <v>1053</v>
      </c>
      <c r="Q28">
        <v>29500</v>
      </c>
      <c r="R28">
        <v>3.4</v>
      </c>
      <c r="S28">
        <v>1.38</v>
      </c>
      <c r="T28" s="90">
        <v>37713.96</v>
      </c>
      <c r="U28" s="90">
        <v>2.46</v>
      </c>
      <c r="V28" s="90">
        <v>0.78</v>
      </c>
      <c r="X28" s="145" t="s">
        <v>1054</v>
      </c>
      <c r="Y28">
        <f t="shared" si="5"/>
        <v>0</v>
      </c>
      <c r="AA28">
        <f t="shared" si="6"/>
        <v>2.2000000000000006</v>
      </c>
      <c r="AB28">
        <f t="shared" si="7"/>
        <v>0</v>
      </c>
    </row>
    <row r="29" spans="2:39" x14ac:dyDescent="0.35">
      <c r="M29" t="s">
        <v>1026</v>
      </c>
      <c r="N29" t="s">
        <v>1002</v>
      </c>
      <c r="O29" t="s">
        <v>1003</v>
      </c>
      <c r="P29" t="s">
        <v>1055</v>
      </c>
      <c r="Q29">
        <v>30400</v>
      </c>
      <c r="R29">
        <v>3.5</v>
      </c>
      <c r="S29">
        <v>1.38</v>
      </c>
      <c r="T29" s="90">
        <v>38653.980000000003</v>
      </c>
      <c r="U29" s="90">
        <v>2.84</v>
      </c>
      <c r="V29" s="90">
        <v>0.88</v>
      </c>
      <c r="X29" s="145" t="s">
        <v>1056</v>
      </c>
      <c r="Y29">
        <f t="shared" si="5"/>
        <v>0</v>
      </c>
      <c r="AA29">
        <f t="shared" si="6"/>
        <v>2.3000000000000007</v>
      </c>
      <c r="AB29">
        <f t="shared" si="7"/>
        <v>0</v>
      </c>
    </row>
    <row r="30" spans="2:39" x14ac:dyDescent="0.35">
      <c r="M30" t="s">
        <v>1026</v>
      </c>
      <c r="N30" t="s">
        <v>1002</v>
      </c>
      <c r="O30" t="s">
        <v>1003</v>
      </c>
      <c r="P30" t="s">
        <v>1057</v>
      </c>
      <c r="Q30">
        <v>30000</v>
      </c>
      <c r="R30">
        <v>3.6</v>
      </c>
      <c r="S30">
        <v>1.44</v>
      </c>
      <c r="T30" s="90">
        <v>38117.199999999997</v>
      </c>
      <c r="U30" s="90">
        <v>2.61</v>
      </c>
      <c r="V30" s="90">
        <v>0.82</v>
      </c>
      <c r="X30" s="145" t="s">
        <v>1058</v>
      </c>
      <c r="Y30">
        <f t="shared" si="5"/>
        <v>0</v>
      </c>
      <c r="AA30">
        <f t="shared" si="6"/>
        <v>2.4000000000000008</v>
      </c>
      <c r="AB30">
        <f t="shared" si="7"/>
        <v>0</v>
      </c>
    </row>
    <row r="31" spans="2:39" x14ac:dyDescent="0.35">
      <c r="M31" t="s">
        <v>1026</v>
      </c>
      <c r="N31" t="s">
        <v>1002</v>
      </c>
      <c r="O31" t="s">
        <v>1003</v>
      </c>
      <c r="P31" t="s">
        <v>1059</v>
      </c>
      <c r="Q31">
        <v>31900</v>
      </c>
      <c r="R31">
        <v>3.5</v>
      </c>
      <c r="S31">
        <v>1.32</v>
      </c>
      <c r="T31" s="90">
        <v>40566.269999999997</v>
      </c>
      <c r="U31" s="90">
        <v>2.79</v>
      </c>
      <c r="V31" s="90">
        <v>0.83</v>
      </c>
      <c r="X31" s="145" t="s">
        <v>1060</v>
      </c>
      <c r="Y31">
        <f t="shared" si="5"/>
        <v>0</v>
      </c>
      <c r="AA31">
        <f t="shared" si="6"/>
        <v>2.5000000000000009</v>
      </c>
      <c r="AB31">
        <f t="shared" si="7"/>
        <v>0</v>
      </c>
    </row>
    <row r="32" spans="2:39" x14ac:dyDescent="0.35">
      <c r="M32" t="s">
        <v>1026</v>
      </c>
      <c r="N32" t="s">
        <v>1002</v>
      </c>
      <c r="O32" t="s">
        <v>1003</v>
      </c>
      <c r="P32" t="s">
        <v>1061</v>
      </c>
      <c r="Q32">
        <v>31900</v>
      </c>
      <c r="R32">
        <v>3.4</v>
      </c>
      <c r="S32">
        <v>1.28</v>
      </c>
      <c r="T32" s="90">
        <v>39961.86</v>
      </c>
      <c r="U32" s="90">
        <v>2.65</v>
      </c>
      <c r="V32" s="90">
        <v>0.79</v>
      </c>
    </row>
    <row r="33" spans="13:28" x14ac:dyDescent="0.35">
      <c r="M33" t="s">
        <v>1026</v>
      </c>
      <c r="N33" t="s">
        <v>1002</v>
      </c>
      <c r="O33" t="s">
        <v>1003</v>
      </c>
      <c r="P33" t="s">
        <v>1062</v>
      </c>
      <c r="Q33">
        <v>31900</v>
      </c>
      <c r="R33">
        <v>3.4</v>
      </c>
      <c r="S33">
        <v>1.28</v>
      </c>
      <c r="T33" s="90">
        <v>39961.86</v>
      </c>
      <c r="U33" s="90">
        <v>2.65</v>
      </c>
      <c r="V33" s="90">
        <v>0.79</v>
      </c>
      <c r="X33" s="145" t="s">
        <v>1063</v>
      </c>
      <c r="Y33">
        <f>COUNTIF($J731:V$837,X33)</f>
        <v>637</v>
      </c>
      <c r="AA33">
        <v>0.4</v>
      </c>
    </row>
    <row r="34" spans="13:28" x14ac:dyDescent="0.35">
      <c r="M34" t="s">
        <v>1026</v>
      </c>
      <c r="N34" t="s">
        <v>1002</v>
      </c>
      <c r="O34" t="s">
        <v>1003</v>
      </c>
      <c r="P34" t="s">
        <v>1064</v>
      </c>
      <c r="Q34">
        <v>48900</v>
      </c>
      <c r="R34">
        <v>5.8</v>
      </c>
      <c r="S34">
        <v>1.42</v>
      </c>
      <c r="T34" s="90">
        <v>58510.76</v>
      </c>
      <c r="U34" s="90">
        <v>4.1399999999999997</v>
      </c>
      <c r="V34" s="90">
        <v>0.85</v>
      </c>
      <c r="X34" s="145" t="s">
        <v>1065</v>
      </c>
      <c r="Y34">
        <f>COUNTIF($J732:V$837,X34)</f>
        <v>628</v>
      </c>
      <c r="AA34">
        <f>AA33+0.1</f>
        <v>0.5</v>
      </c>
      <c r="AB34">
        <f>Y33-Y34</f>
        <v>9</v>
      </c>
    </row>
    <row r="35" spans="13:28" x14ac:dyDescent="0.35">
      <c r="M35" t="s">
        <v>1026</v>
      </c>
      <c r="N35" t="s">
        <v>1002</v>
      </c>
      <c r="O35" t="s">
        <v>1003</v>
      </c>
      <c r="P35" t="s">
        <v>1066</v>
      </c>
      <c r="Q35">
        <v>48900</v>
      </c>
      <c r="R35">
        <v>5.6</v>
      </c>
      <c r="S35">
        <v>1.37</v>
      </c>
      <c r="T35" s="90">
        <v>58510.76</v>
      </c>
      <c r="U35" s="90">
        <v>4.0199999999999996</v>
      </c>
      <c r="V35" s="90">
        <v>0.82</v>
      </c>
      <c r="X35" s="145" t="s">
        <v>1067</v>
      </c>
      <c r="Y35">
        <f>COUNTIF($J733:V$837,X35)</f>
        <v>620</v>
      </c>
      <c r="AA35">
        <f t="shared" ref="AA35:AA45" si="8">AA34+0.1</f>
        <v>0.6</v>
      </c>
      <c r="AB35">
        <f t="shared" ref="AB35:AB45" si="9">Y34-Y35</f>
        <v>8</v>
      </c>
    </row>
    <row r="36" spans="13:28" x14ac:dyDescent="0.35">
      <c r="M36" t="s">
        <v>1026</v>
      </c>
      <c r="N36" t="s">
        <v>1002</v>
      </c>
      <c r="O36" t="s">
        <v>1003</v>
      </c>
      <c r="P36" t="s">
        <v>1068</v>
      </c>
      <c r="Q36">
        <v>71900</v>
      </c>
      <c r="R36">
        <v>8.6999999999999993</v>
      </c>
      <c r="S36">
        <v>1.45</v>
      </c>
      <c r="T36" s="90">
        <v>89160.91</v>
      </c>
      <c r="U36" s="90">
        <v>6.63</v>
      </c>
      <c r="V36" s="90">
        <v>0.89</v>
      </c>
      <c r="X36" s="145" t="s">
        <v>1069</v>
      </c>
      <c r="Y36">
        <f>COUNTIF($J734:V$837,X36)</f>
        <v>610</v>
      </c>
      <c r="AA36">
        <f t="shared" si="8"/>
        <v>0.7</v>
      </c>
      <c r="AB36">
        <f t="shared" si="9"/>
        <v>10</v>
      </c>
    </row>
    <row r="37" spans="13:28" x14ac:dyDescent="0.35">
      <c r="M37" t="s">
        <v>1026</v>
      </c>
      <c r="N37" t="s">
        <v>1002</v>
      </c>
      <c r="O37" t="s">
        <v>1003</v>
      </c>
      <c r="P37" t="s">
        <v>1070</v>
      </c>
      <c r="Q37">
        <v>99800</v>
      </c>
      <c r="R37">
        <v>11.9</v>
      </c>
      <c r="S37">
        <v>1.43</v>
      </c>
      <c r="T37" s="90">
        <v>122696.12</v>
      </c>
      <c r="U37" s="90">
        <v>9.08</v>
      </c>
      <c r="V37" s="90">
        <v>0.89</v>
      </c>
      <c r="X37" s="145" t="s">
        <v>1071</v>
      </c>
      <c r="Y37">
        <f>COUNTIF($J735:V$837,X37)</f>
        <v>600</v>
      </c>
      <c r="AA37">
        <f t="shared" si="8"/>
        <v>0.79999999999999993</v>
      </c>
      <c r="AB37">
        <f t="shared" si="9"/>
        <v>10</v>
      </c>
    </row>
    <row r="38" spans="13:28" x14ac:dyDescent="0.35">
      <c r="M38" t="s">
        <v>1026</v>
      </c>
      <c r="N38" t="s">
        <v>1002</v>
      </c>
      <c r="O38" t="s">
        <v>1003</v>
      </c>
      <c r="P38" t="s">
        <v>1072</v>
      </c>
      <c r="Q38">
        <v>106000</v>
      </c>
      <c r="R38">
        <v>11.7</v>
      </c>
      <c r="S38">
        <v>1.32</v>
      </c>
      <c r="T38" s="90">
        <v>129643.34</v>
      </c>
      <c r="U38" s="90">
        <v>8.7100000000000009</v>
      </c>
      <c r="V38" s="90">
        <v>0.81</v>
      </c>
      <c r="X38" s="145" t="s">
        <v>1073</v>
      </c>
      <c r="Y38">
        <f>COUNTIF($J736:V$837,X38)</f>
        <v>555</v>
      </c>
      <c r="AA38">
        <f t="shared" si="8"/>
        <v>0.89999999999999991</v>
      </c>
      <c r="AB38">
        <f t="shared" si="9"/>
        <v>45</v>
      </c>
    </row>
    <row r="39" spans="13:28" x14ac:dyDescent="0.35">
      <c r="M39" t="s">
        <v>1026</v>
      </c>
      <c r="N39" t="s">
        <v>1002</v>
      </c>
      <c r="O39" t="s">
        <v>1003</v>
      </c>
      <c r="P39" t="s">
        <v>1074</v>
      </c>
      <c r="Q39">
        <v>148000</v>
      </c>
      <c r="R39">
        <v>17</v>
      </c>
      <c r="S39">
        <v>1.38</v>
      </c>
      <c r="T39" s="90">
        <v>167721.29999999999</v>
      </c>
      <c r="U39" s="90">
        <v>12.36</v>
      </c>
      <c r="V39" s="90">
        <v>0.88</v>
      </c>
      <c r="X39" s="145" t="s">
        <v>1075</v>
      </c>
      <c r="Y39">
        <f>COUNTIF($J737:V$837,X39)</f>
        <v>529</v>
      </c>
      <c r="AA39">
        <f t="shared" si="8"/>
        <v>0.99999999999999989</v>
      </c>
      <c r="AB39">
        <f t="shared" si="9"/>
        <v>26</v>
      </c>
    </row>
    <row r="40" spans="13:28" x14ac:dyDescent="0.35">
      <c r="M40" t="s">
        <v>1026</v>
      </c>
      <c r="N40" t="s">
        <v>1002</v>
      </c>
      <c r="O40" t="s">
        <v>1003</v>
      </c>
      <c r="P40" t="s">
        <v>1076</v>
      </c>
      <c r="Q40">
        <v>164000</v>
      </c>
      <c r="R40">
        <v>18.7</v>
      </c>
      <c r="S40">
        <v>1.37</v>
      </c>
      <c r="T40" s="90">
        <v>209961.66</v>
      </c>
      <c r="U40" s="90">
        <v>13.89</v>
      </c>
      <c r="V40" s="90">
        <v>0.79</v>
      </c>
      <c r="X40" s="145" t="s">
        <v>1077</v>
      </c>
      <c r="Y40">
        <f>COUNTIF($J738:V$837,X40)</f>
        <v>496</v>
      </c>
      <c r="AA40">
        <f t="shared" si="8"/>
        <v>1.0999999999999999</v>
      </c>
      <c r="AB40">
        <f t="shared" si="9"/>
        <v>33</v>
      </c>
    </row>
    <row r="41" spans="13:28" x14ac:dyDescent="0.35">
      <c r="M41" t="s">
        <v>1078</v>
      </c>
      <c r="N41" t="s">
        <v>1002</v>
      </c>
      <c r="O41" t="s">
        <v>1003</v>
      </c>
      <c r="P41" t="s">
        <v>1010</v>
      </c>
      <c r="Q41">
        <v>38700</v>
      </c>
      <c r="R41">
        <v>3.5</v>
      </c>
      <c r="S41">
        <v>1.0900000000000001</v>
      </c>
      <c r="T41" s="90">
        <v>47537.8</v>
      </c>
      <c r="U41" s="90">
        <v>2.34</v>
      </c>
      <c r="V41" s="90">
        <v>0.59</v>
      </c>
      <c r="X41" s="145" t="s">
        <v>1079</v>
      </c>
      <c r="Y41">
        <f>COUNTIF($J739:V$837,X41)</f>
        <v>476</v>
      </c>
      <c r="AA41">
        <f t="shared" si="8"/>
        <v>1.2</v>
      </c>
      <c r="AB41">
        <f t="shared" si="9"/>
        <v>20</v>
      </c>
    </row>
    <row r="42" spans="13:28" x14ac:dyDescent="0.35">
      <c r="M42" t="s">
        <v>1078</v>
      </c>
      <c r="N42" t="s">
        <v>1002</v>
      </c>
      <c r="O42" t="s">
        <v>1003</v>
      </c>
      <c r="P42" t="s">
        <v>1080</v>
      </c>
      <c r="Q42">
        <v>48500</v>
      </c>
      <c r="R42">
        <v>4.5</v>
      </c>
      <c r="S42">
        <v>1.1100000000000001</v>
      </c>
      <c r="T42" s="90">
        <v>59761.79</v>
      </c>
      <c r="U42" s="90">
        <v>3</v>
      </c>
      <c r="V42" s="90">
        <v>0.6</v>
      </c>
      <c r="X42" s="145" t="s">
        <v>1081</v>
      </c>
      <c r="Y42">
        <f>COUNTIF($J740:V$837,X42)</f>
        <v>468</v>
      </c>
      <c r="AA42">
        <f t="shared" si="8"/>
        <v>1.3</v>
      </c>
      <c r="AB42">
        <f t="shared" si="9"/>
        <v>8</v>
      </c>
    </row>
    <row r="43" spans="13:28" x14ac:dyDescent="0.35">
      <c r="M43" t="s">
        <v>1078</v>
      </c>
      <c r="N43" t="s">
        <v>1002</v>
      </c>
      <c r="O43" t="s">
        <v>1003</v>
      </c>
      <c r="P43" t="s">
        <v>1015</v>
      </c>
      <c r="Q43">
        <v>71200</v>
      </c>
      <c r="R43">
        <v>6.6</v>
      </c>
      <c r="S43">
        <v>1.1100000000000001</v>
      </c>
      <c r="T43" s="90">
        <v>85191.3</v>
      </c>
      <c r="U43" s="90">
        <v>4.24</v>
      </c>
      <c r="V43" s="90">
        <v>0.6</v>
      </c>
      <c r="X43" s="145" t="s">
        <v>1082</v>
      </c>
      <c r="Y43">
        <f>COUNTIF($J741:V$837,X43)</f>
        <v>447</v>
      </c>
      <c r="AA43">
        <f t="shared" si="8"/>
        <v>1.4000000000000001</v>
      </c>
      <c r="AB43">
        <f t="shared" si="9"/>
        <v>21</v>
      </c>
    </row>
    <row r="44" spans="13:28" x14ac:dyDescent="0.35">
      <c r="M44" t="s">
        <v>1078</v>
      </c>
      <c r="N44" t="s">
        <v>1002</v>
      </c>
      <c r="O44" t="s">
        <v>1003</v>
      </c>
      <c r="P44" t="s">
        <v>1083</v>
      </c>
      <c r="Q44">
        <v>85900</v>
      </c>
      <c r="R44">
        <v>7.7</v>
      </c>
      <c r="S44">
        <v>1.08</v>
      </c>
      <c r="T44" s="90">
        <v>103053.36</v>
      </c>
      <c r="U44" s="90">
        <v>5.07</v>
      </c>
      <c r="V44" s="90">
        <v>0.59</v>
      </c>
      <c r="X44" s="145" t="s">
        <v>1040</v>
      </c>
      <c r="Y44">
        <f>COUNTIF($J742:V$837,X44)</f>
        <v>417</v>
      </c>
      <c r="AA44">
        <f t="shared" si="8"/>
        <v>1.5000000000000002</v>
      </c>
      <c r="AB44">
        <f t="shared" si="9"/>
        <v>30</v>
      </c>
    </row>
    <row r="45" spans="13:28" x14ac:dyDescent="0.35">
      <c r="M45" t="s">
        <v>1078</v>
      </c>
      <c r="N45" t="s">
        <v>1002</v>
      </c>
      <c r="O45" t="s">
        <v>1003</v>
      </c>
      <c r="P45" t="s">
        <v>1084</v>
      </c>
      <c r="Q45">
        <v>93400</v>
      </c>
      <c r="R45">
        <v>8.8000000000000007</v>
      </c>
      <c r="S45">
        <v>1.1299999999999999</v>
      </c>
      <c r="T45" s="90">
        <v>110230.73</v>
      </c>
      <c r="U45" s="90">
        <v>5.91</v>
      </c>
      <c r="V45" s="90">
        <v>0.64</v>
      </c>
      <c r="X45" s="145" t="s">
        <v>1042</v>
      </c>
      <c r="Y45">
        <f>COUNTIF($J743:V$837,X45)</f>
        <v>381</v>
      </c>
      <c r="AA45">
        <f t="shared" si="8"/>
        <v>1.6000000000000003</v>
      </c>
      <c r="AB45">
        <f t="shared" si="9"/>
        <v>36</v>
      </c>
    </row>
    <row r="46" spans="13:28" x14ac:dyDescent="0.35">
      <c r="M46" t="s">
        <v>1078</v>
      </c>
      <c r="N46" t="s">
        <v>1002</v>
      </c>
      <c r="O46" t="s">
        <v>1003</v>
      </c>
      <c r="P46" t="s">
        <v>1020</v>
      </c>
      <c r="Q46">
        <v>101000</v>
      </c>
      <c r="R46">
        <v>10.199999999999999</v>
      </c>
      <c r="S46">
        <v>1.21</v>
      </c>
      <c r="T46" s="90">
        <v>118995.56</v>
      </c>
      <c r="U46" s="90">
        <v>6.9</v>
      </c>
      <c r="V46" s="90">
        <v>0.7</v>
      </c>
    </row>
    <row r="47" spans="13:28" x14ac:dyDescent="0.35">
      <c r="M47" t="s">
        <v>1078</v>
      </c>
      <c r="N47" t="s">
        <v>1002</v>
      </c>
      <c r="O47" t="s">
        <v>1003</v>
      </c>
      <c r="P47" t="s">
        <v>1021</v>
      </c>
      <c r="Q47">
        <v>125000</v>
      </c>
      <c r="R47">
        <v>12.9</v>
      </c>
      <c r="S47">
        <v>1.24</v>
      </c>
      <c r="T47" s="90">
        <v>149685.20000000001</v>
      </c>
      <c r="U47" s="90">
        <v>8.5399999999999991</v>
      </c>
      <c r="V47" s="90">
        <v>0.68</v>
      </c>
    </row>
    <row r="48" spans="13:28" x14ac:dyDescent="0.35">
      <c r="M48" t="s">
        <v>1078</v>
      </c>
      <c r="N48" t="s">
        <v>1002</v>
      </c>
      <c r="O48" t="s">
        <v>1003</v>
      </c>
      <c r="P48" t="s">
        <v>1023</v>
      </c>
      <c r="Q48">
        <v>156000</v>
      </c>
      <c r="R48">
        <v>16.600000000000001</v>
      </c>
      <c r="S48">
        <v>1.28</v>
      </c>
      <c r="T48" s="90">
        <v>185318.45</v>
      </c>
      <c r="U48" s="90">
        <v>12.12</v>
      </c>
      <c r="V48" s="90">
        <v>0.79</v>
      </c>
    </row>
    <row r="49" spans="13:22" x14ac:dyDescent="0.35">
      <c r="M49" t="s">
        <v>1078</v>
      </c>
      <c r="N49" t="s">
        <v>1002</v>
      </c>
      <c r="O49" t="s">
        <v>1003</v>
      </c>
      <c r="P49" t="s">
        <v>1024</v>
      </c>
      <c r="Q49">
        <v>197000</v>
      </c>
      <c r="R49">
        <v>20</v>
      </c>
      <c r="S49">
        <v>1.22</v>
      </c>
      <c r="T49" s="90">
        <v>218031.52</v>
      </c>
      <c r="U49" s="90">
        <v>13.75</v>
      </c>
      <c r="V49" s="90">
        <v>0.76</v>
      </c>
    </row>
    <row r="50" spans="13:22" x14ac:dyDescent="0.35">
      <c r="M50" t="s">
        <v>1085</v>
      </c>
      <c r="N50" t="s">
        <v>1002</v>
      </c>
      <c r="O50" t="s">
        <v>1003</v>
      </c>
      <c r="P50" t="s">
        <v>1030</v>
      </c>
      <c r="Q50">
        <v>4220</v>
      </c>
      <c r="R50">
        <v>0.5</v>
      </c>
      <c r="S50">
        <v>1.42</v>
      </c>
      <c r="T50" s="90">
        <v>5613.22</v>
      </c>
      <c r="U50" s="90">
        <v>0.38</v>
      </c>
      <c r="V50" s="90">
        <v>0.82</v>
      </c>
    </row>
    <row r="51" spans="13:22" x14ac:dyDescent="0.35">
      <c r="M51" t="s">
        <v>1085</v>
      </c>
      <c r="N51" t="s">
        <v>1002</v>
      </c>
      <c r="O51" t="s">
        <v>1003</v>
      </c>
      <c r="P51" t="s">
        <v>1031</v>
      </c>
      <c r="Q51">
        <v>6830</v>
      </c>
      <c r="R51">
        <v>0.9</v>
      </c>
      <c r="S51">
        <v>1.58</v>
      </c>
      <c r="T51" s="90">
        <v>8556.8799999999992</v>
      </c>
      <c r="U51" s="90">
        <v>0.61</v>
      </c>
      <c r="V51" s="90">
        <v>0.85</v>
      </c>
    </row>
    <row r="52" spans="13:22" x14ac:dyDescent="0.35">
      <c r="M52" t="s">
        <v>1085</v>
      </c>
      <c r="N52" t="s">
        <v>1002</v>
      </c>
      <c r="O52" t="s">
        <v>1003</v>
      </c>
      <c r="P52" t="s">
        <v>1039</v>
      </c>
      <c r="Q52">
        <v>12800</v>
      </c>
      <c r="R52">
        <v>1.5</v>
      </c>
      <c r="S52">
        <v>1.41</v>
      </c>
      <c r="T52" s="90">
        <v>15538.12</v>
      </c>
      <c r="U52" s="90">
        <v>1.08</v>
      </c>
      <c r="V52" s="90">
        <v>0.83</v>
      </c>
    </row>
    <row r="53" spans="13:22" x14ac:dyDescent="0.35">
      <c r="M53" t="s">
        <v>1085</v>
      </c>
      <c r="N53" t="s">
        <v>1002</v>
      </c>
      <c r="O53" t="s">
        <v>1003</v>
      </c>
      <c r="P53" t="s">
        <v>1086</v>
      </c>
      <c r="Q53">
        <v>30500</v>
      </c>
      <c r="R53">
        <v>3.4</v>
      </c>
      <c r="S53">
        <v>1.34</v>
      </c>
      <c r="T53" s="90">
        <v>38686.04</v>
      </c>
      <c r="U53" s="90">
        <v>2.68</v>
      </c>
      <c r="V53" s="90">
        <v>0.83</v>
      </c>
    </row>
    <row r="54" spans="13:22" x14ac:dyDescent="0.35">
      <c r="M54" t="s">
        <v>1085</v>
      </c>
      <c r="N54" t="s">
        <v>1002</v>
      </c>
      <c r="O54" t="s">
        <v>1003</v>
      </c>
      <c r="P54" t="s">
        <v>1087</v>
      </c>
      <c r="Q54">
        <v>228000</v>
      </c>
      <c r="R54">
        <v>18.100000000000001</v>
      </c>
      <c r="S54">
        <v>0.95</v>
      </c>
      <c r="T54" s="90">
        <v>253841.73</v>
      </c>
      <c r="U54" s="90">
        <v>13.36</v>
      </c>
      <c r="V54" s="90">
        <v>0.63</v>
      </c>
    </row>
    <row r="55" spans="13:22" x14ac:dyDescent="0.35">
      <c r="M55" t="s">
        <v>1085</v>
      </c>
      <c r="N55" t="s">
        <v>1002</v>
      </c>
      <c r="O55" t="s">
        <v>1003</v>
      </c>
      <c r="P55" t="s">
        <v>1087</v>
      </c>
      <c r="Q55">
        <v>228000</v>
      </c>
      <c r="R55">
        <v>18.100000000000001</v>
      </c>
      <c r="S55">
        <v>0.95</v>
      </c>
      <c r="T55" s="90">
        <v>253843.83</v>
      </c>
      <c r="U55" s="90">
        <v>13.36</v>
      </c>
      <c r="V55" s="90">
        <v>0.63</v>
      </c>
    </row>
    <row r="56" spans="13:22" x14ac:dyDescent="0.35">
      <c r="M56" t="s">
        <v>1088</v>
      </c>
      <c r="N56" t="s">
        <v>1016</v>
      </c>
      <c r="O56" t="s">
        <v>1003</v>
      </c>
      <c r="P56" t="s">
        <v>1089</v>
      </c>
      <c r="Q56">
        <v>23945.200000000001</v>
      </c>
      <c r="R56">
        <v>1.9</v>
      </c>
      <c r="S56">
        <v>0.95</v>
      </c>
      <c r="T56" s="90">
        <v>33869.81</v>
      </c>
      <c r="U56" s="90">
        <v>1.76</v>
      </c>
      <c r="V56" s="90">
        <v>0.62</v>
      </c>
    </row>
    <row r="57" spans="13:22" x14ac:dyDescent="0.35">
      <c r="M57" t="s">
        <v>1088</v>
      </c>
      <c r="N57" t="s">
        <v>1016</v>
      </c>
      <c r="O57" t="s">
        <v>1003</v>
      </c>
      <c r="P57" t="s">
        <v>1090</v>
      </c>
      <c r="Q57">
        <v>33606.6</v>
      </c>
      <c r="R57">
        <v>2.6</v>
      </c>
      <c r="S57">
        <v>0.93</v>
      </c>
      <c r="T57" s="90">
        <v>48417.77</v>
      </c>
      <c r="U57" s="90">
        <v>2.39</v>
      </c>
      <c r="V57" s="90">
        <v>0.59</v>
      </c>
    </row>
    <row r="58" spans="13:22" x14ac:dyDescent="0.35">
      <c r="M58" t="s">
        <v>1088</v>
      </c>
      <c r="N58" t="s">
        <v>1016</v>
      </c>
      <c r="O58" t="s">
        <v>1003</v>
      </c>
      <c r="P58" t="s">
        <v>1091</v>
      </c>
      <c r="Q58">
        <v>43587.8</v>
      </c>
      <c r="R58">
        <v>3.4</v>
      </c>
      <c r="S58">
        <v>0.94</v>
      </c>
      <c r="T58" s="90">
        <v>61258.9</v>
      </c>
      <c r="U58" s="90">
        <v>3.15</v>
      </c>
      <c r="V58" s="90">
        <v>0.62</v>
      </c>
    </row>
    <row r="59" spans="13:22" x14ac:dyDescent="0.35">
      <c r="M59" t="s">
        <v>1088</v>
      </c>
      <c r="N59" t="s">
        <v>1016</v>
      </c>
      <c r="O59" t="s">
        <v>1003</v>
      </c>
      <c r="P59" t="s">
        <v>1092</v>
      </c>
      <c r="Q59">
        <v>51723.3</v>
      </c>
      <c r="R59">
        <v>3.8</v>
      </c>
      <c r="S59">
        <v>0.88</v>
      </c>
      <c r="T59" s="90">
        <v>72982.62</v>
      </c>
      <c r="U59" s="90">
        <v>3.5</v>
      </c>
      <c r="V59" s="90">
        <v>0.56999999999999995</v>
      </c>
    </row>
    <row r="60" spans="13:22" x14ac:dyDescent="0.35">
      <c r="M60" t="s">
        <v>1088</v>
      </c>
      <c r="N60" t="s">
        <v>1016</v>
      </c>
      <c r="O60" t="s">
        <v>1003</v>
      </c>
      <c r="P60" t="s">
        <v>1093</v>
      </c>
      <c r="Q60">
        <v>56806.3</v>
      </c>
      <c r="R60">
        <v>4.2</v>
      </c>
      <c r="S60">
        <v>0.89</v>
      </c>
      <c r="T60" s="90">
        <v>78429.2</v>
      </c>
      <c r="U60" s="90">
        <v>3.93</v>
      </c>
      <c r="V60" s="90">
        <v>0.6</v>
      </c>
    </row>
    <row r="61" spans="13:22" x14ac:dyDescent="0.35">
      <c r="M61" t="s">
        <v>1088</v>
      </c>
      <c r="N61" t="s">
        <v>1016</v>
      </c>
      <c r="O61" t="s">
        <v>1003</v>
      </c>
      <c r="P61" t="s">
        <v>1094</v>
      </c>
      <c r="Q61">
        <v>67809.899999999994</v>
      </c>
      <c r="R61">
        <v>5</v>
      </c>
      <c r="S61">
        <v>0.88</v>
      </c>
      <c r="T61" s="90">
        <v>96787.25</v>
      </c>
      <c r="U61" s="90">
        <v>4.97</v>
      </c>
      <c r="V61" s="90">
        <v>0.62</v>
      </c>
    </row>
    <row r="62" spans="13:22" x14ac:dyDescent="0.35">
      <c r="M62" t="s">
        <v>1088</v>
      </c>
      <c r="N62" t="s">
        <v>1016</v>
      </c>
      <c r="O62" t="s">
        <v>1003</v>
      </c>
      <c r="P62" t="s">
        <v>1095</v>
      </c>
      <c r="Q62">
        <v>77572.399999999994</v>
      </c>
      <c r="R62">
        <v>5.9</v>
      </c>
      <c r="S62">
        <v>0.91</v>
      </c>
      <c r="T62" s="90">
        <v>105844.8</v>
      </c>
      <c r="U62" s="90">
        <v>5.48</v>
      </c>
      <c r="V62" s="90">
        <v>0.62</v>
      </c>
    </row>
    <row r="63" spans="13:22" x14ac:dyDescent="0.35">
      <c r="M63" t="s">
        <v>1088</v>
      </c>
      <c r="N63" t="s">
        <v>1016</v>
      </c>
      <c r="O63" t="s">
        <v>1003</v>
      </c>
      <c r="P63" t="s">
        <v>1096</v>
      </c>
      <c r="Q63">
        <v>104064.7</v>
      </c>
      <c r="R63">
        <v>8</v>
      </c>
      <c r="S63">
        <v>0.92</v>
      </c>
      <c r="T63" s="90">
        <v>139520.04999999999</v>
      </c>
      <c r="U63" s="90">
        <v>7.49</v>
      </c>
      <c r="V63" s="90">
        <v>0.64</v>
      </c>
    </row>
    <row r="64" spans="13:22" x14ac:dyDescent="0.35">
      <c r="M64" t="s">
        <v>1088</v>
      </c>
      <c r="N64" t="s">
        <v>1016</v>
      </c>
      <c r="O64" t="s">
        <v>1003</v>
      </c>
      <c r="P64" t="s">
        <v>1097</v>
      </c>
      <c r="Q64">
        <v>123909.1</v>
      </c>
      <c r="R64">
        <v>10.199999999999999</v>
      </c>
      <c r="S64">
        <v>0.99</v>
      </c>
      <c r="T64" s="90">
        <v>176811.16</v>
      </c>
      <c r="U64" s="90">
        <v>9.9</v>
      </c>
      <c r="V64" s="90">
        <v>0.67</v>
      </c>
    </row>
    <row r="65" spans="13:28" x14ac:dyDescent="0.35">
      <c r="M65" t="s">
        <v>1088</v>
      </c>
      <c r="N65" t="s">
        <v>1016</v>
      </c>
      <c r="O65" t="s">
        <v>1003</v>
      </c>
      <c r="P65" t="s">
        <v>1098</v>
      </c>
      <c r="Q65">
        <v>168914.2</v>
      </c>
      <c r="R65">
        <v>13.5</v>
      </c>
      <c r="S65">
        <v>0.96</v>
      </c>
      <c r="T65" s="90">
        <v>243561.53</v>
      </c>
      <c r="U65" s="90">
        <v>13.07</v>
      </c>
      <c r="V65" s="90">
        <v>0.64</v>
      </c>
    </row>
    <row r="66" spans="13:28" x14ac:dyDescent="0.35">
      <c r="M66" t="s">
        <v>1088</v>
      </c>
      <c r="N66" t="s">
        <v>1016</v>
      </c>
      <c r="O66" t="s">
        <v>1003</v>
      </c>
      <c r="P66" t="s">
        <v>1099</v>
      </c>
      <c r="Q66">
        <v>192545.3</v>
      </c>
      <c r="R66">
        <v>15.3</v>
      </c>
      <c r="S66">
        <v>0.95</v>
      </c>
      <c r="T66" s="90">
        <v>267899.88</v>
      </c>
      <c r="U66" s="90">
        <v>14.53</v>
      </c>
      <c r="V66" s="90">
        <v>0.65</v>
      </c>
    </row>
    <row r="67" spans="13:28" x14ac:dyDescent="0.35">
      <c r="M67" t="s">
        <v>1088</v>
      </c>
      <c r="N67" t="s">
        <v>1016</v>
      </c>
      <c r="O67" t="s">
        <v>1003</v>
      </c>
      <c r="P67" t="s">
        <v>1100</v>
      </c>
      <c r="Q67">
        <v>258483.91</v>
      </c>
      <c r="R67">
        <v>22.3</v>
      </c>
      <c r="S67">
        <v>1.04</v>
      </c>
      <c r="T67" s="90">
        <v>365575.59</v>
      </c>
      <c r="U67" s="90">
        <v>22.24</v>
      </c>
      <c r="V67" s="90">
        <v>0.73</v>
      </c>
    </row>
    <row r="68" spans="13:28" x14ac:dyDescent="0.35">
      <c r="M68" t="s">
        <v>1001</v>
      </c>
      <c r="N68" t="s">
        <v>1016</v>
      </c>
      <c r="O68" t="s">
        <v>1003</v>
      </c>
      <c r="P68" t="s">
        <v>1101</v>
      </c>
      <c r="Q68">
        <v>47700</v>
      </c>
      <c r="R68">
        <v>4.4000000000000004</v>
      </c>
      <c r="S68">
        <v>1.1100000000000001</v>
      </c>
      <c r="T68" s="90">
        <v>59722.54</v>
      </c>
      <c r="U68" s="90">
        <v>3</v>
      </c>
      <c r="V68" s="90">
        <v>0.6</v>
      </c>
    </row>
    <row r="69" spans="13:28" x14ac:dyDescent="0.35">
      <c r="M69" t="s">
        <v>1001</v>
      </c>
      <c r="N69" t="s">
        <v>1016</v>
      </c>
      <c r="O69" t="s">
        <v>1003</v>
      </c>
      <c r="P69" t="s">
        <v>1102</v>
      </c>
      <c r="Q69">
        <v>59800</v>
      </c>
      <c r="R69">
        <v>5.6</v>
      </c>
      <c r="S69">
        <v>1.1200000000000001</v>
      </c>
      <c r="T69" s="90">
        <v>74829.45</v>
      </c>
      <c r="U69" s="90">
        <v>3.77</v>
      </c>
      <c r="V69" s="90">
        <v>0.6</v>
      </c>
    </row>
    <row r="70" spans="13:28" x14ac:dyDescent="0.35">
      <c r="M70" t="s">
        <v>1001</v>
      </c>
      <c r="N70" t="s">
        <v>1016</v>
      </c>
      <c r="O70" t="s">
        <v>1003</v>
      </c>
      <c r="P70" t="s">
        <v>1103</v>
      </c>
      <c r="Q70">
        <v>62800</v>
      </c>
      <c r="R70">
        <v>5.8</v>
      </c>
      <c r="S70">
        <v>1.1100000000000001</v>
      </c>
      <c r="T70" s="90">
        <v>78519.839999999997</v>
      </c>
      <c r="U70" s="90">
        <v>3.95</v>
      </c>
      <c r="V70" s="90">
        <v>0.6</v>
      </c>
    </row>
    <row r="71" spans="13:28" x14ac:dyDescent="0.35">
      <c r="M71" t="s">
        <v>1001</v>
      </c>
      <c r="N71" t="s">
        <v>1016</v>
      </c>
      <c r="O71" t="s">
        <v>1003</v>
      </c>
      <c r="P71" t="s">
        <v>1104</v>
      </c>
      <c r="Q71">
        <v>72000</v>
      </c>
      <c r="R71">
        <v>6.9</v>
      </c>
      <c r="S71">
        <v>1.1499999999999999</v>
      </c>
      <c r="T71" s="90">
        <v>89453.08</v>
      </c>
      <c r="U71" s="90">
        <v>4.66</v>
      </c>
      <c r="V71" s="90">
        <v>0.63</v>
      </c>
    </row>
    <row r="72" spans="13:28" x14ac:dyDescent="0.35">
      <c r="M72" t="s">
        <v>1001</v>
      </c>
      <c r="N72" t="s">
        <v>1016</v>
      </c>
      <c r="O72" t="s">
        <v>1003</v>
      </c>
      <c r="P72" t="s">
        <v>1105</v>
      </c>
      <c r="Q72">
        <v>84800</v>
      </c>
      <c r="R72">
        <v>8.1</v>
      </c>
      <c r="S72">
        <v>1.1499999999999999</v>
      </c>
      <c r="T72" s="90">
        <v>105141.89</v>
      </c>
      <c r="U72" s="90">
        <v>5.5</v>
      </c>
      <c r="V72" s="90">
        <v>0.63</v>
      </c>
    </row>
    <row r="73" spans="13:28" x14ac:dyDescent="0.35">
      <c r="M73" t="s">
        <v>1001</v>
      </c>
      <c r="N73" t="s">
        <v>1016</v>
      </c>
      <c r="O73" t="s">
        <v>1003</v>
      </c>
      <c r="P73" t="s">
        <v>1106</v>
      </c>
      <c r="Q73">
        <v>99400</v>
      </c>
      <c r="R73">
        <v>9.9</v>
      </c>
      <c r="S73">
        <v>1.2</v>
      </c>
      <c r="T73" s="90">
        <v>122720.23</v>
      </c>
      <c r="U73" s="90">
        <v>6.84</v>
      </c>
      <c r="V73" s="90">
        <v>0.67</v>
      </c>
    </row>
    <row r="74" spans="13:28" x14ac:dyDescent="0.35">
      <c r="M74" t="s">
        <v>1001</v>
      </c>
      <c r="N74" t="s">
        <v>1016</v>
      </c>
      <c r="O74" t="s">
        <v>1003</v>
      </c>
      <c r="P74" t="s">
        <v>1107</v>
      </c>
      <c r="Q74">
        <v>110000</v>
      </c>
      <c r="R74">
        <v>10.9</v>
      </c>
      <c r="S74">
        <v>1.19</v>
      </c>
      <c r="T74" s="90">
        <v>135612</v>
      </c>
      <c r="U74" s="90">
        <v>7.59</v>
      </c>
      <c r="V74" s="90">
        <v>0.67</v>
      </c>
      <c r="AB74" s="147"/>
    </row>
    <row r="75" spans="13:28" x14ac:dyDescent="0.35">
      <c r="M75" t="s">
        <v>1001</v>
      </c>
      <c r="N75" t="s">
        <v>1016</v>
      </c>
      <c r="O75" t="s">
        <v>1003</v>
      </c>
      <c r="P75" t="s">
        <v>1108</v>
      </c>
      <c r="Q75">
        <v>156000</v>
      </c>
      <c r="R75">
        <v>15.3</v>
      </c>
      <c r="S75">
        <v>1.18</v>
      </c>
      <c r="T75" s="90">
        <v>198956.92</v>
      </c>
      <c r="U75" s="90">
        <v>10.220000000000001</v>
      </c>
      <c r="V75" s="90">
        <v>0.62</v>
      </c>
      <c r="AB75" s="147"/>
    </row>
    <row r="76" spans="13:28" x14ac:dyDescent="0.35">
      <c r="M76" t="s">
        <v>1001</v>
      </c>
      <c r="N76" t="s">
        <v>1016</v>
      </c>
      <c r="O76" t="s">
        <v>1003</v>
      </c>
      <c r="P76" t="s">
        <v>1109</v>
      </c>
      <c r="Q76">
        <v>186000</v>
      </c>
      <c r="R76">
        <v>18.2</v>
      </c>
      <c r="S76">
        <v>1.17</v>
      </c>
      <c r="T76" s="90">
        <v>237418.78</v>
      </c>
      <c r="U76" s="90">
        <v>12.19</v>
      </c>
      <c r="V76" s="90">
        <v>0.62</v>
      </c>
      <c r="AB76" s="147"/>
    </row>
    <row r="77" spans="13:28" x14ac:dyDescent="0.35">
      <c r="M77" t="s">
        <v>1001</v>
      </c>
      <c r="N77" t="s">
        <v>1016</v>
      </c>
      <c r="O77" t="s">
        <v>1003</v>
      </c>
      <c r="P77" t="s">
        <v>1110</v>
      </c>
      <c r="Q77">
        <v>234000</v>
      </c>
      <c r="R77">
        <v>22.9</v>
      </c>
      <c r="S77">
        <v>1.17</v>
      </c>
      <c r="T77" s="90">
        <v>298435.31</v>
      </c>
      <c r="U77" s="90">
        <v>15.33</v>
      </c>
      <c r="V77" s="90">
        <v>0.62</v>
      </c>
      <c r="AB77" s="147"/>
    </row>
    <row r="78" spans="13:28" x14ac:dyDescent="0.35">
      <c r="M78" t="s">
        <v>1001</v>
      </c>
      <c r="N78" t="s">
        <v>1016</v>
      </c>
      <c r="O78" t="s">
        <v>1003</v>
      </c>
      <c r="P78" t="s">
        <v>1111</v>
      </c>
      <c r="Q78">
        <v>280000</v>
      </c>
      <c r="R78">
        <v>27.3</v>
      </c>
      <c r="S78">
        <v>1.17</v>
      </c>
      <c r="T78" s="90">
        <v>356128.25</v>
      </c>
      <c r="U78" s="90">
        <v>18.29</v>
      </c>
      <c r="V78" s="90">
        <v>0.62</v>
      </c>
      <c r="AB78" s="147"/>
    </row>
    <row r="79" spans="13:28" x14ac:dyDescent="0.35">
      <c r="M79" t="s">
        <v>1112</v>
      </c>
      <c r="N79" t="s">
        <v>1016</v>
      </c>
      <c r="O79" t="s">
        <v>1003</v>
      </c>
      <c r="P79" t="s">
        <v>1113</v>
      </c>
      <c r="Q79">
        <v>3550</v>
      </c>
      <c r="R79">
        <v>0.6</v>
      </c>
      <c r="S79">
        <v>2.0299999999999998</v>
      </c>
      <c r="T79" s="90">
        <v>4656.32</v>
      </c>
      <c r="U79" s="90">
        <v>0.46</v>
      </c>
      <c r="V79" s="90">
        <v>1.19</v>
      </c>
      <c r="AB79" s="147"/>
    </row>
    <row r="80" spans="13:28" x14ac:dyDescent="0.35">
      <c r="M80" t="s">
        <v>1112</v>
      </c>
      <c r="N80" t="s">
        <v>1016</v>
      </c>
      <c r="O80" t="s">
        <v>1003</v>
      </c>
      <c r="P80" t="s">
        <v>1114</v>
      </c>
      <c r="Q80">
        <v>5300</v>
      </c>
      <c r="R80">
        <v>0.9</v>
      </c>
      <c r="S80">
        <v>2.04</v>
      </c>
      <c r="T80" s="90">
        <v>6956.66</v>
      </c>
      <c r="U80" s="90">
        <v>0.67</v>
      </c>
      <c r="V80" s="90">
        <v>1.1599999999999999</v>
      </c>
      <c r="AB80" s="147"/>
    </row>
    <row r="81" spans="13:28" x14ac:dyDescent="0.35">
      <c r="M81" t="s">
        <v>1112</v>
      </c>
      <c r="N81" t="s">
        <v>1016</v>
      </c>
      <c r="O81" t="s">
        <v>1003</v>
      </c>
      <c r="P81" t="s">
        <v>1115</v>
      </c>
      <c r="Q81">
        <v>8070</v>
      </c>
      <c r="R81">
        <v>1.2</v>
      </c>
      <c r="S81">
        <v>1.78</v>
      </c>
      <c r="T81" s="90">
        <v>11075.58</v>
      </c>
      <c r="U81" s="90">
        <v>0.99</v>
      </c>
      <c r="V81" s="90">
        <v>1.08</v>
      </c>
      <c r="AB81" s="147"/>
    </row>
    <row r="82" spans="13:28" x14ac:dyDescent="0.35">
      <c r="M82" t="s">
        <v>1112</v>
      </c>
      <c r="N82" t="s">
        <v>1016</v>
      </c>
      <c r="O82" t="s">
        <v>1003</v>
      </c>
      <c r="P82" t="s">
        <v>1116</v>
      </c>
      <c r="Q82">
        <v>10000</v>
      </c>
      <c r="R82">
        <v>1.4</v>
      </c>
      <c r="S82">
        <v>1.68</v>
      </c>
      <c r="T82" s="90">
        <v>13032.56</v>
      </c>
      <c r="U82" s="90">
        <v>1.1499999999999999</v>
      </c>
      <c r="V82" s="90">
        <v>1.06</v>
      </c>
      <c r="AB82" s="147"/>
    </row>
    <row r="83" spans="13:28" x14ac:dyDescent="0.35">
      <c r="M83" t="s">
        <v>1112</v>
      </c>
      <c r="N83" t="s">
        <v>1016</v>
      </c>
      <c r="O83" t="s">
        <v>1003</v>
      </c>
      <c r="P83" t="s">
        <v>1117</v>
      </c>
      <c r="Q83">
        <v>11800</v>
      </c>
      <c r="R83">
        <v>1.3</v>
      </c>
      <c r="S83">
        <v>1.32</v>
      </c>
      <c r="T83" s="90">
        <v>16521.25</v>
      </c>
      <c r="U83" s="90">
        <v>1.02</v>
      </c>
      <c r="V83" s="90">
        <v>0.74</v>
      </c>
      <c r="AB83" s="147"/>
    </row>
    <row r="84" spans="13:28" x14ac:dyDescent="0.35">
      <c r="M84" t="s">
        <v>1112</v>
      </c>
      <c r="N84" t="s">
        <v>1016</v>
      </c>
      <c r="O84" t="s">
        <v>1003</v>
      </c>
      <c r="P84" t="s">
        <v>1118</v>
      </c>
      <c r="Q84">
        <v>29700</v>
      </c>
      <c r="R84">
        <v>3.2</v>
      </c>
      <c r="S84">
        <v>1.29</v>
      </c>
      <c r="T84" s="90">
        <v>40381.07</v>
      </c>
      <c r="U84" s="90">
        <v>2.5499999999999998</v>
      </c>
      <c r="V84" s="90">
        <v>0.76</v>
      </c>
    </row>
    <row r="85" spans="13:28" x14ac:dyDescent="0.35">
      <c r="M85" t="s">
        <v>1112</v>
      </c>
      <c r="N85" t="s">
        <v>1016</v>
      </c>
      <c r="O85" t="s">
        <v>1003</v>
      </c>
      <c r="P85" t="s">
        <v>1119</v>
      </c>
      <c r="Q85">
        <v>35300</v>
      </c>
      <c r="R85">
        <v>3.9</v>
      </c>
      <c r="S85">
        <v>1.33</v>
      </c>
      <c r="T85" s="90">
        <v>46520.3</v>
      </c>
      <c r="U85" s="90">
        <v>3.07</v>
      </c>
      <c r="V85" s="90">
        <v>0.79</v>
      </c>
    </row>
    <row r="86" spans="13:28" x14ac:dyDescent="0.35">
      <c r="M86" t="s">
        <v>1026</v>
      </c>
      <c r="N86" t="s">
        <v>1016</v>
      </c>
      <c r="O86" t="s">
        <v>1003</v>
      </c>
      <c r="P86" t="s">
        <v>1120</v>
      </c>
      <c r="Q86">
        <v>21700</v>
      </c>
      <c r="R86">
        <v>2.2999999999999998</v>
      </c>
      <c r="S86">
        <v>1.27</v>
      </c>
      <c r="T86" s="90">
        <v>28071.61</v>
      </c>
      <c r="U86" s="90">
        <v>1.66</v>
      </c>
      <c r="V86" s="90">
        <v>0.71</v>
      </c>
    </row>
    <row r="87" spans="13:28" x14ac:dyDescent="0.35">
      <c r="M87" t="s">
        <v>1078</v>
      </c>
      <c r="N87" t="s">
        <v>1016</v>
      </c>
      <c r="O87" t="s">
        <v>1003</v>
      </c>
      <c r="P87" t="s">
        <v>1101</v>
      </c>
      <c r="Q87">
        <v>40700</v>
      </c>
      <c r="R87">
        <v>3.8</v>
      </c>
      <c r="S87">
        <v>1.1200000000000001</v>
      </c>
      <c r="T87" s="90">
        <v>50543.3</v>
      </c>
      <c r="U87" s="90">
        <v>2.52</v>
      </c>
      <c r="V87" s="90">
        <v>0.6</v>
      </c>
    </row>
    <row r="88" spans="13:28" x14ac:dyDescent="0.35">
      <c r="M88" t="s">
        <v>1078</v>
      </c>
      <c r="N88" t="s">
        <v>1016</v>
      </c>
      <c r="O88" t="s">
        <v>1003</v>
      </c>
      <c r="P88" t="s">
        <v>1102</v>
      </c>
      <c r="Q88">
        <v>51100</v>
      </c>
      <c r="R88">
        <v>4.8</v>
      </c>
      <c r="S88">
        <v>1.1299999999999999</v>
      </c>
      <c r="T88" s="90">
        <v>63446.94</v>
      </c>
      <c r="U88" s="90">
        <v>3.17</v>
      </c>
      <c r="V88" s="90">
        <v>0.6</v>
      </c>
    </row>
    <row r="89" spans="13:28" x14ac:dyDescent="0.35">
      <c r="M89" t="s">
        <v>1078</v>
      </c>
      <c r="N89" t="s">
        <v>1016</v>
      </c>
      <c r="O89" t="s">
        <v>1003</v>
      </c>
      <c r="P89" t="s">
        <v>1103</v>
      </c>
      <c r="Q89">
        <v>53600</v>
      </c>
      <c r="R89">
        <v>5</v>
      </c>
      <c r="S89">
        <v>1.1200000000000001</v>
      </c>
      <c r="T89" s="90">
        <v>66582.759999999995</v>
      </c>
      <c r="U89" s="90">
        <v>3.32</v>
      </c>
      <c r="V89" s="90">
        <v>0.6</v>
      </c>
    </row>
    <row r="90" spans="13:28" x14ac:dyDescent="0.35">
      <c r="M90" t="s">
        <v>1078</v>
      </c>
      <c r="N90" t="s">
        <v>1016</v>
      </c>
      <c r="O90" t="s">
        <v>1003</v>
      </c>
      <c r="P90" t="s">
        <v>1104</v>
      </c>
      <c r="Q90">
        <v>61200</v>
      </c>
      <c r="R90">
        <v>5.8</v>
      </c>
      <c r="S90">
        <v>1.1399999999999999</v>
      </c>
      <c r="T90" s="90">
        <v>76001.45</v>
      </c>
      <c r="U90" s="90">
        <v>3.89</v>
      </c>
      <c r="V90" s="90">
        <v>0.61</v>
      </c>
    </row>
    <row r="91" spans="13:28" x14ac:dyDescent="0.35">
      <c r="M91" t="s">
        <v>1078</v>
      </c>
      <c r="N91" t="s">
        <v>1016</v>
      </c>
      <c r="O91" t="s">
        <v>1003</v>
      </c>
      <c r="P91" t="s">
        <v>1105</v>
      </c>
      <c r="Q91">
        <v>72000</v>
      </c>
      <c r="R91">
        <v>6.8</v>
      </c>
      <c r="S91">
        <v>1.1299999999999999</v>
      </c>
      <c r="T91" s="90">
        <v>89513.8</v>
      </c>
      <c r="U91" s="90">
        <v>4.58</v>
      </c>
      <c r="V91" s="90">
        <v>0.61</v>
      </c>
    </row>
    <row r="92" spans="13:28" x14ac:dyDescent="0.35">
      <c r="M92" t="s">
        <v>1078</v>
      </c>
      <c r="N92" t="s">
        <v>1016</v>
      </c>
      <c r="O92" t="s">
        <v>1003</v>
      </c>
      <c r="P92" t="s">
        <v>1106</v>
      </c>
      <c r="Q92">
        <v>85700</v>
      </c>
      <c r="R92">
        <v>8.1999999999999993</v>
      </c>
      <c r="S92">
        <v>1.1499999999999999</v>
      </c>
      <c r="T92" s="90">
        <v>105358.25</v>
      </c>
      <c r="U92" s="90">
        <v>5.59</v>
      </c>
      <c r="V92" s="90">
        <v>0.64</v>
      </c>
    </row>
    <row r="93" spans="13:28" x14ac:dyDescent="0.35">
      <c r="M93" t="s">
        <v>1078</v>
      </c>
      <c r="N93" t="s">
        <v>1016</v>
      </c>
      <c r="O93" t="s">
        <v>1003</v>
      </c>
      <c r="P93" t="s">
        <v>1107</v>
      </c>
      <c r="Q93">
        <v>94900</v>
      </c>
      <c r="R93">
        <v>9.1</v>
      </c>
      <c r="S93">
        <v>1.1499999999999999</v>
      </c>
      <c r="T93" s="90">
        <v>116681.75</v>
      </c>
      <c r="U93" s="90">
        <v>6.19</v>
      </c>
      <c r="V93" s="90">
        <v>0.64</v>
      </c>
    </row>
    <row r="94" spans="13:28" x14ac:dyDescent="0.35">
      <c r="M94" t="s">
        <v>1078</v>
      </c>
      <c r="N94" t="s">
        <v>1016</v>
      </c>
      <c r="O94" t="s">
        <v>1003</v>
      </c>
      <c r="P94" t="s">
        <v>1108</v>
      </c>
      <c r="Q94">
        <v>133000</v>
      </c>
      <c r="R94">
        <v>12.6</v>
      </c>
      <c r="S94">
        <v>1.1399999999999999</v>
      </c>
      <c r="T94" s="90">
        <v>166386.89000000001</v>
      </c>
      <c r="U94" s="90">
        <v>8.15</v>
      </c>
      <c r="V94" s="90">
        <v>0.59</v>
      </c>
    </row>
    <row r="95" spans="13:28" x14ac:dyDescent="0.35">
      <c r="M95" t="s">
        <v>1078</v>
      </c>
      <c r="N95" t="s">
        <v>1016</v>
      </c>
      <c r="O95" t="s">
        <v>1003</v>
      </c>
      <c r="P95" t="s">
        <v>1109</v>
      </c>
      <c r="Q95">
        <v>159000</v>
      </c>
      <c r="R95">
        <v>15.1</v>
      </c>
      <c r="S95">
        <v>1.1399999999999999</v>
      </c>
      <c r="T95" s="90">
        <v>198474.84</v>
      </c>
      <c r="U95" s="90">
        <v>9.6999999999999993</v>
      </c>
      <c r="V95" s="90">
        <v>0.59</v>
      </c>
    </row>
    <row r="96" spans="13:28" x14ac:dyDescent="0.35">
      <c r="M96" t="s">
        <v>1078</v>
      </c>
      <c r="N96" t="s">
        <v>1016</v>
      </c>
      <c r="O96" t="s">
        <v>1003</v>
      </c>
      <c r="P96" t="s">
        <v>1110</v>
      </c>
      <c r="Q96">
        <v>199000</v>
      </c>
      <c r="R96">
        <v>18.899999999999999</v>
      </c>
      <c r="S96">
        <v>1.1399999999999999</v>
      </c>
      <c r="T96" s="90">
        <v>249541.91</v>
      </c>
      <c r="U96" s="90">
        <v>12.2</v>
      </c>
      <c r="V96" s="90">
        <v>0.59</v>
      </c>
    </row>
    <row r="97" spans="13:22" x14ac:dyDescent="0.35">
      <c r="M97" t="s">
        <v>1078</v>
      </c>
      <c r="N97" t="s">
        <v>1016</v>
      </c>
      <c r="O97" t="s">
        <v>1003</v>
      </c>
      <c r="P97" t="s">
        <v>1111</v>
      </c>
      <c r="Q97">
        <v>238000</v>
      </c>
      <c r="R97">
        <v>22.6</v>
      </c>
      <c r="S97">
        <v>1.1399999999999999</v>
      </c>
      <c r="T97" s="90">
        <v>297716.88</v>
      </c>
      <c r="U97" s="90">
        <v>14.57</v>
      </c>
      <c r="V97" s="90">
        <v>0.59</v>
      </c>
    </row>
    <row r="98" spans="13:22" x14ac:dyDescent="0.35">
      <c r="M98" t="s">
        <v>1121</v>
      </c>
      <c r="N98" t="s">
        <v>1016</v>
      </c>
      <c r="O98" t="s">
        <v>1003</v>
      </c>
      <c r="P98" t="s">
        <v>1122</v>
      </c>
      <c r="Q98">
        <v>2170</v>
      </c>
      <c r="R98">
        <v>0.4</v>
      </c>
      <c r="S98">
        <v>2.21</v>
      </c>
      <c r="T98" s="90">
        <v>2934.35</v>
      </c>
      <c r="U98" s="90">
        <v>0.33</v>
      </c>
      <c r="V98" s="90">
        <v>1.34</v>
      </c>
    </row>
    <row r="99" spans="13:22" x14ac:dyDescent="0.35">
      <c r="M99" t="s">
        <v>1121</v>
      </c>
      <c r="N99" t="s">
        <v>1016</v>
      </c>
      <c r="O99" t="s">
        <v>1003</v>
      </c>
      <c r="P99" t="s">
        <v>1113</v>
      </c>
      <c r="Q99">
        <v>3020</v>
      </c>
      <c r="R99">
        <v>0.5</v>
      </c>
      <c r="S99">
        <v>1.99</v>
      </c>
      <c r="T99" s="90">
        <v>4011.78</v>
      </c>
      <c r="U99" s="90">
        <v>0.38</v>
      </c>
      <c r="V99" s="90">
        <v>1.1299999999999999</v>
      </c>
    </row>
    <row r="100" spans="13:22" x14ac:dyDescent="0.35">
      <c r="M100" t="s">
        <v>1121</v>
      </c>
      <c r="N100" t="s">
        <v>1016</v>
      </c>
      <c r="O100" t="s">
        <v>1003</v>
      </c>
      <c r="P100" t="s">
        <v>1123</v>
      </c>
      <c r="Q100">
        <v>4600</v>
      </c>
      <c r="R100">
        <v>0.7</v>
      </c>
      <c r="S100">
        <v>1.83</v>
      </c>
      <c r="T100" s="90">
        <v>6037.67</v>
      </c>
      <c r="U100" s="90">
        <v>0.56999999999999995</v>
      </c>
      <c r="V100" s="90">
        <v>1.1299999999999999</v>
      </c>
    </row>
    <row r="101" spans="13:22" x14ac:dyDescent="0.35">
      <c r="M101" t="s">
        <v>1121</v>
      </c>
      <c r="N101" t="s">
        <v>1016</v>
      </c>
      <c r="O101" t="s">
        <v>1003</v>
      </c>
      <c r="P101" t="s">
        <v>1115</v>
      </c>
      <c r="Q101">
        <v>7410</v>
      </c>
      <c r="R101">
        <v>1.1000000000000001</v>
      </c>
      <c r="S101">
        <v>1.78</v>
      </c>
      <c r="T101" s="90">
        <v>9781.49</v>
      </c>
      <c r="U101" s="90">
        <v>0.8</v>
      </c>
      <c r="V101" s="90">
        <v>0.98</v>
      </c>
    </row>
    <row r="102" spans="13:22" x14ac:dyDescent="0.35">
      <c r="M102" t="s">
        <v>1121</v>
      </c>
      <c r="N102" t="s">
        <v>1016</v>
      </c>
      <c r="O102" t="s">
        <v>1003</v>
      </c>
      <c r="P102" t="s">
        <v>1116</v>
      </c>
      <c r="Q102">
        <v>8590</v>
      </c>
      <c r="R102">
        <v>1.1000000000000001</v>
      </c>
      <c r="S102">
        <v>1.54</v>
      </c>
      <c r="T102" s="90">
        <v>11342.34</v>
      </c>
      <c r="U102" s="90">
        <v>0.91</v>
      </c>
      <c r="V102" s="90">
        <v>0.96</v>
      </c>
    </row>
    <row r="103" spans="13:22" x14ac:dyDescent="0.35">
      <c r="M103" t="s">
        <v>1121</v>
      </c>
      <c r="N103" t="s">
        <v>1016</v>
      </c>
      <c r="O103" t="s">
        <v>1003</v>
      </c>
      <c r="P103" t="s">
        <v>1124</v>
      </c>
      <c r="Q103">
        <v>9470</v>
      </c>
      <c r="R103">
        <v>1.1000000000000001</v>
      </c>
      <c r="S103">
        <v>1.39</v>
      </c>
      <c r="T103" s="90">
        <v>13631.54</v>
      </c>
      <c r="U103" s="90">
        <v>0.83</v>
      </c>
      <c r="V103" s="90">
        <v>0.73</v>
      </c>
    </row>
    <row r="104" spans="13:22" x14ac:dyDescent="0.35">
      <c r="M104" t="s">
        <v>1121</v>
      </c>
      <c r="N104" t="s">
        <v>1016</v>
      </c>
      <c r="O104" t="s">
        <v>1003</v>
      </c>
      <c r="P104" t="s">
        <v>1117</v>
      </c>
      <c r="Q104">
        <v>9690</v>
      </c>
      <c r="R104">
        <v>1.1000000000000001</v>
      </c>
      <c r="S104">
        <v>1.36</v>
      </c>
      <c r="T104" s="90">
        <v>13621.2</v>
      </c>
      <c r="U104" s="90">
        <v>0.83</v>
      </c>
      <c r="V104" s="90">
        <v>0.73</v>
      </c>
    </row>
    <row r="105" spans="13:22" x14ac:dyDescent="0.35">
      <c r="M105" t="s">
        <v>1121</v>
      </c>
      <c r="N105" t="s">
        <v>1016</v>
      </c>
      <c r="O105" t="s">
        <v>1003</v>
      </c>
      <c r="P105" t="s">
        <v>1125</v>
      </c>
      <c r="Q105">
        <v>19600</v>
      </c>
      <c r="R105">
        <v>2</v>
      </c>
      <c r="S105">
        <v>1.22</v>
      </c>
      <c r="T105" s="90">
        <v>26913.200000000001</v>
      </c>
      <c r="U105" s="90">
        <v>1.47</v>
      </c>
      <c r="V105" s="90">
        <v>0.65</v>
      </c>
    </row>
    <row r="106" spans="13:22" x14ac:dyDescent="0.35">
      <c r="M106" t="s">
        <v>1121</v>
      </c>
      <c r="N106" t="s">
        <v>1016</v>
      </c>
      <c r="O106" t="s">
        <v>1003</v>
      </c>
      <c r="P106" t="s">
        <v>1118</v>
      </c>
      <c r="Q106">
        <v>25500</v>
      </c>
      <c r="R106">
        <v>2.7</v>
      </c>
      <c r="S106">
        <v>1.27</v>
      </c>
      <c r="T106" s="90">
        <v>34707.46</v>
      </c>
      <c r="U106" s="90">
        <v>2.0299999999999998</v>
      </c>
      <c r="V106" s="90">
        <v>0.7</v>
      </c>
    </row>
    <row r="107" spans="13:22" x14ac:dyDescent="0.35">
      <c r="M107" t="s">
        <v>1121</v>
      </c>
      <c r="N107" t="s">
        <v>1016</v>
      </c>
      <c r="O107" t="s">
        <v>1003</v>
      </c>
      <c r="P107" t="s">
        <v>1119</v>
      </c>
      <c r="Q107">
        <v>29700</v>
      </c>
      <c r="R107">
        <v>3.2</v>
      </c>
      <c r="S107">
        <v>1.29</v>
      </c>
      <c r="T107" s="90">
        <v>39470.11</v>
      </c>
      <c r="U107" s="90">
        <v>2.4900000000000002</v>
      </c>
      <c r="V107" s="90">
        <v>0.76</v>
      </c>
    </row>
    <row r="108" spans="13:22" x14ac:dyDescent="0.35">
      <c r="M108" t="s">
        <v>1085</v>
      </c>
      <c r="N108" t="s">
        <v>1016</v>
      </c>
      <c r="O108" t="s">
        <v>1003</v>
      </c>
      <c r="P108" t="s">
        <v>1120</v>
      </c>
      <c r="Q108">
        <v>18600</v>
      </c>
      <c r="R108">
        <v>2</v>
      </c>
      <c r="S108">
        <v>1.29</v>
      </c>
      <c r="T108" s="90">
        <v>24049.94</v>
      </c>
      <c r="U108" s="90">
        <v>1.44</v>
      </c>
      <c r="V108" s="90">
        <v>0.72</v>
      </c>
    </row>
    <row r="109" spans="13:22" x14ac:dyDescent="0.35">
      <c r="M109" t="s">
        <v>1088</v>
      </c>
      <c r="N109" t="s">
        <v>1011</v>
      </c>
      <c r="O109" t="s">
        <v>1003</v>
      </c>
      <c r="P109" t="s">
        <v>1126</v>
      </c>
      <c r="Q109">
        <v>33041.4</v>
      </c>
      <c r="R109">
        <v>2.4</v>
      </c>
      <c r="S109">
        <v>0.87</v>
      </c>
      <c r="T109" s="90">
        <v>44901.36</v>
      </c>
      <c r="U109" s="90">
        <v>2.1</v>
      </c>
      <c r="V109" s="90">
        <v>0.56000000000000005</v>
      </c>
    </row>
    <row r="110" spans="13:22" x14ac:dyDescent="0.35">
      <c r="M110" t="s">
        <v>1088</v>
      </c>
      <c r="N110" t="s">
        <v>1011</v>
      </c>
      <c r="O110" t="s">
        <v>1003</v>
      </c>
      <c r="P110" t="s">
        <v>1127</v>
      </c>
      <c r="Q110">
        <v>51867.199999999997</v>
      </c>
      <c r="R110">
        <v>3.9</v>
      </c>
      <c r="S110">
        <v>0.9</v>
      </c>
      <c r="T110" s="90">
        <v>71789.03</v>
      </c>
      <c r="U110" s="90">
        <v>3.4</v>
      </c>
      <c r="V110" s="90">
        <v>0.56999999999999995</v>
      </c>
    </row>
    <row r="111" spans="13:22" x14ac:dyDescent="0.35">
      <c r="M111" t="s">
        <v>1088</v>
      </c>
      <c r="N111" t="s">
        <v>1011</v>
      </c>
      <c r="O111" t="s">
        <v>1003</v>
      </c>
      <c r="P111" t="s">
        <v>1128</v>
      </c>
      <c r="Q111">
        <v>75213.899999999994</v>
      </c>
      <c r="R111">
        <v>5.5</v>
      </c>
      <c r="S111">
        <v>0.88</v>
      </c>
      <c r="T111" s="90">
        <v>102549.63</v>
      </c>
      <c r="U111" s="90">
        <v>4.8099999999999996</v>
      </c>
      <c r="V111" s="90">
        <v>0.56000000000000005</v>
      </c>
    </row>
    <row r="112" spans="13:22" x14ac:dyDescent="0.35">
      <c r="M112" t="s">
        <v>1088</v>
      </c>
      <c r="N112" t="s">
        <v>1011</v>
      </c>
      <c r="O112" t="s">
        <v>1003</v>
      </c>
      <c r="P112" t="s">
        <v>1129</v>
      </c>
      <c r="Q112">
        <v>96514.9</v>
      </c>
      <c r="R112">
        <v>7.1</v>
      </c>
      <c r="S112">
        <v>0.88</v>
      </c>
      <c r="T112" s="90">
        <v>134539.42000000001</v>
      </c>
      <c r="U112" s="90">
        <v>6.29</v>
      </c>
      <c r="V112" s="90">
        <v>0.56000000000000005</v>
      </c>
    </row>
    <row r="113" spans="13:22" x14ac:dyDescent="0.35">
      <c r="M113" t="s">
        <v>1088</v>
      </c>
      <c r="N113" t="s">
        <v>1011</v>
      </c>
      <c r="O113" t="s">
        <v>1003</v>
      </c>
      <c r="P113" t="s">
        <v>1130</v>
      </c>
      <c r="Q113">
        <v>115771.6</v>
      </c>
      <c r="R113">
        <v>8.5</v>
      </c>
      <c r="S113">
        <v>0.88</v>
      </c>
      <c r="T113" s="90">
        <v>159157.13</v>
      </c>
      <c r="U113" s="90">
        <v>7.44</v>
      </c>
      <c r="V113" s="90">
        <v>0.56000000000000005</v>
      </c>
    </row>
    <row r="114" spans="13:22" x14ac:dyDescent="0.35">
      <c r="M114" t="s">
        <v>1088</v>
      </c>
      <c r="N114" t="s">
        <v>1011</v>
      </c>
      <c r="O114" t="s">
        <v>1003</v>
      </c>
      <c r="P114" t="s">
        <v>1131</v>
      </c>
      <c r="Q114">
        <v>157994.29999999999</v>
      </c>
      <c r="R114">
        <v>12.3</v>
      </c>
      <c r="S114">
        <v>0.93</v>
      </c>
      <c r="T114" s="90">
        <v>214867.97</v>
      </c>
      <c r="U114" s="90">
        <v>10.61</v>
      </c>
      <c r="V114" s="90">
        <v>0.59</v>
      </c>
    </row>
    <row r="115" spans="13:22" x14ac:dyDescent="0.35">
      <c r="M115" t="s">
        <v>1088</v>
      </c>
      <c r="N115" t="s">
        <v>1011</v>
      </c>
      <c r="O115" t="s">
        <v>1003</v>
      </c>
      <c r="P115" t="s">
        <v>1097</v>
      </c>
      <c r="Q115">
        <v>204251.7</v>
      </c>
      <c r="R115">
        <v>15.9</v>
      </c>
      <c r="S115">
        <v>0.93</v>
      </c>
      <c r="T115" s="90">
        <v>275300</v>
      </c>
      <c r="U115" s="90">
        <v>14.26</v>
      </c>
      <c r="V115" s="90">
        <v>0.62</v>
      </c>
    </row>
    <row r="116" spans="13:22" x14ac:dyDescent="0.35">
      <c r="M116" t="s">
        <v>1088</v>
      </c>
      <c r="N116" t="s">
        <v>1011</v>
      </c>
      <c r="O116" t="s">
        <v>1003</v>
      </c>
      <c r="P116" t="s">
        <v>1132</v>
      </c>
      <c r="Q116">
        <v>211940.5</v>
      </c>
      <c r="R116">
        <v>16.2</v>
      </c>
      <c r="S116">
        <v>0.92</v>
      </c>
      <c r="T116" s="90">
        <v>289068.28000000003</v>
      </c>
      <c r="U116" s="90">
        <v>14.57</v>
      </c>
      <c r="V116" s="90">
        <v>0.6</v>
      </c>
    </row>
    <row r="117" spans="13:22" x14ac:dyDescent="0.35">
      <c r="M117" t="s">
        <v>1088</v>
      </c>
      <c r="N117" t="s">
        <v>1011</v>
      </c>
      <c r="O117" t="s">
        <v>1003</v>
      </c>
      <c r="P117" t="s">
        <v>1098</v>
      </c>
      <c r="Q117">
        <v>275793.19</v>
      </c>
      <c r="R117">
        <v>21.4</v>
      </c>
      <c r="S117">
        <v>0.93</v>
      </c>
      <c r="T117" s="90">
        <v>383386.13</v>
      </c>
      <c r="U117" s="90">
        <v>19.25</v>
      </c>
      <c r="V117" s="90">
        <v>0.6</v>
      </c>
    </row>
    <row r="118" spans="13:22" x14ac:dyDescent="0.35">
      <c r="M118" t="s">
        <v>1088</v>
      </c>
      <c r="N118" t="s">
        <v>1011</v>
      </c>
      <c r="O118" t="s">
        <v>1003</v>
      </c>
      <c r="P118" t="s">
        <v>1099</v>
      </c>
      <c r="Q118">
        <v>301842.90999999997</v>
      </c>
      <c r="R118">
        <v>24.5</v>
      </c>
      <c r="S118">
        <v>0.97</v>
      </c>
      <c r="T118" s="90">
        <v>411386.53</v>
      </c>
      <c r="U118" s="90">
        <v>22.19</v>
      </c>
      <c r="V118" s="90">
        <v>0.65</v>
      </c>
    </row>
    <row r="119" spans="13:22" x14ac:dyDescent="0.35">
      <c r="M119" t="s">
        <v>1088</v>
      </c>
      <c r="N119" t="s">
        <v>1011</v>
      </c>
      <c r="O119" t="s">
        <v>1003</v>
      </c>
      <c r="P119" t="s">
        <v>1133</v>
      </c>
      <c r="Q119">
        <v>301887.69</v>
      </c>
      <c r="R119">
        <v>24.3</v>
      </c>
      <c r="S119">
        <v>0.97</v>
      </c>
      <c r="T119" s="90">
        <v>406980.72</v>
      </c>
      <c r="U119" s="90">
        <v>21.99</v>
      </c>
      <c r="V119" s="90">
        <v>0.65</v>
      </c>
    </row>
    <row r="120" spans="13:22" x14ac:dyDescent="0.35">
      <c r="M120" t="s">
        <v>1088</v>
      </c>
      <c r="N120" t="s">
        <v>1011</v>
      </c>
      <c r="O120" t="s">
        <v>1003</v>
      </c>
      <c r="P120" t="s">
        <v>1100</v>
      </c>
      <c r="Q120">
        <v>391533.5</v>
      </c>
      <c r="R120">
        <v>35.9</v>
      </c>
      <c r="S120">
        <v>1.1000000000000001</v>
      </c>
      <c r="T120" s="90">
        <v>524690.18999999994</v>
      </c>
      <c r="U120" s="90">
        <v>34.520000000000003</v>
      </c>
      <c r="V120" s="90">
        <v>0.79</v>
      </c>
    </row>
    <row r="121" spans="13:22" x14ac:dyDescent="0.35">
      <c r="M121" t="s">
        <v>1088</v>
      </c>
      <c r="N121" t="s">
        <v>1011</v>
      </c>
      <c r="O121" t="s">
        <v>1003</v>
      </c>
      <c r="P121" t="s">
        <v>1134</v>
      </c>
      <c r="Q121">
        <v>396510.69</v>
      </c>
      <c r="R121">
        <v>33.9</v>
      </c>
      <c r="S121">
        <v>1.03</v>
      </c>
      <c r="T121" s="90">
        <v>534610.43999999994</v>
      </c>
      <c r="U121" s="90">
        <v>31.79</v>
      </c>
      <c r="V121" s="90">
        <v>0.71</v>
      </c>
    </row>
    <row r="122" spans="13:22" x14ac:dyDescent="0.35">
      <c r="M122" t="s">
        <v>1135</v>
      </c>
      <c r="N122" t="s">
        <v>1011</v>
      </c>
      <c r="O122" t="s">
        <v>1003</v>
      </c>
      <c r="P122" t="s">
        <v>1136</v>
      </c>
      <c r="Q122">
        <v>31500</v>
      </c>
      <c r="R122">
        <v>3</v>
      </c>
      <c r="S122">
        <v>1.1399999999999999</v>
      </c>
      <c r="T122" s="90">
        <v>36410.71</v>
      </c>
      <c r="U122" s="90">
        <v>1.76</v>
      </c>
      <c r="V122" s="90">
        <v>0.57999999999999996</v>
      </c>
    </row>
    <row r="123" spans="13:22" x14ac:dyDescent="0.35">
      <c r="M123" t="s">
        <v>1135</v>
      </c>
      <c r="N123" t="s">
        <v>1011</v>
      </c>
      <c r="O123" t="s">
        <v>1003</v>
      </c>
      <c r="P123" t="s">
        <v>1137</v>
      </c>
      <c r="Q123">
        <v>38900</v>
      </c>
      <c r="R123">
        <v>3.7</v>
      </c>
      <c r="S123">
        <v>1.1399999999999999</v>
      </c>
      <c r="T123" s="90">
        <v>45019.5</v>
      </c>
      <c r="U123" s="90">
        <v>2.1800000000000002</v>
      </c>
      <c r="V123" s="90">
        <v>0.57999999999999996</v>
      </c>
    </row>
    <row r="124" spans="13:22" x14ac:dyDescent="0.35">
      <c r="M124" t="s">
        <v>1135</v>
      </c>
      <c r="N124" t="s">
        <v>1011</v>
      </c>
      <c r="O124" t="s">
        <v>1003</v>
      </c>
      <c r="P124" t="s">
        <v>1138</v>
      </c>
      <c r="Q124">
        <v>45600</v>
      </c>
      <c r="R124">
        <v>4.3</v>
      </c>
      <c r="S124">
        <v>1.1299999999999999</v>
      </c>
      <c r="T124" s="90">
        <v>53128.95</v>
      </c>
      <c r="U124" s="90">
        <v>2.52</v>
      </c>
      <c r="V124" s="90">
        <v>0.56999999999999995</v>
      </c>
    </row>
    <row r="125" spans="13:22" x14ac:dyDescent="0.35">
      <c r="M125" t="s">
        <v>1135</v>
      </c>
      <c r="N125" t="s">
        <v>1011</v>
      </c>
      <c r="O125" t="s">
        <v>1003</v>
      </c>
      <c r="P125" t="s">
        <v>1139</v>
      </c>
      <c r="Q125">
        <v>56600</v>
      </c>
      <c r="R125">
        <v>5.3</v>
      </c>
      <c r="S125">
        <v>1.1200000000000001</v>
      </c>
      <c r="T125" s="90">
        <v>65466.26</v>
      </c>
      <c r="U125" s="90">
        <v>3.15</v>
      </c>
      <c r="V125" s="90">
        <v>0.57999999999999996</v>
      </c>
    </row>
    <row r="126" spans="13:22" x14ac:dyDescent="0.35">
      <c r="M126" t="s">
        <v>1135</v>
      </c>
      <c r="N126" t="s">
        <v>1011</v>
      </c>
      <c r="O126" t="s">
        <v>1003</v>
      </c>
      <c r="P126" t="s">
        <v>1140</v>
      </c>
      <c r="Q126">
        <v>66900</v>
      </c>
      <c r="R126">
        <v>6.3</v>
      </c>
      <c r="S126">
        <v>1.1299999999999999</v>
      </c>
      <c r="T126" s="90">
        <v>76828.210000000006</v>
      </c>
      <c r="U126" s="90">
        <v>3.88</v>
      </c>
      <c r="V126" s="90">
        <v>0.61</v>
      </c>
    </row>
    <row r="127" spans="13:22" x14ac:dyDescent="0.35">
      <c r="M127" t="s">
        <v>1112</v>
      </c>
      <c r="N127" t="s">
        <v>1011</v>
      </c>
      <c r="O127" t="s">
        <v>1003</v>
      </c>
      <c r="P127" t="s">
        <v>1141</v>
      </c>
      <c r="Q127">
        <v>4410</v>
      </c>
      <c r="R127">
        <v>0.6</v>
      </c>
      <c r="S127">
        <v>1.63</v>
      </c>
      <c r="T127" s="90">
        <v>6041.49</v>
      </c>
      <c r="U127" s="90">
        <v>0.46</v>
      </c>
      <c r="V127" s="90">
        <v>0.92</v>
      </c>
    </row>
    <row r="128" spans="13:22" x14ac:dyDescent="0.35">
      <c r="M128" t="s">
        <v>1112</v>
      </c>
      <c r="N128" t="s">
        <v>1011</v>
      </c>
      <c r="O128" t="s">
        <v>1003</v>
      </c>
      <c r="P128" t="s">
        <v>1142</v>
      </c>
      <c r="Q128">
        <v>5540</v>
      </c>
      <c r="R128">
        <v>0.9</v>
      </c>
      <c r="S128">
        <v>1.95</v>
      </c>
      <c r="T128" s="90">
        <v>7311.26</v>
      </c>
      <c r="U128" s="90">
        <v>0.66</v>
      </c>
      <c r="V128" s="90">
        <v>1.08</v>
      </c>
    </row>
    <row r="129" spans="13:22" x14ac:dyDescent="0.35">
      <c r="M129" t="s">
        <v>1112</v>
      </c>
      <c r="N129" t="s">
        <v>1011</v>
      </c>
      <c r="O129" t="s">
        <v>1003</v>
      </c>
      <c r="P129" t="s">
        <v>1143</v>
      </c>
      <c r="Q129">
        <v>7360</v>
      </c>
      <c r="R129">
        <v>1.1000000000000001</v>
      </c>
      <c r="S129">
        <v>1.79</v>
      </c>
      <c r="T129" s="90">
        <v>9564.2099999999991</v>
      </c>
      <c r="U129" s="90">
        <v>0.77</v>
      </c>
      <c r="V129" s="90">
        <v>0.97</v>
      </c>
    </row>
    <row r="130" spans="13:22" x14ac:dyDescent="0.35">
      <c r="M130" t="s">
        <v>1112</v>
      </c>
      <c r="N130" t="s">
        <v>1011</v>
      </c>
      <c r="O130" t="s">
        <v>1003</v>
      </c>
      <c r="P130" t="s">
        <v>1144</v>
      </c>
      <c r="Q130">
        <v>8620</v>
      </c>
      <c r="R130">
        <v>1.3</v>
      </c>
      <c r="S130">
        <v>1.81</v>
      </c>
      <c r="T130" s="90">
        <v>11354.14</v>
      </c>
      <c r="U130" s="90">
        <v>0.93</v>
      </c>
      <c r="V130" s="90">
        <v>0.98</v>
      </c>
    </row>
    <row r="131" spans="13:22" x14ac:dyDescent="0.35">
      <c r="M131" t="s">
        <v>1112</v>
      </c>
      <c r="N131" t="s">
        <v>1011</v>
      </c>
      <c r="O131" t="s">
        <v>1003</v>
      </c>
      <c r="P131" t="s">
        <v>1145</v>
      </c>
      <c r="Q131">
        <v>10800</v>
      </c>
      <c r="R131">
        <v>1.4</v>
      </c>
      <c r="S131">
        <v>1.56</v>
      </c>
      <c r="T131" s="90">
        <v>14240.47</v>
      </c>
      <c r="U131" s="90">
        <v>1.04</v>
      </c>
      <c r="V131" s="90">
        <v>0.88</v>
      </c>
    </row>
    <row r="132" spans="13:22" x14ac:dyDescent="0.35">
      <c r="M132" t="s">
        <v>1112</v>
      </c>
      <c r="N132" t="s">
        <v>1011</v>
      </c>
      <c r="O132" t="s">
        <v>1003</v>
      </c>
      <c r="P132" t="s">
        <v>1146</v>
      </c>
      <c r="Q132">
        <v>12400</v>
      </c>
      <c r="R132">
        <v>1.4</v>
      </c>
      <c r="S132">
        <v>1.35</v>
      </c>
      <c r="T132" s="90">
        <v>16270.43</v>
      </c>
      <c r="U132" s="90">
        <v>0.99</v>
      </c>
      <c r="V132" s="90">
        <v>0.73</v>
      </c>
    </row>
    <row r="133" spans="13:22" x14ac:dyDescent="0.35">
      <c r="M133" t="s">
        <v>1112</v>
      </c>
      <c r="N133" t="s">
        <v>1011</v>
      </c>
      <c r="O133" t="s">
        <v>1003</v>
      </c>
      <c r="P133" t="s">
        <v>1147</v>
      </c>
      <c r="Q133">
        <v>12500</v>
      </c>
      <c r="R133">
        <v>1.4</v>
      </c>
      <c r="S133">
        <v>1.34</v>
      </c>
      <c r="T133" s="90">
        <v>16632.099999999999</v>
      </c>
      <c r="U133" s="90">
        <v>1.07</v>
      </c>
      <c r="V133" s="90">
        <v>0.77</v>
      </c>
    </row>
    <row r="134" spans="13:22" x14ac:dyDescent="0.35">
      <c r="M134" t="s">
        <v>1112</v>
      </c>
      <c r="N134" t="s">
        <v>1011</v>
      </c>
      <c r="O134" t="s">
        <v>1003</v>
      </c>
      <c r="P134" t="s">
        <v>1148</v>
      </c>
      <c r="Q134">
        <v>14200</v>
      </c>
      <c r="R134">
        <v>1.7</v>
      </c>
      <c r="S134">
        <v>1.44</v>
      </c>
      <c r="T134" s="90">
        <v>18233.330000000002</v>
      </c>
      <c r="U134" s="90">
        <v>1.25</v>
      </c>
      <c r="V134" s="90">
        <v>0.82</v>
      </c>
    </row>
    <row r="135" spans="13:22" x14ac:dyDescent="0.35">
      <c r="M135" t="s">
        <v>1112</v>
      </c>
      <c r="N135" t="s">
        <v>1011</v>
      </c>
      <c r="O135" t="s">
        <v>1003</v>
      </c>
      <c r="P135" t="s">
        <v>1149</v>
      </c>
      <c r="Q135">
        <v>15700</v>
      </c>
      <c r="R135">
        <v>1.9</v>
      </c>
      <c r="S135">
        <v>1.45</v>
      </c>
      <c r="T135" s="90">
        <v>20862.12</v>
      </c>
      <c r="U135" s="90">
        <v>1.35</v>
      </c>
      <c r="V135" s="90">
        <v>0.78</v>
      </c>
    </row>
    <row r="136" spans="13:22" x14ac:dyDescent="0.35">
      <c r="M136" t="s">
        <v>1112</v>
      </c>
      <c r="N136" t="s">
        <v>1011</v>
      </c>
      <c r="O136" t="s">
        <v>1003</v>
      </c>
      <c r="P136" t="s">
        <v>1150</v>
      </c>
      <c r="Q136">
        <v>15900</v>
      </c>
      <c r="R136">
        <v>1.8</v>
      </c>
      <c r="S136">
        <v>1.36</v>
      </c>
      <c r="T136" s="90">
        <v>21157.38</v>
      </c>
      <c r="U136" s="90">
        <v>1.27</v>
      </c>
      <c r="V136" s="90">
        <v>0.72</v>
      </c>
    </row>
    <row r="137" spans="13:22" x14ac:dyDescent="0.35">
      <c r="M137" t="s">
        <v>1112</v>
      </c>
      <c r="N137" t="s">
        <v>1011</v>
      </c>
      <c r="O137" t="s">
        <v>1003</v>
      </c>
      <c r="P137" t="s">
        <v>1151</v>
      </c>
      <c r="Q137">
        <v>17000</v>
      </c>
      <c r="R137">
        <v>1.9</v>
      </c>
      <c r="S137">
        <v>1.34</v>
      </c>
      <c r="T137" s="90">
        <v>21158.28</v>
      </c>
      <c r="U137" s="90">
        <v>1.37</v>
      </c>
      <c r="V137" s="90">
        <v>0.78</v>
      </c>
    </row>
    <row r="138" spans="13:22" x14ac:dyDescent="0.35">
      <c r="M138" t="s">
        <v>1112</v>
      </c>
      <c r="N138" t="s">
        <v>1011</v>
      </c>
      <c r="O138" t="s">
        <v>1003</v>
      </c>
      <c r="P138" t="s">
        <v>1152</v>
      </c>
      <c r="Q138">
        <v>17500</v>
      </c>
      <c r="R138">
        <v>1.9</v>
      </c>
      <c r="S138">
        <v>1.3</v>
      </c>
      <c r="T138" s="90">
        <v>23525.45</v>
      </c>
      <c r="U138" s="90">
        <v>1.36</v>
      </c>
      <c r="V138" s="90">
        <v>0.69</v>
      </c>
    </row>
    <row r="139" spans="13:22" x14ac:dyDescent="0.35">
      <c r="M139" t="s">
        <v>1112</v>
      </c>
      <c r="N139" t="s">
        <v>1011</v>
      </c>
      <c r="O139" t="s">
        <v>1003</v>
      </c>
      <c r="P139" t="s">
        <v>1153</v>
      </c>
      <c r="Q139">
        <v>17100</v>
      </c>
      <c r="R139">
        <v>2</v>
      </c>
      <c r="S139">
        <v>1.4</v>
      </c>
      <c r="T139" s="90">
        <v>21195.17</v>
      </c>
      <c r="U139" s="90">
        <v>1.42</v>
      </c>
      <c r="V139" s="90">
        <v>0.81</v>
      </c>
    </row>
    <row r="140" spans="13:22" x14ac:dyDescent="0.35">
      <c r="M140" t="s">
        <v>1112</v>
      </c>
      <c r="N140" t="s">
        <v>1011</v>
      </c>
      <c r="O140" t="s">
        <v>1003</v>
      </c>
      <c r="P140" t="s">
        <v>1154</v>
      </c>
      <c r="Q140">
        <v>20500</v>
      </c>
      <c r="R140">
        <v>2.2000000000000002</v>
      </c>
      <c r="S140">
        <v>1.29</v>
      </c>
      <c r="T140" s="90">
        <v>25845.64</v>
      </c>
      <c r="U140" s="90">
        <v>1.53</v>
      </c>
      <c r="V140" s="90">
        <v>0.71</v>
      </c>
    </row>
    <row r="141" spans="13:22" x14ac:dyDescent="0.35">
      <c r="M141" t="s">
        <v>1112</v>
      </c>
      <c r="N141" t="s">
        <v>1011</v>
      </c>
      <c r="O141" t="s">
        <v>1003</v>
      </c>
      <c r="P141" t="s">
        <v>1155</v>
      </c>
      <c r="Q141">
        <v>20900</v>
      </c>
      <c r="R141">
        <v>2.2999999999999998</v>
      </c>
      <c r="S141">
        <v>1.32</v>
      </c>
      <c r="T141" s="90">
        <v>26625.97</v>
      </c>
      <c r="U141" s="90">
        <v>1.58</v>
      </c>
      <c r="V141" s="90">
        <v>0.71</v>
      </c>
    </row>
    <row r="142" spans="13:22" x14ac:dyDescent="0.35">
      <c r="M142" t="s">
        <v>1112</v>
      </c>
      <c r="N142" t="s">
        <v>1011</v>
      </c>
      <c r="O142" t="s">
        <v>1003</v>
      </c>
      <c r="P142" t="s">
        <v>1156</v>
      </c>
      <c r="Q142">
        <v>22200</v>
      </c>
      <c r="R142">
        <v>2.4</v>
      </c>
      <c r="S142">
        <v>1.3</v>
      </c>
      <c r="T142" s="90">
        <v>28755.24</v>
      </c>
      <c r="U142" s="90">
        <v>1.71</v>
      </c>
      <c r="V142" s="90">
        <v>0.71</v>
      </c>
    </row>
    <row r="143" spans="13:22" x14ac:dyDescent="0.35">
      <c r="M143" t="s">
        <v>1112</v>
      </c>
      <c r="N143" t="s">
        <v>1011</v>
      </c>
      <c r="O143" t="s">
        <v>1003</v>
      </c>
      <c r="P143" t="s">
        <v>1157</v>
      </c>
      <c r="Q143">
        <v>22000</v>
      </c>
      <c r="R143">
        <v>2.5</v>
      </c>
      <c r="S143">
        <v>1.36</v>
      </c>
      <c r="T143" s="90">
        <v>27790.880000000001</v>
      </c>
      <c r="U143" s="90">
        <v>1.68</v>
      </c>
      <c r="V143" s="90">
        <v>0.73</v>
      </c>
    </row>
    <row r="144" spans="13:22" x14ac:dyDescent="0.35">
      <c r="M144" t="s">
        <v>1112</v>
      </c>
      <c r="N144" t="s">
        <v>1011</v>
      </c>
      <c r="O144" t="s">
        <v>1003</v>
      </c>
      <c r="P144" t="s">
        <v>1158</v>
      </c>
      <c r="Q144">
        <v>25000</v>
      </c>
      <c r="R144">
        <v>2.7</v>
      </c>
      <c r="S144">
        <v>1.3</v>
      </c>
      <c r="T144" s="90">
        <v>31858.29</v>
      </c>
      <c r="U144" s="90">
        <v>1.91</v>
      </c>
      <c r="V144" s="90">
        <v>0.72</v>
      </c>
    </row>
    <row r="145" spans="13:22" x14ac:dyDescent="0.35">
      <c r="M145" t="s">
        <v>1112</v>
      </c>
      <c r="N145" t="s">
        <v>1011</v>
      </c>
      <c r="O145" t="s">
        <v>1003</v>
      </c>
      <c r="P145" t="s">
        <v>1159</v>
      </c>
      <c r="Q145">
        <v>25700</v>
      </c>
      <c r="R145">
        <v>2.8</v>
      </c>
      <c r="S145">
        <v>1.31</v>
      </c>
      <c r="T145" s="90">
        <v>31982.03</v>
      </c>
      <c r="U145" s="90">
        <v>1.93</v>
      </c>
      <c r="V145" s="90">
        <v>0.72</v>
      </c>
    </row>
    <row r="146" spans="13:22" x14ac:dyDescent="0.35">
      <c r="M146" t="s">
        <v>1112</v>
      </c>
      <c r="N146" t="s">
        <v>1011</v>
      </c>
      <c r="O146" t="s">
        <v>1003</v>
      </c>
      <c r="P146" t="s">
        <v>1160</v>
      </c>
      <c r="Q146">
        <v>26500</v>
      </c>
      <c r="R146">
        <v>3</v>
      </c>
      <c r="S146">
        <v>1.36</v>
      </c>
      <c r="T146" s="90">
        <v>33804.53</v>
      </c>
      <c r="U146" s="90">
        <v>2.0499999999999998</v>
      </c>
      <c r="V146" s="90">
        <v>0.73</v>
      </c>
    </row>
    <row r="147" spans="13:22" x14ac:dyDescent="0.35">
      <c r="M147" t="s">
        <v>1112</v>
      </c>
      <c r="N147" t="s">
        <v>1011</v>
      </c>
      <c r="O147" t="s">
        <v>1003</v>
      </c>
      <c r="P147" t="s">
        <v>1161</v>
      </c>
      <c r="Q147">
        <v>27600</v>
      </c>
      <c r="R147">
        <v>3</v>
      </c>
      <c r="S147">
        <v>1.3</v>
      </c>
      <c r="T147" s="90">
        <v>34372.21</v>
      </c>
      <c r="U147" s="90">
        <v>2.06</v>
      </c>
      <c r="V147" s="90">
        <v>0.72</v>
      </c>
    </row>
    <row r="148" spans="13:22" x14ac:dyDescent="0.35">
      <c r="M148" t="s">
        <v>1112</v>
      </c>
      <c r="N148" t="s">
        <v>1011</v>
      </c>
      <c r="O148" t="s">
        <v>1003</v>
      </c>
      <c r="P148" t="s">
        <v>1162</v>
      </c>
      <c r="Q148">
        <v>29700</v>
      </c>
      <c r="R148">
        <v>3.1</v>
      </c>
      <c r="S148">
        <v>1.25</v>
      </c>
      <c r="T148" s="90">
        <v>40546.6</v>
      </c>
      <c r="U148" s="90">
        <v>2.21</v>
      </c>
      <c r="V148" s="90">
        <v>0.65</v>
      </c>
    </row>
    <row r="149" spans="13:22" x14ac:dyDescent="0.35">
      <c r="M149" t="s">
        <v>1112</v>
      </c>
      <c r="N149" t="s">
        <v>1011</v>
      </c>
      <c r="O149" t="s">
        <v>1003</v>
      </c>
      <c r="P149" t="s">
        <v>1163</v>
      </c>
      <c r="Q149">
        <v>30200</v>
      </c>
      <c r="R149">
        <v>3.2</v>
      </c>
      <c r="S149">
        <v>1.27</v>
      </c>
      <c r="T149" s="90">
        <v>40916.800000000003</v>
      </c>
      <c r="U149" s="90">
        <v>2.38</v>
      </c>
      <c r="V149" s="90">
        <v>0.7</v>
      </c>
    </row>
    <row r="150" spans="13:22" x14ac:dyDescent="0.35">
      <c r="M150" t="s">
        <v>1112</v>
      </c>
      <c r="N150" t="s">
        <v>1011</v>
      </c>
      <c r="O150" t="s">
        <v>1003</v>
      </c>
      <c r="P150" t="s">
        <v>1164</v>
      </c>
      <c r="Q150">
        <v>31900</v>
      </c>
      <c r="R150">
        <v>3.4</v>
      </c>
      <c r="S150">
        <v>1.28</v>
      </c>
      <c r="T150" s="90">
        <v>42907.23</v>
      </c>
      <c r="U150" s="90">
        <v>2.44</v>
      </c>
      <c r="V150" s="90">
        <v>0.68</v>
      </c>
    </row>
    <row r="151" spans="13:22" x14ac:dyDescent="0.35">
      <c r="M151" t="s">
        <v>1112</v>
      </c>
      <c r="N151" t="s">
        <v>1011</v>
      </c>
      <c r="O151" t="s">
        <v>1003</v>
      </c>
      <c r="P151" t="s">
        <v>1164</v>
      </c>
      <c r="Q151">
        <v>32100</v>
      </c>
      <c r="R151">
        <v>3.4</v>
      </c>
      <c r="S151">
        <v>1.27</v>
      </c>
      <c r="T151" s="90">
        <v>43705.13</v>
      </c>
      <c r="U151" s="90">
        <v>2.4900000000000002</v>
      </c>
      <c r="V151" s="90">
        <v>0.68</v>
      </c>
    </row>
    <row r="152" spans="13:22" x14ac:dyDescent="0.35">
      <c r="M152" t="s">
        <v>1112</v>
      </c>
      <c r="N152" t="s">
        <v>1011</v>
      </c>
      <c r="O152" t="s">
        <v>1003</v>
      </c>
      <c r="P152" t="s">
        <v>1165</v>
      </c>
      <c r="Q152">
        <v>34200</v>
      </c>
      <c r="R152">
        <v>3.5</v>
      </c>
      <c r="S152">
        <v>1.23</v>
      </c>
      <c r="T152" s="90">
        <v>45690.42</v>
      </c>
      <c r="U152" s="90">
        <v>2.57</v>
      </c>
      <c r="V152" s="90">
        <v>0.68</v>
      </c>
    </row>
    <row r="153" spans="13:22" x14ac:dyDescent="0.35">
      <c r="M153" t="s">
        <v>1112</v>
      </c>
      <c r="N153" t="s">
        <v>1011</v>
      </c>
      <c r="O153" t="s">
        <v>1003</v>
      </c>
      <c r="P153" t="s">
        <v>1166</v>
      </c>
      <c r="Q153">
        <v>34200</v>
      </c>
      <c r="R153">
        <v>3.5</v>
      </c>
      <c r="S153">
        <v>1.23</v>
      </c>
      <c r="T153" s="90">
        <v>47116.94</v>
      </c>
      <c r="U153" s="90">
        <v>2.5299999999999998</v>
      </c>
      <c r="V153" s="90">
        <v>0.65</v>
      </c>
    </row>
    <row r="154" spans="13:22" x14ac:dyDescent="0.35">
      <c r="M154" t="s">
        <v>1112</v>
      </c>
      <c r="N154" t="s">
        <v>1011</v>
      </c>
      <c r="O154" t="s">
        <v>1003</v>
      </c>
      <c r="P154" t="s">
        <v>1167</v>
      </c>
      <c r="Q154">
        <v>34900</v>
      </c>
      <c r="R154">
        <v>3.7</v>
      </c>
      <c r="S154">
        <v>1.27</v>
      </c>
      <c r="T154" s="90">
        <v>46520.91</v>
      </c>
      <c r="U154" s="90">
        <v>2.64</v>
      </c>
      <c r="V154" s="90">
        <v>0.68</v>
      </c>
    </row>
    <row r="155" spans="13:22" x14ac:dyDescent="0.35">
      <c r="M155" t="s">
        <v>1112</v>
      </c>
      <c r="N155" t="s">
        <v>1011</v>
      </c>
      <c r="O155" t="s">
        <v>1003</v>
      </c>
      <c r="P155" t="s">
        <v>1167</v>
      </c>
      <c r="Q155">
        <v>35100</v>
      </c>
      <c r="R155">
        <v>3.7</v>
      </c>
      <c r="S155">
        <v>1.26</v>
      </c>
      <c r="T155" s="90">
        <v>47657.84</v>
      </c>
      <c r="U155" s="90">
        <v>2.74</v>
      </c>
      <c r="V155" s="90">
        <v>0.69</v>
      </c>
    </row>
    <row r="156" spans="13:22" x14ac:dyDescent="0.35">
      <c r="M156" t="s">
        <v>1112</v>
      </c>
      <c r="N156" t="s">
        <v>1011</v>
      </c>
      <c r="O156" t="s">
        <v>1003</v>
      </c>
      <c r="P156" t="s">
        <v>1168</v>
      </c>
      <c r="Q156">
        <v>38700</v>
      </c>
      <c r="R156">
        <v>4.0999999999999996</v>
      </c>
      <c r="S156">
        <v>1.27</v>
      </c>
      <c r="T156" s="90">
        <v>51155.86</v>
      </c>
      <c r="U156" s="90">
        <v>2.96</v>
      </c>
      <c r="V156" s="90">
        <v>0.69</v>
      </c>
    </row>
    <row r="157" spans="13:22" x14ac:dyDescent="0.35">
      <c r="M157" t="s">
        <v>1112</v>
      </c>
      <c r="N157" t="s">
        <v>1011</v>
      </c>
      <c r="O157" t="s">
        <v>1003</v>
      </c>
      <c r="P157" t="s">
        <v>1169</v>
      </c>
      <c r="Q157">
        <v>38500</v>
      </c>
      <c r="R157">
        <v>4.0999999999999996</v>
      </c>
      <c r="S157">
        <v>1.28</v>
      </c>
      <c r="T157" s="90">
        <v>50372.08</v>
      </c>
      <c r="U157" s="90">
        <v>2.87</v>
      </c>
      <c r="V157" s="90">
        <v>0.68</v>
      </c>
    </row>
    <row r="158" spans="13:22" x14ac:dyDescent="0.35">
      <c r="M158" t="s">
        <v>1112</v>
      </c>
      <c r="N158" t="s">
        <v>1011</v>
      </c>
      <c r="O158" t="s">
        <v>1003</v>
      </c>
      <c r="P158" t="s">
        <v>1170</v>
      </c>
      <c r="Q158">
        <v>43700</v>
      </c>
      <c r="R158">
        <v>4.5999999999999996</v>
      </c>
      <c r="S158">
        <v>1.26</v>
      </c>
      <c r="T158" s="90">
        <v>57907.57</v>
      </c>
      <c r="U158" s="90">
        <v>3.3</v>
      </c>
      <c r="V158" s="90">
        <v>0.68</v>
      </c>
    </row>
    <row r="159" spans="13:22" x14ac:dyDescent="0.35">
      <c r="M159" t="s">
        <v>1112</v>
      </c>
      <c r="N159" t="s">
        <v>1011</v>
      </c>
      <c r="O159" t="s">
        <v>1003</v>
      </c>
      <c r="P159" t="s">
        <v>1171</v>
      </c>
      <c r="Q159">
        <v>43900</v>
      </c>
      <c r="R159">
        <v>4.5999999999999996</v>
      </c>
      <c r="S159">
        <v>1.26</v>
      </c>
      <c r="T159" s="90">
        <v>57643.42</v>
      </c>
      <c r="U159" s="90">
        <v>3.42</v>
      </c>
      <c r="V159" s="90">
        <v>0.71</v>
      </c>
    </row>
    <row r="160" spans="13:22" x14ac:dyDescent="0.35">
      <c r="M160" t="s">
        <v>1112</v>
      </c>
      <c r="N160" t="s">
        <v>1011</v>
      </c>
      <c r="O160" t="s">
        <v>1003</v>
      </c>
      <c r="P160" t="s">
        <v>1172</v>
      </c>
      <c r="Q160">
        <v>49200</v>
      </c>
      <c r="R160">
        <v>5.3</v>
      </c>
      <c r="S160">
        <v>1.29</v>
      </c>
      <c r="T160" s="90">
        <v>62267.56</v>
      </c>
      <c r="U160" s="90">
        <v>3.86</v>
      </c>
      <c r="V160" s="90">
        <v>0.74</v>
      </c>
    </row>
    <row r="161" spans="13:22" x14ac:dyDescent="0.35">
      <c r="M161" t="s">
        <v>1112</v>
      </c>
      <c r="N161" t="s">
        <v>1011</v>
      </c>
      <c r="O161" t="s">
        <v>1003</v>
      </c>
      <c r="P161" t="s">
        <v>1173</v>
      </c>
      <c r="Q161">
        <v>49300</v>
      </c>
      <c r="R161">
        <v>5.3</v>
      </c>
      <c r="S161">
        <v>1.29</v>
      </c>
      <c r="T161" s="90">
        <v>63074.12</v>
      </c>
      <c r="U161" s="90">
        <v>3.71</v>
      </c>
      <c r="V161" s="90">
        <v>0.71</v>
      </c>
    </row>
    <row r="162" spans="13:22" x14ac:dyDescent="0.35">
      <c r="M162" t="s">
        <v>1112</v>
      </c>
      <c r="N162" t="s">
        <v>1011</v>
      </c>
      <c r="O162" t="s">
        <v>1003</v>
      </c>
      <c r="P162" t="s">
        <v>1174</v>
      </c>
      <c r="Q162">
        <v>51800</v>
      </c>
      <c r="R162">
        <v>5.4</v>
      </c>
      <c r="S162">
        <v>1.25</v>
      </c>
      <c r="T162" s="90">
        <v>64114.2</v>
      </c>
      <c r="U162" s="90">
        <v>3.77</v>
      </c>
      <c r="V162" s="90">
        <v>0.71</v>
      </c>
    </row>
    <row r="163" spans="13:22" x14ac:dyDescent="0.35">
      <c r="M163" t="s">
        <v>1112</v>
      </c>
      <c r="N163" t="s">
        <v>1011</v>
      </c>
      <c r="O163" t="s">
        <v>1003</v>
      </c>
      <c r="P163" t="s">
        <v>1175</v>
      </c>
      <c r="Q163">
        <v>52000</v>
      </c>
      <c r="R163">
        <v>5.4</v>
      </c>
      <c r="S163">
        <v>1.25</v>
      </c>
      <c r="T163" s="90">
        <v>64278.81</v>
      </c>
      <c r="U163" s="90">
        <v>3.69</v>
      </c>
      <c r="V163" s="90">
        <v>0.69</v>
      </c>
    </row>
    <row r="164" spans="13:22" x14ac:dyDescent="0.35">
      <c r="M164" t="s">
        <v>1112</v>
      </c>
      <c r="N164" t="s">
        <v>1011</v>
      </c>
      <c r="O164" t="s">
        <v>1003</v>
      </c>
      <c r="P164" t="s">
        <v>1176</v>
      </c>
      <c r="Q164">
        <v>54600</v>
      </c>
      <c r="R164">
        <v>5.7</v>
      </c>
      <c r="S164">
        <v>1.25</v>
      </c>
      <c r="T164" s="90">
        <v>68465.89</v>
      </c>
      <c r="U164" s="90">
        <v>3.92</v>
      </c>
      <c r="V164" s="90">
        <v>0.69</v>
      </c>
    </row>
    <row r="165" spans="13:22" x14ac:dyDescent="0.35">
      <c r="M165" t="s">
        <v>1112</v>
      </c>
      <c r="N165" t="s">
        <v>1011</v>
      </c>
      <c r="O165" t="s">
        <v>1003</v>
      </c>
      <c r="P165" t="s">
        <v>1177</v>
      </c>
      <c r="Q165">
        <v>54400</v>
      </c>
      <c r="R165">
        <v>5.8</v>
      </c>
      <c r="S165">
        <v>1.28</v>
      </c>
      <c r="T165" s="90">
        <v>68295.009999999995</v>
      </c>
      <c r="U165" s="90">
        <v>4.03</v>
      </c>
      <c r="V165" s="90">
        <v>0.71</v>
      </c>
    </row>
    <row r="166" spans="13:22" x14ac:dyDescent="0.35">
      <c r="M166" t="s">
        <v>1112</v>
      </c>
      <c r="N166" t="s">
        <v>1011</v>
      </c>
      <c r="O166" t="s">
        <v>1003</v>
      </c>
      <c r="P166" t="s">
        <v>1178</v>
      </c>
      <c r="Q166">
        <v>58500</v>
      </c>
      <c r="R166">
        <v>6.3</v>
      </c>
      <c r="S166">
        <v>1.29</v>
      </c>
      <c r="T166" s="90">
        <v>73643.67</v>
      </c>
      <c r="U166" s="90">
        <v>4.25</v>
      </c>
      <c r="V166" s="90">
        <v>0.69</v>
      </c>
    </row>
    <row r="167" spans="13:22" x14ac:dyDescent="0.35">
      <c r="M167" t="s">
        <v>1112</v>
      </c>
      <c r="N167" t="s">
        <v>1011</v>
      </c>
      <c r="O167" t="s">
        <v>1003</v>
      </c>
      <c r="P167" t="s">
        <v>1179</v>
      </c>
      <c r="Q167">
        <v>58400</v>
      </c>
      <c r="R167">
        <v>6.3</v>
      </c>
      <c r="S167">
        <v>1.29</v>
      </c>
      <c r="T167" s="90">
        <v>73269.67</v>
      </c>
      <c r="U167" s="90">
        <v>4.4000000000000004</v>
      </c>
      <c r="V167" s="90">
        <v>0.72</v>
      </c>
    </row>
    <row r="168" spans="13:22" x14ac:dyDescent="0.35">
      <c r="M168" t="s">
        <v>1026</v>
      </c>
      <c r="N168" t="s">
        <v>1011</v>
      </c>
      <c r="O168" t="s">
        <v>1003</v>
      </c>
      <c r="P168" t="s">
        <v>1180</v>
      </c>
      <c r="Q168">
        <v>5410</v>
      </c>
      <c r="R168">
        <v>0.6</v>
      </c>
      <c r="S168">
        <v>1.33</v>
      </c>
      <c r="T168" s="90">
        <v>7059.08</v>
      </c>
      <c r="U168" s="90">
        <v>0.47</v>
      </c>
      <c r="V168" s="90">
        <v>0.8</v>
      </c>
    </row>
    <row r="169" spans="13:22" x14ac:dyDescent="0.35">
      <c r="M169" t="s">
        <v>1026</v>
      </c>
      <c r="N169" t="s">
        <v>1011</v>
      </c>
      <c r="O169" t="s">
        <v>1003</v>
      </c>
      <c r="P169" t="s">
        <v>1181</v>
      </c>
      <c r="Q169">
        <v>5280</v>
      </c>
      <c r="R169">
        <v>0.6</v>
      </c>
      <c r="S169">
        <v>1.36</v>
      </c>
      <c r="T169" s="90">
        <v>7073.07</v>
      </c>
      <c r="U169" s="90">
        <v>0.45</v>
      </c>
      <c r="V169" s="90">
        <v>0.76</v>
      </c>
    </row>
    <row r="170" spans="13:22" x14ac:dyDescent="0.35">
      <c r="M170" t="s">
        <v>1026</v>
      </c>
      <c r="N170" t="s">
        <v>1011</v>
      </c>
      <c r="O170" t="s">
        <v>1003</v>
      </c>
      <c r="P170" t="s">
        <v>1182</v>
      </c>
      <c r="Q170">
        <v>8360</v>
      </c>
      <c r="R170">
        <v>0.9</v>
      </c>
      <c r="S170">
        <v>1.29</v>
      </c>
      <c r="T170" s="90">
        <v>10801.39</v>
      </c>
      <c r="U170" s="90">
        <v>0.63</v>
      </c>
      <c r="V170" s="90">
        <v>0.7</v>
      </c>
    </row>
    <row r="171" spans="13:22" x14ac:dyDescent="0.35">
      <c r="M171" t="s">
        <v>1026</v>
      </c>
      <c r="N171" t="s">
        <v>1011</v>
      </c>
      <c r="O171" t="s">
        <v>1003</v>
      </c>
      <c r="P171" t="s">
        <v>1183</v>
      </c>
      <c r="Q171">
        <v>8560</v>
      </c>
      <c r="R171">
        <v>0.9</v>
      </c>
      <c r="S171">
        <v>1.26</v>
      </c>
      <c r="T171" s="90">
        <v>10777.02</v>
      </c>
      <c r="U171" s="90">
        <v>0.61</v>
      </c>
      <c r="V171" s="90">
        <v>0.68</v>
      </c>
    </row>
    <row r="172" spans="13:22" x14ac:dyDescent="0.35">
      <c r="M172" t="s">
        <v>1026</v>
      </c>
      <c r="N172" t="s">
        <v>1011</v>
      </c>
      <c r="O172" t="s">
        <v>1003</v>
      </c>
      <c r="P172" t="s">
        <v>1184</v>
      </c>
      <c r="Q172">
        <v>11500</v>
      </c>
      <c r="R172">
        <v>1.5</v>
      </c>
      <c r="S172">
        <v>1.57</v>
      </c>
      <c r="T172" s="90">
        <v>14558.34</v>
      </c>
      <c r="U172" s="90">
        <v>1.1200000000000001</v>
      </c>
      <c r="V172" s="90">
        <v>0.92</v>
      </c>
    </row>
    <row r="173" spans="13:22" x14ac:dyDescent="0.35">
      <c r="M173" t="s">
        <v>1026</v>
      </c>
      <c r="N173" t="s">
        <v>1011</v>
      </c>
      <c r="O173" t="s">
        <v>1003</v>
      </c>
      <c r="P173" t="s">
        <v>1185</v>
      </c>
      <c r="Q173">
        <v>11900</v>
      </c>
      <c r="R173">
        <v>1.6</v>
      </c>
      <c r="S173">
        <v>1.61</v>
      </c>
      <c r="T173" s="90">
        <v>15091.09</v>
      </c>
      <c r="U173" s="90">
        <v>1.1499999999999999</v>
      </c>
      <c r="V173" s="90">
        <v>0.91</v>
      </c>
    </row>
    <row r="174" spans="13:22" x14ac:dyDescent="0.35">
      <c r="M174" t="s">
        <v>1026</v>
      </c>
      <c r="N174" t="s">
        <v>1011</v>
      </c>
      <c r="O174" t="s">
        <v>1003</v>
      </c>
      <c r="P174" t="s">
        <v>1186</v>
      </c>
      <c r="Q174">
        <v>13300</v>
      </c>
      <c r="R174">
        <v>1.4</v>
      </c>
      <c r="S174">
        <v>1.26</v>
      </c>
      <c r="T174" s="90">
        <v>16554.52</v>
      </c>
      <c r="U174" s="90">
        <v>0.89</v>
      </c>
      <c r="V174" s="90">
        <v>0.64</v>
      </c>
    </row>
    <row r="175" spans="13:22" x14ac:dyDescent="0.35">
      <c r="M175" t="s">
        <v>1026</v>
      </c>
      <c r="N175" t="s">
        <v>1011</v>
      </c>
      <c r="O175" t="s">
        <v>1003</v>
      </c>
      <c r="P175" t="s">
        <v>1187</v>
      </c>
      <c r="Q175">
        <v>13800</v>
      </c>
      <c r="R175">
        <v>1.5</v>
      </c>
      <c r="S175">
        <v>1.3</v>
      </c>
      <c r="T175" s="90">
        <v>17306.099999999999</v>
      </c>
      <c r="U175" s="90">
        <v>0.99</v>
      </c>
      <c r="V175" s="90">
        <v>0.69</v>
      </c>
    </row>
    <row r="176" spans="13:22" x14ac:dyDescent="0.35">
      <c r="M176" t="s">
        <v>1026</v>
      </c>
      <c r="N176" t="s">
        <v>1011</v>
      </c>
      <c r="O176" t="s">
        <v>1003</v>
      </c>
      <c r="P176" t="s">
        <v>1188</v>
      </c>
      <c r="Q176">
        <v>15300</v>
      </c>
      <c r="R176">
        <v>1.6</v>
      </c>
      <c r="S176">
        <v>1.25</v>
      </c>
      <c r="T176" s="90">
        <v>18650.75</v>
      </c>
      <c r="U176" s="90">
        <v>1.07</v>
      </c>
      <c r="V176" s="90">
        <v>0.69</v>
      </c>
    </row>
    <row r="177" spans="13:22" x14ac:dyDescent="0.35">
      <c r="M177" t="s">
        <v>1026</v>
      </c>
      <c r="N177" t="s">
        <v>1011</v>
      </c>
      <c r="O177" t="s">
        <v>1003</v>
      </c>
      <c r="P177" t="s">
        <v>1189</v>
      </c>
      <c r="Q177">
        <v>15300</v>
      </c>
      <c r="R177">
        <v>1.6</v>
      </c>
      <c r="S177">
        <v>1.25</v>
      </c>
      <c r="T177" s="90">
        <v>18741.25</v>
      </c>
      <c r="U177" s="90">
        <v>1.1599999999999999</v>
      </c>
      <c r="V177" s="90">
        <v>0.74</v>
      </c>
    </row>
    <row r="178" spans="13:22" x14ac:dyDescent="0.35">
      <c r="M178" t="s">
        <v>1026</v>
      </c>
      <c r="N178" t="s">
        <v>1011</v>
      </c>
      <c r="O178" t="s">
        <v>1003</v>
      </c>
      <c r="P178" t="s">
        <v>1190</v>
      </c>
      <c r="Q178">
        <v>20000</v>
      </c>
      <c r="R178">
        <v>2.4</v>
      </c>
      <c r="S178">
        <v>1.44</v>
      </c>
      <c r="T178" s="90">
        <v>28837.91</v>
      </c>
      <c r="U178" s="90">
        <v>1.8</v>
      </c>
      <c r="V178" s="90">
        <v>0.75</v>
      </c>
    </row>
    <row r="179" spans="13:22" x14ac:dyDescent="0.35">
      <c r="M179" t="s">
        <v>1026</v>
      </c>
      <c r="N179" t="s">
        <v>1011</v>
      </c>
      <c r="O179" t="s">
        <v>1003</v>
      </c>
      <c r="P179" t="s">
        <v>1191</v>
      </c>
      <c r="Q179">
        <v>20200</v>
      </c>
      <c r="R179">
        <v>2.5</v>
      </c>
      <c r="S179">
        <v>1.49</v>
      </c>
      <c r="T179" s="90">
        <v>29153.18</v>
      </c>
      <c r="U179" s="90">
        <v>2.0099999999999998</v>
      </c>
      <c r="V179" s="90">
        <v>0.83</v>
      </c>
    </row>
    <row r="180" spans="13:22" x14ac:dyDescent="0.35">
      <c r="M180" t="s">
        <v>1026</v>
      </c>
      <c r="N180" t="s">
        <v>1011</v>
      </c>
      <c r="O180" t="s">
        <v>1003</v>
      </c>
      <c r="P180" t="s">
        <v>1192</v>
      </c>
      <c r="Q180">
        <v>21000</v>
      </c>
      <c r="R180">
        <v>2.2000000000000002</v>
      </c>
      <c r="S180">
        <v>1.26</v>
      </c>
      <c r="T180" s="90">
        <v>25215.73</v>
      </c>
      <c r="U180" s="90">
        <v>1.47</v>
      </c>
      <c r="V180" s="90">
        <v>0.7</v>
      </c>
    </row>
    <row r="181" spans="13:22" x14ac:dyDescent="0.35">
      <c r="M181" t="s">
        <v>1026</v>
      </c>
      <c r="N181" t="s">
        <v>1011</v>
      </c>
      <c r="O181" t="s">
        <v>1003</v>
      </c>
      <c r="P181" t="s">
        <v>1193</v>
      </c>
      <c r="Q181">
        <v>21400</v>
      </c>
      <c r="R181">
        <v>2.2999999999999998</v>
      </c>
      <c r="S181">
        <v>1.29</v>
      </c>
      <c r="T181" s="90">
        <v>25878.240000000002</v>
      </c>
      <c r="U181" s="90">
        <v>1.55</v>
      </c>
      <c r="V181" s="90">
        <v>0.72</v>
      </c>
    </row>
    <row r="182" spans="13:22" x14ac:dyDescent="0.35">
      <c r="M182" t="s">
        <v>1026</v>
      </c>
      <c r="N182" t="s">
        <v>1011</v>
      </c>
      <c r="O182" t="s">
        <v>1003</v>
      </c>
      <c r="P182" t="s">
        <v>1194</v>
      </c>
      <c r="Q182">
        <v>30700</v>
      </c>
      <c r="R182">
        <v>3.3</v>
      </c>
      <c r="S182">
        <v>1.29</v>
      </c>
      <c r="T182" s="90">
        <v>37730.51</v>
      </c>
      <c r="U182" s="90">
        <v>2.36</v>
      </c>
      <c r="V182" s="90">
        <v>0.75</v>
      </c>
    </row>
    <row r="183" spans="13:22" x14ac:dyDescent="0.35">
      <c r="M183" t="s">
        <v>1026</v>
      </c>
      <c r="N183" t="s">
        <v>1011</v>
      </c>
      <c r="O183" t="s">
        <v>1003</v>
      </c>
      <c r="P183" t="s">
        <v>1195</v>
      </c>
      <c r="Q183">
        <v>31800</v>
      </c>
      <c r="R183">
        <v>3.3</v>
      </c>
      <c r="S183">
        <v>1.25</v>
      </c>
      <c r="T183" s="90">
        <v>38860.19</v>
      </c>
      <c r="U183" s="90">
        <v>2.21</v>
      </c>
      <c r="V183" s="90">
        <v>0.68</v>
      </c>
    </row>
    <row r="184" spans="13:22" x14ac:dyDescent="0.35">
      <c r="M184" t="s">
        <v>1026</v>
      </c>
      <c r="N184" t="s">
        <v>1011</v>
      </c>
      <c r="O184" t="s">
        <v>1003</v>
      </c>
      <c r="P184" t="s">
        <v>1196</v>
      </c>
      <c r="Q184">
        <v>35200</v>
      </c>
      <c r="R184">
        <v>3.8</v>
      </c>
      <c r="S184">
        <v>1.3</v>
      </c>
      <c r="T184" s="90">
        <v>42680.47</v>
      </c>
      <c r="U184" s="90">
        <v>2.56</v>
      </c>
      <c r="V184" s="90">
        <v>0.72</v>
      </c>
    </row>
    <row r="185" spans="13:22" x14ac:dyDescent="0.35">
      <c r="M185" t="s">
        <v>1026</v>
      </c>
      <c r="N185" t="s">
        <v>1011</v>
      </c>
      <c r="O185" t="s">
        <v>1003</v>
      </c>
      <c r="P185" t="s">
        <v>1197</v>
      </c>
      <c r="Q185">
        <v>35400</v>
      </c>
      <c r="R185">
        <v>4.0999999999999996</v>
      </c>
      <c r="S185">
        <v>1.39</v>
      </c>
      <c r="T185" s="90">
        <v>44378.06</v>
      </c>
      <c r="U185" s="90">
        <v>2.88</v>
      </c>
      <c r="V185" s="90">
        <v>0.78</v>
      </c>
    </row>
    <row r="186" spans="13:22" x14ac:dyDescent="0.35">
      <c r="M186" t="s">
        <v>1026</v>
      </c>
      <c r="N186" t="s">
        <v>1011</v>
      </c>
      <c r="O186" t="s">
        <v>1003</v>
      </c>
      <c r="P186" t="s">
        <v>1198</v>
      </c>
      <c r="Q186">
        <v>50100</v>
      </c>
      <c r="R186">
        <v>5.4</v>
      </c>
      <c r="S186">
        <v>1.29</v>
      </c>
      <c r="T186" s="90">
        <v>65552.13</v>
      </c>
      <c r="U186" s="90">
        <v>3.92</v>
      </c>
      <c r="V186" s="90">
        <v>0.72</v>
      </c>
    </row>
    <row r="187" spans="13:22" x14ac:dyDescent="0.35">
      <c r="M187" t="s">
        <v>1026</v>
      </c>
      <c r="N187" t="s">
        <v>1011</v>
      </c>
      <c r="O187" t="s">
        <v>1003</v>
      </c>
      <c r="P187" t="s">
        <v>1199</v>
      </c>
      <c r="Q187">
        <v>61400</v>
      </c>
      <c r="R187">
        <v>6.9</v>
      </c>
      <c r="S187">
        <v>1.35</v>
      </c>
      <c r="T187" s="90">
        <v>72735.73</v>
      </c>
      <c r="U187" s="90">
        <v>4.8600000000000003</v>
      </c>
      <c r="V187" s="90">
        <v>0.8</v>
      </c>
    </row>
    <row r="188" spans="13:22" x14ac:dyDescent="0.35">
      <c r="M188" t="s">
        <v>1026</v>
      </c>
      <c r="N188" t="s">
        <v>1011</v>
      </c>
      <c r="O188" t="s">
        <v>1003</v>
      </c>
      <c r="P188" t="s">
        <v>1200</v>
      </c>
      <c r="Q188">
        <v>81500</v>
      </c>
      <c r="R188">
        <v>9.1999999999999993</v>
      </c>
      <c r="S188">
        <v>1.35</v>
      </c>
      <c r="T188" s="90">
        <v>104323.38</v>
      </c>
      <c r="U188" s="90">
        <v>6.46</v>
      </c>
      <c r="V188" s="90">
        <v>0.74</v>
      </c>
    </row>
    <row r="189" spans="13:22" x14ac:dyDescent="0.35">
      <c r="M189" t="s">
        <v>1026</v>
      </c>
      <c r="N189" t="s">
        <v>1011</v>
      </c>
      <c r="O189" t="s">
        <v>1003</v>
      </c>
      <c r="P189" t="s">
        <v>1201</v>
      </c>
      <c r="Q189">
        <v>120200</v>
      </c>
      <c r="R189">
        <v>12.5</v>
      </c>
      <c r="S189">
        <v>1.25</v>
      </c>
      <c r="T189" s="90">
        <v>143615.16</v>
      </c>
      <c r="U189" s="90">
        <v>9.44</v>
      </c>
      <c r="V189" s="90">
        <v>0.79</v>
      </c>
    </row>
    <row r="190" spans="13:22" x14ac:dyDescent="0.35">
      <c r="M190" t="s">
        <v>1026</v>
      </c>
      <c r="N190" t="s">
        <v>1011</v>
      </c>
      <c r="O190" t="s">
        <v>1003</v>
      </c>
      <c r="P190" t="s">
        <v>1202</v>
      </c>
      <c r="Q190">
        <v>184000</v>
      </c>
      <c r="R190">
        <v>19.5</v>
      </c>
      <c r="S190">
        <v>1.27</v>
      </c>
      <c r="T190" s="90">
        <v>225413.94</v>
      </c>
      <c r="U190" s="90">
        <v>13.54</v>
      </c>
      <c r="V190" s="90">
        <v>0.72</v>
      </c>
    </row>
    <row r="191" spans="13:22" x14ac:dyDescent="0.35">
      <c r="M191" t="s">
        <v>1026</v>
      </c>
      <c r="N191" t="s">
        <v>1011</v>
      </c>
      <c r="O191" t="s">
        <v>1003</v>
      </c>
      <c r="P191" t="s">
        <v>1203</v>
      </c>
      <c r="Q191">
        <v>229000</v>
      </c>
      <c r="R191">
        <v>24.4</v>
      </c>
      <c r="S191">
        <v>1.28</v>
      </c>
      <c r="T191" s="90">
        <v>297359.28000000003</v>
      </c>
      <c r="U191" s="90">
        <v>17.440000000000001</v>
      </c>
      <c r="V191" s="90">
        <v>0.7</v>
      </c>
    </row>
    <row r="192" spans="13:22" x14ac:dyDescent="0.35">
      <c r="M192" t="s">
        <v>1026</v>
      </c>
      <c r="N192" t="s">
        <v>1011</v>
      </c>
      <c r="O192" t="s">
        <v>1003</v>
      </c>
      <c r="P192" t="s">
        <v>1204</v>
      </c>
      <c r="Q192">
        <v>269000</v>
      </c>
      <c r="R192">
        <v>29.3</v>
      </c>
      <c r="S192">
        <v>1.31</v>
      </c>
      <c r="T192" s="90">
        <v>355955.5</v>
      </c>
      <c r="U192" s="90">
        <v>19.649999999999999</v>
      </c>
      <c r="V192" s="90">
        <v>0.66</v>
      </c>
    </row>
    <row r="193" spans="13:22" x14ac:dyDescent="0.35">
      <c r="M193" t="s">
        <v>1026</v>
      </c>
      <c r="N193" t="s">
        <v>1011</v>
      </c>
      <c r="O193" t="s">
        <v>1003</v>
      </c>
      <c r="P193" t="s">
        <v>1205</v>
      </c>
      <c r="Q193">
        <v>277000</v>
      </c>
      <c r="R193">
        <v>29.2</v>
      </c>
      <c r="S193">
        <v>1.26</v>
      </c>
      <c r="T193" s="90">
        <v>339325.63</v>
      </c>
      <c r="U193" s="90">
        <v>20.29</v>
      </c>
      <c r="V193" s="90">
        <v>0.72</v>
      </c>
    </row>
    <row r="194" spans="13:22" x14ac:dyDescent="0.35">
      <c r="M194" t="s">
        <v>1026</v>
      </c>
      <c r="N194" t="s">
        <v>1011</v>
      </c>
      <c r="O194" t="s">
        <v>1003</v>
      </c>
      <c r="P194" t="s">
        <v>1206</v>
      </c>
      <c r="Q194">
        <v>348000</v>
      </c>
      <c r="R194">
        <v>37.6</v>
      </c>
      <c r="S194">
        <v>1.3</v>
      </c>
      <c r="T194" s="90">
        <v>432070.09</v>
      </c>
      <c r="U194" s="90">
        <v>25.93</v>
      </c>
      <c r="V194" s="90">
        <v>0.72</v>
      </c>
    </row>
    <row r="195" spans="13:22" x14ac:dyDescent="0.35">
      <c r="M195" t="s">
        <v>1026</v>
      </c>
      <c r="N195" t="s">
        <v>1011</v>
      </c>
      <c r="O195" t="s">
        <v>1003</v>
      </c>
      <c r="P195" t="s">
        <v>1207</v>
      </c>
      <c r="Q195">
        <v>386000</v>
      </c>
      <c r="R195">
        <v>43.1</v>
      </c>
      <c r="S195">
        <v>1.34</v>
      </c>
      <c r="T195" s="90">
        <v>474838.63</v>
      </c>
      <c r="U195" s="90">
        <v>32.18</v>
      </c>
      <c r="V195" s="90">
        <v>0.81</v>
      </c>
    </row>
    <row r="196" spans="13:22" x14ac:dyDescent="0.35">
      <c r="M196" t="s">
        <v>1208</v>
      </c>
      <c r="N196" t="s">
        <v>1011</v>
      </c>
      <c r="O196" t="s">
        <v>1003</v>
      </c>
      <c r="P196" t="s">
        <v>1209</v>
      </c>
      <c r="Q196">
        <v>52600</v>
      </c>
      <c r="R196">
        <v>5.2</v>
      </c>
      <c r="S196">
        <v>1.19</v>
      </c>
      <c r="T196" s="90">
        <v>61607.75</v>
      </c>
      <c r="U196" s="90">
        <v>3.14</v>
      </c>
      <c r="V196" s="90">
        <v>0.61</v>
      </c>
    </row>
    <row r="197" spans="13:22" x14ac:dyDescent="0.35">
      <c r="M197" t="s">
        <v>1121</v>
      </c>
      <c r="N197" t="s">
        <v>1011</v>
      </c>
      <c r="O197" t="s">
        <v>1003</v>
      </c>
      <c r="P197" t="s">
        <v>1210</v>
      </c>
      <c r="Q197">
        <v>12700</v>
      </c>
      <c r="R197">
        <v>1.5</v>
      </c>
      <c r="S197">
        <v>1.42</v>
      </c>
      <c r="T197" s="90">
        <v>16902.63</v>
      </c>
      <c r="U197" s="90">
        <v>1.04</v>
      </c>
      <c r="V197" s="90">
        <v>0.74</v>
      </c>
    </row>
    <row r="198" spans="13:22" x14ac:dyDescent="0.35">
      <c r="M198" t="s">
        <v>1121</v>
      </c>
      <c r="N198" t="s">
        <v>1011</v>
      </c>
      <c r="O198" t="s">
        <v>1003</v>
      </c>
      <c r="P198" t="s">
        <v>1211</v>
      </c>
      <c r="Q198">
        <v>16600</v>
      </c>
      <c r="R198">
        <v>1.8</v>
      </c>
      <c r="S198">
        <v>1.3</v>
      </c>
      <c r="T198" s="90">
        <v>21020.26</v>
      </c>
      <c r="U198" s="90">
        <v>1.25</v>
      </c>
      <c r="V198" s="90">
        <v>0.71</v>
      </c>
    </row>
    <row r="199" spans="13:22" x14ac:dyDescent="0.35">
      <c r="M199" t="s">
        <v>1121</v>
      </c>
      <c r="N199" t="s">
        <v>1011</v>
      </c>
      <c r="O199" t="s">
        <v>1003</v>
      </c>
      <c r="P199" t="s">
        <v>1165</v>
      </c>
      <c r="Q199">
        <v>28700</v>
      </c>
      <c r="R199">
        <v>2.9</v>
      </c>
      <c r="S199">
        <v>1.21</v>
      </c>
      <c r="T199" s="90">
        <v>38288.58</v>
      </c>
      <c r="U199" s="90">
        <v>2.16</v>
      </c>
      <c r="V199" s="90">
        <v>0.68</v>
      </c>
    </row>
    <row r="200" spans="13:22" x14ac:dyDescent="0.35">
      <c r="M200" t="s">
        <v>1121</v>
      </c>
      <c r="N200" t="s">
        <v>1011</v>
      </c>
      <c r="O200" t="s">
        <v>1003</v>
      </c>
      <c r="P200" t="s">
        <v>1212</v>
      </c>
      <c r="Q200">
        <v>28600</v>
      </c>
      <c r="R200">
        <v>2.9</v>
      </c>
      <c r="S200">
        <v>1.22</v>
      </c>
      <c r="T200" s="90">
        <v>39483.96</v>
      </c>
      <c r="U200" s="90">
        <v>2.12</v>
      </c>
      <c r="V200" s="90">
        <v>0.65</v>
      </c>
    </row>
    <row r="201" spans="13:22" x14ac:dyDescent="0.35">
      <c r="M201" t="s">
        <v>1121</v>
      </c>
      <c r="N201" t="s">
        <v>1011</v>
      </c>
      <c r="O201" t="s">
        <v>1003</v>
      </c>
      <c r="P201" t="s">
        <v>1172</v>
      </c>
      <c r="Q201">
        <v>41200</v>
      </c>
      <c r="R201">
        <v>4.4000000000000004</v>
      </c>
      <c r="S201">
        <v>1.28</v>
      </c>
      <c r="T201" s="90">
        <v>52180.22</v>
      </c>
      <c r="U201" s="90">
        <v>3.23</v>
      </c>
      <c r="V201" s="90">
        <v>0.74</v>
      </c>
    </row>
    <row r="202" spans="13:22" x14ac:dyDescent="0.35">
      <c r="M202" t="s">
        <v>1121</v>
      </c>
      <c r="N202" t="s">
        <v>1011</v>
      </c>
      <c r="O202" t="s">
        <v>1003</v>
      </c>
      <c r="P202" t="s">
        <v>1213</v>
      </c>
      <c r="Q202">
        <v>43600</v>
      </c>
      <c r="R202">
        <v>4.5</v>
      </c>
      <c r="S202">
        <v>1.24</v>
      </c>
      <c r="T202" s="90">
        <v>53852.800000000003</v>
      </c>
      <c r="U202" s="90">
        <v>3.09</v>
      </c>
      <c r="V202" s="90">
        <v>0.69</v>
      </c>
    </row>
    <row r="203" spans="13:22" x14ac:dyDescent="0.35">
      <c r="M203" t="s">
        <v>1121</v>
      </c>
      <c r="N203" t="s">
        <v>1011</v>
      </c>
      <c r="O203" t="s">
        <v>1003</v>
      </c>
      <c r="P203" t="s">
        <v>1174</v>
      </c>
      <c r="Q203">
        <v>43400</v>
      </c>
      <c r="R203">
        <v>4.5</v>
      </c>
      <c r="S203">
        <v>1.24</v>
      </c>
      <c r="T203" s="90">
        <v>53663.57</v>
      </c>
      <c r="U203" s="90">
        <v>3.16</v>
      </c>
      <c r="V203" s="90">
        <v>0.71</v>
      </c>
    </row>
    <row r="204" spans="13:22" x14ac:dyDescent="0.35">
      <c r="M204" t="s">
        <v>1121</v>
      </c>
      <c r="N204" t="s">
        <v>1011</v>
      </c>
      <c r="O204" t="s">
        <v>1003</v>
      </c>
      <c r="P204" t="s">
        <v>1179</v>
      </c>
      <c r="Q204">
        <v>48900</v>
      </c>
      <c r="R204">
        <v>5.3</v>
      </c>
      <c r="S204">
        <v>1.3</v>
      </c>
      <c r="T204" s="90">
        <v>61326.73</v>
      </c>
      <c r="U204" s="90">
        <v>3.68</v>
      </c>
      <c r="V204" s="90">
        <v>0.72</v>
      </c>
    </row>
    <row r="205" spans="13:22" x14ac:dyDescent="0.35">
      <c r="M205" t="s">
        <v>1085</v>
      </c>
      <c r="N205" t="s">
        <v>1011</v>
      </c>
      <c r="O205" t="s">
        <v>1003</v>
      </c>
      <c r="P205" t="s">
        <v>1181</v>
      </c>
      <c r="Q205">
        <v>4410</v>
      </c>
      <c r="R205">
        <v>0.5</v>
      </c>
      <c r="S205">
        <v>1.36</v>
      </c>
      <c r="T205" s="90">
        <v>5905.97</v>
      </c>
      <c r="U205" s="90">
        <v>0.37</v>
      </c>
      <c r="V205" s="90">
        <v>0.74</v>
      </c>
    </row>
    <row r="206" spans="13:22" x14ac:dyDescent="0.35">
      <c r="M206" t="s">
        <v>1085</v>
      </c>
      <c r="N206" t="s">
        <v>1011</v>
      </c>
      <c r="O206" t="s">
        <v>1003</v>
      </c>
      <c r="P206" t="s">
        <v>1183</v>
      </c>
      <c r="Q206">
        <v>7150</v>
      </c>
      <c r="R206">
        <v>0.7</v>
      </c>
      <c r="S206">
        <v>1.17</v>
      </c>
      <c r="T206" s="90">
        <v>8998.7099999999991</v>
      </c>
      <c r="U206" s="90">
        <v>0.5</v>
      </c>
      <c r="V206" s="90">
        <v>0.67</v>
      </c>
    </row>
    <row r="207" spans="13:22" x14ac:dyDescent="0.35">
      <c r="M207" t="s">
        <v>1085</v>
      </c>
      <c r="N207" t="s">
        <v>1011</v>
      </c>
      <c r="O207" t="s">
        <v>1003</v>
      </c>
      <c r="P207" t="s">
        <v>1185</v>
      </c>
      <c r="Q207">
        <v>9950</v>
      </c>
      <c r="R207">
        <v>1.3</v>
      </c>
      <c r="S207">
        <v>1.57</v>
      </c>
      <c r="T207" s="90">
        <v>12601.06</v>
      </c>
      <c r="U207" s="90">
        <v>0.94</v>
      </c>
      <c r="V207" s="90">
        <v>0.9</v>
      </c>
    </row>
    <row r="208" spans="13:22" x14ac:dyDescent="0.35">
      <c r="M208" t="s">
        <v>1085</v>
      </c>
      <c r="N208" t="s">
        <v>1011</v>
      </c>
      <c r="O208" t="s">
        <v>1003</v>
      </c>
      <c r="P208" t="s">
        <v>1184</v>
      </c>
      <c r="Q208">
        <v>9580</v>
      </c>
      <c r="R208">
        <v>1.3</v>
      </c>
      <c r="S208">
        <v>1.63</v>
      </c>
      <c r="T208" s="90">
        <v>12156.22</v>
      </c>
      <c r="U208" s="90">
        <v>0.92</v>
      </c>
      <c r="V208" s="90">
        <v>0.91</v>
      </c>
    </row>
    <row r="209" spans="13:22" x14ac:dyDescent="0.35">
      <c r="M209" t="s">
        <v>1085</v>
      </c>
      <c r="N209" t="s">
        <v>1011</v>
      </c>
      <c r="O209" t="s">
        <v>1003</v>
      </c>
      <c r="P209" t="s">
        <v>1187</v>
      </c>
      <c r="Q209">
        <v>11500</v>
      </c>
      <c r="R209">
        <v>1.2</v>
      </c>
      <c r="S209">
        <v>1.25</v>
      </c>
      <c r="T209" s="90">
        <v>14450.6</v>
      </c>
      <c r="U209" s="90">
        <v>0.82</v>
      </c>
      <c r="V209" s="90">
        <v>0.68</v>
      </c>
    </row>
    <row r="210" spans="13:22" x14ac:dyDescent="0.35">
      <c r="M210" t="s">
        <v>1085</v>
      </c>
      <c r="N210" t="s">
        <v>1011</v>
      </c>
      <c r="O210" t="s">
        <v>1003</v>
      </c>
      <c r="P210" t="s">
        <v>1188</v>
      </c>
      <c r="Q210">
        <v>12800</v>
      </c>
      <c r="R210">
        <v>1.3</v>
      </c>
      <c r="S210">
        <v>1.22</v>
      </c>
      <c r="T210" s="90">
        <v>15573.81</v>
      </c>
      <c r="U210" s="90">
        <v>0.88</v>
      </c>
      <c r="V210" s="90">
        <v>0.68</v>
      </c>
    </row>
    <row r="211" spans="13:22" x14ac:dyDescent="0.35">
      <c r="M211" t="s">
        <v>1085</v>
      </c>
      <c r="N211" t="s">
        <v>1011</v>
      </c>
      <c r="O211" t="s">
        <v>1003</v>
      </c>
      <c r="P211" t="s">
        <v>1189</v>
      </c>
      <c r="Q211">
        <v>12800</v>
      </c>
      <c r="R211">
        <v>1.3</v>
      </c>
      <c r="S211">
        <v>1.22</v>
      </c>
      <c r="T211" s="90">
        <v>15648.94</v>
      </c>
      <c r="U211" s="90">
        <v>0.95</v>
      </c>
      <c r="V211" s="90">
        <v>0.73</v>
      </c>
    </row>
    <row r="212" spans="13:22" x14ac:dyDescent="0.35">
      <c r="M212" t="s">
        <v>1085</v>
      </c>
      <c r="N212" t="s">
        <v>1011</v>
      </c>
      <c r="O212" t="s">
        <v>1003</v>
      </c>
      <c r="P212" t="s">
        <v>1190</v>
      </c>
      <c r="Q212">
        <v>16900</v>
      </c>
      <c r="R212">
        <v>2</v>
      </c>
      <c r="S212">
        <v>1.42</v>
      </c>
      <c r="T212" s="90">
        <v>24368.04</v>
      </c>
      <c r="U212" s="90">
        <v>1.48</v>
      </c>
      <c r="V212" s="90">
        <v>0.73</v>
      </c>
    </row>
    <row r="213" spans="13:22" x14ac:dyDescent="0.35">
      <c r="M213" t="s">
        <v>1085</v>
      </c>
      <c r="N213" t="s">
        <v>1011</v>
      </c>
      <c r="O213" t="s">
        <v>1003</v>
      </c>
      <c r="P213" t="s">
        <v>1192</v>
      </c>
      <c r="Q213">
        <v>17600</v>
      </c>
      <c r="R213">
        <v>1.8</v>
      </c>
      <c r="S213">
        <v>1.23</v>
      </c>
      <c r="T213" s="90">
        <v>21057.38</v>
      </c>
      <c r="U213" s="90">
        <v>1.21</v>
      </c>
      <c r="V213" s="90">
        <v>0.69</v>
      </c>
    </row>
    <row r="214" spans="13:22" x14ac:dyDescent="0.35">
      <c r="M214" t="s">
        <v>1085</v>
      </c>
      <c r="N214" t="s">
        <v>1011</v>
      </c>
      <c r="O214" t="s">
        <v>1003</v>
      </c>
      <c r="P214" t="s">
        <v>1195</v>
      </c>
      <c r="Q214">
        <v>26500</v>
      </c>
      <c r="R214">
        <v>2.7</v>
      </c>
      <c r="S214">
        <v>1.22</v>
      </c>
      <c r="T214" s="90">
        <v>32448.25</v>
      </c>
      <c r="U214" s="90">
        <v>1.82</v>
      </c>
      <c r="V214" s="90">
        <v>0.67</v>
      </c>
    </row>
    <row r="215" spans="13:22" x14ac:dyDescent="0.35">
      <c r="M215" t="s">
        <v>1085</v>
      </c>
      <c r="N215" t="s">
        <v>1011</v>
      </c>
      <c r="O215" t="s">
        <v>1003</v>
      </c>
      <c r="P215" t="s">
        <v>1196</v>
      </c>
      <c r="Q215">
        <v>29400</v>
      </c>
      <c r="R215">
        <v>3.1</v>
      </c>
      <c r="S215">
        <v>1.27</v>
      </c>
      <c r="T215" s="90">
        <v>35638.19</v>
      </c>
      <c r="U215" s="90">
        <v>2.1</v>
      </c>
      <c r="V215" s="90">
        <v>0.71</v>
      </c>
    </row>
    <row r="216" spans="13:22" x14ac:dyDescent="0.35">
      <c r="M216" t="s">
        <v>1085</v>
      </c>
      <c r="N216" t="s">
        <v>1011</v>
      </c>
      <c r="O216" t="s">
        <v>1003</v>
      </c>
      <c r="P216" t="s">
        <v>1197</v>
      </c>
      <c r="Q216">
        <v>30000</v>
      </c>
      <c r="R216">
        <v>3.3</v>
      </c>
      <c r="S216">
        <v>1.32</v>
      </c>
      <c r="T216" s="90">
        <v>37553.39</v>
      </c>
      <c r="U216" s="90">
        <v>2.31</v>
      </c>
      <c r="V216" s="90">
        <v>0.74</v>
      </c>
    </row>
    <row r="217" spans="13:22" x14ac:dyDescent="0.35">
      <c r="M217" t="s">
        <v>1085</v>
      </c>
      <c r="N217" t="s">
        <v>1011</v>
      </c>
      <c r="O217" t="s">
        <v>1003</v>
      </c>
      <c r="P217" t="s">
        <v>1199</v>
      </c>
      <c r="Q217">
        <v>48100</v>
      </c>
      <c r="R217">
        <v>5.7</v>
      </c>
      <c r="S217">
        <v>1.42</v>
      </c>
      <c r="T217" s="90">
        <v>60734.34</v>
      </c>
      <c r="U217" s="90">
        <v>3.98</v>
      </c>
      <c r="V217" s="90">
        <v>0.79</v>
      </c>
    </row>
    <row r="218" spans="13:22" x14ac:dyDescent="0.35">
      <c r="M218" t="s">
        <v>1085</v>
      </c>
      <c r="N218" t="s">
        <v>1011</v>
      </c>
      <c r="O218" t="s">
        <v>1003</v>
      </c>
      <c r="P218" t="s">
        <v>1204</v>
      </c>
      <c r="Q218">
        <v>225000</v>
      </c>
      <c r="R218">
        <v>24</v>
      </c>
      <c r="S218">
        <v>1.28</v>
      </c>
      <c r="T218" s="90">
        <v>297222.88</v>
      </c>
      <c r="U218" s="90">
        <v>16.11</v>
      </c>
      <c r="V218" s="90">
        <v>0.65</v>
      </c>
    </row>
    <row r="219" spans="13:22" x14ac:dyDescent="0.35">
      <c r="M219" t="s">
        <v>1085</v>
      </c>
      <c r="N219" t="s">
        <v>1011</v>
      </c>
      <c r="O219" t="s">
        <v>1003</v>
      </c>
      <c r="P219" t="s">
        <v>1207</v>
      </c>
      <c r="Q219">
        <v>302000</v>
      </c>
      <c r="R219">
        <v>35.6</v>
      </c>
      <c r="S219">
        <v>1.41</v>
      </c>
      <c r="T219" s="90">
        <v>373203.28</v>
      </c>
      <c r="U219" s="90">
        <v>26.47</v>
      </c>
      <c r="V219" s="90">
        <v>0.85</v>
      </c>
    </row>
    <row r="220" spans="13:22" x14ac:dyDescent="0.35">
      <c r="M220" t="s">
        <v>1085</v>
      </c>
      <c r="N220" t="s">
        <v>1011</v>
      </c>
      <c r="O220" t="s">
        <v>1003</v>
      </c>
      <c r="P220" t="s">
        <v>1206</v>
      </c>
      <c r="Q220">
        <v>317000</v>
      </c>
      <c r="R220">
        <v>30</v>
      </c>
      <c r="S220">
        <v>1.1399999999999999</v>
      </c>
      <c r="T220" s="90">
        <v>393765.47</v>
      </c>
      <c r="U220" s="90">
        <v>20.74</v>
      </c>
      <c r="V220" s="90">
        <v>0.63</v>
      </c>
    </row>
    <row r="221" spans="13:22" x14ac:dyDescent="0.35">
      <c r="M221" t="s">
        <v>1085</v>
      </c>
      <c r="N221" t="s">
        <v>1011</v>
      </c>
      <c r="O221" t="s">
        <v>1003</v>
      </c>
      <c r="P221" t="s">
        <v>1205</v>
      </c>
      <c r="Q221">
        <v>358000</v>
      </c>
      <c r="R221">
        <v>23.3</v>
      </c>
      <c r="S221">
        <v>0.78</v>
      </c>
      <c r="T221" s="90">
        <v>340407.44</v>
      </c>
      <c r="U221" s="90">
        <v>16.23</v>
      </c>
      <c r="V221" s="90">
        <v>0.56999999999999995</v>
      </c>
    </row>
    <row r="222" spans="13:22" x14ac:dyDescent="0.35">
      <c r="M222" t="s">
        <v>1001</v>
      </c>
      <c r="N222" t="s">
        <v>1002</v>
      </c>
      <c r="O222" t="s">
        <v>1012</v>
      </c>
      <c r="P222" t="s">
        <v>1214</v>
      </c>
      <c r="Q222">
        <v>14300</v>
      </c>
      <c r="R222">
        <v>2.9</v>
      </c>
      <c r="S222">
        <v>2.4300000000000002</v>
      </c>
      <c r="T222" s="90">
        <v>18552.71</v>
      </c>
      <c r="U222" s="90">
        <v>3.02</v>
      </c>
      <c r="V222" s="90">
        <v>1.95</v>
      </c>
    </row>
    <row r="223" spans="13:22" x14ac:dyDescent="0.35">
      <c r="M223" t="s">
        <v>1001</v>
      </c>
      <c r="N223" t="s">
        <v>1002</v>
      </c>
      <c r="O223" t="s">
        <v>1012</v>
      </c>
      <c r="P223" t="s">
        <v>1215</v>
      </c>
      <c r="Q223">
        <v>17800</v>
      </c>
      <c r="R223">
        <v>3.4</v>
      </c>
      <c r="S223">
        <v>2.29</v>
      </c>
      <c r="T223" s="90">
        <v>23697.91</v>
      </c>
      <c r="U223" s="90">
        <v>3.48</v>
      </c>
      <c r="V223" s="90">
        <v>1.76</v>
      </c>
    </row>
    <row r="224" spans="13:22" x14ac:dyDescent="0.35">
      <c r="M224" t="s">
        <v>1001</v>
      </c>
      <c r="N224" t="s">
        <v>1002</v>
      </c>
      <c r="O224" t="s">
        <v>1012</v>
      </c>
      <c r="P224" t="s">
        <v>1216</v>
      </c>
      <c r="Q224">
        <v>21300</v>
      </c>
      <c r="R224">
        <v>4.0999999999999996</v>
      </c>
      <c r="S224">
        <v>2.31</v>
      </c>
      <c r="T224" s="90">
        <v>28019.37</v>
      </c>
      <c r="U224" s="90">
        <v>4.22</v>
      </c>
      <c r="V224" s="90">
        <v>1.81</v>
      </c>
    </row>
    <row r="225" spans="13:22" x14ac:dyDescent="0.35">
      <c r="M225" t="s">
        <v>1001</v>
      </c>
      <c r="N225" t="s">
        <v>1002</v>
      </c>
      <c r="O225" t="s">
        <v>1012</v>
      </c>
      <c r="P225" t="s">
        <v>1217</v>
      </c>
      <c r="Q225">
        <v>23700</v>
      </c>
      <c r="R225">
        <v>4.5</v>
      </c>
      <c r="S225">
        <v>2.2799999999999998</v>
      </c>
      <c r="T225" s="90">
        <v>31570.2</v>
      </c>
      <c r="U225" s="90">
        <v>4.62</v>
      </c>
      <c r="V225" s="90">
        <v>1.76</v>
      </c>
    </row>
    <row r="226" spans="13:22" x14ac:dyDescent="0.35">
      <c r="M226" t="s">
        <v>1001</v>
      </c>
      <c r="N226" t="s">
        <v>1002</v>
      </c>
      <c r="O226" t="s">
        <v>1012</v>
      </c>
      <c r="P226" t="s">
        <v>1020</v>
      </c>
      <c r="Q226">
        <v>27300</v>
      </c>
      <c r="R226">
        <v>5.4</v>
      </c>
      <c r="S226">
        <v>2.37</v>
      </c>
      <c r="T226" s="90">
        <v>35593.49</v>
      </c>
      <c r="U226" s="90">
        <v>5.45</v>
      </c>
      <c r="V226" s="90">
        <v>1.84</v>
      </c>
    </row>
    <row r="227" spans="13:22" x14ac:dyDescent="0.35">
      <c r="M227" t="s">
        <v>1001</v>
      </c>
      <c r="N227" t="s">
        <v>1002</v>
      </c>
      <c r="O227" t="s">
        <v>1012</v>
      </c>
      <c r="P227" t="s">
        <v>1023</v>
      </c>
      <c r="Q227">
        <v>41800</v>
      </c>
      <c r="R227">
        <v>8.4</v>
      </c>
      <c r="S227">
        <v>2.41</v>
      </c>
      <c r="T227" s="90">
        <v>53973.34</v>
      </c>
      <c r="U227" s="90">
        <v>8.39</v>
      </c>
      <c r="V227" s="90">
        <v>1.86</v>
      </c>
    </row>
    <row r="228" spans="13:22" x14ac:dyDescent="0.35">
      <c r="M228" t="s">
        <v>1026</v>
      </c>
      <c r="N228" t="s">
        <v>1002</v>
      </c>
      <c r="O228" t="s">
        <v>1012</v>
      </c>
      <c r="P228" t="s">
        <v>1218</v>
      </c>
      <c r="Q228">
        <v>946</v>
      </c>
      <c r="R228">
        <v>0.3</v>
      </c>
      <c r="S228">
        <v>3.81</v>
      </c>
      <c r="T228" s="90">
        <v>1388.09</v>
      </c>
      <c r="U228" s="90">
        <v>0.31</v>
      </c>
      <c r="V228" s="90">
        <v>2.67</v>
      </c>
    </row>
    <row r="229" spans="13:22" x14ac:dyDescent="0.35">
      <c r="M229" t="s">
        <v>1026</v>
      </c>
      <c r="N229" t="s">
        <v>1002</v>
      </c>
      <c r="O229" t="s">
        <v>1012</v>
      </c>
      <c r="P229" t="s">
        <v>1219</v>
      </c>
      <c r="Q229">
        <v>644</v>
      </c>
      <c r="R229">
        <v>0.3</v>
      </c>
      <c r="S229">
        <v>5.59</v>
      </c>
      <c r="T229" s="90">
        <v>991.07</v>
      </c>
      <c r="U229" s="90">
        <v>0.26</v>
      </c>
      <c r="V229" s="90">
        <v>3.18</v>
      </c>
    </row>
    <row r="230" spans="13:22" x14ac:dyDescent="0.35">
      <c r="M230" t="s">
        <v>1026</v>
      </c>
      <c r="N230" t="s">
        <v>1002</v>
      </c>
      <c r="O230" t="s">
        <v>1012</v>
      </c>
      <c r="P230" t="s">
        <v>1220</v>
      </c>
      <c r="Q230">
        <v>1400</v>
      </c>
      <c r="R230">
        <v>0.4</v>
      </c>
      <c r="S230">
        <v>3.43</v>
      </c>
      <c r="T230" s="90">
        <v>2039.08</v>
      </c>
      <c r="U230" s="90">
        <v>0.4</v>
      </c>
      <c r="V230" s="90">
        <v>2.35</v>
      </c>
    </row>
    <row r="231" spans="13:22" x14ac:dyDescent="0.35">
      <c r="M231" t="s">
        <v>1026</v>
      </c>
      <c r="N231" t="s">
        <v>1002</v>
      </c>
      <c r="O231" t="s">
        <v>1012</v>
      </c>
      <c r="P231" t="s">
        <v>1221</v>
      </c>
      <c r="Q231">
        <v>1390</v>
      </c>
      <c r="R231">
        <v>0.4</v>
      </c>
      <c r="S231">
        <v>3.45</v>
      </c>
      <c r="T231" s="90">
        <v>2043.57</v>
      </c>
      <c r="U231" s="90">
        <v>0.42</v>
      </c>
      <c r="V231" s="90">
        <v>2.48</v>
      </c>
    </row>
    <row r="232" spans="13:22" x14ac:dyDescent="0.35">
      <c r="M232" t="s">
        <v>1026</v>
      </c>
      <c r="N232" t="s">
        <v>1002</v>
      </c>
      <c r="O232" t="s">
        <v>1012</v>
      </c>
      <c r="P232" t="s">
        <v>1222</v>
      </c>
      <c r="Q232">
        <v>1760</v>
      </c>
      <c r="R232">
        <v>0.5</v>
      </c>
      <c r="S232">
        <v>3.41</v>
      </c>
      <c r="T232" s="90">
        <v>2570.8000000000002</v>
      </c>
      <c r="U232" s="90">
        <v>0.51</v>
      </c>
      <c r="V232" s="90">
        <v>2.39</v>
      </c>
    </row>
    <row r="233" spans="13:22" x14ac:dyDescent="0.35">
      <c r="M233" t="s">
        <v>1026</v>
      </c>
      <c r="N233" t="s">
        <v>1002</v>
      </c>
      <c r="O233" t="s">
        <v>1012</v>
      </c>
      <c r="P233" t="s">
        <v>1223</v>
      </c>
      <c r="Q233">
        <v>1700</v>
      </c>
      <c r="R233">
        <v>0.5</v>
      </c>
      <c r="S233">
        <v>3.53</v>
      </c>
      <c r="T233" s="90">
        <v>2409.1799999999998</v>
      </c>
      <c r="U233" s="90">
        <v>0.52</v>
      </c>
      <c r="V233" s="90">
        <v>2.57</v>
      </c>
    </row>
    <row r="234" spans="13:22" x14ac:dyDescent="0.35">
      <c r="M234" t="s">
        <v>1026</v>
      </c>
      <c r="N234" t="s">
        <v>1002</v>
      </c>
      <c r="O234" t="s">
        <v>1012</v>
      </c>
      <c r="P234" t="s">
        <v>1224</v>
      </c>
      <c r="Q234">
        <v>1760</v>
      </c>
      <c r="R234">
        <v>0.5</v>
      </c>
      <c r="S234">
        <v>3.41</v>
      </c>
      <c r="T234" s="90">
        <v>2570.8000000000002</v>
      </c>
      <c r="U234" s="90">
        <v>0.54</v>
      </c>
      <c r="V234" s="90">
        <v>2.52</v>
      </c>
    </row>
    <row r="235" spans="13:22" x14ac:dyDescent="0.35">
      <c r="M235" t="s">
        <v>1026</v>
      </c>
      <c r="N235" t="s">
        <v>1002</v>
      </c>
      <c r="O235" t="s">
        <v>1012</v>
      </c>
      <c r="P235" t="s">
        <v>1225</v>
      </c>
      <c r="Q235">
        <v>1700</v>
      </c>
      <c r="R235">
        <v>0.5</v>
      </c>
      <c r="S235">
        <v>3.53</v>
      </c>
      <c r="T235" s="90">
        <v>2403.29</v>
      </c>
      <c r="U235" s="90">
        <v>0.49</v>
      </c>
      <c r="V235" s="90">
        <v>2.44</v>
      </c>
    </row>
    <row r="236" spans="13:22" x14ac:dyDescent="0.35">
      <c r="M236" t="s">
        <v>1026</v>
      </c>
      <c r="N236" t="s">
        <v>1002</v>
      </c>
      <c r="O236" t="s">
        <v>1012</v>
      </c>
      <c r="P236" t="s">
        <v>1226</v>
      </c>
      <c r="Q236">
        <v>1210</v>
      </c>
      <c r="R236">
        <v>0.4</v>
      </c>
      <c r="S236">
        <v>3.97</v>
      </c>
      <c r="T236" s="90">
        <v>1683.95</v>
      </c>
      <c r="U236" s="90">
        <v>0.39</v>
      </c>
      <c r="V236" s="90">
        <v>2.78</v>
      </c>
    </row>
    <row r="237" spans="13:22" x14ac:dyDescent="0.35">
      <c r="M237" t="s">
        <v>1026</v>
      </c>
      <c r="N237" t="s">
        <v>1002</v>
      </c>
      <c r="O237" t="s">
        <v>1012</v>
      </c>
      <c r="P237" t="s">
        <v>1227</v>
      </c>
      <c r="Q237">
        <v>2410</v>
      </c>
      <c r="R237">
        <v>0.7</v>
      </c>
      <c r="S237">
        <v>3.49</v>
      </c>
      <c r="T237" s="90">
        <v>3328.3</v>
      </c>
      <c r="U237" s="90">
        <v>0.71</v>
      </c>
      <c r="V237" s="90">
        <v>2.56</v>
      </c>
    </row>
    <row r="238" spans="13:22" x14ac:dyDescent="0.35">
      <c r="M238" t="s">
        <v>1026</v>
      </c>
      <c r="N238" t="s">
        <v>1002</v>
      </c>
      <c r="O238" t="s">
        <v>1012</v>
      </c>
      <c r="P238" t="s">
        <v>1228</v>
      </c>
      <c r="Q238">
        <v>2410</v>
      </c>
      <c r="R238">
        <v>0.6</v>
      </c>
      <c r="S238">
        <v>2.99</v>
      </c>
      <c r="T238" s="90">
        <v>3309.97</v>
      </c>
      <c r="U238" s="90">
        <v>0.68</v>
      </c>
      <c r="V238" s="90">
        <v>2.4700000000000002</v>
      </c>
    </row>
    <row r="239" spans="13:22" x14ac:dyDescent="0.35">
      <c r="M239" t="s">
        <v>1026</v>
      </c>
      <c r="N239" t="s">
        <v>1002</v>
      </c>
      <c r="O239" t="s">
        <v>1012</v>
      </c>
      <c r="P239" t="s">
        <v>1229</v>
      </c>
      <c r="Q239">
        <v>3960</v>
      </c>
      <c r="R239">
        <v>1.1000000000000001</v>
      </c>
      <c r="S239">
        <v>3.33</v>
      </c>
      <c r="T239" s="90">
        <v>5749.93</v>
      </c>
      <c r="U239" s="90">
        <v>1.25</v>
      </c>
      <c r="V239" s="90">
        <v>2.6</v>
      </c>
    </row>
    <row r="240" spans="13:22" x14ac:dyDescent="0.35">
      <c r="M240" t="s">
        <v>1026</v>
      </c>
      <c r="N240" t="s">
        <v>1002</v>
      </c>
      <c r="O240" t="s">
        <v>1012</v>
      </c>
      <c r="P240" t="s">
        <v>1230</v>
      </c>
      <c r="Q240">
        <v>3950</v>
      </c>
      <c r="R240">
        <v>1.1000000000000001</v>
      </c>
      <c r="S240">
        <v>3.34</v>
      </c>
      <c r="T240" s="90">
        <v>5732.74</v>
      </c>
      <c r="U240" s="90">
        <v>1.1599999999999999</v>
      </c>
      <c r="V240" s="90">
        <v>2.4300000000000002</v>
      </c>
    </row>
    <row r="241" spans="13:22" x14ac:dyDescent="0.35">
      <c r="M241" t="s">
        <v>1026</v>
      </c>
      <c r="N241" t="s">
        <v>1002</v>
      </c>
      <c r="O241" t="s">
        <v>1012</v>
      </c>
      <c r="P241" t="s">
        <v>1231</v>
      </c>
      <c r="Q241">
        <v>3150</v>
      </c>
      <c r="R241">
        <v>0.7</v>
      </c>
      <c r="S241">
        <v>2.67</v>
      </c>
      <c r="T241" s="90">
        <v>4274.1400000000003</v>
      </c>
      <c r="U241" s="90">
        <v>0.7</v>
      </c>
      <c r="V241" s="90">
        <v>1.98</v>
      </c>
    </row>
    <row r="242" spans="13:22" x14ac:dyDescent="0.35">
      <c r="M242" t="s">
        <v>1026</v>
      </c>
      <c r="N242" t="s">
        <v>1002</v>
      </c>
      <c r="O242" t="s">
        <v>1012</v>
      </c>
      <c r="P242" t="s">
        <v>1232</v>
      </c>
      <c r="Q242">
        <v>3150</v>
      </c>
      <c r="R242">
        <v>0.7</v>
      </c>
      <c r="S242">
        <v>2.67</v>
      </c>
      <c r="T242" s="90">
        <v>4274.1400000000003</v>
      </c>
      <c r="U242" s="90">
        <v>0.67</v>
      </c>
      <c r="V242" s="90">
        <v>1.89</v>
      </c>
    </row>
    <row r="243" spans="13:22" x14ac:dyDescent="0.35">
      <c r="M243" t="s">
        <v>1026</v>
      </c>
      <c r="N243" t="s">
        <v>1002</v>
      </c>
      <c r="O243" t="s">
        <v>1012</v>
      </c>
      <c r="P243" t="s">
        <v>1233</v>
      </c>
      <c r="Q243">
        <v>4000</v>
      </c>
      <c r="R243">
        <v>0.9</v>
      </c>
      <c r="S243">
        <v>2.7</v>
      </c>
      <c r="T243" s="90">
        <v>5325.43</v>
      </c>
      <c r="U243" s="90">
        <v>0.91</v>
      </c>
      <c r="V243" s="90">
        <v>2.0499999999999998</v>
      </c>
    </row>
    <row r="244" spans="13:22" x14ac:dyDescent="0.35">
      <c r="M244" t="s">
        <v>1026</v>
      </c>
      <c r="N244" t="s">
        <v>1002</v>
      </c>
      <c r="O244" t="s">
        <v>1012</v>
      </c>
      <c r="P244" t="s">
        <v>1234</v>
      </c>
      <c r="Q244">
        <v>4980</v>
      </c>
      <c r="R244">
        <v>1.2</v>
      </c>
      <c r="S244">
        <v>2.89</v>
      </c>
      <c r="T244" s="90">
        <v>6624.39</v>
      </c>
      <c r="U244" s="90">
        <v>1.31</v>
      </c>
      <c r="V244" s="90">
        <v>2.38</v>
      </c>
    </row>
    <row r="245" spans="13:22" x14ac:dyDescent="0.35">
      <c r="M245" t="s">
        <v>1026</v>
      </c>
      <c r="N245" t="s">
        <v>1002</v>
      </c>
      <c r="O245" t="s">
        <v>1012</v>
      </c>
      <c r="P245" t="s">
        <v>1235</v>
      </c>
      <c r="Q245">
        <v>4000</v>
      </c>
      <c r="R245">
        <v>0.9</v>
      </c>
      <c r="S245">
        <v>2.7</v>
      </c>
      <c r="T245" s="90">
        <v>5325.43</v>
      </c>
      <c r="U245" s="90">
        <v>0.96</v>
      </c>
      <c r="V245" s="90">
        <v>2.16</v>
      </c>
    </row>
    <row r="246" spans="13:22" x14ac:dyDescent="0.35">
      <c r="M246" t="s">
        <v>1026</v>
      </c>
      <c r="N246" t="s">
        <v>1002</v>
      </c>
      <c r="O246" t="s">
        <v>1012</v>
      </c>
      <c r="P246" t="s">
        <v>1236</v>
      </c>
      <c r="Q246">
        <v>4970</v>
      </c>
      <c r="R246">
        <v>1.2</v>
      </c>
      <c r="S246">
        <v>2.9</v>
      </c>
      <c r="T246" s="90">
        <v>6721.12</v>
      </c>
      <c r="U246" s="90">
        <v>1.25</v>
      </c>
      <c r="V246" s="90">
        <v>2.23</v>
      </c>
    </row>
    <row r="247" spans="13:22" x14ac:dyDescent="0.35">
      <c r="M247" t="s">
        <v>1026</v>
      </c>
      <c r="N247" t="s">
        <v>1002</v>
      </c>
      <c r="O247" t="s">
        <v>1012</v>
      </c>
      <c r="P247" t="s">
        <v>1237</v>
      </c>
      <c r="Q247">
        <v>5140</v>
      </c>
      <c r="R247">
        <v>1.3</v>
      </c>
      <c r="S247">
        <v>3.04</v>
      </c>
      <c r="T247" s="90">
        <v>7563.76</v>
      </c>
      <c r="U247" s="90">
        <v>1.46</v>
      </c>
      <c r="V247" s="90">
        <v>2.3199999999999998</v>
      </c>
    </row>
    <row r="248" spans="13:22" x14ac:dyDescent="0.35">
      <c r="M248" t="s">
        <v>1026</v>
      </c>
      <c r="N248" t="s">
        <v>1002</v>
      </c>
      <c r="O248" t="s">
        <v>1012</v>
      </c>
      <c r="P248" t="s">
        <v>1238</v>
      </c>
      <c r="Q248">
        <v>5120</v>
      </c>
      <c r="R248">
        <v>1.3</v>
      </c>
      <c r="S248">
        <v>3.05</v>
      </c>
      <c r="T248" s="90">
        <v>7504.4</v>
      </c>
      <c r="U248" s="90">
        <v>1.37</v>
      </c>
      <c r="V248" s="90">
        <v>2.2000000000000002</v>
      </c>
    </row>
    <row r="249" spans="13:22" x14ac:dyDescent="0.35">
      <c r="M249" t="s">
        <v>1026</v>
      </c>
      <c r="N249" t="s">
        <v>1002</v>
      </c>
      <c r="O249" t="s">
        <v>1012</v>
      </c>
      <c r="P249" t="s">
        <v>1239</v>
      </c>
      <c r="Q249">
        <v>6460</v>
      </c>
      <c r="R249">
        <v>1.4</v>
      </c>
      <c r="S249">
        <v>2.6</v>
      </c>
      <c r="T249" s="90">
        <v>9240.18</v>
      </c>
      <c r="U249" s="90">
        <v>1.55</v>
      </c>
      <c r="V249" s="90">
        <v>2.02</v>
      </c>
    </row>
    <row r="250" spans="13:22" x14ac:dyDescent="0.35">
      <c r="M250" t="s">
        <v>1026</v>
      </c>
      <c r="N250" t="s">
        <v>1002</v>
      </c>
      <c r="O250" t="s">
        <v>1012</v>
      </c>
      <c r="P250" t="s">
        <v>1240</v>
      </c>
      <c r="Q250">
        <v>6540</v>
      </c>
      <c r="R250">
        <v>1.5</v>
      </c>
      <c r="S250">
        <v>2.75</v>
      </c>
      <c r="T250" s="90">
        <v>9375.42</v>
      </c>
      <c r="U250" s="90">
        <v>1.63</v>
      </c>
      <c r="V250" s="90">
        <v>2.09</v>
      </c>
    </row>
    <row r="251" spans="13:22" x14ac:dyDescent="0.35">
      <c r="M251" t="s">
        <v>1026</v>
      </c>
      <c r="N251" t="s">
        <v>1002</v>
      </c>
      <c r="O251" t="s">
        <v>1012</v>
      </c>
      <c r="P251" t="s">
        <v>1241</v>
      </c>
      <c r="Q251">
        <v>9300</v>
      </c>
      <c r="R251">
        <v>2.1</v>
      </c>
      <c r="S251">
        <v>2.71</v>
      </c>
      <c r="T251" s="90">
        <v>13230.6</v>
      </c>
      <c r="U251" s="90">
        <v>2.35</v>
      </c>
      <c r="V251" s="90">
        <v>2.14</v>
      </c>
    </row>
    <row r="252" spans="13:22" x14ac:dyDescent="0.35">
      <c r="M252" t="s">
        <v>1026</v>
      </c>
      <c r="N252" t="s">
        <v>1002</v>
      </c>
      <c r="O252" t="s">
        <v>1012</v>
      </c>
      <c r="P252" t="s">
        <v>1242</v>
      </c>
      <c r="Q252">
        <v>9250</v>
      </c>
      <c r="R252">
        <v>2.1</v>
      </c>
      <c r="S252">
        <v>2.72</v>
      </c>
      <c r="T252" s="90">
        <v>13230.6</v>
      </c>
      <c r="U252" s="90">
        <v>2.35</v>
      </c>
      <c r="V252" s="90">
        <v>2.14</v>
      </c>
    </row>
    <row r="253" spans="13:22" x14ac:dyDescent="0.35">
      <c r="M253" t="s">
        <v>1026</v>
      </c>
      <c r="N253" t="s">
        <v>1002</v>
      </c>
      <c r="O253" t="s">
        <v>1012</v>
      </c>
      <c r="P253" t="s">
        <v>1243</v>
      </c>
      <c r="Q253">
        <v>9250</v>
      </c>
      <c r="R253">
        <v>2.1</v>
      </c>
      <c r="S253">
        <v>2.72</v>
      </c>
      <c r="T253" s="90">
        <v>13230.6</v>
      </c>
      <c r="U253" s="90">
        <v>2.35</v>
      </c>
      <c r="V253" s="90">
        <v>2.14</v>
      </c>
    </row>
    <row r="254" spans="13:22" x14ac:dyDescent="0.35">
      <c r="M254" t="s">
        <v>1026</v>
      </c>
      <c r="N254" t="s">
        <v>1002</v>
      </c>
      <c r="O254" t="s">
        <v>1012</v>
      </c>
      <c r="P254" t="s">
        <v>1244</v>
      </c>
      <c r="Q254">
        <v>9750</v>
      </c>
      <c r="R254">
        <v>2.5</v>
      </c>
      <c r="S254">
        <v>3.08</v>
      </c>
      <c r="T254" s="90">
        <v>12934.71</v>
      </c>
      <c r="U254" s="90">
        <v>2.66</v>
      </c>
      <c r="V254" s="90">
        <v>2.4700000000000002</v>
      </c>
    </row>
    <row r="255" spans="13:22" x14ac:dyDescent="0.35">
      <c r="M255" t="s">
        <v>1026</v>
      </c>
      <c r="N255" t="s">
        <v>1002</v>
      </c>
      <c r="O255" t="s">
        <v>1012</v>
      </c>
      <c r="P255" t="s">
        <v>1245</v>
      </c>
      <c r="Q255">
        <v>9720</v>
      </c>
      <c r="R255">
        <v>2.2999999999999998</v>
      </c>
      <c r="S255">
        <v>2.84</v>
      </c>
      <c r="T255" s="90">
        <v>13083</v>
      </c>
      <c r="U255" s="90">
        <v>2.56</v>
      </c>
      <c r="V255" s="90">
        <v>2.35</v>
      </c>
    </row>
    <row r="256" spans="13:22" x14ac:dyDescent="0.35">
      <c r="M256" t="s">
        <v>1026</v>
      </c>
      <c r="N256" t="s">
        <v>1002</v>
      </c>
      <c r="O256" t="s">
        <v>1012</v>
      </c>
      <c r="P256" t="s">
        <v>1246</v>
      </c>
      <c r="Q256">
        <v>14000</v>
      </c>
      <c r="R256">
        <v>3</v>
      </c>
      <c r="S256">
        <v>2.57</v>
      </c>
      <c r="T256" s="90">
        <v>19503.14</v>
      </c>
      <c r="U256" s="90">
        <v>3.26</v>
      </c>
      <c r="V256" s="90">
        <v>2.0099999999999998</v>
      </c>
    </row>
    <row r="257" spans="13:22" x14ac:dyDescent="0.35">
      <c r="M257" t="s">
        <v>1026</v>
      </c>
      <c r="N257" t="s">
        <v>1002</v>
      </c>
      <c r="O257" t="s">
        <v>1012</v>
      </c>
      <c r="P257" t="s">
        <v>1247</v>
      </c>
      <c r="Q257">
        <v>16000</v>
      </c>
      <c r="R257">
        <v>3.5</v>
      </c>
      <c r="S257">
        <v>2.63</v>
      </c>
      <c r="T257" s="90">
        <v>21705.759999999998</v>
      </c>
      <c r="U257" s="90">
        <v>3.64</v>
      </c>
      <c r="V257" s="90">
        <v>2.0099999999999998</v>
      </c>
    </row>
    <row r="258" spans="13:22" x14ac:dyDescent="0.35">
      <c r="M258" t="s">
        <v>1026</v>
      </c>
      <c r="N258" t="s">
        <v>1002</v>
      </c>
      <c r="O258" t="s">
        <v>1012</v>
      </c>
      <c r="P258" t="s">
        <v>1248</v>
      </c>
      <c r="Q258">
        <v>20200</v>
      </c>
      <c r="R258">
        <v>4.5999999999999996</v>
      </c>
      <c r="S258">
        <v>2.73</v>
      </c>
      <c r="T258" s="90">
        <v>28699.13</v>
      </c>
      <c r="U258" s="90">
        <v>5.19</v>
      </c>
      <c r="V258" s="90">
        <v>2.17</v>
      </c>
    </row>
    <row r="259" spans="13:22" x14ac:dyDescent="0.35">
      <c r="M259" t="s">
        <v>1026</v>
      </c>
      <c r="N259" t="s">
        <v>1002</v>
      </c>
      <c r="O259" t="s">
        <v>1012</v>
      </c>
      <c r="P259" t="s">
        <v>1249</v>
      </c>
      <c r="Q259">
        <v>35800</v>
      </c>
      <c r="R259">
        <v>8</v>
      </c>
      <c r="S259">
        <v>2.68</v>
      </c>
      <c r="T259" s="90">
        <v>47600.37</v>
      </c>
      <c r="U259" s="90">
        <v>8.44</v>
      </c>
      <c r="V259" s="90">
        <v>2.13</v>
      </c>
    </row>
    <row r="260" spans="13:22" x14ac:dyDescent="0.35">
      <c r="M260" t="s">
        <v>1078</v>
      </c>
      <c r="N260" t="s">
        <v>1002</v>
      </c>
      <c r="O260" t="s">
        <v>1012</v>
      </c>
      <c r="P260" t="s">
        <v>1250</v>
      </c>
      <c r="Q260">
        <v>11500</v>
      </c>
      <c r="R260">
        <v>2.4</v>
      </c>
      <c r="S260">
        <v>2.5</v>
      </c>
      <c r="T260" s="90">
        <v>15925.47</v>
      </c>
      <c r="U260" s="90">
        <v>2.4900000000000002</v>
      </c>
      <c r="V260" s="90">
        <v>1.88</v>
      </c>
    </row>
    <row r="261" spans="13:22" x14ac:dyDescent="0.35">
      <c r="M261" t="s">
        <v>1078</v>
      </c>
      <c r="N261" t="s">
        <v>1002</v>
      </c>
      <c r="O261" t="s">
        <v>1012</v>
      </c>
      <c r="P261" t="s">
        <v>1251</v>
      </c>
      <c r="Q261">
        <v>15100</v>
      </c>
      <c r="R261">
        <v>2.8</v>
      </c>
      <c r="S261">
        <v>2.23</v>
      </c>
      <c r="T261" s="90">
        <v>20702.09</v>
      </c>
      <c r="U261" s="90">
        <v>2.91</v>
      </c>
      <c r="V261" s="90">
        <v>1.69</v>
      </c>
    </row>
    <row r="262" spans="13:22" x14ac:dyDescent="0.35">
      <c r="M262" t="s">
        <v>1078</v>
      </c>
      <c r="N262" t="s">
        <v>1002</v>
      </c>
      <c r="O262" t="s">
        <v>1012</v>
      </c>
      <c r="P262" t="s">
        <v>1252</v>
      </c>
      <c r="Q262">
        <v>19400</v>
      </c>
      <c r="R262">
        <v>3.6</v>
      </c>
      <c r="S262">
        <v>2.23</v>
      </c>
      <c r="T262" s="90">
        <v>25460.25</v>
      </c>
      <c r="U262" s="90">
        <v>3.56</v>
      </c>
      <c r="V262" s="90">
        <v>1.68</v>
      </c>
    </row>
    <row r="263" spans="13:22" x14ac:dyDescent="0.35">
      <c r="M263" t="s">
        <v>1078</v>
      </c>
      <c r="N263" t="s">
        <v>1002</v>
      </c>
      <c r="O263" t="s">
        <v>1012</v>
      </c>
      <c r="P263" t="s">
        <v>1253</v>
      </c>
      <c r="Q263">
        <v>20000</v>
      </c>
      <c r="R263">
        <v>3.7</v>
      </c>
      <c r="S263">
        <v>2.2200000000000002</v>
      </c>
      <c r="T263" s="90">
        <v>26748.98</v>
      </c>
      <c r="U263" s="90">
        <v>3.79</v>
      </c>
      <c r="V263" s="90">
        <v>1.7</v>
      </c>
    </row>
    <row r="264" spans="13:22" x14ac:dyDescent="0.35">
      <c r="M264" t="s">
        <v>1078</v>
      </c>
      <c r="N264" t="s">
        <v>1002</v>
      </c>
      <c r="O264" t="s">
        <v>1012</v>
      </c>
      <c r="P264" t="s">
        <v>1020</v>
      </c>
      <c r="Q264">
        <v>22700</v>
      </c>
      <c r="R264">
        <v>4.5</v>
      </c>
      <c r="S264">
        <v>2.38</v>
      </c>
      <c r="T264" s="90">
        <v>29648.91</v>
      </c>
      <c r="U264" s="90">
        <v>4.54</v>
      </c>
      <c r="V264" s="90">
        <v>1.84</v>
      </c>
    </row>
    <row r="265" spans="13:22" x14ac:dyDescent="0.35">
      <c r="M265" t="s">
        <v>1078</v>
      </c>
      <c r="N265" t="s">
        <v>1002</v>
      </c>
      <c r="O265" t="s">
        <v>1012</v>
      </c>
      <c r="P265" t="s">
        <v>1023</v>
      </c>
      <c r="Q265">
        <v>34800</v>
      </c>
      <c r="R265">
        <v>7</v>
      </c>
      <c r="S265">
        <v>2.41</v>
      </c>
      <c r="T265" s="90">
        <v>44957.77</v>
      </c>
      <c r="U265" s="90">
        <v>6.99</v>
      </c>
      <c r="V265" s="90">
        <v>1.87</v>
      </c>
    </row>
    <row r="266" spans="13:22" x14ac:dyDescent="0.35">
      <c r="M266" t="s">
        <v>1085</v>
      </c>
      <c r="N266" t="s">
        <v>1002</v>
      </c>
      <c r="O266" t="s">
        <v>1012</v>
      </c>
      <c r="P266" t="s">
        <v>1218</v>
      </c>
      <c r="Q266">
        <v>790</v>
      </c>
      <c r="R266">
        <v>0.2</v>
      </c>
      <c r="S266">
        <v>3.04</v>
      </c>
      <c r="T266" s="90">
        <v>1159.05</v>
      </c>
      <c r="U266" s="90">
        <v>0.25</v>
      </c>
      <c r="V266" s="90">
        <v>2.62</v>
      </c>
    </row>
    <row r="267" spans="13:22" x14ac:dyDescent="0.35">
      <c r="M267" t="s">
        <v>1085</v>
      </c>
      <c r="N267" t="s">
        <v>1002</v>
      </c>
      <c r="O267" t="s">
        <v>1012</v>
      </c>
      <c r="P267" t="s">
        <v>1224</v>
      </c>
      <c r="Q267">
        <v>1470</v>
      </c>
      <c r="R267">
        <v>0.4</v>
      </c>
      <c r="S267">
        <v>3.27</v>
      </c>
      <c r="T267" s="90">
        <v>2146.61</v>
      </c>
      <c r="U267" s="90">
        <v>0.44</v>
      </c>
      <c r="V267" s="90">
        <v>2.48</v>
      </c>
    </row>
    <row r="268" spans="13:22" x14ac:dyDescent="0.35">
      <c r="M268" t="s">
        <v>1085</v>
      </c>
      <c r="N268" t="s">
        <v>1002</v>
      </c>
      <c r="O268" t="s">
        <v>1012</v>
      </c>
      <c r="P268" t="s">
        <v>1254</v>
      </c>
      <c r="Q268">
        <v>1510</v>
      </c>
      <c r="R268">
        <v>0.4</v>
      </c>
      <c r="S268">
        <v>3.18</v>
      </c>
      <c r="T268" s="90">
        <v>2220.64</v>
      </c>
      <c r="U268" s="90">
        <v>0.42</v>
      </c>
      <c r="V268" s="90">
        <v>2.2599999999999998</v>
      </c>
    </row>
    <row r="269" spans="13:22" x14ac:dyDescent="0.35">
      <c r="M269" t="s">
        <v>1085</v>
      </c>
      <c r="N269" t="s">
        <v>1002</v>
      </c>
      <c r="O269" t="s">
        <v>1012</v>
      </c>
      <c r="P269" t="s">
        <v>1226</v>
      </c>
      <c r="Q269">
        <v>1010</v>
      </c>
      <c r="R269">
        <v>0.3</v>
      </c>
      <c r="S269">
        <v>3.56</v>
      </c>
      <c r="T269" s="90">
        <v>1406.1</v>
      </c>
      <c r="U269" s="90">
        <v>0.32</v>
      </c>
      <c r="V269" s="90">
        <v>2.73</v>
      </c>
    </row>
    <row r="270" spans="13:22" x14ac:dyDescent="0.35">
      <c r="M270" t="s">
        <v>1085</v>
      </c>
      <c r="N270" t="s">
        <v>1002</v>
      </c>
      <c r="O270" t="s">
        <v>1012</v>
      </c>
      <c r="P270" t="s">
        <v>1255</v>
      </c>
      <c r="Q270">
        <v>1420</v>
      </c>
      <c r="R270">
        <v>0.4</v>
      </c>
      <c r="S270">
        <v>3.38</v>
      </c>
      <c r="T270" s="90">
        <v>2037.92</v>
      </c>
      <c r="U270" s="90">
        <v>0.44</v>
      </c>
      <c r="V270" s="90">
        <v>2.58</v>
      </c>
    </row>
    <row r="271" spans="13:22" x14ac:dyDescent="0.35">
      <c r="M271" t="s">
        <v>1085</v>
      </c>
      <c r="N271" t="s">
        <v>1002</v>
      </c>
      <c r="O271" t="s">
        <v>1012</v>
      </c>
      <c r="P271" t="s">
        <v>1231</v>
      </c>
      <c r="Q271">
        <v>2630</v>
      </c>
      <c r="R271">
        <v>0.6</v>
      </c>
      <c r="S271">
        <v>2.74</v>
      </c>
      <c r="T271" s="90">
        <v>3568.91</v>
      </c>
      <c r="U271" s="90">
        <v>0.57999999999999996</v>
      </c>
      <c r="V271" s="90">
        <v>1.94</v>
      </c>
    </row>
    <row r="272" spans="13:22" x14ac:dyDescent="0.35">
      <c r="M272" t="s">
        <v>1085</v>
      </c>
      <c r="N272" t="s">
        <v>1002</v>
      </c>
      <c r="O272" t="s">
        <v>1012</v>
      </c>
      <c r="P272" t="s">
        <v>1256</v>
      </c>
      <c r="Q272">
        <v>2010</v>
      </c>
      <c r="R272">
        <v>0.5</v>
      </c>
      <c r="S272">
        <v>2.99</v>
      </c>
      <c r="T272" s="90">
        <v>2784.37</v>
      </c>
      <c r="U272" s="90">
        <v>0.6</v>
      </c>
      <c r="V272" s="90">
        <v>2.58</v>
      </c>
    </row>
    <row r="273" spans="13:22" x14ac:dyDescent="0.35">
      <c r="M273" t="s">
        <v>1085</v>
      </c>
      <c r="N273" t="s">
        <v>1002</v>
      </c>
      <c r="O273" t="s">
        <v>1012</v>
      </c>
      <c r="P273" t="s">
        <v>1257</v>
      </c>
      <c r="Q273">
        <v>3300</v>
      </c>
      <c r="R273">
        <v>0.8</v>
      </c>
      <c r="S273">
        <v>2.91</v>
      </c>
      <c r="T273" s="90">
        <v>4474.17</v>
      </c>
      <c r="U273" s="90">
        <v>0.8</v>
      </c>
      <c r="V273" s="90">
        <v>2.15</v>
      </c>
    </row>
    <row r="274" spans="13:22" x14ac:dyDescent="0.35">
      <c r="M274" t="s">
        <v>1085</v>
      </c>
      <c r="N274" t="s">
        <v>1002</v>
      </c>
      <c r="O274" t="s">
        <v>1012</v>
      </c>
      <c r="P274" t="s">
        <v>1229</v>
      </c>
      <c r="Q274">
        <v>3310</v>
      </c>
      <c r="R274">
        <v>0.9</v>
      </c>
      <c r="S274">
        <v>3.26</v>
      </c>
      <c r="T274" s="90">
        <v>4801.18</v>
      </c>
      <c r="U274" s="90">
        <v>1.02</v>
      </c>
      <c r="V274" s="90">
        <v>2.56</v>
      </c>
    </row>
    <row r="275" spans="13:22" x14ac:dyDescent="0.35">
      <c r="M275" t="s">
        <v>1085</v>
      </c>
      <c r="N275" t="s">
        <v>1002</v>
      </c>
      <c r="O275" t="s">
        <v>1012</v>
      </c>
      <c r="P275" t="s">
        <v>1240</v>
      </c>
      <c r="Q275">
        <v>5460</v>
      </c>
      <c r="R275">
        <v>1.2</v>
      </c>
      <c r="S275">
        <v>2.64</v>
      </c>
      <c r="T275" s="90">
        <v>7828.47</v>
      </c>
      <c r="U275" s="90">
        <v>1.34</v>
      </c>
      <c r="V275" s="90">
        <v>2.0499999999999998</v>
      </c>
    </row>
    <row r="276" spans="13:22" x14ac:dyDescent="0.35">
      <c r="M276" t="s">
        <v>1085</v>
      </c>
      <c r="N276" t="s">
        <v>1002</v>
      </c>
      <c r="O276" t="s">
        <v>1012</v>
      </c>
      <c r="P276" t="s">
        <v>1249</v>
      </c>
      <c r="Q276">
        <v>25500</v>
      </c>
      <c r="R276">
        <v>6.6</v>
      </c>
      <c r="S276">
        <v>3.11</v>
      </c>
      <c r="T276" s="90">
        <v>37373.21</v>
      </c>
      <c r="U276" s="90">
        <v>6.9</v>
      </c>
      <c r="V276" s="90">
        <v>2.2200000000000002</v>
      </c>
    </row>
    <row r="277" spans="13:22" x14ac:dyDescent="0.35">
      <c r="M277" t="s">
        <v>1088</v>
      </c>
      <c r="N277" t="s">
        <v>1016</v>
      </c>
      <c r="O277" t="s">
        <v>1012</v>
      </c>
      <c r="P277" t="s">
        <v>1258</v>
      </c>
      <c r="Q277">
        <v>32949.9</v>
      </c>
      <c r="R277">
        <v>8.3000000000000007</v>
      </c>
      <c r="S277">
        <v>3.02</v>
      </c>
      <c r="T277" s="90">
        <v>41076.04</v>
      </c>
      <c r="U277" s="90">
        <v>7.13</v>
      </c>
      <c r="V277" s="90">
        <v>2.08</v>
      </c>
    </row>
    <row r="278" spans="13:22" x14ac:dyDescent="0.35">
      <c r="M278" t="s">
        <v>1088</v>
      </c>
      <c r="N278" t="s">
        <v>1016</v>
      </c>
      <c r="O278" t="s">
        <v>1012</v>
      </c>
      <c r="P278" t="s">
        <v>1259</v>
      </c>
      <c r="Q278">
        <v>40398.5</v>
      </c>
      <c r="R278">
        <v>10</v>
      </c>
      <c r="S278">
        <v>2.97</v>
      </c>
      <c r="T278" s="90">
        <v>49997.37</v>
      </c>
      <c r="U278" s="90">
        <v>8.67</v>
      </c>
      <c r="V278" s="90">
        <v>2.08</v>
      </c>
    </row>
    <row r="279" spans="13:22" x14ac:dyDescent="0.35">
      <c r="M279" t="s">
        <v>1088</v>
      </c>
      <c r="N279" t="s">
        <v>1016</v>
      </c>
      <c r="O279" t="s">
        <v>1012</v>
      </c>
      <c r="P279" t="s">
        <v>1260</v>
      </c>
      <c r="Q279">
        <v>45868.7</v>
      </c>
      <c r="R279">
        <v>11.3</v>
      </c>
      <c r="S279">
        <v>2.96</v>
      </c>
      <c r="T279" s="90">
        <v>56587.41</v>
      </c>
      <c r="U279" s="90">
        <v>9.75</v>
      </c>
      <c r="V279" s="90">
        <v>2.0699999999999998</v>
      </c>
    </row>
    <row r="280" spans="13:22" x14ac:dyDescent="0.35">
      <c r="M280" t="s">
        <v>1088</v>
      </c>
      <c r="N280" t="s">
        <v>1016</v>
      </c>
      <c r="O280" t="s">
        <v>1012</v>
      </c>
      <c r="P280" t="s">
        <v>1261</v>
      </c>
      <c r="Q280">
        <v>50227.199999999997</v>
      </c>
      <c r="R280">
        <v>12.6</v>
      </c>
      <c r="S280">
        <v>3.01</v>
      </c>
      <c r="T280" s="90">
        <v>61596.5</v>
      </c>
      <c r="U280" s="90">
        <v>10.94</v>
      </c>
      <c r="V280" s="90">
        <v>2.13</v>
      </c>
    </row>
    <row r="281" spans="13:22" x14ac:dyDescent="0.35">
      <c r="M281" t="s">
        <v>1088</v>
      </c>
      <c r="N281" t="s">
        <v>1016</v>
      </c>
      <c r="O281" t="s">
        <v>1012</v>
      </c>
      <c r="P281" t="s">
        <v>1262</v>
      </c>
      <c r="Q281">
        <v>57498.6</v>
      </c>
      <c r="R281">
        <v>14.8</v>
      </c>
      <c r="S281">
        <v>3.09</v>
      </c>
      <c r="T281" s="90">
        <v>70437.56</v>
      </c>
      <c r="U281" s="90">
        <v>12.76</v>
      </c>
      <c r="V281" s="90">
        <v>2.17</v>
      </c>
    </row>
    <row r="282" spans="13:22" x14ac:dyDescent="0.35">
      <c r="M282" t="s">
        <v>1088</v>
      </c>
      <c r="N282" t="s">
        <v>1016</v>
      </c>
      <c r="O282" t="s">
        <v>1012</v>
      </c>
      <c r="P282" t="s">
        <v>1263</v>
      </c>
      <c r="Q282">
        <v>72698.899999999994</v>
      </c>
      <c r="R282">
        <v>17.600000000000001</v>
      </c>
      <c r="S282">
        <v>2.91</v>
      </c>
      <c r="T282" s="90">
        <v>87969.8</v>
      </c>
      <c r="U282" s="90">
        <v>15.32</v>
      </c>
      <c r="V282" s="90">
        <v>2.09</v>
      </c>
    </row>
    <row r="283" spans="13:22" x14ac:dyDescent="0.35">
      <c r="M283" t="s">
        <v>1088</v>
      </c>
      <c r="N283" t="s">
        <v>1016</v>
      </c>
      <c r="O283" t="s">
        <v>1012</v>
      </c>
      <c r="P283" t="s">
        <v>1264</v>
      </c>
      <c r="Q283">
        <v>87690.7</v>
      </c>
      <c r="R283">
        <v>21.7</v>
      </c>
      <c r="S283">
        <v>2.97</v>
      </c>
      <c r="T283" s="90">
        <v>105790.52</v>
      </c>
      <c r="U283" s="90">
        <v>18.920000000000002</v>
      </c>
      <c r="V283" s="90">
        <v>2.15</v>
      </c>
    </row>
    <row r="284" spans="13:22" x14ac:dyDescent="0.35">
      <c r="M284" t="s">
        <v>1088</v>
      </c>
      <c r="N284" t="s">
        <v>1016</v>
      </c>
      <c r="O284" t="s">
        <v>1012</v>
      </c>
      <c r="P284" t="s">
        <v>1265</v>
      </c>
      <c r="Q284">
        <v>99169.4</v>
      </c>
      <c r="R284">
        <v>25</v>
      </c>
      <c r="S284">
        <v>3.03</v>
      </c>
      <c r="T284" s="90">
        <v>119345.82</v>
      </c>
      <c r="U284" s="90">
        <v>21.94</v>
      </c>
      <c r="V284" s="90">
        <v>2.21</v>
      </c>
    </row>
    <row r="285" spans="13:22" x14ac:dyDescent="0.35">
      <c r="M285" t="s">
        <v>1088</v>
      </c>
      <c r="N285" t="s">
        <v>1016</v>
      </c>
      <c r="O285" t="s">
        <v>1012</v>
      </c>
      <c r="P285" t="s">
        <v>1266</v>
      </c>
      <c r="Q285">
        <v>114997.2</v>
      </c>
      <c r="R285">
        <v>29.6</v>
      </c>
      <c r="S285">
        <v>3.09</v>
      </c>
      <c r="T285" s="90">
        <v>140875.13</v>
      </c>
      <c r="U285" s="90">
        <v>25.52</v>
      </c>
      <c r="V285" s="90">
        <v>2.17</v>
      </c>
    </row>
    <row r="286" spans="13:22" x14ac:dyDescent="0.35">
      <c r="M286" t="s">
        <v>1135</v>
      </c>
      <c r="N286" t="s">
        <v>1016</v>
      </c>
      <c r="O286" t="s">
        <v>1012</v>
      </c>
      <c r="P286" t="s">
        <v>1267</v>
      </c>
      <c r="Q286">
        <v>7100</v>
      </c>
      <c r="R286">
        <v>1.6</v>
      </c>
      <c r="S286">
        <v>2.7</v>
      </c>
      <c r="T286" s="90">
        <v>8878.6200000000008</v>
      </c>
      <c r="U286" s="90">
        <v>1.47</v>
      </c>
      <c r="V286" s="90">
        <v>1.99</v>
      </c>
    </row>
    <row r="287" spans="13:22" x14ac:dyDescent="0.35">
      <c r="M287" t="s">
        <v>1135</v>
      </c>
      <c r="N287" t="s">
        <v>1016</v>
      </c>
      <c r="O287" t="s">
        <v>1012</v>
      </c>
      <c r="P287" t="s">
        <v>1268</v>
      </c>
      <c r="Q287">
        <v>8700</v>
      </c>
      <c r="R287">
        <v>2</v>
      </c>
      <c r="S287">
        <v>2.76</v>
      </c>
      <c r="T287" s="90">
        <v>10929.01</v>
      </c>
      <c r="U287" s="90">
        <v>1.78</v>
      </c>
      <c r="V287" s="90">
        <v>1.95</v>
      </c>
    </row>
    <row r="288" spans="13:22" x14ac:dyDescent="0.35">
      <c r="M288" t="s">
        <v>1135</v>
      </c>
      <c r="N288" t="s">
        <v>1016</v>
      </c>
      <c r="O288" t="s">
        <v>1012</v>
      </c>
      <c r="P288" t="s">
        <v>1269</v>
      </c>
      <c r="Q288">
        <v>10300</v>
      </c>
      <c r="R288">
        <v>2.4</v>
      </c>
      <c r="S288">
        <v>2.8</v>
      </c>
      <c r="T288" s="90">
        <v>12942.9</v>
      </c>
      <c r="U288" s="90">
        <v>2.17</v>
      </c>
      <c r="V288" s="90">
        <v>2.0099999999999998</v>
      </c>
    </row>
    <row r="289" spans="13:22" x14ac:dyDescent="0.35">
      <c r="M289" t="s">
        <v>1208</v>
      </c>
      <c r="N289" t="s">
        <v>1016</v>
      </c>
      <c r="O289" t="s">
        <v>1012</v>
      </c>
      <c r="P289" t="s">
        <v>1267</v>
      </c>
      <c r="Q289">
        <v>5900</v>
      </c>
      <c r="R289">
        <v>1.5</v>
      </c>
      <c r="S289">
        <v>3.05</v>
      </c>
      <c r="T289" s="90">
        <v>7400.88</v>
      </c>
      <c r="U289" s="90">
        <v>1.28</v>
      </c>
      <c r="V289" s="90">
        <v>2.08</v>
      </c>
    </row>
    <row r="290" spans="13:22" x14ac:dyDescent="0.35">
      <c r="M290" t="s">
        <v>1208</v>
      </c>
      <c r="N290" t="s">
        <v>1016</v>
      </c>
      <c r="O290" t="s">
        <v>1012</v>
      </c>
      <c r="P290" t="s">
        <v>1268</v>
      </c>
      <c r="Q290">
        <v>7300</v>
      </c>
      <c r="R290">
        <v>1.8</v>
      </c>
      <c r="S290">
        <v>2.96</v>
      </c>
      <c r="T290" s="90">
        <v>9080.44</v>
      </c>
      <c r="U290" s="90">
        <v>1.58</v>
      </c>
      <c r="V290" s="90">
        <v>2.09</v>
      </c>
    </row>
    <row r="291" spans="13:22" x14ac:dyDescent="0.35">
      <c r="M291" t="s">
        <v>1208</v>
      </c>
      <c r="N291" t="s">
        <v>1016</v>
      </c>
      <c r="O291" t="s">
        <v>1012</v>
      </c>
      <c r="P291" t="s">
        <v>1269</v>
      </c>
      <c r="Q291">
        <v>8400</v>
      </c>
      <c r="R291">
        <v>2.2999999999999998</v>
      </c>
      <c r="S291">
        <v>3.29</v>
      </c>
      <c r="T291" s="90">
        <v>10610.6</v>
      </c>
      <c r="U291" s="90">
        <v>2.06</v>
      </c>
      <c r="V291" s="90">
        <v>2.33</v>
      </c>
    </row>
    <row r="292" spans="13:22" x14ac:dyDescent="0.35">
      <c r="M292" t="s">
        <v>1088</v>
      </c>
      <c r="N292" t="s">
        <v>1011</v>
      </c>
      <c r="O292" t="s">
        <v>1012</v>
      </c>
      <c r="P292" t="s">
        <v>1270</v>
      </c>
      <c r="Q292">
        <v>18561</v>
      </c>
      <c r="R292">
        <v>3.1</v>
      </c>
      <c r="S292">
        <v>2</v>
      </c>
      <c r="T292" s="90">
        <v>22670.44</v>
      </c>
      <c r="U292" s="90">
        <v>3.17</v>
      </c>
      <c r="V292" s="148">
        <v>1.68</v>
      </c>
    </row>
    <row r="293" spans="13:22" x14ac:dyDescent="0.35">
      <c r="M293" t="s">
        <v>1088</v>
      </c>
      <c r="N293" t="s">
        <v>1011</v>
      </c>
      <c r="O293" t="s">
        <v>1012</v>
      </c>
      <c r="P293" t="s">
        <v>1271</v>
      </c>
      <c r="Q293">
        <v>23212</v>
      </c>
      <c r="R293">
        <v>3.8</v>
      </c>
      <c r="S293">
        <v>1.96</v>
      </c>
      <c r="T293" s="90">
        <v>26903.73</v>
      </c>
      <c r="U293" s="90">
        <v>3.7</v>
      </c>
      <c r="V293" s="148">
        <v>1.65</v>
      </c>
    </row>
    <row r="294" spans="13:22" x14ac:dyDescent="0.35">
      <c r="M294" t="s">
        <v>1088</v>
      </c>
      <c r="N294" t="s">
        <v>1011</v>
      </c>
      <c r="O294" t="s">
        <v>1012</v>
      </c>
      <c r="P294" t="s">
        <v>1272</v>
      </c>
      <c r="Q294">
        <v>24922.799999999999</v>
      </c>
      <c r="R294">
        <v>4</v>
      </c>
      <c r="S294">
        <v>1.93</v>
      </c>
      <c r="T294" s="90">
        <v>28677.5</v>
      </c>
      <c r="U294" s="90">
        <v>3.85</v>
      </c>
      <c r="V294" s="148">
        <v>1.61</v>
      </c>
    </row>
    <row r="295" spans="13:22" x14ac:dyDescent="0.35">
      <c r="M295" t="s">
        <v>1088</v>
      </c>
      <c r="N295" t="s">
        <v>1011</v>
      </c>
      <c r="O295" t="s">
        <v>1012</v>
      </c>
      <c r="P295" t="s">
        <v>1273</v>
      </c>
      <c r="Q295">
        <v>29783.599999999999</v>
      </c>
      <c r="R295">
        <v>4.5999999999999996</v>
      </c>
      <c r="S295">
        <v>1.85</v>
      </c>
      <c r="T295" s="90">
        <v>34270.67</v>
      </c>
      <c r="U295" s="90">
        <v>4.4800000000000004</v>
      </c>
      <c r="V295" s="148">
        <v>1.57</v>
      </c>
    </row>
    <row r="296" spans="13:22" x14ac:dyDescent="0.35">
      <c r="M296" t="s">
        <v>1088</v>
      </c>
      <c r="N296" t="s">
        <v>1011</v>
      </c>
      <c r="O296" t="s">
        <v>1012</v>
      </c>
      <c r="P296" t="s">
        <v>1274</v>
      </c>
      <c r="Q296">
        <v>40337</v>
      </c>
      <c r="R296">
        <v>6.6</v>
      </c>
      <c r="S296">
        <v>1.96</v>
      </c>
      <c r="T296" s="90">
        <v>46328.76</v>
      </c>
      <c r="U296" s="90">
        <v>6.2</v>
      </c>
      <c r="V296" s="148">
        <v>1.61</v>
      </c>
    </row>
    <row r="297" spans="13:22" x14ac:dyDescent="0.35">
      <c r="M297" t="s">
        <v>1088</v>
      </c>
      <c r="N297" t="s">
        <v>1011</v>
      </c>
      <c r="O297" t="s">
        <v>1012</v>
      </c>
      <c r="P297" t="s">
        <v>1275</v>
      </c>
      <c r="Q297">
        <v>58905.1</v>
      </c>
      <c r="R297">
        <v>9.4</v>
      </c>
      <c r="S297">
        <v>1.91</v>
      </c>
      <c r="T297" s="90">
        <v>72537.33</v>
      </c>
      <c r="U297" s="90">
        <v>9.8000000000000007</v>
      </c>
      <c r="V297" s="148">
        <v>1.62</v>
      </c>
    </row>
    <row r="298" spans="13:22" x14ac:dyDescent="0.35">
      <c r="M298" s="149" t="s">
        <v>1088</v>
      </c>
      <c r="N298" s="149" t="s">
        <v>1011</v>
      </c>
      <c r="O298" s="149" t="s">
        <v>1012</v>
      </c>
      <c r="P298" s="149" t="s">
        <v>1276</v>
      </c>
      <c r="Q298" s="149">
        <v>71847.7</v>
      </c>
      <c r="R298" s="149">
        <v>11.7</v>
      </c>
      <c r="S298" s="149">
        <v>1.95</v>
      </c>
      <c r="T298" s="150">
        <v>81688.59</v>
      </c>
      <c r="U298" s="150">
        <v>11.23</v>
      </c>
      <c r="V298" s="150">
        <v>1.65</v>
      </c>
    </row>
    <row r="299" spans="13:22" x14ac:dyDescent="0.35">
      <c r="M299" t="s">
        <v>1088</v>
      </c>
      <c r="N299" t="s">
        <v>1011</v>
      </c>
      <c r="O299" t="s">
        <v>1012</v>
      </c>
      <c r="P299" t="s">
        <v>1277</v>
      </c>
      <c r="Q299">
        <v>81443.199999999997</v>
      </c>
      <c r="R299">
        <v>13.4</v>
      </c>
      <c r="S299">
        <v>1.97</v>
      </c>
      <c r="T299" s="90">
        <v>93788.08</v>
      </c>
      <c r="U299" s="90">
        <v>13.13</v>
      </c>
      <c r="V299" s="148">
        <v>1.68</v>
      </c>
    </row>
    <row r="300" spans="13:22" x14ac:dyDescent="0.35">
      <c r="M300" t="s">
        <v>1088</v>
      </c>
      <c r="N300" t="s">
        <v>1011</v>
      </c>
      <c r="O300" t="s">
        <v>1012</v>
      </c>
      <c r="P300" t="s">
        <v>1278</v>
      </c>
      <c r="Q300">
        <v>104505.5</v>
      </c>
      <c r="R300">
        <v>18.7</v>
      </c>
      <c r="S300">
        <v>2.15</v>
      </c>
      <c r="T300" s="90">
        <v>120243.13</v>
      </c>
      <c r="U300" s="90">
        <v>18.239999999999998</v>
      </c>
      <c r="V300" s="148">
        <v>1.82</v>
      </c>
    </row>
    <row r="301" spans="13:22" x14ac:dyDescent="0.35">
      <c r="M301" t="s">
        <v>1088</v>
      </c>
      <c r="N301" t="s">
        <v>1011</v>
      </c>
      <c r="O301" t="s">
        <v>1012</v>
      </c>
      <c r="P301" t="s">
        <v>1089</v>
      </c>
      <c r="Q301">
        <v>8192</v>
      </c>
      <c r="R301">
        <v>1.7</v>
      </c>
      <c r="S301">
        <v>2.4900000000000002</v>
      </c>
      <c r="T301" s="90">
        <v>11139.29</v>
      </c>
      <c r="U301" s="90">
        <v>1.81</v>
      </c>
      <c r="V301" s="148">
        <v>1.95</v>
      </c>
    </row>
    <row r="302" spans="13:22" x14ac:dyDescent="0.35">
      <c r="M302" t="s">
        <v>1088</v>
      </c>
      <c r="N302" t="s">
        <v>1011</v>
      </c>
      <c r="O302" t="s">
        <v>1012</v>
      </c>
      <c r="P302" t="s">
        <v>1090</v>
      </c>
      <c r="Q302">
        <v>12803.4</v>
      </c>
      <c r="R302">
        <v>2.4</v>
      </c>
      <c r="S302">
        <v>2.25</v>
      </c>
      <c r="T302" s="90">
        <v>16806.259999999998</v>
      </c>
      <c r="U302" s="90">
        <v>2.5</v>
      </c>
      <c r="V302" s="148">
        <v>1.79</v>
      </c>
    </row>
    <row r="303" spans="13:22" x14ac:dyDescent="0.35">
      <c r="M303" t="s">
        <v>1088</v>
      </c>
      <c r="N303" t="s">
        <v>1011</v>
      </c>
      <c r="O303" t="s">
        <v>1012</v>
      </c>
      <c r="P303" t="s">
        <v>1091</v>
      </c>
      <c r="Q303">
        <v>15927.3</v>
      </c>
      <c r="R303">
        <v>2.9</v>
      </c>
      <c r="S303">
        <v>2.1800000000000002</v>
      </c>
      <c r="T303" s="90">
        <v>20522.16</v>
      </c>
      <c r="U303" s="90">
        <v>3.05</v>
      </c>
      <c r="V303" s="148">
        <v>1.79</v>
      </c>
    </row>
    <row r="304" spans="13:22" x14ac:dyDescent="0.35">
      <c r="M304" t="s">
        <v>1088</v>
      </c>
      <c r="N304" t="s">
        <v>1011</v>
      </c>
      <c r="O304" t="s">
        <v>1012</v>
      </c>
      <c r="P304" t="s">
        <v>1092</v>
      </c>
      <c r="Q304">
        <v>18786</v>
      </c>
      <c r="R304">
        <v>3.5</v>
      </c>
      <c r="S304">
        <v>2.2400000000000002</v>
      </c>
      <c r="T304" s="90">
        <v>23786.21</v>
      </c>
      <c r="U304" s="90">
        <v>3.54</v>
      </c>
      <c r="V304" s="148">
        <v>1.78</v>
      </c>
    </row>
    <row r="305" spans="13:22" x14ac:dyDescent="0.35">
      <c r="M305" t="s">
        <v>1088</v>
      </c>
      <c r="N305" t="s">
        <v>1011</v>
      </c>
      <c r="O305" t="s">
        <v>1012</v>
      </c>
      <c r="P305" t="s">
        <v>1093</v>
      </c>
      <c r="Q305">
        <v>22281.9</v>
      </c>
      <c r="R305">
        <v>4</v>
      </c>
      <c r="S305">
        <v>2.15</v>
      </c>
      <c r="T305" s="90">
        <v>28701.93</v>
      </c>
      <c r="U305" s="90">
        <v>4.05</v>
      </c>
      <c r="V305" s="148">
        <v>1.69</v>
      </c>
    </row>
    <row r="306" spans="13:22" x14ac:dyDescent="0.35">
      <c r="M306" t="s">
        <v>1088</v>
      </c>
      <c r="N306" t="s">
        <v>1011</v>
      </c>
      <c r="O306" t="s">
        <v>1012</v>
      </c>
      <c r="P306" t="s">
        <v>1094</v>
      </c>
      <c r="Q306">
        <v>23769.8</v>
      </c>
      <c r="R306">
        <v>4.5</v>
      </c>
      <c r="S306">
        <v>2.27</v>
      </c>
      <c r="T306" s="90">
        <v>31575.13</v>
      </c>
      <c r="U306" s="90">
        <v>4.6100000000000003</v>
      </c>
      <c r="V306" s="148">
        <v>1.75</v>
      </c>
    </row>
    <row r="307" spans="13:22" x14ac:dyDescent="0.35">
      <c r="M307" t="s">
        <v>1088</v>
      </c>
      <c r="N307" t="s">
        <v>1011</v>
      </c>
      <c r="O307" t="s">
        <v>1012</v>
      </c>
      <c r="P307" t="s">
        <v>1095</v>
      </c>
      <c r="Q307">
        <v>28571.7</v>
      </c>
      <c r="R307">
        <v>5.3</v>
      </c>
      <c r="S307">
        <v>2.23</v>
      </c>
      <c r="T307" s="90">
        <v>37853.550000000003</v>
      </c>
      <c r="U307" s="90">
        <v>5.45</v>
      </c>
      <c r="V307" s="148">
        <v>1.73</v>
      </c>
    </row>
    <row r="308" spans="13:22" x14ac:dyDescent="0.35">
      <c r="M308" t="s">
        <v>1088</v>
      </c>
      <c r="N308" t="s">
        <v>1011</v>
      </c>
      <c r="O308" t="s">
        <v>1012</v>
      </c>
      <c r="P308" t="s">
        <v>1096</v>
      </c>
      <c r="Q308">
        <v>38769.800000000003</v>
      </c>
      <c r="R308">
        <v>7.4</v>
      </c>
      <c r="S308">
        <v>2.29</v>
      </c>
      <c r="T308" s="90">
        <v>51253.57</v>
      </c>
      <c r="U308" s="90">
        <v>7.51</v>
      </c>
      <c r="V308" s="148">
        <v>1.76</v>
      </c>
    </row>
    <row r="309" spans="13:22" x14ac:dyDescent="0.35">
      <c r="M309" t="s">
        <v>1088</v>
      </c>
      <c r="N309" t="s">
        <v>1011</v>
      </c>
      <c r="O309" t="s">
        <v>1012</v>
      </c>
      <c r="P309" t="s">
        <v>1279</v>
      </c>
      <c r="Q309">
        <v>47947.1</v>
      </c>
      <c r="R309">
        <v>9.8000000000000007</v>
      </c>
      <c r="S309">
        <v>2.4500000000000002</v>
      </c>
      <c r="T309" s="90">
        <v>66131.08</v>
      </c>
      <c r="U309" s="90">
        <v>10.35</v>
      </c>
      <c r="V309" s="148">
        <v>1.88</v>
      </c>
    </row>
    <row r="310" spans="13:22" x14ac:dyDescent="0.35">
      <c r="M310" t="s">
        <v>1088</v>
      </c>
      <c r="N310" t="s">
        <v>1011</v>
      </c>
      <c r="O310" t="s">
        <v>1012</v>
      </c>
      <c r="P310" t="s">
        <v>1280</v>
      </c>
      <c r="Q310">
        <v>60499.7</v>
      </c>
      <c r="R310">
        <v>12.6</v>
      </c>
      <c r="S310">
        <v>2.5</v>
      </c>
      <c r="T310" s="90">
        <v>83721.55</v>
      </c>
      <c r="U310" s="90">
        <v>13.12</v>
      </c>
      <c r="V310" s="148">
        <v>1.88</v>
      </c>
    </row>
    <row r="311" spans="13:22" x14ac:dyDescent="0.35">
      <c r="M311" t="s">
        <v>1088</v>
      </c>
      <c r="N311" t="s">
        <v>1011</v>
      </c>
      <c r="O311" t="s">
        <v>1012</v>
      </c>
      <c r="P311" t="s">
        <v>1281</v>
      </c>
      <c r="Q311">
        <v>73357.5</v>
      </c>
      <c r="R311">
        <v>15.6</v>
      </c>
      <c r="S311">
        <v>2.5499999999999998</v>
      </c>
      <c r="T311" s="90">
        <v>95832.69</v>
      </c>
      <c r="U311" s="90">
        <v>15.77</v>
      </c>
      <c r="V311" s="148">
        <v>1.98</v>
      </c>
    </row>
    <row r="312" spans="13:22" x14ac:dyDescent="0.35">
      <c r="M312" t="s">
        <v>1088</v>
      </c>
      <c r="N312" t="s">
        <v>1011</v>
      </c>
      <c r="O312" t="s">
        <v>1012</v>
      </c>
      <c r="P312" t="s">
        <v>1282</v>
      </c>
      <c r="Q312">
        <v>91845.8</v>
      </c>
      <c r="R312">
        <v>21.7</v>
      </c>
      <c r="S312">
        <v>2.84</v>
      </c>
      <c r="T312" s="90">
        <v>121825.31</v>
      </c>
      <c r="U312" s="90">
        <v>22.52</v>
      </c>
      <c r="V312" s="148">
        <v>2.2200000000000002</v>
      </c>
    </row>
    <row r="313" spans="13:22" x14ac:dyDescent="0.35">
      <c r="M313" t="s">
        <v>1088</v>
      </c>
      <c r="N313" t="s">
        <v>1011</v>
      </c>
      <c r="O313" t="s">
        <v>1012</v>
      </c>
      <c r="P313" t="s">
        <v>1258</v>
      </c>
      <c r="Q313">
        <v>54082.6</v>
      </c>
      <c r="R313">
        <v>11.5</v>
      </c>
      <c r="S313">
        <v>2.5499999999999998</v>
      </c>
      <c r="T313" s="90">
        <v>65912.92</v>
      </c>
      <c r="U313" s="90">
        <v>10.26</v>
      </c>
      <c r="V313" s="148">
        <v>1.87</v>
      </c>
    </row>
    <row r="314" spans="13:22" x14ac:dyDescent="0.35">
      <c r="M314" t="s">
        <v>1088</v>
      </c>
      <c r="N314" t="s">
        <v>1011</v>
      </c>
      <c r="O314" t="s">
        <v>1012</v>
      </c>
      <c r="P314" t="s">
        <v>1259</v>
      </c>
      <c r="Q314">
        <v>66611.100000000006</v>
      </c>
      <c r="R314">
        <v>14.3</v>
      </c>
      <c r="S314">
        <v>2.58</v>
      </c>
      <c r="T314" s="90">
        <v>80300.75</v>
      </c>
      <c r="U314" s="90">
        <v>12.63</v>
      </c>
      <c r="V314" s="148">
        <v>1.89</v>
      </c>
    </row>
    <row r="315" spans="13:22" x14ac:dyDescent="0.35">
      <c r="M315" t="s">
        <v>1088</v>
      </c>
      <c r="N315" t="s">
        <v>1011</v>
      </c>
      <c r="O315" t="s">
        <v>1012</v>
      </c>
      <c r="P315" t="s">
        <v>1260</v>
      </c>
      <c r="Q315">
        <v>75723.199999999997</v>
      </c>
      <c r="R315">
        <v>16.2</v>
      </c>
      <c r="S315">
        <v>2.57</v>
      </c>
      <c r="T315" s="90">
        <v>90719.94</v>
      </c>
      <c r="U315" s="90">
        <v>14.36</v>
      </c>
      <c r="V315" s="148">
        <v>1.9</v>
      </c>
    </row>
    <row r="316" spans="13:22" x14ac:dyDescent="0.35">
      <c r="M316" t="s">
        <v>1088</v>
      </c>
      <c r="N316" t="s">
        <v>1011</v>
      </c>
      <c r="O316" t="s">
        <v>1012</v>
      </c>
      <c r="P316" t="s">
        <v>1261</v>
      </c>
      <c r="Q316">
        <v>84165.1</v>
      </c>
      <c r="R316">
        <v>17.5</v>
      </c>
      <c r="S316">
        <v>2.5</v>
      </c>
      <c r="T316" s="90">
        <v>100092.27</v>
      </c>
      <c r="U316" s="90">
        <v>15.49</v>
      </c>
      <c r="V316" s="148">
        <v>1.86</v>
      </c>
    </row>
    <row r="317" spans="13:22" x14ac:dyDescent="0.35">
      <c r="M317" t="s">
        <v>1088</v>
      </c>
      <c r="N317" t="s">
        <v>1011</v>
      </c>
      <c r="O317" t="s">
        <v>1012</v>
      </c>
      <c r="P317" t="s">
        <v>1262</v>
      </c>
      <c r="Q317">
        <v>96128.8</v>
      </c>
      <c r="R317">
        <v>20.100000000000001</v>
      </c>
      <c r="S317">
        <v>2.5099999999999998</v>
      </c>
      <c r="T317" s="90">
        <v>113899.38</v>
      </c>
      <c r="U317" s="90">
        <v>17.8</v>
      </c>
      <c r="V317" s="148">
        <v>1.88</v>
      </c>
    </row>
    <row r="318" spans="13:22" x14ac:dyDescent="0.35">
      <c r="M318" t="s">
        <v>1088</v>
      </c>
      <c r="N318" t="s">
        <v>1011</v>
      </c>
      <c r="O318" t="s">
        <v>1012</v>
      </c>
      <c r="P318" t="s">
        <v>1263</v>
      </c>
      <c r="Q318">
        <v>118820</v>
      </c>
      <c r="R318">
        <v>24</v>
      </c>
      <c r="S318">
        <v>2.42</v>
      </c>
      <c r="T318" s="90">
        <v>139433.29999999999</v>
      </c>
      <c r="U318" s="90">
        <v>21.11</v>
      </c>
      <c r="V318" s="148">
        <v>1.82</v>
      </c>
    </row>
    <row r="319" spans="13:22" x14ac:dyDescent="0.35">
      <c r="M319" t="s">
        <v>1088</v>
      </c>
      <c r="N319" t="s">
        <v>1011</v>
      </c>
      <c r="O319" t="s">
        <v>1012</v>
      </c>
      <c r="P319" t="s">
        <v>1264</v>
      </c>
      <c r="Q319">
        <v>140474.91</v>
      </c>
      <c r="R319">
        <v>29.8</v>
      </c>
      <c r="S319">
        <v>2.5499999999999998</v>
      </c>
      <c r="T319" s="90">
        <v>164299.78</v>
      </c>
      <c r="U319" s="90">
        <v>26.19</v>
      </c>
      <c r="V319" s="148">
        <v>1.91</v>
      </c>
    </row>
    <row r="320" spans="13:22" x14ac:dyDescent="0.35">
      <c r="M320" t="s">
        <v>1088</v>
      </c>
      <c r="N320" t="s">
        <v>1011</v>
      </c>
      <c r="O320" t="s">
        <v>1012</v>
      </c>
      <c r="P320" t="s">
        <v>1265</v>
      </c>
      <c r="Q320">
        <v>155091</v>
      </c>
      <c r="R320">
        <v>34.799999999999997</v>
      </c>
      <c r="S320">
        <v>2.69</v>
      </c>
      <c r="T320" s="90">
        <v>181326.34</v>
      </c>
      <c r="U320" s="90">
        <v>30.49</v>
      </c>
      <c r="V320" s="148">
        <v>2.02</v>
      </c>
    </row>
    <row r="321" spans="13:22" x14ac:dyDescent="0.35">
      <c r="M321" t="s">
        <v>1088</v>
      </c>
      <c r="N321" t="s">
        <v>1011</v>
      </c>
      <c r="O321" t="s">
        <v>1012</v>
      </c>
      <c r="P321" t="s">
        <v>1266</v>
      </c>
      <c r="Q321">
        <v>192257.7</v>
      </c>
      <c r="R321">
        <v>40.299999999999997</v>
      </c>
      <c r="S321">
        <v>2.52</v>
      </c>
      <c r="T321" s="90">
        <v>227798.77</v>
      </c>
      <c r="U321" s="90">
        <v>35.6</v>
      </c>
      <c r="V321" s="148">
        <v>1.88</v>
      </c>
    </row>
    <row r="322" spans="13:22" x14ac:dyDescent="0.35">
      <c r="M322" t="s">
        <v>1001</v>
      </c>
      <c r="N322" t="s">
        <v>1011</v>
      </c>
      <c r="O322" t="s">
        <v>1012</v>
      </c>
      <c r="P322" t="s">
        <v>1010</v>
      </c>
      <c r="Q322">
        <v>13400</v>
      </c>
      <c r="R322">
        <v>2.8</v>
      </c>
      <c r="S322">
        <v>2.5099999999999998</v>
      </c>
      <c r="T322" s="90">
        <v>18973.61</v>
      </c>
      <c r="U322" s="90">
        <v>2.77</v>
      </c>
      <c r="V322" s="148">
        <v>1.75</v>
      </c>
    </row>
    <row r="323" spans="13:22" x14ac:dyDescent="0.35">
      <c r="M323" t="s">
        <v>1001</v>
      </c>
      <c r="N323" t="s">
        <v>1011</v>
      </c>
      <c r="O323" t="s">
        <v>1012</v>
      </c>
      <c r="P323" t="s">
        <v>1283</v>
      </c>
      <c r="Q323">
        <v>16100</v>
      </c>
      <c r="R323">
        <v>3.3</v>
      </c>
      <c r="S323">
        <v>2.46</v>
      </c>
      <c r="T323" s="90">
        <v>22878.76</v>
      </c>
      <c r="U323" s="90">
        <v>3.29</v>
      </c>
      <c r="V323" s="148">
        <v>1.72</v>
      </c>
    </row>
    <row r="324" spans="13:22" x14ac:dyDescent="0.35">
      <c r="M324" t="s">
        <v>1001</v>
      </c>
      <c r="N324" t="s">
        <v>1011</v>
      </c>
      <c r="O324" t="s">
        <v>1012</v>
      </c>
      <c r="P324" t="s">
        <v>1284</v>
      </c>
      <c r="Q324">
        <v>18800</v>
      </c>
      <c r="R324">
        <v>3.9</v>
      </c>
      <c r="S324">
        <v>2.4900000000000002</v>
      </c>
      <c r="T324" s="90">
        <v>26666.18</v>
      </c>
      <c r="U324" s="90">
        <v>3.85</v>
      </c>
      <c r="V324" s="148">
        <v>1.73</v>
      </c>
    </row>
    <row r="325" spans="13:22" x14ac:dyDescent="0.35">
      <c r="M325" t="s">
        <v>1001</v>
      </c>
      <c r="N325" t="s">
        <v>1011</v>
      </c>
      <c r="O325" t="s">
        <v>1012</v>
      </c>
      <c r="P325" t="s">
        <v>1285</v>
      </c>
      <c r="Q325">
        <v>20500</v>
      </c>
      <c r="R325">
        <v>4</v>
      </c>
      <c r="S325">
        <v>2.34</v>
      </c>
      <c r="T325" s="90">
        <v>28352.799999999999</v>
      </c>
      <c r="U325" s="90">
        <v>4.0199999999999996</v>
      </c>
      <c r="V325" s="148">
        <v>1.7</v>
      </c>
    </row>
    <row r="326" spans="13:22" x14ac:dyDescent="0.35">
      <c r="M326" t="s">
        <v>1001</v>
      </c>
      <c r="N326" t="s">
        <v>1011</v>
      </c>
      <c r="O326" t="s">
        <v>1012</v>
      </c>
      <c r="P326" t="s">
        <v>1286</v>
      </c>
      <c r="Q326">
        <v>23200</v>
      </c>
      <c r="R326">
        <v>4.7</v>
      </c>
      <c r="S326">
        <v>2.4300000000000002</v>
      </c>
      <c r="T326" s="90">
        <v>31657.05</v>
      </c>
      <c r="U326" s="90">
        <v>4.5999999999999996</v>
      </c>
      <c r="V326" s="148">
        <v>1.74</v>
      </c>
    </row>
    <row r="327" spans="13:22" x14ac:dyDescent="0.35">
      <c r="M327" t="s">
        <v>1001</v>
      </c>
      <c r="N327" t="s">
        <v>1011</v>
      </c>
      <c r="O327" t="s">
        <v>1012</v>
      </c>
      <c r="P327" t="s">
        <v>1287</v>
      </c>
      <c r="Q327">
        <v>26600</v>
      </c>
      <c r="R327">
        <v>5.7</v>
      </c>
      <c r="S327">
        <v>2.57</v>
      </c>
      <c r="T327" s="90">
        <v>37206.879999999997</v>
      </c>
      <c r="U327" s="90">
        <v>5.56</v>
      </c>
      <c r="V327" s="148">
        <v>1.79</v>
      </c>
    </row>
    <row r="328" spans="13:22" x14ac:dyDescent="0.35">
      <c r="M328" t="s">
        <v>1001</v>
      </c>
      <c r="N328" t="s">
        <v>1011</v>
      </c>
      <c r="O328" t="s">
        <v>1012</v>
      </c>
      <c r="P328" t="s">
        <v>1015</v>
      </c>
      <c r="Q328">
        <v>29000</v>
      </c>
      <c r="R328">
        <v>5.5</v>
      </c>
      <c r="S328">
        <v>2.2799999999999998</v>
      </c>
      <c r="T328" s="90">
        <v>39600.25</v>
      </c>
      <c r="U328" s="90">
        <v>5.52</v>
      </c>
      <c r="V328" s="148">
        <v>1.67</v>
      </c>
    </row>
    <row r="329" spans="13:22" x14ac:dyDescent="0.35">
      <c r="M329" t="s">
        <v>1001</v>
      </c>
      <c r="N329" t="s">
        <v>1011</v>
      </c>
      <c r="O329" t="s">
        <v>1012</v>
      </c>
      <c r="P329" t="s">
        <v>1017</v>
      </c>
      <c r="Q329">
        <v>34400</v>
      </c>
      <c r="R329">
        <v>6.7</v>
      </c>
      <c r="S329">
        <v>2.34</v>
      </c>
      <c r="T329" s="90">
        <v>47329.35</v>
      </c>
      <c r="U329" s="90">
        <v>6.74</v>
      </c>
      <c r="V329" s="148">
        <v>1.71</v>
      </c>
    </row>
    <row r="330" spans="13:22" x14ac:dyDescent="0.35">
      <c r="M330" t="s">
        <v>1001</v>
      </c>
      <c r="N330" t="s">
        <v>1011</v>
      </c>
      <c r="O330" t="s">
        <v>1012</v>
      </c>
      <c r="P330" t="s">
        <v>1018</v>
      </c>
      <c r="Q330">
        <v>37500</v>
      </c>
      <c r="R330">
        <v>7.5</v>
      </c>
      <c r="S330">
        <v>2.4</v>
      </c>
      <c r="T330" s="90">
        <v>51153.36</v>
      </c>
      <c r="U330" s="90">
        <v>7.4</v>
      </c>
      <c r="V330" s="148">
        <v>1.74</v>
      </c>
    </row>
    <row r="331" spans="13:22" x14ac:dyDescent="0.35">
      <c r="M331" t="s">
        <v>1001</v>
      </c>
      <c r="N331" t="s">
        <v>1011</v>
      </c>
      <c r="O331" t="s">
        <v>1012</v>
      </c>
      <c r="P331" t="s">
        <v>1288</v>
      </c>
      <c r="Q331">
        <v>39000</v>
      </c>
      <c r="R331">
        <v>8.1</v>
      </c>
      <c r="S331">
        <v>2.4900000000000002</v>
      </c>
      <c r="T331" s="90">
        <v>54820.959999999999</v>
      </c>
      <c r="U331" s="90">
        <v>7.97</v>
      </c>
      <c r="V331" s="148">
        <v>1.74</v>
      </c>
    </row>
    <row r="332" spans="13:22" x14ac:dyDescent="0.35">
      <c r="M332" t="s">
        <v>1001</v>
      </c>
      <c r="N332" t="s">
        <v>1011</v>
      </c>
      <c r="O332" t="s">
        <v>1012</v>
      </c>
      <c r="P332" t="s">
        <v>1289</v>
      </c>
      <c r="Q332">
        <v>52300</v>
      </c>
      <c r="R332">
        <v>10.7</v>
      </c>
      <c r="S332">
        <v>2.46</v>
      </c>
      <c r="T332" s="90">
        <v>71281.3</v>
      </c>
      <c r="U332" s="90">
        <v>10.33</v>
      </c>
      <c r="V332" s="148">
        <v>1.74</v>
      </c>
    </row>
    <row r="333" spans="13:22" x14ac:dyDescent="0.35">
      <c r="M333" t="s">
        <v>1001</v>
      </c>
      <c r="N333" t="s">
        <v>1011</v>
      </c>
      <c r="O333" t="s">
        <v>1012</v>
      </c>
      <c r="P333" t="s">
        <v>1290</v>
      </c>
      <c r="Q333">
        <v>62500</v>
      </c>
      <c r="R333">
        <v>12.6</v>
      </c>
      <c r="S333">
        <v>2.42</v>
      </c>
      <c r="T333" s="90">
        <v>82911.11</v>
      </c>
      <c r="U333" s="90">
        <v>12.13</v>
      </c>
      <c r="V333" s="148">
        <v>1.76</v>
      </c>
    </row>
    <row r="334" spans="13:22" x14ac:dyDescent="0.35">
      <c r="M334" t="s">
        <v>1001</v>
      </c>
      <c r="N334" t="s">
        <v>1011</v>
      </c>
      <c r="O334" t="s">
        <v>1012</v>
      </c>
      <c r="P334" t="s">
        <v>1291</v>
      </c>
      <c r="Q334">
        <v>78300</v>
      </c>
      <c r="R334">
        <v>16.100000000000001</v>
      </c>
      <c r="S334">
        <v>2.4700000000000002</v>
      </c>
      <c r="T334" s="90">
        <v>104371.81</v>
      </c>
      <c r="U334" s="90">
        <v>15.29</v>
      </c>
      <c r="V334" s="148">
        <v>1.76</v>
      </c>
    </row>
    <row r="335" spans="13:22" x14ac:dyDescent="0.35">
      <c r="M335" t="s">
        <v>1001</v>
      </c>
      <c r="N335" t="s">
        <v>1011</v>
      </c>
      <c r="O335" t="s">
        <v>1012</v>
      </c>
      <c r="P335" t="s">
        <v>1292</v>
      </c>
      <c r="Q335">
        <v>93400</v>
      </c>
      <c r="R335">
        <v>19.2</v>
      </c>
      <c r="S335">
        <v>2.4700000000000002</v>
      </c>
      <c r="T335" s="90">
        <v>123915.28</v>
      </c>
      <c r="U335" s="90">
        <v>18.37</v>
      </c>
      <c r="V335" s="148">
        <v>1.78</v>
      </c>
    </row>
    <row r="336" spans="13:22" x14ac:dyDescent="0.35">
      <c r="M336" t="s">
        <v>1135</v>
      </c>
      <c r="N336" t="s">
        <v>1011</v>
      </c>
      <c r="O336" t="s">
        <v>1012</v>
      </c>
      <c r="P336" t="s">
        <v>1293</v>
      </c>
      <c r="Q336">
        <v>8830</v>
      </c>
      <c r="R336">
        <v>2.1</v>
      </c>
      <c r="S336">
        <v>2.85</v>
      </c>
      <c r="T336" s="90">
        <v>10776.87</v>
      </c>
      <c r="U336" s="90">
        <v>1.79</v>
      </c>
      <c r="V336" s="148">
        <v>2</v>
      </c>
    </row>
    <row r="337" spans="13:22" x14ac:dyDescent="0.35">
      <c r="M337" t="s">
        <v>1135</v>
      </c>
      <c r="N337" t="s">
        <v>1011</v>
      </c>
      <c r="O337" t="s">
        <v>1012</v>
      </c>
      <c r="P337" t="s">
        <v>1294</v>
      </c>
      <c r="Q337">
        <v>10900</v>
      </c>
      <c r="R337">
        <v>2.2999999999999998</v>
      </c>
      <c r="S337">
        <v>2.5299999999999998</v>
      </c>
      <c r="T337" s="90">
        <v>13344.22</v>
      </c>
      <c r="U337" s="90">
        <v>2.0299999999999998</v>
      </c>
      <c r="V337" s="148">
        <v>1.82</v>
      </c>
    </row>
    <row r="338" spans="13:22" x14ac:dyDescent="0.35">
      <c r="M338" t="s">
        <v>1135</v>
      </c>
      <c r="N338" t="s">
        <v>1011</v>
      </c>
      <c r="O338" t="s">
        <v>1012</v>
      </c>
      <c r="P338" t="s">
        <v>1295</v>
      </c>
      <c r="Q338">
        <v>12600</v>
      </c>
      <c r="R338">
        <v>2.8</v>
      </c>
      <c r="S338">
        <v>2.67</v>
      </c>
      <c r="T338" s="90">
        <v>15395.69</v>
      </c>
      <c r="U338" s="90">
        <v>2.4700000000000002</v>
      </c>
      <c r="V338" s="148">
        <v>1.92</v>
      </c>
    </row>
    <row r="339" spans="13:22" x14ac:dyDescent="0.35">
      <c r="M339" t="s">
        <v>1135</v>
      </c>
      <c r="N339" t="s">
        <v>1011</v>
      </c>
      <c r="O339" t="s">
        <v>1012</v>
      </c>
      <c r="P339" t="s">
        <v>1296</v>
      </c>
      <c r="Q339">
        <v>15500</v>
      </c>
      <c r="R339">
        <v>3.4</v>
      </c>
      <c r="S339">
        <v>2.63</v>
      </c>
      <c r="T339" s="90">
        <v>18927.080000000002</v>
      </c>
      <c r="U339" s="90">
        <v>3.01</v>
      </c>
      <c r="V339" s="148">
        <v>1.91</v>
      </c>
    </row>
    <row r="340" spans="13:22" x14ac:dyDescent="0.35">
      <c r="M340" t="s">
        <v>1135</v>
      </c>
      <c r="N340" t="s">
        <v>1011</v>
      </c>
      <c r="O340" t="s">
        <v>1012</v>
      </c>
      <c r="P340" t="s">
        <v>1297</v>
      </c>
      <c r="Q340">
        <v>18200</v>
      </c>
      <c r="R340">
        <v>4.0999999999999996</v>
      </c>
      <c r="S340">
        <v>2.7</v>
      </c>
      <c r="T340" s="90">
        <v>22355.94</v>
      </c>
      <c r="U340" s="90">
        <v>3.6</v>
      </c>
      <c r="V340" s="148">
        <v>1.93</v>
      </c>
    </row>
    <row r="341" spans="13:22" x14ac:dyDescent="0.35">
      <c r="M341" t="s">
        <v>1135</v>
      </c>
      <c r="N341" t="s">
        <v>1011</v>
      </c>
      <c r="O341" t="s">
        <v>1012</v>
      </c>
      <c r="P341" t="s">
        <v>1298</v>
      </c>
      <c r="Q341">
        <v>21800</v>
      </c>
      <c r="R341">
        <v>5.5</v>
      </c>
      <c r="S341">
        <v>3.03</v>
      </c>
      <c r="T341" s="90">
        <v>26667.21</v>
      </c>
      <c r="U341" s="90">
        <v>4.9000000000000004</v>
      </c>
      <c r="V341" s="148">
        <v>2.2000000000000002</v>
      </c>
    </row>
    <row r="342" spans="13:22" x14ac:dyDescent="0.35">
      <c r="M342" t="s">
        <v>1135</v>
      </c>
      <c r="N342" t="s">
        <v>1011</v>
      </c>
      <c r="O342" t="s">
        <v>1012</v>
      </c>
      <c r="P342" t="s">
        <v>1299</v>
      </c>
      <c r="Q342">
        <v>31100</v>
      </c>
      <c r="R342">
        <v>7</v>
      </c>
      <c r="S342">
        <v>2.7</v>
      </c>
      <c r="T342" s="90">
        <v>37689.15</v>
      </c>
      <c r="U342" s="90">
        <v>6.26</v>
      </c>
      <c r="V342" s="148">
        <v>1.99</v>
      </c>
    </row>
    <row r="343" spans="13:22" x14ac:dyDescent="0.35">
      <c r="M343" t="s">
        <v>1135</v>
      </c>
      <c r="N343" t="s">
        <v>1011</v>
      </c>
      <c r="O343" t="s">
        <v>1012</v>
      </c>
      <c r="P343" t="s">
        <v>1300</v>
      </c>
      <c r="Q343">
        <v>37500</v>
      </c>
      <c r="R343">
        <v>8.6</v>
      </c>
      <c r="S343">
        <v>2.75</v>
      </c>
      <c r="T343" s="90">
        <v>46042.29</v>
      </c>
      <c r="U343" s="90">
        <v>7.81</v>
      </c>
      <c r="V343" s="148">
        <v>2.0299999999999998</v>
      </c>
    </row>
    <row r="344" spans="13:22" x14ac:dyDescent="0.35">
      <c r="M344" t="s">
        <v>1026</v>
      </c>
      <c r="N344" t="s">
        <v>1011</v>
      </c>
      <c r="O344" t="s">
        <v>1012</v>
      </c>
      <c r="P344" t="s">
        <v>1301</v>
      </c>
      <c r="Q344">
        <v>694</v>
      </c>
      <c r="R344">
        <v>0.3</v>
      </c>
      <c r="S344">
        <v>5.19</v>
      </c>
      <c r="T344" s="90">
        <v>1118.54</v>
      </c>
      <c r="U344" s="90">
        <v>0.31</v>
      </c>
      <c r="V344" s="148">
        <v>3.38</v>
      </c>
    </row>
    <row r="345" spans="13:22" x14ac:dyDescent="0.35">
      <c r="M345" t="s">
        <v>1026</v>
      </c>
      <c r="N345" t="s">
        <v>1011</v>
      </c>
      <c r="O345" t="s">
        <v>1012</v>
      </c>
      <c r="P345" t="s">
        <v>1302</v>
      </c>
      <c r="Q345">
        <v>1300</v>
      </c>
      <c r="R345">
        <v>0.4</v>
      </c>
      <c r="S345">
        <v>3.69</v>
      </c>
      <c r="T345" s="90">
        <v>2114.44</v>
      </c>
      <c r="U345" s="90">
        <v>0.47</v>
      </c>
      <c r="V345" s="148">
        <v>2.65</v>
      </c>
    </row>
    <row r="346" spans="13:22" x14ac:dyDescent="0.35">
      <c r="M346" t="s">
        <v>1026</v>
      </c>
      <c r="N346" t="s">
        <v>1011</v>
      </c>
      <c r="O346" t="s">
        <v>1012</v>
      </c>
      <c r="P346" t="s">
        <v>1303</v>
      </c>
      <c r="Q346">
        <v>1930</v>
      </c>
      <c r="R346">
        <v>0.6</v>
      </c>
      <c r="S346">
        <v>3.73</v>
      </c>
      <c r="T346" s="90">
        <v>2670.31</v>
      </c>
      <c r="U346" s="90">
        <v>0.59</v>
      </c>
      <c r="V346" s="148">
        <v>2.63</v>
      </c>
    </row>
    <row r="347" spans="13:22" x14ac:dyDescent="0.35">
      <c r="M347" t="s">
        <v>1026</v>
      </c>
      <c r="N347" t="s">
        <v>1011</v>
      </c>
      <c r="O347" t="s">
        <v>1012</v>
      </c>
      <c r="P347" t="s">
        <v>1304</v>
      </c>
      <c r="Q347">
        <v>2470</v>
      </c>
      <c r="R347">
        <v>0.6</v>
      </c>
      <c r="S347">
        <v>2.91</v>
      </c>
      <c r="T347" s="90">
        <v>3561.95</v>
      </c>
      <c r="U347" s="90">
        <v>0.63</v>
      </c>
      <c r="V347" s="148">
        <v>2.11</v>
      </c>
    </row>
    <row r="348" spans="13:22" x14ac:dyDescent="0.35">
      <c r="M348" t="s">
        <v>1026</v>
      </c>
      <c r="N348" t="s">
        <v>1011</v>
      </c>
      <c r="O348" t="s">
        <v>1012</v>
      </c>
      <c r="P348" t="s">
        <v>1305</v>
      </c>
      <c r="Q348">
        <v>2720</v>
      </c>
      <c r="R348">
        <v>0.7</v>
      </c>
      <c r="S348">
        <v>3.09</v>
      </c>
      <c r="T348" s="90">
        <v>3718.05</v>
      </c>
      <c r="U348" s="90">
        <v>0.69</v>
      </c>
      <c r="V348" s="148">
        <v>2.21</v>
      </c>
    </row>
    <row r="349" spans="13:22" x14ac:dyDescent="0.35">
      <c r="M349" t="s">
        <v>1026</v>
      </c>
      <c r="N349" t="s">
        <v>1011</v>
      </c>
      <c r="O349" t="s">
        <v>1012</v>
      </c>
      <c r="P349" t="s">
        <v>1192</v>
      </c>
      <c r="Q349">
        <v>3800</v>
      </c>
      <c r="R349">
        <v>0.9</v>
      </c>
      <c r="S349">
        <v>2.84</v>
      </c>
      <c r="T349" s="90">
        <v>5424.38</v>
      </c>
      <c r="U349" s="90">
        <v>0.93</v>
      </c>
      <c r="V349" s="148">
        <v>2.06</v>
      </c>
    </row>
    <row r="350" spans="13:22" x14ac:dyDescent="0.35">
      <c r="M350" t="s">
        <v>1026</v>
      </c>
      <c r="N350" t="s">
        <v>1011</v>
      </c>
      <c r="O350" t="s">
        <v>1012</v>
      </c>
      <c r="P350" t="s">
        <v>1306</v>
      </c>
      <c r="Q350">
        <v>3470</v>
      </c>
      <c r="R350">
        <v>0.8</v>
      </c>
      <c r="S350">
        <v>2.77</v>
      </c>
      <c r="T350" s="90">
        <v>4760.96</v>
      </c>
      <c r="U350" s="90">
        <v>0.84</v>
      </c>
      <c r="V350" s="148">
        <v>2.12</v>
      </c>
    </row>
    <row r="351" spans="13:22" x14ac:dyDescent="0.35">
      <c r="M351" t="s">
        <v>1026</v>
      </c>
      <c r="N351" t="s">
        <v>1011</v>
      </c>
      <c r="O351" t="s">
        <v>1012</v>
      </c>
      <c r="P351" t="s">
        <v>1307</v>
      </c>
      <c r="Q351">
        <v>3370</v>
      </c>
      <c r="R351">
        <v>0.8</v>
      </c>
      <c r="S351">
        <v>2.85</v>
      </c>
      <c r="T351" s="90">
        <v>4756.59</v>
      </c>
      <c r="U351" s="90">
        <v>0.83</v>
      </c>
      <c r="V351" s="148">
        <v>2.09</v>
      </c>
    </row>
    <row r="352" spans="13:22" x14ac:dyDescent="0.35">
      <c r="M352" t="s">
        <v>1026</v>
      </c>
      <c r="N352" t="s">
        <v>1011</v>
      </c>
      <c r="O352" t="s">
        <v>1012</v>
      </c>
      <c r="P352" t="s">
        <v>1193</v>
      </c>
      <c r="Q352">
        <v>4030</v>
      </c>
      <c r="R352">
        <v>1.1000000000000001</v>
      </c>
      <c r="S352">
        <v>3.28</v>
      </c>
      <c r="T352" s="90">
        <v>5555.93</v>
      </c>
      <c r="U352" s="90">
        <v>1.1100000000000001</v>
      </c>
      <c r="V352" s="148">
        <v>2.39</v>
      </c>
    </row>
    <row r="353" spans="13:22" x14ac:dyDescent="0.35">
      <c r="M353" t="s">
        <v>1026</v>
      </c>
      <c r="N353" t="s">
        <v>1011</v>
      </c>
      <c r="O353" t="s">
        <v>1012</v>
      </c>
      <c r="P353" t="s">
        <v>1308</v>
      </c>
      <c r="Q353">
        <v>5700</v>
      </c>
      <c r="R353">
        <v>1.3</v>
      </c>
      <c r="S353">
        <v>2.74</v>
      </c>
      <c r="T353" s="90">
        <v>8157.65</v>
      </c>
      <c r="U353" s="90">
        <v>1.36</v>
      </c>
      <c r="V353" s="148">
        <v>2</v>
      </c>
    </row>
    <row r="354" spans="13:22" x14ac:dyDescent="0.35">
      <c r="M354" t="s">
        <v>1026</v>
      </c>
      <c r="N354" t="s">
        <v>1011</v>
      </c>
      <c r="O354" t="s">
        <v>1012</v>
      </c>
      <c r="P354" t="s">
        <v>1309</v>
      </c>
      <c r="Q354">
        <v>5400</v>
      </c>
      <c r="R354">
        <v>1.3</v>
      </c>
      <c r="S354">
        <v>2.89</v>
      </c>
      <c r="T354" s="90">
        <v>7857.04</v>
      </c>
      <c r="U354" s="90">
        <v>1.4</v>
      </c>
      <c r="V354" s="148">
        <v>2.13</v>
      </c>
    </row>
    <row r="355" spans="13:22" x14ac:dyDescent="0.35">
      <c r="M355" t="s">
        <v>1026</v>
      </c>
      <c r="N355" t="s">
        <v>1011</v>
      </c>
      <c r="O355" t="s">
        <v>1012</v>
      </c>
      <c r="P355" t="s">
        <v>1310</v>
      </c>
      <c r="Q355">
        <v>6470</v>
      </c>
      <c r="R355">
        <v>1.4</v>
      </c>
      <c r="S355">
        <v>2.6</v>
      </c>
      <c r="T355" s="90">
        <v>9130.0300000000007</v>
      </c>
      <c r="U355" s="90">
        <v>1.48</v>
      </c>
      <c r="V355" s="148">
        <v>1.95</v>
      </c>
    </row>
    <row r="356" spans="13:22" x14ac:dyDescent="0.35">
      <c r="M356" t="s">
        <v>1026</v>
      </c>
      <c r="N356" t="s">
        <v>1011</v>
      </c>
      <c r="O356" t="s">
        <v>1012</v>
      </c>
      <c r="P356" t="s">
        <v>1311</v>
      </c>
      <c r="Q356">
        <v>6820</v>
      </c>
      <c r="R356">
        <v>1.7</v>
      </c>
      <c r="S356">
        <v>2.99</v>
      </c>
      <c r="T356" s="90">
        <v>9453.5400000000009</v>
      </c>
      <c r="U356" s="90">
        <v>1.77</v>
      </c>
      <c r="V356" s="148">
        <v>2.25</v>
      </c>
    </row>
    <row r="357" spans="13:22" x14ac:dyDescent="0.35">
      <c r="M357" t="s">
        <v>1026</v>
      </c>
      <c r="N357" t="s">
        <v>1011</v>
      </c>
      <c r="O357" t="s">
        <v>1012</v>
      </c>
      <c r="P357" t="s">
        <v>1312</v>
      </c>
      <c r="Q357">
        <v>8420</v>
      </c>
      <c r="R357">
        <v>2</v>
      </c>
      <c r="S357">
        <v>2.85</v>
      </c>
      <c r="T357" s="90">
        <v>12158.16</v>
      </c>
      <c r="U357" s="90">
        <v>2.13</v>
      </c>
      <c r="V357" s="148">
        <v>2.1</v>
      </c>
    </row>
    <row r="358" spans="13:22" x14ac:dyDescent="0.35">
      <c r="M358" t="s">
        <v>1026</v>
      </c>
      <c r="N358" t="s">
        <v>1011</v>
      </c>
      <c r="O358" t="s">
        <v>1012</v>
      </c>
      <c r="P358" t="s">
        <v>1313</v>
      </c>
      <c r="Q358">
        <v>8310</v>
      </c>
      <c r="R358">
        <v>2</v>
      </c>
      <c r="S358">
        <v>2.89</v>
      </c>
      <c r="T358" s="90">
        <v>12014.6</v>
      </c>
      <c r="U358" s="90">
        <v>2.1</v>
      </c>
      <c r="V358" s="148">
        <v>2.09</v>
      </c>
    </row>
    <row r="359" spans="13:22" x14ac:dyDescent="0.35">
      <c r="M359" t="s">
        <v>1026</v>
      </c>
      <c r="N359" t="s">
        <v>1011</v>
      </c>
      <c r="O359" t="s">
        <v>1012</v>
      </c>
      <c r="P359" t="s">
        <v>1314</v>
      </c>
      <c r="Q359">
        <v>9840</v>
      </c>
      <c r="R359">
        <v>2.1</v>
      </c>
      <c r="S359">
        <v>2.56</v>
      </c>
      <c r="T359" s="90">
        <v>14045.11</v>
      </c>
      <c r="U359" s="90">
        <v>2.2000000000000002</v>
      </c>
      <c r="V359" s="148">
        <v>1.88</v>
      </c>
    </row>
    <row r="360" spans="13:22" x14ac:dyDescent="0.35">
      <c r="M360" t="s">
        <v>1026</v>
      </c>
      <c r="N360" t="s">
        <v>1011</v>
      </c>
      <c r="O360" t="s">
        <v>1012</v>
      </c>
      <c r="P360" t="s">
        <v>1315</v>
      </c>
      <c r="Q360">
        <v>9890</v>
      </c>
      <c r="R360">
        <v>2.2999999999999998</v>
      </c>
      <c r="S360">
        <v>2.79</v>
      </c>
      <c r="T360" s="90">
        <v>13992.21</v>
      </c>
      <c r="U360" s="90">
        <v>2.37</v>
      </c>
      <c r="V360" s="148">
        <v>2.04</v>
      </c>
    </row>
    <row r="361" spans="13:22" x14ac:dyDescent="0.35">
      <c r="M361" t="s">
        <v>1078</v>
      </c>
      <c r="N361" t="s">
        <v>1011</v>
      </c>
      <c r="O361" t="s">
        <v>1012</v>
      </c>
      <c r="P361" t="s">
        <v>1010</v>
      </c>
      <c r="Q361">
        <v>11000</v>
      </c>
      <c r="R361">
        <v>2.4</v>
      </c>
      <c r="S361">
        <v>2.62</v>
      </c>
      <c r="T361" s="90">
        <v>15892.12</v>
      </c>
      <c r="U361" s="90">
        <v>2.46</v>
      </c>
      <c r="V361" s="148">
        <v>1.85</v>
      </c>
    </row>
    <row r="362" spans="13:22" x14ac:dyDescent="0.35">
      <c r="M362" t="s">
        <v>1078</v>
      </c>
      <c r="N362" t="s">
        <v>1011</v>
      </c>
      <c r="O362" t="s">
        <v>1012</v>
      </c>
      <c r="P362" t="s">
        <v>1283</v>
      </c>
      <c r="Q362">
        <v>12700</v>
      </c>
      <c r="R362">
        <v>2.9</v>
      </c>
      <c r="S362">
        <v>2.74</v>
      </c>
      <c r="T362" s="90">
        <v>18660.419999999998</v>
      </c>
      <c r="U362" s="90">
        <v>2.92</v>
      </c>
      <c r="V362" s="148">
        <v>1.88</v>
      </c>
    </row>
    <row r="363" spans="13:22" x14ac:dyDescent="0.35">
      <c r="M363" t="s">
        <v>1078</v>
      </c>
      <c r="N363" t="s">
        <v>1011</v>
      </c>
      <c r="O363" t="s">
        <v>1012</v>
      </c>
      <c r="P363" t="s">
        <v>1284</v>
      </c>
      <c r="Q363">
        <v>15600</v>
      </c>
      <c r="R363">
        <v>3.4</v>
      </c>
      <c r="S363">
        <v>2.62</v>
      </c>
      <c r="T363" s="90">
        <v>22202.66</v>
      </c>
      <c r="U363" s="90">
        <v>3.35</v>
      </c>
      <c r="V363" s="148">
        <v>1.81</v>
      </c>
    </row>
    <row r="364" spans="13:22" x14ac:dyDescent="0.35">
      <c r="M364" t="s">
        <v>1078</v>
      </c>
      <c r="N364" t="s">
        <v>1011</v>
      </c>
      <c r="O364" t="s">
        <v>1012</v>
      </c>
      <c r="P364" t="s">
        <v>1285</v>
      </c>
      <c r="Q364">
        <v>16500</v>
      </c>
      <c r="R364">
        <v>3.4</v>
      </c>
      <c r="S364">
        <v>2.4700000000000002</v>
      </c>
      <c r="T364" s="90">
        <v>23318</v>
      </c>
      <c r="U364" s="90">
        <v>3.4</v>
      </c>
      <c r="V364" s="148">
        <v>1.75</v>
      </c>
    </row>
    <row r="365" spans="13:22" x14ac:dyDescent="0.35">
      <c r="M365" t="s">
        <v>1078</v>
      </c>
      <c r="N365" t="s">
        <v>1011</v>
      </c>
      <c r="O365" t="s">
        <v>1012</v>
      </c>
      <c r="P365" t="s">
        <v>1286</v>
      </c>
      <c r="Q365">
        <v>18500</v>
      </c>
      <c r="R365">
        <v>4</v>
      </c>
      <c r="S365">
        <v>2.59</v>
      </c>
      <c r="T365" s="90">
        <v>25722.53</v>
      </c>
      <c r="U365" s="90">
        <v>3.93</v>
      </c>
      <c r="V365" s="148">
        <v>1.83</v>
      </c>
    </row>
    <row r="366" spans="13:22" x14ac:dyDescent="0.35">
      <c r="M366" t="s">
        <v>1078</v>
      </c>
      <c r="N366" t="s">
        <v>1011</v>
      </c>
      <c r="O366" t="s">
        <v>1012</v>
      </c>
      <c r="P366" t="s">
        <v>1015</v>
      </c>
      <c r="Q366">
        <v>24000</v>
      </c>
      <c r="R366">
        <v>4.7</v>
      </c>
      <c r="S366">
        <v>2.35</v>
      </c>
      <c r="T366" s="90">
        <v>32936.18</v>
      </c>
      <c r="U366" s="90">
        <v>4.72</v>
      </c>
      <c r="V366" s="148">
        <v>1.72</v>
      </c>
    </row>
    <row r="367" spans="13:22" x14ac:dyDescent="0.35">
      <c r="M367" t="s">
        <v>1078</v>
      </c>
      <c r="N367" t="s">
        <v>1011</v>
      </c>
      <c r="O367" t="s">
        <v>1012</v>
      </c>
      <c r="P367" t="s">
        <v>1017</v>
      </c>
      <c r="Q367">
        <v>27900</v>
      </c>
      <c r="R367">
        <v>5.7</v>
      </c>
      <c r="S367">
        <v>2.4500000000000002</v>
      </c>
      <c r="T367" s="90">
        <v>38783.480000000003</v>
      </c>
      <c r="U367" s="90">
        <v>5.64</v>
      </c>
      <c r="V367" s="148">
        <v>1.75</v>
      </c>
    </row>
    <row r="368" spans="13:22" x14ac:dyDescent="0.35">
      <c r="M368" t="s">
        <v>1078</v>
      </c>
      <c r="N368" t="s">
        <v>1011</v>
      </c>
      <c r="O368" t="s">
        <v>1012</v>
      </c>
      <c r="P368" t="s">
        <v>1018</v>
      </c>
      <c r="Q368">
        <v>31400</v>
      </c>
      <c r="R368">
        <v>6.2</v>
      </c>
      <c r="S368">
        <v>2.37</v>
      </c>
      <c r="T368" s="90">
        <v>43005.06</v>
      </c>
      <c r="U368" s="90">
        <v>6.2</v>
      </c>
      <c r="V368" s="148">
        <v>1.73</v>
      </c>
    </row>
    <row r="369" spans="13:22" x14ac:dyDescent="0.35">
      <c r="M369" t="s">
        <v>1078</v>
      </c>
      <c r="N369" t="s">
        <v>1011</v>
      </c>
      <c r="O369" t="s">
        <v>1012</v>
      </c>
      <c r="P369" t="s">
        <v>1288</v>
      </c>
      <c r="Q369">
        <v>34300</v>
      </c>
      <c r="R369">
        <v>6.5</v>
      </c>
      <c r="S369">
        <v>2.27</v>
      </c>
      <c r="T369" s="90">
        <v>47976.66</v>
      </c>
      <c r="U369" s="90">
        <v>6.29</v>
      </c>
      <c r="V369" s="148">
        <v>1.57</v>
      </c>
    </row>
    <row r="370" spans="13:22" x14ac:dyDescent="0.35">
      <c r="M370" t="s">
        <v>1078</v>
      </c>
      <c r="N370" t="s">
        <v>1011</v>
      </c>
      <c r="O370" t="s">
        <v>1012</v>
      </c>
      <c r="P370" t="s">
        <v>1289</v>
      </c>
      <c r="Q370">
        <v>45100</v>
      </c>
      <c r="R370">
        <v>8.9</v>
      </c>
      <c r="S370">
        <v>2.37</v>
      </c>
      <c r="T370" s="90">
        <v>60098.15</v>
      </c>
      <c r="U370" s="90">
        <v>8.6199999999999992</v>
      </c>
      <c r="V370" s="148">
        <v>1.72</v>
      </c>
    </row>
    <row r="371" spans="13:22" x14ac:dyDescent="0.35">
      <c r="M371" t="s">
        <v>1078</v>
      </c>
      <c r="N371" t="s">
        <v>1011</v>
      </c>
      <c r="O371" t="s">
        <v>1012</v>
      </c>
      <c r="P371" t="s">
        <v>1290</v>
      </c>
      <c r="Q371">
        <v>52700</v>
      </c>
      <c r="R371">
        <v>10.8</v>
      </c>
      <c r="S371">
        <v>2.46</v>
      </c>
      <c r="T371" s="90">
        <v>69705.39</v>
      </c>
      <c r="U371" s="90">
        <v>10.35</v>
      </c>
      <c r="V371" s="148">
        <v>1.78</v>
      </c>
    </row>
    <row r="372" spans="13:22" x14ac:dyDescent="0.35">
      <c r="M372" t="s">
        <v>1078</v>
      </c>
      <c r="N372" t="s">
        <v>1011</v>
      </c>
      <c r="O372" t="s">
        <v>1012</v>
      </c>
      <c r="P372" t="s">
        <v>1291</v>
      </c>
      <c r="Q372">
        <v>66400</v>
      </c>
      <c r="R372">
        <v>13.3</v>
      </c>
      <c r="S372">
        <v>2.4</v>
      </c>
      <c r="T372" s="90">
        <v>88861.3</v>
      </c>
      <c r="U372" s="90">
        <v>12.55</v>
      </c>
      <c r="V372" s="148">
        <v>1.69</v>
      </c>
    </row>
    <row r="373" spans="13:22" x14ac:dyDescent="0.35">
      <c r="M373" t="s">
        <v>1078</v>
      </c>
      <c r="N373" t="s">
        <v>1011</v>
      </c>
      <c r="O373" t="s">
        <v>1012</v>
      </c>
      <c r="P373" t="s">
        <v>1292</v>
      </c>
      <c r="Q373">
        <v>78100</v>
      </c>
      <c r="R373">
        <v>15.7</v>
      </c>
      <c r="S373">
        <v>2.41</v>
      </c>
      <c r="T373" s="90">
        <v>103555.51</v>
      </c>
      <c r="U373" s="90">
        <v>14.83</v>
      </c>
      <c r="V373" s="148">
        <v>1.72</v>
      </c>
    </row>
    <row r="374" spans="13:22" x14ac:dyDescent="0.35">
      <c r="M374" t="s">
        <v>1208</v>
      </c>
      <c r="N374" t="s">
        <v>1011</v>
      </c>
      <c r="O374" t="s">
        <v>1012</v>
      </c>
      <c r="P374" t="s">
        <v>1293</v>
      </c>
      <c r="Q374">
        <v>7270</v>
      </c>
      <c r="R374">
        <v>1.9</v>
      </c>
      <c r="S374">
        <v>3.14</v>
      </c>
      <c r="T374" s="90">
        <v>8899.5400000000009</v>
      </c>
      <c r="U374" s="90">
        <v>1.65</v>
      </c>
      <c r="V374" s="148">
        <v>2.2200000000000002</v>
      </c>
    </row>
    <row r="375" spans="13:22" x14ac:dyDescent="0.35">
      <c r="M375" t="s">
        <v>1208</v>
      </c>
      <c r="N375" t="s">
        <v>1011</v>
      </c>
      <c r="O375" t="s">
        <v>1012</v>
      </c>
      <c r="P375" t="s">
        <v>1294</v>
      </c>
      <c r="Q375">
        <v>9010</v>
      </c>
      <c r="R375">
        <v>2.1</v>
      </c>
      <c r="S375">
        <v>2.8</v>
      </c>
      <c r="T375" s="90">
        <v>11025.3</v>
      </c>
      <c r="U375" s="90">
        <v>1.85</v>
      </c>
      <c r="V375" s="148">
        <v>2.0099999999999998</v>
      </c>
    </row>
    <row r="376" spans="13:22" x14ac:dyDescent="0.35">
      <c r="M376" t="s">
        <v>1208</v>
      </c>
      <c r="N376" t="s">
        <v>1011</v>
      </c>
      <c r="O376" t="s">
        <v>1012</v>
      </c>
      <c r="P376" t="s">
        <v>1295</v>
      </c>
      <c r="Q376">
        <v>10500</v>
      </c>
      <c r="R376">
        <v>2.5</v>
      </c>
      <c r="S376">
        <v>2.86</v>
      </c>
      <c r="T376" s="90">
        <v>12785.59</v>
      </c>
      <c r="U376" s="90">
        <v>2.2000000000000002</v>
      </c>
      <c r="V376" s="148">
        <v>2.06</v>
      </c>
    </row>
    <row r="377" spans="13:22" x14ac:dyDescent="0.35">
      <c r="M377" t="s">
        <v>1208</v>
      </c>
      <c r="N377" t="s">
        <v>1011</v>
      </c>
      <c r="O377" t="s">
        <v>1012</v>
      </c>
      <c r="P377" t="s">
        <v>1296</v>
      </c>
      <c r="Q377">
        <v>12800</v>
      </c>
      <c r="R377">
        <v>3</v>
      </c>
      <c r="S377">
        <v>2.81</v>
      </c>
      <c r="T377" s="90">
        <v>15613.86</v>
      </c>
      <c r="U377" s="90">
        <v>2.67</v>
      </c>
      <c r="V377" s="148">
        <v>2.0499999999999998</v>
      </c>
    </row>
    <row r="378" spans="13:22" x14ac:dyDescent="0.35">
      <c r="M378" t="s">
        <v>1208</v>
      </c>
      <c r="N378" t="s">
        <v>1011</v>
      </c>
      <c r="O378" t="s">
        <v>1012</v>
      </c>
      <c r="P378" t="s">
        <v>1297</v>
      </c>
      <c r="Q378">
        <v>15000</v>
      </c>
      <c r="R378">
        <v>3.8</v>
      </c>
      <c r="S378">
        <v>3.04</v>
      </c>
      <c r="T378" s="90">
        <v>18396.03</v>
      </c>
      <c r="U378" s="90">
        <v>3.31</v>
      </c>
      <c r="V378" s="148">
        <v>2.16</v>
      </c>
    </row>
    <row r="379" spans="13:22" x14ac:dyDescent="0.35">
      <c r="M379" t="s">
        <v>1208</v>
      </c>
      <c r="N379" t="s">
        <v>1011</v>
      </c>
      <c r="O379" t="s">
        <v>1012</v>
      </c>
      <c r="P379" t="s">
        <v>1316</v>
      </c>
      <c r="Q379">
        <v>18700</v>
      </c>
      <c r="R379">
        <v>4.7</v>
      </c>
      <c r="S379">
        <v>3.02</v>
      </c>
      <c r="T379" s="90">
        <v>22811.07</v>
      </c>
      <c r="U379" s="90">
        <v>4.1900000000000004</v>
      </c>
      <c r="V379" s="148">
        <v>2.21</v>
      </c>
    </row>
    <row r="380" spans="13:22" x14ac:dyDescent="0.35">
      <c r="M380" t="s">
        <v>1208</v>
      </c>
      <c r="N380" t="s">
        <v>1011</v>
      </c>
      <c r="O380" t="s">
        <v>1012</v>
      </c>
      <c r="P380" t="s">
        <v>1317</v>
      </c>
      <c r="Q380">
        <v>25200</v>
      </c>
      <c r="R380">
        <v>5.8</v>
      </c>
      <c r="S380">
        <v>2.76</v>
      </c>
      <c r="T380" s="90">
        <v>30629.040000000001</v>
      </c>
      <c r="U380" s="90">
        <v>5.19</v>
      </c>
      <c r="V380" s="148">
        <v>2.0299999999999998</v>
      </c>
    </row>
    <row r="381" spans="13:22" x14ac:dyDescent="0.35">
      <c r="M381" t="s">
        <v>1208</v>
      </c>
      <c r="N381" t="s">
        <v>1011</v>
      </c>
      <c r="O381" t="s">
        <v>1012</v>
      </c>
      <c r="P381" t="s">
        <v>1318</v>
      </c>
      <c r="Q381">
        <v>31400</v>
      </c>
      <c r="R381">
        <v>7.4</v>
      </c>
      <c r="S381">
        <v>2.83</v>
      </c>
      <c r="T381" s="90">
        <v>38465.54</v>
      </c>
      <c r="U381" s="90">
        <v>6.56</v>
      </c>
      <c r="V381" s="148">
        <v>2.0499999999999998</v>
      </c>
    </row>
    <row r="382" spans="13:22" x14ac:dyDescent="0.35">
      <c r="M382" t="s">
        <v>1085</v>
      </c>
      <c r="N382" t="s">
        <v>1011</v>
      </c>
      <c r="O382" t="s">
        <v>1012</v>
      </c>
      <c r="P382" t="s">
        <v>1306</v>
      </c>
      <c r="Q382">
        <v>2900</v>
      </c>
      <c r="R382">
        <v>0.7</v>
      </c>
      <c r="S382">
        <v>2.9</v>
      </c>
      <c r="T382" s="90">
        <v>3975.4</v>
      </c>
      <c r="U382" s="90">
        <v>0.69</v>
      </c>
      <c r="V382" s="148">
        <v>2.08</v>
      </c>
    </row>
    <row r="383" spans="13:22" x14ac:dyDescent="0.35">
      <c r="M383" t="s">
        <v>1085</v>
      </c>
      <c r="N383" t="s">
        <v>1011</v>
      </c>
      <c r="O383" t="s">
        <v>1012</v>
      </c>
      <c r="P383" t="s">
        <v>1319</v>
      </c>
      <c r="Q383">
        <v>2170</v>
      </c>
      <c r="R383">
        <v>0.5</v>
      </c>
      <c r="S383">
        <v>2.76</v>
      </c>
      <c r="T383" s="90">
        <v>3038.87</v>
      </c>
      <c r="U383" s="90">
        <v>0.56999999999999995</v>
      </c>
      <c r="V383" s="148">
        <v>2.2400000000000002</v>
      </c>
    </row>
    <row r="384" spans="13:22" x14ac:dyDescent="0.35">
      <c r="M384" t="s">
        <v>1085</v>
      </c>
      <c r="N384" t="s">
        <v>1011</v>
      </c>
      <c r="O384" t="s">
        <v>1012</v>
      </c>
      <c r="P384" t="s">
        <v>1192</v>
      </c>
      <c r="Q384">
        <v>3180</v>
      </c>
      <c r="R384">
        <v>0.7</v>
      </c>
      <c r="S384">
        <v>2.64</v>
      </c>
      <c r="T384" s="90">
        <v>4529.3599999999997</v>
      </c>
      <c r="U384" s="90">
        <v>0.76</v>
      </c>
      <c r="V384" s="148">
        <v>2.02</v>
      </c>
    </row>
    <row r="385" spans="13:22" x14ac:dyDescent="0.35">
      <c r="M385" t="s">
        <v>1085</v>
      </c>
      <c r="N385" t="s">
        <v>1011</v>
      </c>
      <c r="O385" t="s">
        <v>1012</v>
      </c>
      <c r="P385" t="s">
        <v>1308</v>
      </c>
      <c r="Q385">
        <v>4770</v>
      </c>
      <c r="R385">
        <v>1.1000000000000001</v>
      </c>
      <c r="S385">
        <v>2.77</v>
      </c>
      <c r="T385" s="90">
        <v>6811.64</v>
      </c>
      <c r="U385" s="90">
        <v>1.1200000000000001</v>
      </c>
      <c r="V385" s="148">
        <v>1.96</v>
      </c>
    </row>
    <row r="386" spans="13:22" x14ac:dyDescent="0.35">
      <c r="M386" t="s">
        <v>1085</v>
      </c>
      <c r="N386" t="s">
        <v>1011</v>
      </c>
      <c r="O386" t="s">
        <v>1012</v>
      </c>
      <c r="P386" t="s">
        <v>1320</v>
      </c>
      <c r="Q386">
        <v>5340</v>
      </c>
      <c r="R386">
        <v>1.5</v>
      </c>
      <c r="S386">
        <v>3.37</v>
      </c>
      <c r="T386" s="90">
        <v>7700.12</v>
      </c>
      <c r="U386" s="90">
        <v>1.43</v>
      </c>
      <c r="V386" s="148">
        <v>2.23</v>
      </c>
    </row>
    <row r="387" spans="13:22" x14ac:dyDescent="0.35">
      <c r="M387" t="s">
        <v>1001</v>
      </c>
      <c r="N387" t="s">
        <v>1019</v>
      </c>
      <c r="O387" t="s">
        <v>1012</v>
      </c>
      <c r="P387" t="s">
        <v>1321</v>
      </c>
      <c r="Q387">
        <v>16300</v>
      </c>
      <c r="R387">
        <v>3.4</v>
      </c>
      <c r="S387">
        <v>2.5</v>
      </c>
      <c r="T387" s="90">
        <v>22971.01</v>
      </c>
      <c r="U387" s="90">
        <v>3.4</v>
      </c>
      <c r="V387" s="90">
        <v>1.78</v>
      </c>
    </row>
    <row r="388" spans="13:22" x14ac:dyDescent="0.35">
      <c r="M388" t="s">
        <v>1001</v>
      </c>
      <c r="N388" t="s">
        <v>1019</v>
      </c>
      <c r="O388" t="s">
        <v>1012</v>
      </c>
      <c r="P388" t="s">
        <v>1322</v>
      </c>
      <c r="Q388">
        <v>19900</v>
      </c>
      <c r="R388">
        <v>3.8</v>
      </c>
      <c r="S388">
        <v>2.29</v>
      </c>
      <c r="T388" s="90">
        <v>27616.93</v>
      </c>
      <c r="U388" s="90">
        <v>3.87</v>
      </c>
      <c r="V388" s="90">
        <v>1.68</v>
      </c>
    </row>
    <row r="389" spans="13:22" x14ac:dyDescent="0.35">
      <c r="M389" t="s">
        <v>1001</v>
      </c>
      <c r="N389" t="s">
        <v>1019</v>
      </c>
      <c r="O389" t="s">
        <v>1012</v>
      </c>
      <c r="P389" t="s">
        <v>1323</v>
      </c>
      <c r="Q389">
        <v>23100</v>
      </c>
      <c r="R389">
        <v>4.4000000000000004</v>
      </c>
      <c r="S389">
        <v>2.29</v>
      </c>
      <c r="T389" s="90">
        <v>31648.02</v>
      </c>
      <c r="U389" s="90">
        <v>4.4400000000000004</v>
      </c>
      <c r="V389" s="90">
        <v>1.68</v>
      </c>
    </row>
    <row r="390" spans="13:22" x14ac:dyDescent="0.35">
      <c r="M390" t="s">
        <v>1001</v>
      </c>
      <c r="N390" t="s">
        <v>1019</v>
      </c>
      <c r="O390" t="s">
        <v>1012</v>
      </c>
      <c r="P390" t="s">
        <v>1324</v>
      </c>
      <c r="Q390">
        <v>24600</v>
      </c>
      <c r="R390">
        <v>4.5999999999999996</v>
      </c>
      <c r="S390">
        <v>2.2400000000000002</v>
      </c>
      <c r="T390" s="90">
        <v>33905.379999999997</v>
      </c>
      <c r="U390" s="90">
        <v>4.68</v>
      </c>
      <c r="V390" s="90">
        <v>1.66</v>
      </c>
    </row>
    <row r="391" spans="13:22" x14ac:dyDescent="0.35">
      <c r="M391" t="s">
        <v>1001</v>
      </c>
      <c r="N391" t="s">
        <v>1019</v>
      </c>
      <c r="O391" t="s">
        <v>1012</v>
      </c>
      <c r="P391" t="s">
        <v>1325</v>
      </c>
      <c r="Q391">
        <v>27800</v>
      </c>
      <c r="R391">
        <v>5.3</v>
      </c>
      <c r="S391">
        <v>2.29</v>
      </c>
      <c r="T391" s="90">
        <v>37281.269999999997</v>
      </c>
      <c r="U391" s="90">
        <v>5.25</v>
      </c>
      <c r="V391" s="90">
        <v>1.69</v>
      </c>
    </row>
    <row r="392" spans="13:22" x14ac:dyDescent="0.35">
      <c r="M392" t="s">
        <v>1001</v>
      </c>
      <c r="N392" t="s">
        <v>1019</v>
      </c>
      <c r="O392" t="s">
        <v>1012</v>
      </c>
      <c r="P392" t="s">
        <v>1326</v>
      </c>
      <c r="Q392">
        <v>33100</v>
      </c>
      <c r="R392">
        <v>6.3</v>
      </c>
      <c r="S392">
        <v>2.2799999999999998</v>
      </c>
      <c r="T392" s="90">
        <v>43835.79</v>
      </c>
      <c r="U392" s="90">
        <v>6.22</v>
      </c>
      <c r="V392" s="90">
        <v>1.7</v>
      </c>
    </row>
    <row r="393" spans="13:22" x14ac:dyDescent="0.35">
      <c r="M393" t="s">
        <v>1001</v>
      </c>
      <c r="N393" t="s">
        <v>1019</v>
      </c>
      <c r="O393" t="s">
        <v>1012</v>
      </c>
      <c r="P393" t="s">
        <v>1327</v>
      </c>
      <c r="Q393">
        <v>40200</v>
      </c>
      <c r="R393">
        <v>7.6</v>
      </c>
      <c r="S393">
        <v>2.27</v>
      </c>
      <c r="T393" s="90">
        <v>53701.74</v>
      </c>
      <c r="U393" s="90">
        <v>7.56</v>
      </c>
      <c r="V393" s="90">
        <v>1.69</v>
      </c>
    </row>
    <row r="394" spans="13:22" x14ac:dyDescent="0.35">
      <c r="M394" t="s">
        <v>1001</v>
      </c>
      <c r="N394" t="s">
        <v>1019</v>
      </c>
      <c r="O394" t="s">
        <v>1012</v>
      </c>
      <c r="P394" t="s">
        <v>1328</v>
      </c>
      <c r="Q394">
        <v>45700</v>
      </c>
      <c r="R394">
        <v>8.6</v>
      </c>
      <c r="S394">
        <v>2.2599999999999998</v>
      </c>
      <c r="T394" s="90">
        <v>60440.39</v>
      </c>
      <c r="U394" s="90">
        <v>8.5299999999999994</v>
      </c>
      <c r="V394" s="90">
        <v>1.69</v>
      </c>
    </row>
    <row r="395" spans="13:22" x14ac:dyDescent="0.35">
      <c r="M395" t="s">
        <v>1001</v>
      </c>
      <c r="N395" t="s">
        <v>1019</v>
      </c>
      <c r="O395" t="s">
        <v>1012</v>
      </c>
      <c r="P395" t="s">
        <v>1329</v>
      </c>
      <c r="Q395">
        <v>47200</v>
      </c>
      <c r="R395">
        <v>9.1</v>
      </c>
      <c r="S395">
        <v>2.31</v>
      </c>
      <c r="T395" s="90">
        <v>63033</v>
      </c>
      <c r="U395" s="90">
        <v>8.85</v>
      </c>
      <c r="V395" s="90">
        <v>1.69</v>
      </c>
    </row>
    <row r="396" spans="13:22" x14ac:dyDescent="0.35">
      <c r="M396" t="s">
        <v>1001</v>
      </c>
      <c r="N396" t="s">
        <v>1019</v>
      </c>
      <c r="O396" t="s">
        <v>1012</v>
      </c>
      <c r="P396" t="s">
        <v>1330</v>
      </c>
      <c r="Q396">
        <v>63200</v>
      </c>
      <c r="R396">
        <v>11.9</v>
      </c>
      <c r="S396">
        <v>2.2599999999999998</v>
      </c>
      <c r="T396" s="90">
        <v>84251.520000000004</v>
      </c>
      <c r="U396" s="90">
        <v>11.67</v>
      </c>
      <c r="V396" s="90">
        <v>1.66</v>
      </c>
    </row>
    <row r="397" spans="13:22" x14ac:dyDescent="0.35">
      <c r="M397" t="s">
        <v>1001</v>
      </c>
      <c r="N397" t="s">
        <v>1019</v>
      </c>
      <c r="O397" t="s">
        <v>1012</v>
      </c>
      <c r="P397" t="s">
        <v>1331</v>
      </c>
      <c r="Q397">
        <v>75600</v>
      </c>
      <c r="R397">
        <v>14</v>
      </c>
      <c r="S397">
        <v>2.2200000000000002</v>
      </c>
      <c r="T397" s="90">
        <v>103028.95</v>
      </c>
      <c r="U397" s="90">
        <v>13.87</v>
      </c>
      <c r="V397" s="90">
        <v>1.62</v>
      </c>
    </row>
    <row r="398" spans="13:22" x14ac:dyDescent="0.35">
      <c r="M398" t="s">
        <v>1001</v>
      </c>
      <c r="N398" t="s">
        <v>1019</v>
      </c>
      <c r="O398" t="s">
        <v>1012</v>
      </c>
      <c r="P398" t="s">
        <v>1332</v>
      </c>
      <c r="Q398">
        <v>93100</v>
      </c>
      <c r="R398">
        <v>17.399999999999999</v>
      </c>
      <c r="S398">
        <v>2.2400000000000002</v>
      </c>
      <c r="T398" s="90">
        <v>126369.13</v>
      </c>
      <c r="U398" s="90">
        <v>17.32</v>
      </c>
      <c r="V398" s="90">
        <v>1.64</v>
      </c>
    </row>
    <row r="399" spans="13:22" x14ac:dyDescent="0.35">
      <c r="M399" t="s">
        <v>1001</v>
      </c>
      <c r="N399" t="s">
        <v>1019</v>
      </c>
      <c r="O399" t="s">
        <v>1012</v>
      </c>
      <c r="P399" t="s">
        <v>1333</v>
      </c>
      <c r="Q399">
        <v>105000</v>
      </c>
      <c r="R399">
        <v>20.9</v>
      </c>
      <c r="S399">
        <v>2.39</v>
      </c>
      <c r="T399" s="90">
        <v>141475.19</v>
      </c>
      <c r="U399" s="90">
        <v>20.8</v>
      </c>
      <c r="V399" s="90">
        <v>1.76</v>
      </c>
    </row>
    <row r="400" spans="13:22" x14ac:dyDescent="0.35">
      <c r="M400" t="s">
        <v>1135</v>
      </c>
      <c r="N400" t="s">
        <v>1019</v>
      </c>
      <c r="O400" t="s">
        <v>1012</v>
      </c>
      <c r="P400" t="s">
        <v>1334</v>
      </c>
      <c r="Q400">
        <v>9300</v>
      </c>
      <c r="R400">
        <v>2.1</v>
      </c>
      <c r="S400">
        <v>2.71</v>
      </c>
      <c r="T400" s="90">
        <v>11869.75</v>
      </c>
      <c r="U400" s="90">
        <v>1.82</v>
      </c>
      <c r="V400" s="90">
        <v>1.84</v>
      </c>
    </row>
    <row r="401" spans="13:22" x14ac:dyDescent="0.35">
      <c r="M401" t="s">
        <v>1135</v>
      </c>
      <c r="N401" t="s">
        <v>1019</v>
      </c>
      <c r="O401" t="s">
        <v>1012</v>
      </c>
      <c r="P401" t="s">
        <v>1335</v>
      </c>
      <c r="Q401">
        <v>11500</v>
      </c>
      <c r="R401">
        <v>2.6</v>
      </c>
      <c r="S401">
        <v>2.71</v>
      </c>
      <c r="T401" s="90">
        <v>14671.07</v>
      </c>
      <c r="U401" s="90">
        <v>2.2599999999999998</v>
      </c>
      <c r="V401" s="90">
        <v>1.85</v>
      </c>
    </row>
    <row r="402" spans="13:22" x14ac:dyDescent="0.35">
      <c r="M402" t="s">
        <v>1135</v>
      </c>
      <c r="N402" t="s">
        <v>1019</v>
      </c>
      <c r="O402" t="s">
        <v>1012</v>
      </c>
      <c r="P402" t="s">
        <v>1267</v>
      </c>
      <c r="Q402">
        <v>13200</v>
      </c>
      <c r="R402">
        <v>3</v>
      </c>
      <c r="S402">
        <v>2.73</v>
      </c>
      <c r="T402" s="90">
        <v>17561.18</v>
      </c>
      <c r="U402" s="90">
        <v>2.63</v>
      </c>
      <c r="V402" s="90">
        <v>1.8</v>
      </c>
    </row>
    <row r="403" spans="13:22" x14ac:dyDescent="0.35">
      <c r="M403" t="s">
        <v>1135</v>
      </c>
      <c r="N403" t="s">
        <v>1019</v>
      </c>
      <c r="O403" t="s">
        <v>1012</v>
      </c>
      <c r="P403" t="s">
        <v>1336</v>
      </c>
      <c r="Q403">
        <v>13200</v>
      </c>
      <c r="R403">
        <v>3.1</v>
      </c>
      <c r="S403">
        <v>2.82</v>
      </c>
      <c r="T403" s="90">
        <v>17175.77</v>
      </c>
      <c r="U403" s="90">
        <v>2.7</v>
      </c>
      <c r="V403" s="90">
        <v>1.89</v>
      </c>
    </row>
    <row r="404" spans="13:22" x14ac:dyDescent="0.35">
      <c r="M404" t="s">
        <v>1135</v>
      </c>
      <c r="N404" t="s">
        <v>1019</v>
      </c>
      <c r="O404" t="s">
        <v>1012</v>
      </c>
      <c r="P404" t="s">
        <v>1268</v>
      </c>
      <c r="Q404">
        <v>16400</v>
      </c>
      <c r="R404">
        <v>3.6</v>
      </c>
      <c r="S404">
        <v>2.63</v>
      </c>
      <c r="T404" s="90">
        <v>21106.68</v>
      </c>
      <c r="U404" s="90">
        <v>3.13</v>
      </c>
      <c r="V404" s="90">
        <v>1.78</v>
      </c>
    </row>
    <row r="405" spans="13:22" x14ac:dyDescent="0.35">
      <c r="M405" t="s">
        <v>1135</v>
      </c>
      <c r="N405" t="s">
        <v>1019</v>
      </c>
      <c r="O405" t="s">
        <v>1012</v>
      </c>
      <c r="P405" t="s">
        <v>1269</v>
      </c>
      <c r="Q405">
        <v>19500</v>
      </c>
      <c r="R405">
        <v>4.3</v>
      </c>
      <c r="S405">
        <v>2.65</v>
      </c>
      <c r="T405" s="90">
        <v>24924.799999999999</v>
      </c>
      <c r="U405" s="90">
        <v>3.83</v>
      </c>
      <c r="V405" s="90">
        <v>1.85</v>
      </c>
    </row>
    <row r="406" spans="13:22" x14ac:dyDescent="0.35">
      <c r="M406" t="s">
        <v>1135</v>
      </c>
      <c r="N406" t="s">
        <v>1019</v>
      </c>
      <c r="O406" t="s">
        <v>1012</v>
      </c>
      <c r="P406" t="s">
        <v>1337</v>
      </c>
      <c r="Q406">
        <v>23400</v>
      </c>
      <c r="R406">
        <v>5.5</v>
      </c>
      <c r="S406">
        <v>2.82</v>
      </c>
      <c r="T406" s="90">
        <v>29748.76</v>
      </c>
      <c r="U406" s="90">
        <v>5.03</v>
      </c>
      <c r="V406" s="90">
        <v>2.0299999999999998</v>
      </c>
    </row>
    <row r="407" spans="13:22" x14ac:dyDescent="0.35">
      <c r="M407" t="s">
        <v>1135</v>
      </c>
      <c r="N407" t="s">
        <v>1019</v>
      </c>
      <c r="O407" t="s">
        <v>1012</v>
      </c>
      <c r="P407" t="s">
        <v>1337</v>
      </c>
      <c r="Q407">
        <v>32500</v>
      </c>
      <c r="R407">
        <v>3.6</v>
      </c>
      <c r="S407">
        <v>1.33</v>
      </c>
      <c r="T407" s="90">
        <v>28665.03</v>
      </c>
      <c r="U407" s="90">
        <v>5.03</v>
      </c>
      <c r="V407" s="90">
        <v>2.11</v>
      </c>
    </row>
    <row r="408" spans="13:22" x14ac:dyDescent="0.35">
      <c r="M408" t="s">
        <v>1135</v>
      </c>
      <c r="N408" t="s">
        <v>1019</v>
      </c>
      <c r="O408" t="s">
        <v>1012</v>
      </c>
      <c r="P408" t="s">
        <v>1338</v>
      </c>
      <c r="Q408">
        <v>33500</v>
      </c>
      <c r="R408">
        <v>7.7</v>
      </c>
      <c r="S408">
        <v>2.76</v>
      </c>
      <c r="T408" s="90">
        <v>42915.23</v>
      </c>
      <c r="U408" s="90">
        <v>6.98</v>
      </c>
      <c r="V408" s="90">
        <v>1.95</v>
      </c>
    </row>
    <row r="409" spans="13:22" x14ac:dyDescent="0.35">
      <c r="M409" t="s">
        <v>1135</v>
      </c>
      <c r="N409" t="s">
        <v>1019</v>
      </c>
      <c r="O409" t="s">
        <v>1012</v>
      </c>
      <c r="P409" t="s">
        <v>1300</v>
      </c>
      <c r="Q409">
        <v>41000</v>
      </c>
      <c r="R409">
        <v>9.5</v>
      </c>
      <c r="S409">
        <v>2.78</v>
      </c>
      <c r="T409" s="90">
        <v>52275.92</v>
      </c>
      <c r="U409" s="90">
        <v>8.6199999999999992</v>
      </c>
      <c r="V409" s="90">
        <v>1.98</v>
      </c>
    </row>
    <row r="410" spans="13:22" x14ac:dyDescent="0.35">
      <c r="M410" t="s">
        <v>1026</v>
      </c>
      <c r="N410" t="s">
        <v>1019</v>
      </c>
      <c r="O410" t="s">
        <v>1012</v>
      </c>
      <c r="P410" t="s">
        <v>1339</v>
      </c>
      <c r="Q410">
        <v>873</v>
      </c>
      <c r="R410">
        <v>0.3</v>
      </c>
      <c r="S410">
        <v>4.12</v>
      </c>
      <c r="T410" s="90">
        <v>1364.02</v>
      </c>
      <c r="U410" s="90">
        <v>0.35</v>
      </c>
      <c r="V410" s="90">
        <v>3.06</v>
      </c>
    </row>
    <row r="411" spans="13:22" x14ac:dyDescent="0.35">
      <c r="M411" t="s">
        <v>1026</v>
      </c>
      <c r="N411" t="s">
        <v>1019</v>
      </c>
      <c r="O411" t="s">
        <v>1012</v>
      </c>
      <c r="P411" t="s">
        <v>1340</v>
      </c>
      <c r="Q411">
        <v>1980</v>
      </c>
      <c r="R411">
        <v>0.6</v>
      </c>
      <c r="S411">
        <v>3.64</v>
      </c>
      <c r="T411" s="90">
        <v>3065.47</v>
      </c>
      <c r="U411" s="90">
        <v>0.61</v>
      </c>
      <c r="V411" s="90">
        <v>2.4</v>
      </c>
    </row>
    <row r="412" spans="13:22" x14ac:dyDescent="0.35">
      <c r="M412" t="s">
        <v>1026</v>
      </c>
      <c r="N412" t="s">
        <v>1019</v>
      </c>
      <c r="O412" t="s">
        <v>1012</v>
      </c>
      <c r="P412" t="s">
        <v>1341</v>
      </c>
      <c r="Q412">
        <v>1510</v>
      </c>
      <c r="R412">
        <v>0.4</v>
      </c>
      <c r="S412">
        <v>3.18</v>
      </c>
      <c r="T412" s="90">
        <v>2445.91</v>
      </c>
      <c r="U412" s="90">
        <v>0.49</v>
      </c>
      <c r="V412" s="90">
        <v>2.4</v>
      </c>
    </row>
    <row r="413" spans="13:22" x14ac:dyDescent="0.35">
      <c r="M413" t="s">
        <v>1026</v>
      </c>
      <c r="N413" t="s">
        <v>1019</v>
      </c>
      <c r="O413" t="s">
        <v>1012</v>
      </c>
      <c r="P413" t="s">
        <v>1342</v>
      </c>
      <c r="Q413">
        <v>1400</v>
      </c>
      <c r="R413">
        <v>0.4</v>
      </c>
      <c r="S413">
        <v>3.43</v>
      </c>
      <c r="T413" s="90">
        <v>2362.58</v>
      </c>
      <c r="U413" s="90">
        <v>0.47</v>
      </c>
      <c r="V413" s="90">
        <v>2.41</v>
      </c>
    </row>
    <row r="414" spans="13:22" x14ac:dyDescent="0.35">
      <c r="M414" t="s">
        <v>1026</v>
      </c>
      <c r="N414" t="s">
        <v>1019</v>
      </c>
      <c r="O414" t="s">
        <v>1012</v>
      </c>
      <c r="P414" t="s">
        <v>1343</v>
      </c>
      <c r="Q414">
        <v>2030</v>
      </c>
      <c r="R414">
        <v>0.6</v>
      </c>
      <c r="S414">
        <v>3.55</v>
      </c>
      <c r="T414" s="90">
        <v>3151.2</v>
      </c>
      <c r="U414" s="90">
        <v>0.67</v>
      </c>
      <c r="V414" s="90">
        <v>2.5299999999999998</v>
      </c>
    </row>
    <row r="415" spans="13:22" x14ac:dyDescent="0.35">
      <c r="M415" t="s">
        <v>1026</v>
      </c>
      <c r="N415" t="s">
        <v>1019</v>
      </c>
      <c r="O415" t="s">
        <v>1012</v>
      </c>
      <c r="P415" t="s">
        <v>1344</v>
      </c>
      <c r="Q415">
        <v>2610</v>
      </c>
      <c r="R415">
        <v>0.7</v>
      </c>
      <c r="S415">
        <v>3.22</v>
      </c>
      <c r="T415" s="90">
        <v>3949.41</v>
      </c>
      <c r="U415" s="90">
        <v>0.72</v>
      </c>
      <c r="V415" s="90">
        <v>2.2000000000000002</v>
      </c>
    </row>
    <row r="416" spans="13:22" x14ac:dyDescent="0.35">
      <c r="M416" t="s">
        <v>1026</v>
      </c>
      <c r="N416" t="s">
        <v>1019</v>
      </c>
      <c r="O416" t="s">
        <v>1012</v>
      </c>
      <c r="P416" t="s">
        <v>1345</v>
      </c>
      <c r="Q416">
        <v>2070</v>
      </c>
      <c r="R416">
        <v>0.6</v>
      </c>
      <c r="S416">
        <v>3.48</v>
      </c>
      <c r="T416" s="90">
        <v>3025.39</v>
      </c>
      <c r="U416" s="90">
        <v>0.63</v>
      </c>
      <c r="V416" s="90">
        <v>2.4900000000000002</v>
      </c>
    </row>
    <row r="417" spans="13:22" x14ac:dyDescent="0.35">
      <c r="M417" t="s">
        <v>1026</v>
      </c>
      <c r="N417" t="s">
        <v>1019</v>
      </c>
      <c r="O417" t="s">
        <v>1012</v>
      </c>
      <c r="P417" t="s">
        <v>1346</v>
      </c>
      <c r="Q417">
        <v>2800</v>
      </c>
      <c r="R417">
        <v>0.7</v>
      </c>
      <c r="S417">
        <v>3</v>
      </c>
      <c r="T417" s="90">
        <v>4098.4799999999996</v>
      </c>
      <c r="U417" s="90">
        <v>0.76</v>
      </c>
      <c r="V417" s="90">
        <v>2.2400000000000002</v>
      </c>
    </row>
    <row r="418" spans="13:22" x14ac:dyDescent="0.35">
      <c r="M418" t="s">
        <v>1026</v>
      </c>
      <c r="N418" t="s">
        <v>1019</v>
      </c>
      <c r="O418" t="s">
        <v>1012</v>
      </c>
      <c r="P418" t="s">
        <v>1347</v>
      </c>
      <c r="Q418">
        <v>3810</v>
      </c>
      <c r="R418">
        <v>0.9</v>
      </c>
      <c r="S418">
        <v>2.83</v>
      </c>
      <c r="T418" s="90">
        <v>5553.75</v>
      </c>
      <c r="U418" s="90">
        <v>0.95</v>
      </c>
      <c r="V418" s="90">
        <v>2.06</v>
      </c>
    </row>
    <row r="419" spans="13:22" x14ac:dyDescent="0.35">
      <c r="M419" t="s">
        <v>1026</v>
      </c>
      <c r="N419" t="s">
        <v>1019</v>
      </c>
      <c r="O419" t="s">
        <v>1012</v>
      </c>
      <c r="P419" t="s">
        <v>1348</v>
      </c>
      <c r="Q419">
        <v>3710</v>
      </c>
      <c r="R419">
        <v>0.9</v>
      </c>
      <c r="S419">
        <v>2.91</v>
      </c>
      <c r="T419" s="90">
        <v>5398.41</v>
      </c>
      <c r="U419" s="90">
        <v>0.95</v>
      </c>
      <c r="V419" s="90">
        <v>2.12</v>
      </c>
    </row>
    <row r="420" spans="13:22" x14ac:dyDescent="0.35">
      <c r="M420" t="s">
        <v>1026</v>
      </c>
      <c r="N420" t="s">
        <v>1019</v>
      </c>
      <c r="O420" t="s">
        <v>1012</v>
      </c>
      <c r="P420" t="s">
        <v>1349</v>
      </c>
      <c r="Q420">
        <v>4410</v>
      </c>
      <c r="R420">
        <v>1.3</v>
      </c>
      <c r="S420">
        <v>3.54</v>
      </c>
      <c r="T420" s="90">
        <v>6367.99</v>
      </c>
      <c r="U420" s="90">
        <v>1.31</v>
      </c>
      <c r="V420" s="90">
        <v>2.4700000000000002</v>
      </c>
    </row>
    <row r="421" spans="13:22" x14ac:dyDescent="0.35">
      <c r="M421" t="s">
        <v>1026</v>
      </c>
      <c r="N421" t="s">
        <v>1019</v>
      </c>
      <c r="O421" t="s">
        <v>1012</v>
      </c>
      <c r="P421" t="s">
        <v>1350</v>
      </c>
      <c r="Q421">
        <v>5610</v>
      </c>
      <c r="R421">
        <v>1.3</v>
      </c>
      <c r="S421">
        <v>2.78</v>
      </c>
      <c r="T421" s="90">
        <v>7869.69</v>
      </c>
      <c r="U421" s="90">
        <v>1.35</v>
      </c>
      <c r="V421" s="90">
        <v>2.06</v>
      </c>
    </row>
    <row r="422" spans="13:22" x14ac:dyDescent="0.35">
      <c r="M422" t="s">
        <v>1026</v>
      </c>
      <c r="N422" t="s">
        <v>1019</v>
      </c>
      <c r="O422" t="s">
        <v>1012</v>
      </c>
      <c r="P422" t="s">
        <v>1120</v>
      </c>
      <c r="Q422">
        <v>6970</v>
      </c>
      <c r="R422">
        <v>1.6</v>
      </c>
      <c r="S422">
        <v>2.75</v>
      </c>
      <c r="T422" s="90">
        <v>10635.45</v>
      </c>
      <c r="U422" s="90">
        <v>1.76</v>
      </c>
      <c r="V422" s="90">
        <v>1.98</v>
      </c>
    </row>
    <row r="423" spans="13:22" x14ac:dyDescent="0.35">
      <c r="M423" t="s">
        <v>1026</v>
      </c>
      <c r="N423" t="s">
        <v>1019</v>
      </c>
      <c r="O423" t="s">
        <v>1012</v>
      </c>
      <c r="P423" t="s">
        <v>1351</v>
      </c>
      <c r="Q423">
        <v>6290</v>
      </c>
      <c r="R423">
        <v>1.6</v>
      </c>
      <c r="S423">
        <v>3.05</v>
      </c>
      <c r="T423" s="90">
        <v>9597.66</v>
      </c>
      <c r="U423" s="90">
        <v>1.7</v>
      </c>
      <c r="V423" s="90">
        <v>2.13</v>
      </c>
    </row>
    <row r="424" spans="13:22" x14ac:dyDescent="0.35">
      <c r="M424" t="s">
        <v>1026</v>
      </c>
      <c r="N424" t="s">
        <v>1019</v>
      </c>
      <c r="O424" t="s">
        <v>1012</v>
      </c>
      <c r="P424" t="s">
        <v>1352</v>
      </c>
      <c r="Q424">
        <v>6260</v>
      </c>
      <c r="R424">
        <v>1.5</v>
      </c>
      <c r="S424">
        <v>2.88</v>
      </c>
      <c r="T424" s="90">
        <v>9132.2800000000007</v>
      </c>
      <c r="U424" s="90">
        <v>1.57</v>
      </c>
      <c r="V424" s="90">
        <v>2.0699999999999998</v>
      </c>
    </row>
    <row r="425" spans="13:22" x14ac:dyDescent="0.35">
      <c r="M425" t="s">
        <v>1026</v>
      </c>
      <c r="N425" t="s">
        <v>1019</v>
      </c>
      <c r="O425" t="s">
        <v>1012</v>
      </c>
      <c r="P425" t="s">
        <v>1353</v>
      </c>
      <c r="Q425">
        <v>7510</v>
      </c>
      <c r="R425">
        <v>1.9</v>
      </c>
      <c r="S425">
        <v>3.04</v>
      </c>
      <c r="T425" s="90">
        <v>10643.08</v>
      </c>
      <c r="U425" s="90">
        <v>1.95</v>
      </c>
      <c r="V425" s="90">
        <v>2.2000000000000002</v>
      </c>
    </row>
    <row r="426" spans="13:22" x14ac:dyDescent="0.35">
      <c r="M426" t="s">
        <v>1026</v>
      </c>
      <c r="N426" t="s">
        <v>1019</v>
      </c>
      <c r="O426" t="s">
        <v>1012</v>
      </c>
      <c r="P426" t="s">
        <v>1354</v>
      </c>
      <c r="Q426">
        <v>8440</v>
      </c>
      <c r="R426">
        <v>1.9</v>
      </c>
      <c r="S426">
        <v>2.7</v>
      </c>
      <c r="T426" s="90">
        <v>13096.46</v>
      </c>
      <c r="U426" s="90">
        <v>2.12</v>
      </c>
      <c r="V426" s="90">
        <v>1.94</v>
      </c>
    </row>
    <row r="427" spans="13:22" x14ac:dyDescent="0.35">
      <c r="M427" t="s">
        <v>1026</v>
      </c>
      <c r="N427" t="s">
        <v>1019</v>
      </c>
      <c r="O427" t="s">
        <v>1012</v>
      </c>
      <c r="P427" t="s">
        <v>1355</v>
      </c>
      <c r="Q427">
        <v>8530</v>
      </c>
      <c r="R427">
        <v>2.1</v>
      </c>
      <c r="S427">
        <v>2.95</v>
      </c>
      <c r="T427" s="90">
        <v>12744.99</v>
      </c>
      <c r="U427" s="90">
        <v>2.2599999999999998</v>
      </c>
      <c r="V427" s="90">
        <v>2.13</v>
      </c>
    </row>
    <row r="428" spans="13:22" x14ac:dyDescent="0.35">
      <c r="M428" t="s">
        <v>1026</v>
      </c>
      <c r="N428" t="s">
        <v>1019</v>
      </c>
      <c r="O428" t="s">
        <v>1012</v>
      </c>
      <c r="P428" t="s">
        <v>1356</v>
      </c>
      <c r="Q428">
        <v>11200</v>
      </c>
      <c r="R428">
        <v>2.8</v>
      </c>
      <c r="S428">
        <v>3</v>
      </c>
      <c r="T428" s="90">
        <v>16853.509999999998</v>
      </c>
      <c r="U428" s="90">
        <v>3.01</v>
      </c>
      <c r="V428" s="90">
        <v>2.14</v>
      </c>
    </row>
    <row r="429" spans="13:22" x14ac:dyDescent="0.35">
      <c r="M429" t="s">
        <v>1026</v>
      </c>
      <c r="N429" t="s">
        <v>1019</v>
      </c>
      <c r="O429" t="s">
        <v>1012</v>
      </c>
      <c r="P429" t="s">
        <v>1357</v>
      </c>
      <c r="Q429">
        <v>11200</v>
      </c>
      <c r="R429">
        <v>2.4</v>
      </c>
      <c r="S429">
        <v>2.57</v>
      </c>
      <c r="T429" s="90">
        <v>17231.330000000002</v>
      </c>
      <c r="U429" s="90">
        <v>2.7</v>
      </c>
      <c r="V429" s="90">
        <v>1.88</v>
      </c>
    </row>
    <row r="430" spans="13:22" x14ac:dyDescent="0.35">
      <c r="M430" t="s">
        <v>1026</v>
      </c>
      <c r="N430" t="s">
        <v>1019</v>
      </c>
      <c r="O430" t="s">
        <v>1012</v>
      </c>
      <c r="P430" t="s">
        <v>1358</v>
      </c>
      <c r="Q430">
        <v>13000</v>
      </c>
      <c r="R430">
        <v>2.9</v>
      </c>
      <c r="S430">
        <v>2.68</v>
      </c>
      <c r="T430" s="90">
        <v>19164.18</v>
      </c>
      <c r="U430" s="90">
        <v>3.11</v>
      </c>
      <c r="V430" s="90">
        <v>1.95</v>
      </c>
    </row>
    <row r="431" spans="13:22" x14ac:dyDescent="0.35">
      <c r="M431" t="s">
        <v>1026</v>
      </c>
      <c r="N431" t="s">
        <v>1019</v>
      </c>
      <c r="O431" t="s">
        <v>1012</v>
      </c>
      <c r="P431" t="s">
        <v>1359</v>
      </c>
      <c r="Q431">
        <v>13600</v>
      </c>
      <c r="R431">
        <v>3.6</v>
      </c>
      <c r="S431">
        <v>3.18</v>
      </c>
      <c r="T431" s="90">
        <v>19869.990000000002</v>
      </c>
      <c r="U431" s="90">
        <v>3.8</v>
      </c>
      <c r="V431" s="90">
        <v>2.29</v>
      </c>
    </row>
    <row r="432" spans="13:22" x14ac:dyDescent="0.35">
      <c r="M432" t="s">
        <v>1026</v>
      </c>
      <c r="N432" t="s">
        <v>1019</v>
      </c>
      <c r="O432" t="s">
        <v>1012</v>
      </c>
      <c r="P432" t="s">
        <v>1360</v>
      </c>
      <c r="Q432">
        <v>14300</v>
      </c>
      <c r="R432">
        <v>3.5</v>
      </c>
      <c r="S432">
        <v>2.94</v>
      </c>
      <c r="T432" s="90">
        <v>20323.12</v>
      </c>
      <c r="U432" s="90">
        <v>3.67</v>
      </c>
      <c r="V432" s="90">
        <v>2.17</v>
      </c>
    </row>
    <row r="433" spans="13:22" x14ac:dyDescent="0.35">
      <c r="M433" t="s">
        <v>1078</v>
      </c>
      <c r="N433" t="s">
        <v>1019</v>
      </c>
      <c r="O433" t="s">
        <v>1012</v>
      </c>
      <c r="P433" t="s">
        <v>1321</v>
      </c>
      <c r="Q433">
        <v>13500</v>
      </c>
      <c r="R433">
        <v>2.7</v>
      </c>
      <c r="S433">
        <v>2.4</v>
      </c>
      <c r="T433" s="90">
        <v>19714.43</v>
      </c>
      <c r="U433" s="90">
        <v>2.82</v>
      </c>
      <c r="V433" s="90">
        <v>1.72</v>
      </c>
    </row>
    <row r="434" spans="13:22" x14ac:dyDescent="0.35">
      <c r="M434" t="s">
        <v>1078</v>
      </c>
      <c r="N434" t="s">
        <v>1019</v>
      </c>
      <c r="O434" t="s">
        <v>1012</v>
      </c>
      <c r="P434" t="s">
        <v>1322</v>
      </c>
      <c r="Q434">
        <v>17000</v>
      </c>
      <c r="R434">
        <v>3.2</v>
      </c>
      <c r="S434">
        <v>2.2599999999999998</v>
      </c>
      <c r="T434" s="90">
        <v>23669.75</v>
      </c>
      <c r="U434" s="90">
        <v>3.26</v>
      </c>
      <c r="V434" s="90">
        <v>1.65</v>
      </c>
    </row>
    <row r="435" spans="13:22" x14ac:dyDescent="0.35">
      <c r="M435" t="s">
        <v>1078</v>
      </c>
      <c r="N435" t="s">
        <v>1019</v>
      </c>
      <c r="O435" t="s">
        <v>1012</v>
      </c>
      <c r="P435" t="s">
        <v>1323</v>
      </c>
      <c r="Q435">
        <v>19700</v>
      </c>
      <c r="R435">
        <v>3.7</v>
      </c>
      <c r="S435">
        <v>2.25</v>
      </c>
      <c r="T435" s="90">
        <v>27234.26</v>
      </c>
      <c r="U435" s="90">
        <v>3.75</v>
      </c>
      <c r="V435" s="90">
        <v>1.65</v>
      </c>
    </row>
    <row r="436" spans="13:22" x14ac:dyDescent="0.35">
      <c r="M436" t="s">
        <v>1078</v>
      </c>
      <c r="N436" t="s">
        <v>1019</v>
      </c>
      <c r="O436" t="s">
        <v>1012</v>
      </c>
      <c r="P436" t="s">
        <v>1324</v>
      </c>
      <c r="Q436">
        <v>20800</v>
      </c>
      <c r="R436">
        <v>3.9</v>
      </c>
      <c r="S436">
        <v>2.25</v>
      </c>
      <c r="T436" s="90">
        <v>28675.24</v>
      </c>
      <c r="U436" s="90">
        <v>3.9</v>
      </c>
      <c r="V436" s="90">
        <v>1.63</v>
      </c>
    </row>
    <row r="437" spans="13:22" x14ac:dyDescent="0.35">
      <c r="M437" t="s">
        <v>1078</v>
      </c>
      <c r="N437" t="s">
        <v>1019</v>
      </c>
      <c r="O437" t="s">
        <v>1012</v>
      </c>
      <c r="P437" t="s">
        <v>1325</v>
      </c>
      <c r="Q437">
        <v>22900</v>
      </c>
      <c r="R437">
        <v>4.3</v>
      </c>
      <c r="S437">
        <v>2.25</v>
      </c>
      <c r="T437" s="90">
        <v>31683.18</v>
      </c>
      <c r="U437" s="90">
        <v>4.4400000000000004</v>
      </c>
      <c r="V437" s="90">
        <v>1.68</v>
      </c>
    </row>
    <row r="438" spans="13:22" x14ac:dyDescent="0.35">
      <c r="M438" t="s">
        <v>1078</v>
      </c>
      <c r="N438" t="s">
        <v>1019</v>
      </c>
      <c r="O438" t="s">
        <v>1012</v>
      </c>
      <c r="P438" t="s">
        <v>1326</v>
      </c>
      <c r="Q438">
        <v>27200</v>
      </c>
      <c r="R438">
        <v>5.2</v>
      </c>
      <c r="S438">
        <v>2.29</v>
      </c>
      <c r="T438" s="90">
        <v>37406.68</v>
      </c>
      <c r="U438" s="90">
        <v>5.21</v>
      </c>
      <c r="V438" s="90">
        <v>1.67</v>
      </c>
    </row>
    <row r="439" spans="13:22" x14ac:dyDescent="0.35">
      <c r="M439" t="s">
        <v>1078</v>
      </c>
      <c r="N439" t="s">
        <v>1019</v>
      </c>
      <c r="O439" t="s">
        <v>1012</v>
      </c>
      <c r="P439" t="s">
        <v>1327</v>
      </c>
      <c r="Q439">
        <v>34500</v>
      </c>
      <c r="R439">
        <v>6.4</v>
      </c>
      <c r="S439">
        <v>2.23</v>
      </c>
      <c r="T439" s="90">
        <v>47118.93</v>
      </c>
      <c r="U439" s="90">
        <v>6.39</v>
      </c>
      <c r="V439" s="90">
        <v>1.63</v>
      </c>
    </row>
    <row r="440" spans="13:22" x14ac:dyDescent="0.35">
      <c r="M440" t="s">
        <v>1078</v>
      </c>
      <c r="N440" t="s">
        <v>1019</v>
      </c>
      <c r="O440" t="s">
        <v>1012</v>
      </c>
      <c r="P440" t="s">
        <v>1328</v>
      </c>
      <c r="Q440">
        <v>37800</v>
      </c>
      <c r="R440">
        <v>7</v>
      </c>
      <c r="S440">
        <v>2.2200000000000002</v>
      </c>
      <c r="T440" s="90">
        <v>51018.03</v>
      </c>
      <c r="U440" s="90">
        <v>7.08</v>
      </c>
      <c r="V440" s="90">
        <v>1.67</v>
      </c>
    </row>
    <row r="441" spans="13:22" x14ac:dyDescent="0.35">
      <c r="M441" t="s">
        <v>1078</v>
      </c>
      <c r="N441" t="s">
        <v>1019</v>
      </c>
      <c r="O441" t="s">
        <v>1012</v>
      </c>
      <c r="P441" t="s">
        <v>1361</v>
      </c>
      <c r="Q441">
        <v>39500</v>
      </c>
      <c r="R441">
        <v>7.4</v>
      </c>
      <c r="S441">
        <v>2.25</v>
      </c>
      <c r="T441" s="90">
        <v>54889.02</v>
      </c>
      <c r="U441" s="90">
        <v>7.58</v>
      </c>
      <c r="V441" s="90">
        <v>1.66</v>
      </c>
    </row>
    <row r="442" spans="13:22" x14ac:dyDescent="0.35">
      <c r="M442" t="s">
        <v>1078</v>
      </c>
      <c r="N442" t="s">
        <v>1019</v>
      </c>
      <c r="O442" t="s">
        <v>1012</v>
      </c>
      <c r="P442" t="s">
        <v>1330</v>
      </c>
      <c r="Q442">
        <v>53800</v>
      </c>
      <c r="R442">
        <v>10.1</v>
      </c>
      <c r="S442">
        <v>2.25</v>
      </c>
      <c r="T442" s="90">
        <v>73256.95</v>
      </c>
      <c r="U442" s="90">
        <v>10.119999999999999</v>
      </c>
      <c r="V442" s="90">
        <v>1.66</v>
      </c>
    </row>
    <row r="443" spans="13:22" x14ac:dyDescent="0.35">
      <c r="M443" t="s">
        <v>1078</v>
      </c>
      <c r="N443" t="s">
        <v>1019</v>
      </c>
      <c r="O443" t="s">
        <v>1012</v>
      </c>
      <c r="P443" t="s">
        <v>1331</v>
      </c>
      <c r="Q443">
        <v>59400</v>
      </c>
      <c r="R443">
        <v>11</v>
      </c>
      <c r="S443">
        <v>2.2200000000000002</v>
      </c>
      <c r="T443" s="90">
        <v>82737.58</v>
      </c>
      <c r="U443" s="90">
        <v>11.3</v>
      </c>
      <c r="V443" s="90">
        <v>1.64</v>
      </c>
    </row>
    <row r="444" spans="13:22" x14ac:dyDescent="0.35">
      <c r="M444" t="s">
        <v>1078</v>
      </c>
      <c r="N444" t="s">
        <v>1019</v>
      </c>
      <c r="O444" t="s">
        <v>1012</v>
      </c>
      <c r="P444" t="s">
        <v>1332</v>
      </c>
      <c r="Q444">
        <v>77500</v>
      </c>
      <c r="R444">
        <v>14.3</v>
      </c>
      <c r="S444">
        <v>2.21</v>
      </c>
      <c r="T444" s="90">
        <v>104155.15</v>
      </c>
      <c r="U444" s="90">
        <v>14.23</v>
      </c>
      <c r="V444" s="90">
        <v>1.64</v>
      </c>
    </row>
    <row r="445" spans="13:22" x14ac:dyDescent="0.35">
      <c r="M445" t="s">
        <v>1078</v>
      </c>
      <c r="N445" t="s">
        <v>1019</v>
      </c>
      <c r="O445" t="s">
        <v>1012</v>
      </c>
      <c r="P445" t="s">
        <v>1333</v>
      </c>
      <c r="Q445">
        <v>87400</v>
      </c>
      <c r="R445">
        <v>17.3</v>
      </c>
      <c r="S445">
        <v>2.38</v>
      </c>
      <c r="T445" s="90">
        <v>118006.29</v>
      </c>
      <c r="U445" s="90">
        <v>16.82</v>
      </c>
      <c r="V445" s="90">
        <v>1.71</v>
      </c>
    </row>
    <row r="446" spans="13:22" x14ac:dyDescent="0.35">
      <c r="M446" t="s">
        <v>1208</v>
      </c>
      <c r="N446" t="s">
        <v>1019</v>
      </c>
      <c r="O446" t="s">
        <v>1012</v>
      </c>
      <c r="P446" t="s">
        <v>1334</v>
      </c>
      <c r="Q446">
        <v>7700</v>
      </c>
      <c r="R446">
        <v>1.9</v>
      </c>
      <c r="S446">
        <v>2.96</v>
      </c>
      <c r="T446" s="90">
        <v>9823.85</v>
      </c>
      <c r="U446" s="90">
        <v>1.65</v>
      </c>
      <c r="V446" s="90">
        <v>2.0099999999999998</v>
      </c>
    </row>
    <row r="447" spans="13:22" x14ac:dyDescent="0.35">
      <c r="M447" t="s">
        <v>1208</v>
      </c>
      <c r="N447" t="s">
        <v>1019</v>
      </c>
      <c r="O447" t="s">
        <v>1012</v>
      </c>
      <c r="P447" t="s">
        <v>1335</v>
      </c>
      <c r="Q447">
        <v>9500</v>
      </c>
      <c r="R447">
        <v>2.2999999999999998</v>
      </c>
      <c r="S447">
        <v>2.91</v>
      </c>
      <c r="T447" s="90">
        <v>12157.78</v>
      </c>
      <c r="U447" s="90">
        <v>2.02</v>
      </c>
      <c r="V447" s="90">
        <v>1.99</v>
      </c>
    </row>
    <row r="448" spans="13:22" x14ac:dyDescent="0.35">
      <c r="M448" t="s">
        <v>1208</v>
      </c>
      <c r="N448" t="s">
        <v>1019</v>
      </c>
      <c r="O448" t="s">
        <v>1012</v>
      </c>
      <c r="P448" t="s">
        <v>1267</v>
      </c>
      <c r="Q448">
        <v>11200</v>
      </c>
      <c r="R448">
        <v>2.5</v>
      </c>
      <c r="S448">
        <v>2.68</v>
      </c>
      <c r="T448" s="90">
        <v>14411.24</v>
      </c>
      <c r="U448" s="90">
        <v>2.1800000000000002</v>
      </c>
      <c r="V448" s="90">
        <v>1.81</v>
      </c>
    </row>
    <row r="449" spans="13:22" x14ac:dyDescent="0.35">
      <c r="M449" t="s">
        <v>1208</v>
      </c>
      <c r="N449" t="s">
        <v>1019</v>
      </c>
      <c r="O449" t="s">
        <v>1012</v>
      </c>
      <c r="P449" t="s">
        <v>1336</v>
      </c>
      <c r="Q449">
        <v>11000</v>
      </c>
      <c r="R449">
        <v>2.7</v>
      </c>
      <c r="S449">
        <v>2.95</v>
      </c>
      <c r="T449" s="90">
        <v>14209.13</v>
      </c>
      <c r="U449" s="90">
        <v>2.38</v>
      </c>
      <c r="V449" s="90">
        <v>2.0099999999999998</v>
      </c>
    </row>
    <row r="450" spans="13:22" x14ac:dyDescent="0.35">
      <c r="M450" t="s">
        <v>1208</v>
      </c>
      <c r="N450" t="s">
        <v>1019</v>
      </c>
      <c r="O450" t="s">
        <v>1012</v>
      </c>
      <c r="P450" t="s">
        <v>1268</v>
      </c>
      <c r="Q450">
        <v>13700</v>
      </c>
      <c r="R450">
        <v>3</v>
      </c>
      <c r="S450">
        <v>2.63</v>
      </c>
      <c r="T450" s="90">
        <v>17674.080000000002</v>
      </c>
      <c r="U450" s="90">
        <v>2.62</v>
      </c>
      <c r="V450" s="90">
        <v>1.78</v>
      </c>
    </row>
    <row r="451" spans="13:22" x14ac:dyDescent="0.35">
      <c r="M451" t="s">
        <v>1208</v>
      </c>
      <c r="N451" t="s">
        <v>1019</v>
      </c>
      <c r="O451" t="s">
        <v>1012</v>
      </c>
      <c r="P451" t="s">
        <v>1269</v>
      </c>
      <c r="Q451">
        <v>16400</v>
      </c>
      <c r="R451">
        <v>3.7</v>
      </c>
      <c r="S451">
        <v>2.71</v>
      </c>
      <c r="T451" s="90">
        <v>20885.12</v>
      </c>
      <c r="U451" s="90">
        <v>3.28</v>
      </c>
      <c r="V451" s="90">
        <v>1.88</v>
      </c>
    </row>
    <row r="452" spans="13:22" x14ac:dyDescent="0.35">
      <c r="M452" t="s">
        <v>1208</v>
      </c>
      <c r="N452" t="s">
        <v>1019</v>
      </c>
      <c r="O452" t="s">
        <v>1012</v>
      </c>
      <c r="P452" t="s">
        <v>1362</v>
      </c>
      <c r="Q452">
        <v>19900</v>
      </c>
      <c r="R452">
        <v>4.8</v>
      </c>
      <c r="S452">
        <v>2.89</v>
      </c>
      <c r="T452" s="90">
        <v>25389.43</v>
      </c>
      <c r="U452" s="90">
        <v>4.2699999999999996</v>
      </c>
      <c r="V452" s="90">
        <v>2.02</v>
      </c>
    </row>
    <row r="453" spans="13:22" x14ac:dyDescent="0.35">
      <c r="M453" t="s">
        <v>1208</v>
      </c>
      <c r="N453" t="s">
        <v>1019</v>
      </c>
      <c r="O453" t="s">
        <v>1012</v>
      </c>
      <c r="P453" t="s">
        <v>1363</v>
      </c>
      <c r="Q453">
        <v>27100</v>
      </c>
      <c r="R453">
        <v>6.7</v>
      </c>
      <c r="S453">
        <v>2.97</v>
      </c>
      <c r="T453" s="90">
        <v>35819.71</v>
      </c>
      <c r="U453" s="90">
        <v>5.79</v>
      </c>
      <c r="V453" s="90">
        <v>1.94</v>
      </c>
    </row>
    <row r="454" spans="13:22" x14ac:dyDescent="0.35">
      <c r="M454" t="s">
        <v>1208</v>
      </c>
      <c r="N454" t="s">
        <v>1019</v>
      </c>
      <c r="O454" t="s">
        <v>1012</v>
      </c>
      <c r="P454" t="s">
        <v>1318</v>
      </c>
      <c r="Q454">
        <v>33800</v>
      </c>
      <c r="R454">
        <v>7.9</v>
      </c>
      <c r="S454">
        <v>2.8</v>
      </c>
      <c r="T454" s="90">
        <v>43281.75</v>
      </c>
      <c r="U454" s="90">
        <v>7.03</v>
      </c>
      <c r="V454" s="90">
        <v>1.95</v>
      </c>
    </row>
    <row r="455" spans="13:22" x14ac:dyDescent="0.35">
      <c r="M455" t="s">
        <v>1085</v>
      </c>
      <c r="N455" t="s">
        <v>1019</v>
      </c>
      <c r="O455" t="s">
        <v>1012</v>
      </c>
      <c r="P455" t="s">
        <v>1340</v>
      </c>
      <c r="Q455">
        <v>1650</v>
      </c>
      <c r="R455">
        <v>0.5</v>
      </c>
      <c r="S455">
        <v>3.64</v>
      </c>
      <c r="T455" s="90">
        <v>2601.77</v>
      </c>
      <c r="U455" s="90">
        <v>0.53</v>
      </c>
      <c r="V455" s="90">
        <v>2.46</v>
      </c>
    </row>
    <row r="456" spans="13:22" x14ac:dyDescent="0.35">
      <c r="M456" t="s">
        <v>1085</v>
      </c>
      <c r="N456" t="s">
        <v>1019</v>
      </c>
      <c r="O456" t="s">
        <v>1012</v>
      </c>
      <c r="P456" t="s">
        <v>1341</v>
      </c>
      <c r="Q456">
        <v>1290</v>
      </c>
      <c r="R456">
        <v>0.4</v>
      </c>
      <c r="S456">
        <v>3.72</v>
      </c>
      <c r="T456" s="90">
        <v>2143.71</v>
      </c>
      <c r="U456" s="90">
        <v>0.41</v>
      </c>
      <c r="V456" s="90">
        <v>2.29</v>
      </c>
    </row>
    <row r="457" spans="13:22" x14ac:dyDescent="0.35">
      <c r="M457" t="s">
        <v>1085</v>
      </c>
      <c r="N457" t="s">
        <v>1019</v>
      </c>
      <c r="O457" t="s">
        <v>1012</v>
      </c>
      <c r="P457" t="s">
        <v>1342</v>
      </c>
      <c r="Q457">
        <v>1150</v>
      </c>
      <c r="R457">
        <v>0.3</v>
      </c>
      <c r="S457">
        <v>3.13</v>
      </c>
      <c r="T457" s="90">
        <v>1969.95</v>
      </c>
      <c r="U457" s="90">
        <v>0.39</v>
      </c>
      <c r="V457" s="90">
        <v>2.4</v>
      </c>
    </row>
    <row r="458" spans="13:22" x14ac:dyDescent="0.35">
      <c r="M458" t="s">
        <v>1085</v>
      </c>
      <c r="N458" t="s">
        <v>1019</v>
      </c>
      <c r="O458" t="s">
        <v>1012</v>
      </c>
      <c r="P458" t="s">
        <v>1343</v>
      </c>
      <c r="Q458">
        <v>1710</v>
      </c>
      <c r="R458">
        <v>0.5</v>
      </c>
      <c r="S458">
        <v>3.51</v>
      </c>
      <c r="T458" s="90">
        <v>2584.9699999999998</v>
      </c>
      <c r="U458" s="90">
        <v>0.56999999999999995</v>
      </c>
      <c r="V458" s="90">
        <v>2.64</v>
      </c>
    </row>
    <row r="459" spans="13:22" x14ac:dyDescent="0.35">
      <c r="M459" t="s">
        <v>1085</v>
      </c>
      <c r="N459" t="s">
        <v>1019</v>
      </c>
      <c r="O459" t="s">
        <v>1012</v>
      </c>
      <c r="P459" t="s">
        <v>1344</v>
      </c>
      <c r="Q459">
        <v>2340</v>
      </c>
      <c r="R459">
        <v>0.6</v>
      </c>
      <c r="S459">
        <v>3.08</v>
      </c>
      <c r="T459" s="90">
        <v>3542.44</v>
      </c>
      <c r="U459" s="90">
        <v>0.63</v>
      </c>
      <c r="V459" s="90">
        <v>2.14</v>
      </c>
    </row>
    <row r="460" spans="13:22" x14ac:dyDescent="0.35">
      <c r="M460" t="s">
        <v>1085</v>
      </c>
      <c r="N460" t="s">
        <v>1019</v>
      </c>
      <c r="O460" t="s">
        <v>1012</v>
      </c>
      <c r="P460" t="s">
        <v>1346</v>
      </c>
      <c r="Q460">
        <v>2410</v>
      </c>
      <c r="R460">
        <v>0.6</v>
      </c>
      <c r="S460">
        <v>2.99</v>
      </c>
      <c r="T460" s="90">
        <v>3516.82</v>
      </c>
      <c r="U460" s="90">
        <v>0.66</v>
      </c>
      <c r="V460" s="90">
        <v>2.2599999999999998</v>
      </c>
    </row>
    <row r="461" spans="13:22" x14ac:dyDescent="0.35">
      <c r="M461" t="s">
        <v>1085</v>
      </c>
      <c r="N461" t="s">
        <v>1019</v>
      </c>
      <c r="O461" t="s">
        <v>1012</v>
      </c>
      <c r="P461" t="s">
        <v>1349</v>
      </c>
      <c r="Q461">
        <v>3580</v>
      </c>
      <c r="R461">
        <v>0.9</v>
      </c>
      <c r="S461">
        <v>3.02</v>
      </c>
      <c r="T461" s="90">
        <v>5393.38</v>
      </c>
      <c r="U461" s="90">
        <v>0.99</v>
      </c>
      <c r="V461" s="90">
        <v>2.2000000000000002</v>
      </c>
    </row>
    <row r="462" spans="13:22" x14ac:dyDescent="0.35">
      <c r="M462" t="s">
        <v>1085</v>
      </c>
      <c r="N462" t="s">
        <v>1019</v>
      </c>
      <c r="O462" t="s">
        <v>1012</v>
      </c>
      <c r="P462" t="s">
        <v>1364</v>
      </c>
      <c r="Q462">
        <v>3210</v>
      </c>
      <c r="R462">
        <v>0.9</v>
      </c>
      <c r="S462">
        <v>3.36</v>
      </c>
      <c r="T462" s="90">
        <v>4692.87</v>
      </c>
      <c r="U462" s="90">
        <v>0.89</v>
      </c>
      <c r="V462" s="90">
        <v>2.27</v>
      </c>
    </row>
    <row r="463" spans="13:22" x14ac:dyDescent="0.35">
      <c r="M463" t="s">
        <v>1085</v>
      </c>
      <c r="N463" t="s">
        <v>1019</v>
      </c>
      <c r="O463" t="s">
        <v>1012</v>
      </c>
      <c r="P463" t="s">
        <v>1348</v>
      </c>
      <c r="Q463">
        <v>3000</v>
      </c>
      <c r="R463">
        <v>0.7</v>
      </c>
      <c r="S463">
        <v>2.8</v>
      </c>
      <c r="T463" s="90">
        <v>4454.0600000000004</v>
      </c>
      <c r="U463" s="90">
        <v>0.78</v>
      </c>
      <c r="V463" s="90">
        <v>2.11</v>
      </c>
    </row>
    <row r="464" spans="13:22" x14ac:dyDescent="0.35">
      <c r="M464" t="s">
        <v>1085</v>
      </c>
      <c r="N464" t="s">
        <v>1019</v>
      </c>
      <c r="O464" t="s">
        <v>1012</v>
      </c>
      <c r="P464" t="s">
        <v>1365</v>
      </c>
      <c r="Q464">
        <v>4560</v>
      </c>
      <c r="R464">
        <v>1.2</v>
      </c>
      <c r="S464">
        <v>3.16</v>
      </c>
      <c r="T464" s="90">
        <v>6622.15</v>
      </c>
      <c r="U464" s="90">
        <v>1.22</v>
      </c>
      <c r="V464" s="90">
        <v>2.21</v>
      </c>
    </row>
    <row r="465" spans="13:22" x14ac:dyDescent="0.35">
      <c r="M465" t="s">
        <v>1085</v>
      </c>
      <c r="N465" t="s">
        <v>1019</v>
      </c>
      <c r="O465" t="s">
        <v>1012</v>
      </c>
      <c r="P465" t="s">
        <v>1350</v>
      </c>
      <c r="Q465">
        <v>4440</v>
      </c>
      <c r="R465">
        <v>1.1000000000000001</v>
      </c>
      <c r="S465">
        <v>2.97</v>
      </c>
      <c r="T465" s="90">
        <v>6675.26</v>
      </c>
      <c r="U465" s="90">
        <v>1.21</v>
      </c>
      <c r="V465" s="90">
        <v>2.1800000000000002</v>
      </c>
    </row>
    <row r="466" spans="13:22" x14ac:dyDescent="0.35">
      <c r="M466" t="s">
        <v>1085</v>
      </c>
      <c r="N466" t="s">
        <v>1019</v>
      </c>
      <c r="O466" t="s">
        <v>1012</v>
      </c>
      <c r="P466" t="s">
        <v>1352</v>
      </c>
      <c r="Q466">
        <v>5260</v>
      </c>
      <c r="R466">
        <v>1.2</v>
      </c>
      <c r="S466">
        <v>2.74</v>
      </c>
      <c r="T466" s="90">
        <v>7826.48</v>
      </c>
      <c r="U466" s="90">
        <v>1.34</v>
      </c>
      <c r="V466" s="90">
        <v>2.06</v>
      </c>
    </row>
    <row r="467" spans="13:22" x14ac:dyDescent="0.35">
      <c r="M467" t="s">
        <v>1085</v>
      </c>
      <c r="N467" t="s">
        <v>1019</v>
      </c>
      <c r="O467" t="s">
        <v>1012</v>
      </c>
      <c r="P467" t="s">
        <v>1120</v>
      </c>
      <c r="Q467">
        <v>6050</v>
      </c>
      <c r="R467">
        <v>1.4</v>
      </c>
      <c r="S467">
        <v>2.78</v>
      </c>
      <c r="T467" s="90">
        <v>8990.16</v>
      </c>
      <c r="U467" s="90">
        <v>1.53</v>
      </c>
      <c r="V467" s="90">
        <v>2.04</v>
      </c>
    </row>
    <row r="468" spans="13:22" x14ac:dyDescent="0.35">
      <c r="M468" t="s">
        <v>1085</v>
      </c>
      <c r="N468" t="s">
        <v>1019</v>
      </c>
      <c r="O468" t="s">
        <v>1012</v>
      </c>
      <c r="P468" t="s">
        <v>1353</v>
      </c>
      <c r="Q468">
        <v>6220</v>
      </c>
      <c r="R468">
        <v>1.5</v>
      </c>
      <c r="S468">
        <v>2.89</v>
      </c>
      <c r="T468" s="90">
        <v>9215.24</v>
      </c>
      <c r="U468" s="90">
        <v>1.57</v>
      </c>
      <c r="V468" s="90">
        <v>2.04</v>
      </c>
    </row>
    <row r="469" spans="13:22" x14ac:dyDescent="0.35">
      <c r="M469" t="s">
        <v>1085</v>
      </c>
      <c r="N469" t="s">
        <v>1019</v>
      </c>
      <c r="O469" t="s">
        <v>1012</v>
      </c>
      <c r="P469" t="s">
        <v>1354</v>
      </c>
      <c r="Q469">
        <v>7290</v>
      </c>
      <c r="R469">
        <v>1.7</v>
      </c>
      <c r="S469">
        <v>2.8</v>
      </c>
      <c r="T469" s="90">
        <v>10748.44</v>
      </c>
      <c r="U469" s="90">
        <v>1.82</v>
      </c>
      <c r="V469" s="90">
        <v>2.04</v>
      </c>
    </row>
    <row r="470" spans="13:22" x14ac:dyDescent="0.35">
      <c r="M470" t="s">
        <v>1085</v>
      </c>
      <c r="N470" t="s">
        <v>1019</v>
      </c>
      <c r="O470" t="s">
        <v>1012</v>
      </c>
      <c r="P470" t="s">
        <v>1357</v>
      </c>
      <c r="Q470">
        <v>9440</v>
      </c>
      <c r="R470">
        <v>2</v>
      </c>
      <c r="S470">
        <v>2.54</v>
      </c>
      <c r="T470" s="90">
        <v>14607.31</v>
      </c>
      <c r="U470" s="90">
        <v>2.27</v>
      </c>
      <c r="V470" s="90">
        <v>1.87</v>
      </c>
    </row>
    <row r="471" spans="13:22" x14ac:dyDescent="0.35">
      <c r="M471" t="s">
        <v>1085</v>
      </c>
      <c r="N471" t="s">
        <v>1019</v>
      </c>
      <c r="O471" t="s">
        <v>1012</v>
      </c>
      <c r="P471" t="s">
        <v>1358</v>
      </c>
      <c r="Q471">
        <v>10700</v>
      </c>
      <c r="R471">
        <v>2.6</v>
      </c>
      <c r="S471">
        <v>2.92</v>
      </c>
      <c r="T471" s="90">
        <v>16246.41</v>
      </c>
      <c r="U471" s="90">
        <v>2.72</v>
      </c>
      <c r="V471" s="90">
        <v>2.0099999999999998</v>
      </c>
    </row>
    <row r="472" spans="13:22" x14ac:dyDescent="0.35">
      <c r="M472" t="s">
        <v>1085</v>
      </c>
      <c r="N472" t="s">
        <v>1019</v>
      </c>
      <c r="O472" t="s">
        <v>1012</v>
      </c>
      <c r="P472" t="s">
        <v>1360</v>
      </c>
      <c r="Q472">
        <v>11500</v>
      </c>
      <c r="R472">
        <v>2.9</v>
      </c>
      <c r="S472">
        <v>3.03</v>
      </c>
      <c r="T472" s="90">
        <v>16637.669999999998</v>
      </c>
      <c r="U472" s="90">
        <v>3.05</v>
      </c>
      <c r="V472" s="90">
        <v>2.2000000000000002</v>
      </c>
    </row>
    <row r="473" spans="13:22" x14ac:dyDescent="0.35">
      <c r="M473" t="s">
        <v>1001</v>
      </c>
      <c r="N473" t="s">
        <v>1366</v>
      </c>
      <c r="O473" t="s">
        <v>1012</v>
      </c>
      <c r="P473" t="s">
        <v>1004</v>
      </c>
      <c r="Q473">
        <v>16000</v>
      </c>
      <c r="R473">
        <v>3.4</v>
      </c>
      <c r="S473">
        <v>2.5499999999999998</v>
      </c>
      <c r="T473" s="90">
        <v>22741.85</v>
      </c>
      <c r="U473" s="90">
        <v>3.55</v>
      </c>
      <c r="V473" s="90">
        <v>1.87</v>
      </c>
    </row>
    <row r="474" spans="13:22" x14ac:dyDescent="0.35">
      <c r="M474" t="s">
        <v>1001</v>
      </c>
      <c r="N474" t="s">
        <v>1366</v>
      </c>
      <c r="O474" t="s">
        <v>1012</v>
      </c>
      <c r="P474" t="s">
        <v>1010</v>
      </c>
      <c r="Q474">
        <v>17600</v>
      </c>
      <c r="R474">
        <v>3.4</v>
      </c>
      <c r="S474">
        <v>2.3199999999999998</v>
      </c>
      <c r="T474" s="90">
        <v>23432.61</v>
      </c>
      <c r="U474" s="90">
        <v>3.32</v>
      </c>
      <c r="V474" s="90">
        <v>1.7</v>
      </c>
    </row>
    <row r="475" spans="13:22" x14ac:dyDescent="0.35">
      <c r="M475" t="s">
        <v>1001</v>
      </c>
      <c r="N475" t="s">
        <v>1366</v>
      </c>
      <c r="O475" t="s">
        <v>1012</v>
      </c>
      <c r="P475" t="s">
        <v>1283</v>
      </c>
      <c r="Q475">
        <v>19600</v>
      </c>
      <c r="R475">
        <v>3.6</v>
      </c>
      <c r="S475">
        <v>2.2000000000000002</v>
      </c>
      <c r="T475" s="90">
        <v>26306.19</v>
      </c>
      <c r="U475" s="90">
        <v>3.63</v>
      </c>
      <c r="V475" s="90">
        <v>1.66</v>
      </c>
    </row>
    <row r="476" spans="13:22" x14ac:dyDescent="0.35">
      <c r="M476" t="s">
        <v>1001</v>
      </c>
      <c r="N476" t="s">
        <v>1366</v>
      </c>
      <c r="O476" t="s">
        <v>1012</v>
      </c>
      <c r="P476" t="s">
        <v>1284</v>
      </c>
      <c r="Q476">
        <v>23000</v>
      </c>
      <c r="R476">
        <v>4.3</v>
      </c>
      <c r="S476">
        <v>2.2400000000000002</v>
      </c>
      <c r="T476" s="90">
        <v>30127.84</v>
      </c>
      <c r="U476" s="90">
        <v>4.17</v>
      </c>
      <c r="V476" s="90">
        <v>1.66</v>
      </c>
    </row>
    <row r="477" spans="13:22" x14ac:dyDescent="0.35">
      <c r="M477" t="s">
        <v>1001</v>
      </c>
      <c r="N477" t="s">
        <v>1366</v>
      </c>
      <c r="O477" t="s">
        <v>1012</v>
      </c>
      <c r="P477" t="s">
        <v>1285</v>
      </c>
      <c r="Q477">
        <v>24600</v>
      </c>
      <c r="R477">
        <v>4.5</v>
      </c>
      <c r="S477">
        <v>2.2000000000000002</v>
      </c>
      <c r="T477" s="90">
        <v>32284.37</v>
      </c>
      <c r="U477" s="90">
        <v>4.46</v>
      </c>
      <c r="V477" s="90">
        <v>1.66</v>
      </c>
    </row>
    <row r="478" spans="13:22" x14ac:dyDescent="0.35">
      <c r="M478" t="s">
        <v>1001</v>
      </c>
      <c r="N478" t="s">
        <v>1366</v>
      </c>
      <c r="O478" t="s">
        <v>1012</v>
      </c>
      <c r="P478" t="s">
        <v>1286</v>
      </c>
      <c r="Q478">
        <v>27100</v>
      </c>
      <c r="R478">
        <v>5.0999999999999996</v>
      </c>
      <c r="S478">
        <v>2.2599999999999998</v>
      </c>
      <c r="T478" s="90">
        <v>36148.94</v>
      </c>
      <c r="U478" s="90">
        <v>5.14</v>
      </c>
      <c r="V478" s="90">
        <v>1.71</v>
      </c>
    </row>
    <row r="479" spans="13:22" x14ac:dyDescent="0.35">
      <c r="M479" t="s">
        <v>1001</v>
      </c>
      <c r="N479" t="s">
        <v>1366</v>
      </c>
      <c r="O479" t="s">
        <v>1012</v>
      </c>
      <c r="P479" t="s">
        <v>1015</v>
      </c>
      <c r="Q479">
        <v>33300</v>
      </c>
      <c r="R479">
        <v>6.2</v>
      </c>
      <c r="S479">
        <v>2.23</v>
      </c>
      <c r="T479" s="90">
        <v>43653.64</v>
      </c>
      <c r="U479" s="90">
        <v>6.1</v>
      </c>
      <c r="V479" s="90">
        <v>1.68</v>
      </c>
    </row>
    <row r="480" spans="13:22" x14ac:dyDescent="0.35">
      <c r="M480" t="s">
        <v>1001</v>
      </c>
      <c r="N480" t="s">
        <v>1366</v>
      </c>
      <c r="O480" t="s">
        <v>1012</v>
      </c>
      <c r="P480" t="s">
        <v>1017</v>
      </c>
      <c r="Q480">
        <v>39600</v>
      </c>
      <c r="R480">
        <v>7.4</v>
      </c>
      <c r="S480">
        <v>2.2400000000000002</v>
      </c>
      <c r="T480" s="90">
        <v>51869.21</v>
      </c>
      <c r="U480" s="90">
        <v>7.34</v>
      </c>
      <c r="V480" s="90">
        <v>1.7</v>
      </c>
    </row>
    <row r="481" spans="13:22" x14ac:dyDescent="0.35">
      <c r="M481" t="s">
        <v>1001</v>
      </c>
      <c r="N481" t="s">
        <v>1366</v>
      </c>
      <c r="O481" t="s">
        <v>1012</v>
      </c>
      <c r="P481" t="s">
        <v>1018</v>
      </c>
      <c r="Q481">
        <v>44100</v>
      </c>
      <c r="R481">
        <v>8.3000000000000007</v>
      </c>
      <c r="S481">
        <v>2.2599999999999998</v>
      </c>
      <c r="T481" s="90">
        <v>57784.65</v>
      </c>
      <c r="U481" s="90">
        <v>8.2899999999999991</v>
      </c>
      <c r="V481" s="90">
        <v>1.72</v>
      </c>
    </row>
    <row r="482" spans="13:22" x14ac:dyDescent="0.35">
      <c r="M482" t="s">
        <v>1001</v>
      </c>
      <c r="N482" t="s">
        <v>1366</v>
      </c>
      <c r="O482" t="s">
        <v>1012</v>
      </c>
      <c r="P482" t="s">
        <v>1288</v>
      </c>
      <c r="Q482">
        <v>48000</v>
      </c>
      <c r="R482">
        <v>8.6999999999999993</v>
      </c>
      <c r="S482">
        <v>2.17</v>
      </c>
      <c r="T482" s="90">
        <v>61961.74</v>
      </c>
      <c r="U482" s="90">
        <v>8.32</v>
      </c>
      <c r="V482" s="90">
        <v>1.61</v>
      </c>
    </row>
    <row r="483" spans="13:22" x14ac:dyDescent="0.35">
      <c r="M483" t="s">
        <v>1001</v>
      </c>
      <c r="N483" t="s">
        <v>1366</v>
      </c>
      <c r="O483" t="s">
        <v>1012</v>
      </c>
      <c r="P483" t="s">
        <v>1289</v>
      </c>
      <c r="Q483">
        <v>62300</v>
      </c>
      <c r="R483">
        <v>11.6</v>
      </c>
      <c r="S483">
        <v>2.23</v>
      </c>
      <c r="T483" s="90">
        <v>80655.75</v>
      </c>
      <c r="U483" s="90">
        <v>11.06</v>
      </c>
      <c r="V483" s="90">
        <v>1.65</v>
      </c>
    </row>
    <row r="484" spans="13:22" x14ac:dyDescent="0.35">
      <c r="M484" t="s">
        <v>1001</v>
      </c>
      <c r="N484" t="s">
        <v>1366</v>
      </c>
      <c r="O484" t="s">
        <v>1012</v>
      </c>
      <c r="P484" t="s">
        <v>1290</v>
      </c>
      <c r="Q484">
        <v>75900</v>
      </c>
      <c r="R484">
        <v>14.1</v>
      </c>
      <c r="S484">
        <v>2.23</v>
      </c>
      <c r="T484" s="90">
        <v>96761.27</v>
      </c>
      <c r="U484" s="90">
        <v>13.57</v>
      </c>
      <c r="V484" s="90">
        <v>1.68</v>
      </c>
    </row>
    <row r="485" spans="13:22" x14ac:dyDescent="0.35">
      <c r="M485" t="s">
        <v>1001</v>
      </c>
      <c r="N485" t="s">
        <v>1366</v>
      </c>
      <c r="O485" t="s">
        <v>1012</v>
      </c>
      <c r="P485" t="s">
        <v>1291</v>
      </c>
      <c r="Q485">
        <v>94400</v>
      </c>
      <c r="R485">
        <v>17.3</v>
      </c>
      <c r="S485">
        <v>2.2000000000000002</v>
      </c>
      <c r="T485" s="90">
        <v>124487.87</v>
      </c>
      <c r="U485" s="90">
        <v>17.010000000000002</v>
      </c>
      <c r="V485" s="90">
        <v>1.64</v>
      </c>
    </row>
    <row r="486" spans="13:22" x14ac:dyDescent="0.35">
      <c r="M486" t="s">
        <v>1001</v>
      </c>
      <c r="N486" t="s">
        <v>1366</v>
      </c>
      <c r="O486" t="s">
        <v>1012</v>
      </c>
      <c r="P486" t="s">
        <v>1292</v>
      </c>
      <c r="Q486">
        <v>107000</v>
      </c>
      <c r="R486">
        <v>20.5</v>
      </c>
      <c r="S486">
        <v>2.2999999999999998</v>
      </c>
      <c r="T486" s="90">
        <v>137351.10999999999</v>
      </c>
      <c r="U486" s="90">
        <v>20.14</v>
      </c>
      <c r="V486" s="90">
        <v>1.76</v>
      </c>
    </row>
    <row r="487" spans="13:22" x14ac:dyDescent="0.35">
      <c r="M487" t="s">
        <v>1112</v>
      </c>
      <c r="N487" t="s">
        <v>1366</v>
      </c>
      <c r="O487" t="s">
        <v>1012</v>
      </c>
      <c r="P487" t="s">
        <v>1367</v>
      </c>
      <c r="Q487">
        <v>3960</v>
      </c>
      <c r="R487">
        <v>1.3</v>
      </c>
      <c r="S487">
        <v>3.94</v>
      </c>
      <c r="T487" s="90">
        <v>4414.88</v>
      </c>
      <c r="U487" s="90">
        <v>1.1299999999999999</v>
      </c>
      <c r="V487" s="90">
        <v>3.06</v>
      </c>
    </row>
    <row r="488" spans="13:22" x14ac:dyDescent="0.35">
      <c r="M488" t="s">
        <v>1112</v>
      </c>
      <c r="N488" t="s">
        <v>1366</v>
      </c>
      <c r="O488" t="s">
        <v>1012</v>
      </c>
      <c r="P488" t="s">
        <v>1368</v>
      </c>
      <c r="Q488">
        <v>3970</v>
      </c>
      <c r="R488">
        <v>1.1000000000000001</v>
      </c>
      <c r="S488">
        <v>3.32</v>
      </c>
      <c r="T488" s="90">
        <v>4431.84</v>
      </c>
      <c r="U488" s="90">
        <v>0.91</v>
      </c>
      <c r="V488" s="90">
        <v>2.46</v>
      </c>
    </row>
    <row r="489" spans="13:22" x14ac:dyDescent="0.35">
      <c r="M489" t="s">
        <v>1112</v>
      </c>
      <c r="N489" t="s">
        <v>1366</v>
      </c>
      <c r="O489" t="s">
        <v>1012</v>
      </c>
      <c r="P489" t="s">
        <v>1369</v>
      </c>
      <c r="Q489">
        <v>3150</v>
      </c>
      <c r="R489">
        <v>1</v>
      </c>
      <c r="S489">
        <v>3.81</v>
      </c>
      <c r="T489" s="90">
        <v>3500.98</v>
      </c>
      <c r="U489" s="90">
        <v>0.83</v>
      </c>
      <c r="V489" s="90">
        <v>2.86</v>
      </c>
    </row>
    <row r="490" spans="13:22" x14ac:dyDescent="0.35">
      <c r="M490" t="s">
        <v>1026</v>
      </c>
      <c r="N490" t="s">
        <v>1366</v>
      </c>
      <c r="O490" t="s">
        <v>1012</v>
      </c>
      <c r="P490" t="s">
        <v>1027</v>
      </c>
      <c r="Q490">
        <v>725</v>
      </c>
      <c r="R490">
        <v>0.3</v>
      </c>
      <c r="S490">
        <v>4.97</v>
      </c>
      <c r="T490" s="90">
        <v>1166.51</v>
      </c>
      <c r="U490" s="90">
        <v>0.31</v>
      </c>
      <c r="V490" s="90">
        <v>3.21</v>
      </c>
    </row>
    <row r="491" spans="13:22" x14ac:dyDescent="0.35">
      <c r="M491" t="s">
        <v>1026</v>
      </c>
      <c r="N491" t="s">
        <v>1366</v>
      </c>
      <c r="O491" t="s">
        <v>1012</v>
      </c>
      <c r="P491" t="s">
        <v>1370</v>
      </c>
      <c r="Q491">
        <v>1580</v>
      </c>
      <c r="R491">
        <v>0.5</v>
      </c>
      <c r="S491">
        <v>3.8</v>
      </c>
      <c r="T491" s="90">
        <v>2312.21</v>
      </c>
      <c r="U491" s="90">
        <v>0.5</v>
      </c>
      <c r="V491" s="90">
        <v>2.57</v>
      </c>
    </row>
    <row r="492" spans="13:22" x14ac:dyDescent="0.35">
      <c r="M492" t="s">
        <v>1026</v>
      </c>
      <c r="N492" t="s">
        <v>1366</v>
      </c>
      <c r="O492" t="s">
        <v>1012</v>
      </c>
      <c r="P492" t="s">
        <v>1371</v>
      </c>
      <c r="Q492">
        <v>1830</v>
      </c>
      <c r="R492">
        <v>0.5</v>
      </c>
      <c r="S492">
        <v>3.28</v>
      </c>
      <c r="T492" s="90">
        <v>2621.59</v>
      </c>
      <c r="U492" s="90">
        <v>0.49</v>
      </c>
      <c r="V492" s="90">
        <v>2.25</v>
      </c>
    </row>
    <row r="493" spans="13:22" x14ac:dyDescent="0.35">
      <c r="M493" t="s">
        <v>1026</v>
      </c>
      <c r="N493" t="s">
        <v>1366</v>
      </c>
      <c r="O493" t="s">
        <v>1012</v>
      </c>
      <c r="P493" t="s">
        <v>1030</v>
      </c>
      <c r="Q493">
        <v>1830</v>
      </c>
      <c r="R493">
        <v>0.5</v>
      </c>
      <c r="S493">
        <v>3.28</v>
      </c>
      <c r="T493" s="90">
        <v>2621.59</v>
      </c>
      <c r="U493" s="90">
        <v>0.49</v>
      </c>
      <c r="V493" s="90">
        <v>2.25</v>
      </c>
    </row>
    <row r="494" spans="13:22" x14ac:dyDescent="0.35">
      <c r="M494" t="s">
        <v>1026</v>
      </c>
      <c r="N494" t="s">
        <v>1366</v>
      </c>
      <c r="O494" t="s">
        <v>1012</v>
      </c>
      <c r="P494" t="s">
        <v>1031</v>
      </c>
      <c r="Q494">
        <v>2790</v>
      </c>
      <c r="R494">
        <v>0.7</v>
      </c>
      <c r="S494">
        <v>3.01</v>
      </c>
      <c r="T494" s="90">
        <v>4093.02</v>
      </c>
      <c r="U494" s="90">
        <v>0.74</v>
      </c>
      <c r="V494" s="90">
        <v>2.1800000000000002</v>
      </c>
    </row>
    <row r="495" spans="13:22" x14ac:dyDescent="0.35">
      <c r="M495" t="s">
        <v>1026</v>
      </c>
      <c r="N495" t="s">
        <v>1366</v>
      </c>
      <c r="O495" t="s">
        <v>1012</v>
      </c>
      <c r="P495" t="s">
        <v>1372</v>
      </c>
      <c r="Q495">
        <v>2780</v>
      </c>
      <c r="R495">
        <v>0.7</v>
      </c>
      <c r="S495">
        <v>3.02</v>
      </c>
      <c r="T495" s="90">
        <v>4089.84</v>
      </c>
      <c r="U495" s="90">
        <v>0.71</v>
      </c>
      <c r="V495" s="90">
        <v>2.08</v>
      </c>
    </row>
    <row r="496" spans="13:22" x14ac:dyDescent="0.35">
      <c r="M496" t="s">
        <v>1026</v>
      </c>
      <c r="N496" t="s">
        <v>1366</v>
      </c>
      <c r="O496" t="s">
        <v>1012</v>
      </c>
      <c r="P496" t="s">
        <v>1034</v>
      </c>
      <c r="Q496">
        <v>3790</v>
      </c>
      <c r="R496">
        <v>0.8</v>
      </c>
      <c r="S496">
        <v>2.5299999999999998</v>
      </c>
      <c r="T496" s="90">
        <v>5332.59</v>
      </c>
      <c r="U496" s="90">
        <v>0.9</v>
      </c>
      <c r="V496" s="90">
        <v>2.02</v>
      </c>
    </row>
    <row r="497" spans="13:22" x14ac:dyDescent="0.35">
      <c r="M497" t="s">
        <v>1026</v>
      </c>
      <c r="N497" t="s">
        <v>1366</v>
      </c>
      <c r="O497" t="s">
        <v>1012</v>
      </c>
      <c r="P497" t="s">
        <v>1032</v>
      </c>
      <c r="Q497">
        <v>3790</v>
      </c>
      <c r="R497">
        <v>0.8</v>
      </c>
      <c r="S497">
        <v>2.5299999999999998</v>
      </c>
      <c r="T497" s="90">
        <v>5334.95</v>
      </c>
      <c r="U497" s="90">
        <v>0.86</v>
      </c>
      <c r="V497" s="90">
        <v>1.92</v>
      </c>
    </row>
    <row r="498" spans="13:22" x14ac:dyDescent="0.35">
      <c r="M498" t="s">
        <v>1026</v>
      </c>
      <c r="N498" t="s">
        <v>1366</v>
      </c>
      <c r="O498" t="s">
        <v>1012</v>
      </c>
      <c r="P498" t="s">
        <v>1373</v>
      </c>
      <c r="Q498">
        <v>5800</v>
      </c>
      <c r="R498">
        <v>1.3</v>
      </c>
      <c r="S498">
        <v>2.69</v>
      </c>
      <c r="T498" s="90">
        <v>8420.57</v>
      </c>
      <c r="U498" s="90">
        <v>1.38</v>
      </c>
      <c r="V498" s="90">
        <v>1.96</v>
      </c>
    </row>
    <row r="499" spans="13:22" x14ac:dyDescent="0.35">
      <c r="M499" t="s">
        <v>1026</v>
      </c>
      <c r="N499" t="s">
        <v>1366</v>
      </c>
      <c r="O499" t="s">
        <v>1012</v>
      </c>
      <c r="P499" t="s">
        <v>1039</v>
      </c>
      <c r="Q499">
        <v>5190</v>
      </c>
      <c r="R499">
        <v>1.3</v>
      </c>
      <c r="S499">
        <v>3.01</v>
      </c>
      <c r="T499" s="90">
        <v>7554.29</v>
      </c>
      <c r="U499" s="90">
        <v>1.36</v>
      </c>
      <c r="V499" s="90">
        <v>2.17</v>
      </c>
    </row>
    <row r="500" spans="13:22" x14ac:dyDescent="0.35">
      <c r="M500" t="s">
        <v>1026</v>
      </c>
      <c r="N500" t="s">
        <v>1366</v>
      </c>
      <c r="O500" t="s">
        <v>1012</v>
      </c>
      <c r="P500" t="s">
        <v>1374</v>
      </c>
      <c r="Q500">
        <v>5920</v>
      </c>
      <c r="R500">
        <v>1.3</v>
      </c>
      <c r="S500">
        <v>2.64</v>
      </c>
      <c r="T500" s="90">
        <v>8229.1</v>
      </c>
      <c r="U500" s="90">
        <v>1.43</v>
      </c>
      <c r="V500" s="90">
        <v>2.09</v>
      </c>
    </row>
    <row r="501" spans="13:22" x14ac:dyDescent="0.35">
      <c r="M501" t="s">
        <v>1026</v>
      </c>
      <c r="N501" t="s">
        <v>1366</v>
      </c>
      <c r="O501" t="s">
        <v>1012</v>
      </c>
      <c r="P501" t="s">
        <v>1036</v>
      </c>
      <c r="Q501">
        <v>5200</v>
      </c>
      <c r="R501">
        <v>1.2</v>
      </c>
      <c r="S501">
        <v>2.77</v>
      </c>
      <c r="T501" s="90">
        <v>7554.93</v>
      </c>
      <c r="U501" s="90">
        <v>1.3</v>
      </c>
      <c r="V501" s="90">
        <v>2.0699999999999998</v>
      </c>
    </row>
    <row r="502" spans="13:22" x14ac:dyDescent="0.35">
      <c r="M502" t="s">
        <v>1026</v>
      </c>
      <c r="N502" t="s">
        <v>1366</v>
      </c>
      <c r="O502" t="s">
        <v>1012</v>
      </c>
      <c r="P502" t="s">
        <v>1375</v>
      </c>
      <c r="Q502">
        <v>6700</v>
      </c>
      <c r="R502">
        <v>1.4</v>
      </c>
      <c r="S502">
        <v>2.5099999999999998</v>
      </c>
      <c r="T502" s="90">
        <v>9438.6200000000008</v>
      </c>
      <c r="U502" s="90">
        <v>1.52</v>
      </c>
      <c r="V502" s="90">
        <v>1.93</v>
      </c>
    </row>
    <row r="503" spans="13:22" x14ac:dyDescent="0.35">
      <c r="M503" t="s">
        <v>1026</v>
      </c>
      <c r="N503" t="s">
        <v>1366</v>
      </c>
      <c r="O503" t="s">
        <v>1012</v>
      </c>
      <c r="P503" t="s">
        <v>1376</v>
      </c>
      <c r="Q503">
        <v>6690</v>
      </c>
      <c r="R503">
        <v>1.4</v>
      </c>
      <c r="S503">
        <v>2.5099999999999998</v>
      </c>
      <c r="T503" s="90">
        <v>9646.75</v>
      </c>
      <c r="U503" s="90">
        <v>1.45</v>
      </c>
      <c r="V503" s="90">
        <v>1.81</v>
      </c>
    </row>
    <row r="504" spans="13:22" x14ac:dyDescent="0.35">
      <c r="M504" t="s">
        <v>1026</v>
      </c>
      <c r="N504" t="s">
        <v>1366</v>
      </c>
      <c r="O504" t="s">
        <v>1012</v>
      </c>
      <c r="P504" t="s">
        <v>1047</v>
      </c>
      <c r="Q504">
        <v>7900</v>
      </c>
      <c r="R504">
        <v>1.7</v>
      </c>
      <c r="S504">
        <v>2.58</v>
      </c>
      <c r="T504" s="90">
        <v>10780.35</v>
      </c>
      <c r="U504" s="90">
        <v>1.78</v>
      </c>
      <c r="V504" s="90">
        <v>1.99</v>
      </c>
    </row>
    <row r="505" spans="13:22" x14ac:dyDescent="0.35">
      <c r="M505" t="s">
        <v>1026</v>
      </c>
      <c r="N505" t="s">
        <v>1366</v>
      </c>
      <c r="O505" t="s">
        <v>1012</v>
      </c>
      <c r="P505" t="s">
        <v>1049</v>
      </c>
      <c r="Q505">
        <v>7890</v>
      </c>
      <c r="R505">
        <v>1.8</v>
      </c>
      <c r="S505">
        <v>2.74</v>
      </c>
      <c r="T505" s="90">
        <v>10650.51</v>
      </c>
      <c r="U505" s="90">
        <v>1.86</v>
      </c>
      <c r="V505" s="90">
        <v>2.1</v>
      </c>
    </row>
    <row r="506" spans="13:22" x14ac:dyDescent="0.35">
      <c r="M506" t="s">
        <v>1026</v>
      </c>
      <c r="N506" t="s">
        <v>1366</v>
      </c>
      <c r="O506" t="s">
        <v>1012</v>
      </c>
      <c r="P506" t="s">
        <v>1377</v>
      </c>
      <c r="Q506">
        <v>8650</v>
      </c>
      <c r="R506">
        <v>2.1</v>
      </c>
      <c r="S506">
        <v>2.91</v>
      </c>
      <c r="T506" s="90">
        <v>12024.89</v>
      </c>
      <c r="U506" s="90">
        <v>2.2000000000000002</v>
      </c>
      <c r="V506" s="90">
        <v>2.19</v>
      </c>
    </row>
    <row r="507" spans="13:22" x14ac:dyDescent="0.35">
      <c r="M507" t="s">
        <v>1026</v>
      </c>
      <c r="N507" t="s">
        <v>1366</v>
      </c>
      <c r="O507" t="s">
        <v>1012</v>
      </c>
      <c r="P507" t="s">
        <v>1378</v>
      </c>
      <c r="Q507">
        <v>8600</v>
      </c>
      <c r="R507">
        <v>2</v>
      </c>
      <c r="S507">
        <v>2.79</v>
      </c>
      <c r="T507" s="90">
        <v>11964.38</v>
      </c>
      <c r="U507" s="90">
        <v>2.09</v>
      </c>
      <c r="V507" s="90">
        <v>2.09</v>
      </c>
    </row>
    <row r="508" spans="13:22" x14ac:dyDescent="0.35">
      <c r="M508" t="s">
        <v>1026</v>
      </c>
      <c r="N508" t="s">
        <v>1366</v>
      </c>
      <c r="O508" t="s">
        <v>1012</v>
      </c>
      <c r="P508" t="s">
        <v>1379</v>
      </c>
      <c r="Q508">
        <v>8600</v>
      </c>
      <c r="R508">
        <v>2</v>
      </c>
      <c r="S508">
        <v>2.79</v>
      </c>
      <c r="T508" s="90">
        <v>11964.38</v>
      </c>
      <c r="U508" s="90">
        <v>2.09</v>
      </c>
      <c r="V508" s="90">
        <v>2.09</v>
      </c>
    </row>
    <row r="509" spans="13:22" x14ac:dyDescent="0.35">
      <c r="M509" t="s">
        <v>1026</v>
      </c>
      <c r="N509" t="s">
        <v>1366</v>
      </c>
      <c r="O509" t="s">
        <v>1012</v>
      </c>
      <c r="P509" t="s">
        <v>1380</v>
      </c>
      <c r="Q509">
        <v>8630</v>
      </c>
      <c r="R509">
        <v>2</v>
      </c>
      <c r="S509">
        <v>2.78</v>
      </c>
      <c r="T509" s="90">
        <v>11964.38</v>
      </c>
      <c r="U509" s="90">
        <v>2.09</v>
      </c>
      <c r="V509" s="90">
        <v>2.09</v>
      </c>
    </row>
    <row r="510" spans="13:22" x14ac:dyDescent="0.35">
      <c r="M510" t="s">
        <v>1026</v>
      </c>
      <c r="N510" t="s">
        <v>1366</v>
      </c>
      <c r="O510" t="s">
        <v>1012</v>
      </c>
      <c r="P510" t="s">
        <v>1061</v>
      </c>
      <c r="Q510">
        <v>11100</v>
      </c>
      <c r="R510">
        <v>2.4</v>
      </c>
      <c r="S510">
        <v>2.59</v>
      </c>
      <c r="T510" s="90">
        <v>16261.1</v>
      </c>
      <c r="U510" s="90">
        <v>2.61</v>
      </c>
      <c r="V510" s="90">
        <v>1.93</v>
      </c>
    </row>
    <row r="511" spans="13:22" x14ac:dyDescent="0.35">
      <c r="M511" t="s">
        <v>1026</v>
      </c>
      <c r="N511" t="s">
        <v>1366</v>
      </c>
      <c r="O511" t="s">
        <v>1012</v>
      </c>
      <c r="P511" t="s">
        <v>1059</v>
      </c>
      <c r="Q511">
        <v>11100</v>
      </c>
      <c r="R511">
        <v>2.5</v>
      </c>
      <c r="S511">
        <v>2.7</v>
      </c>
      <c r="T511" s="90">
        <v>16261.1</v>
      </c>
      <c r="U511" s="90">
        <v>2.7</v>
      </c>
      <c r="V511" s="90">
        <v>1.99</v>
      </c>
    </row>
    <row r="512" spans="13:22" x14ac:dyDescent="0.35">
      <c r="M512" t="s">
        <v>1026</v>
      </c>
      <c r="N512" t="s">
        <v>1366</v>
      </c>
      <c r="O512" t="s">
        <v>1012</v>
      </c>
      <c r="P512" t="s">
        <v>1381</v>
      </c>
      <c r="Q512">
        <v>12400</v>
      </c>
      <c r="R512">
        <v>3</v>
      </c>
      <c r="S512">
        <v>2.9</v>
      </c>
      <c r="T512" s="90">
        <v>18502.11</v>
      </c>
      <c r="U512" s="90">
        <v>3.25</v>
      </c>
      <c r="V512" s="90">
        <v>2.11</v>
      </c>
    </row>
    <row r="513" spans="13:22" x14ac:dyDescent="0.35">
      <c r="M513" t="s">
        <v>1026</v>
      </c>
      <c r="N513" t="s">
        <v>1366</v>
      </c>
      <c r="O513" t="s">
        <v>1012</v>
      </c>
      <c r="P513" t="s">
        <v>1382</v>
      </c>
      <c r="Q513">
        <v>12400</v>
      </c>
      <c r="R513">
        <v>2.8</v>
      </c>
      <c r="S513">
        <v>2.71</v>
      </c>
      <c r="T513" s="90">
        <v>18502.11</v>
      </c>
      <c r="U513" s="90">
        <v>2.97</v>
      </c>
      <c r="V513" s="90">
        <v>1.93</v>
      </c>
    </row>
    <row r="514" spans="13:22" x14ac:dyDescent="0.35">
      <c r="M514" t="s">
        <v>1026</v>
      </c>
      <c r="N514" t="s">
        <v>1366</v>
      </c>
      <c r="O514" t="s">
        <v>1012</v>
      </c>
      <c r="P514" t="s">
        <v>1383</v>
      </c>
      <c r="Q514">
        <v>12600</v>
      </c>
      <c r="R514">
        <v>3</v>
      </c>
      <c r="S514">
        <v>2.86</v>
      </c>
      <c r="T514" s="90">
        <v>16746.060000000001</v>
      </c>
      <c r="U514" s="90">
        <v>3.08</v>
      </c>
      <c r="V514" s="90">
        <v>2.21</v>
      </c>
    </row>
    <row r="515" spans="13:22" x14ac:dyDescent="0.35">
      <c r="M515" t="s">
        <v>1026</v>
      </c>
      <c r="N515" t="s">
        <v>1366</v>
      </c>
      <c r="O515" t="s">
        <v>1012</v>
      </c>
      <c r="P515" t="s">
        <v>1384</v>
      </c>
      <c r="Q515">
        <v>12400</v>
      </c>
      <c r="R515">
        <v>2.8</v>
      </c>
      <c r="S515">
        <v>2.71</v>
      </c>
      <c r="T515" s="90">
        <v>18502.11</v>
      </c>
      <c r="U515" s="90">
        <v>2.97</v>
      </c>
      <c r="V515" s="90">
        <v>1.93</v>
      </c>
    </row>
    <row r="516" spans="13:22" x14ac:dyDescent="0.35">
      <c r="M516" t="s">
        <v>1026</v>
      </c>
      <c r="N516" t="s">
        <v>1366</v>
      </c>
      <c r="O516" t="s">
        <v>1012</v>
      </c>
      <c r="P516" t="s">
        <v>1385</v>
      </c>
      <c r="Q516">
        <v>13500</v>
      </c>
      <c r="R516">
        <v>3.1</v>
      </c>
      <c r="S516">
        <v>2.76</v>
      </c>
      <c r="T516" s="90">
        <v>18619.13</v>
      </c>
      <c r="U516" s="90">
        <v>3.41</v>
      </c>
      <c r="V516" s="90">
        <v>2.2000000000000002</v>
      </c>
    </row>
    <row r="517" spans="13:22" x14ac:dyDescent="0.35">
      <c r="M517" t="s">
        <v>1026</v>
      </c>
      <c r="N517" t="s">
        <v>1366</v>
      </c>
      <c r="O517" t="s">
        <v>1012</v>
      </c>
      <c r="P517" t="s">
        <v>1386</v>
      </c>
      <c r="Q517">
        <v>13500</v>
      </c>
      <c r="R517">
        <v>3.1</v>
      </c>
      <c r="S517">
        <v>2.76</v>
      </c>
      <c r="T517" s="90">
        <v>18619.13</v>
      </c>
      <c r="U517" s="90">
        <v>3.41</v>
      </c>
      <c r="V517" s="90">
        <v>2.2000000000000002</v>
      </c>
    </row>
    <row r="518" spans="13:22" x14ac:dyDescent="0.35">
      <c r="M518" t="s">
        <v>1026</v>
      </c>
      <c r="N518" t="s">
        <v>1366</v>
      </c>
      <c r="O518" t="s">
        <v>1012</v>
      </c>
      <c r="P518" t="s">
        <v>1387</v>
      </c>
      <c r="Q518">
        <v>14400</v>
      </c>
      <c r="R518">
        <v>3.7</v>
      </c>
      <c r="S518">
        <v>3.08</v>
      </c>
      <c r="T518" s="90">
        <v>19897.64</v>
      </c>
      <c r="U518" s="90">
        <v>3.81</v>
      </c>
      <c r="V518" s="90">
        <v>2.2999999999999998</v>
      </c>
    </row>
    <row r="519" spans="13:22" x14ac:dyDescent="0.35">
      <c r="M519" t="s">
        <v>1026</v>
      </c>
      <c r="N519" t="s">
        <v>1366</v>
      </c>
      <c r="O519" t="s">
        <v>1012</v>
      </c>
      <c r="P519" t="s">
        <v>1388</v>
      </c>
      <c r="Q519">
        <v>18700</v>
      </c>
      <c r="R519">
        <v>4.0999999999999996</v>
      </c>
      <c r="S519">
        <v>2.63</v>
      </c>
      <c r="T519" s="90">
        <v>25659.58</v>
      </c>
      <c r="U519" s="90">
        <v>4.28</v>
      </c>
      <c r="V519" s="90">
        <v>2</v>
      </c>
    </row>
    <row r="520" spans="13:22" x14ac:dyDescent="0.35">
      <c r="M520" t="s">
        <v>1026</v>
      </c>
      <c r="N520" t="s">
        <v>1366</v>
      </c>
      <c r="O520" t="s">
        <v>1012</v>
      </c>
      <c r="P520" t="s">
        <v>1389</v>
      </c>
      <c r="Q520">
        <v>18700</v>
      </c>
      <c r="R520">
        <v>4.0999999999999996</v>
      </c>
      <c r="S520">
        <v>2.63</v>
      </c>
      <c r="T520" s="90">
        <v>25659.58</v>
      </c>
      <c r="U520" s="90">
        <v>4.28</v>
      </c>
      <c r="V520" s="90">
        <v>2</v>
      </c>
    </row>
    <row r="521" spans="13:22" x14ac:dyDescent="0.35">
      <c r="M521" t="s">
        <v>1026</v>
      </c>
      <c r="N521" t="s">
        <v>1366</v>
      </c>
      <c r="O521" t="s">
        <v>1012</v>
      </c>
      <c r="P521" t="s">
        <v>1390</v>
      </c>
      <c r="Q521">
        <v>21400</v>
      </c>
      <c r="R521">
        <v>4.5</v>
      </c>
      <c r="S521">
        <v>2.52</v>
      </c>
      <c r="T521" s="90">
        <v>28824.63</v>
      </c>
      <c r="U521" s="90">
        <v>4.67</v>
      </c>
      <c r="V521" s="90">
        <v>1.94</v>
      </c>
    </row>
    <row r="522" spans="13:22" x14ac:dyDescent="0.35">
      <c r="M522" t="s">
        <v>1026</v>
      </c>
      <c r="N522" t="s">
        <v>1366</v>
      </c>
      <c r="O522" t="s">
        <v>1012</v>
      </c>
      <c r="P522" t="s">
        <v>1391</v>
      </c>
      <c r="Q522">
        <v>23900</v>
      </c>
      <c r="R522">
        <v>5.0999999999999996</v>
      </c>
      <c r="S522">
        <v>2.56</v>
      </c>
      <c r="T522" s="90">
        <v>33241.839999999997</v>
      </c>
      <c r="U522" s="90">
        <v>5.38</v>
      </c>
      <c r="V522" s="90">
        <v>1.94</v>
      </c>
    </row>
    <row r="523" spans="13:22" x14ac:dyDescent="0.35">
      <c r="M523" t="s">
        <v>1026</v>
      </c>
      <c r="N523" t="s">
        <v>1366</v>
      </c>
      <c r="O523" t="s">
        <v>1012</v>
      </c>
      <c r="P523" t="s">
        <v>1392</v>
      </c>
      <c r="Q523">
        <v>29400</v>
      </c>
      <c r="R523">
        <v>6.4</v>
      </c>
      <c r="S523">
        <v>2.61</v>
      </c>
      <c r="T523" s="90">
        <v>40311.25</v>
      </c>
      <c r="U523" s="90">
        <v>6.86</v>
      </c>
      <c r="V523" s="90">
        <v>2.04</v>
      </c>
    </row>
    <row r="524" spans="13:22" x14ac:dyDescent="0.35">
      <c r="M524" t="s">
        <v>1026</v>
      </c>
      <c r="N524" t="s">
        <v>1366</v>
      </c>
      <c r="O524" t="s">
        <v>1012</v>
      </c>
      <c r="P524" t="s">
        <v>1070</v>
      </c>
      <c r="Q524">
        <v>35900</v>
      </c>
      <c r="R524">
        <v>7.9</v>
      </c>
      <c r="S524">
        <v>2.64</v>
      </c>
      <c r="T524" s="90">
        <v>47798.69</v>
      </c>
      <c r="U524" s="90">
        <v>8.33</v>
      </c>
      <c r="V524" s="90">
        <v>2.09</v>
      </c>
    </row>
    <row r="525" spans="13:22" x14ac:dyDescent="0.35">
      <c r="M525" t="s">
        <v>1026</v>
      </c>
      <c r="N525" t="s">
        <v>1366</v>
      </c>
      <c r="O525" t="s">
        <v>1012</v>
      </c>
      <c r="P525" t="s">
        <v>1248</v>
      </c>
      <c r="Q525">
        <v>37000</v>
      </c>
      <c r="R525">
        <v>7.5</v>
      </c>
      <c r="S525">
        <v>2.4300000000000002</v>
      </c>
      <c r="T525" s="90">
        <v>50651.16</v>
      </c>
      <c r="U525" s="90">
        <v>8.1199999999999992</v>
      </c>
      <c r="V525" s="90">
        <v>1.92</v>
      </c>
    </row>
    <row r="526" spans="13:22" x14ac:dyDescent="0.35">
      <c r="M526" t="s">
        <v>1026</v>
      </c>
      <c r="N526" t="s">
        <v>1366</v>
      </c>
      <c r="O526" t="s">
        <v>1012</v>
      </c>
      <c r="P526" t="s">
        <v>1072</v>
      </c>
      <c r="Q526">
        <v>43400</v>
      </c>
      <c r="R526">
        <v>8.9</v>
      </c>
      <c r="S526">
        <v>2.46</v>
      </c>
      <c r="T526" s="90">
        <v>60665.89</v>
      </c>
      <c r="U526" s="90">
        <v>9.3800000000000008</v>
      </c>
      <c r="V526" s="90">
        <v>1.86</v>
      </c>
    </row>
    <row r="527" spans="13:22" x14ac:dyDescent="0.35">
      <c r="M527" t="s">
        <v>1026</v>
      </c>
      <c r="N527" t="s">
        <v>1366</v>
      </c>
      <c r="O527" t="s">
        <v>1012</v>
      </c>
      <c r="P527" t="s">
        <v>1393</v>
      </c>
      <c r="Q527">
        <v>51000</v>
      </c>
      <c r="R527">
        <v>11.7</v>
      </c>
      <c r="S527">
        <v>2.75</v>
      </c>
      <c r="T527" s="90">
        <v>68076.58</v>
      </c>
      <c r="U527" s="90">
        <v>11.68</v>
      </c>
      <c r="V527" s="90">
        <v>2.06</v>
      </c>
    </row>
    <row r="528" spans="13:22" x14ac:dyDescent="0.35">
      <c r="M528" t="s">
        <v>1026</v>
      </c>
      <c r="N528" t="s">
        <v>1366</v>
      </c>
      <c r="O528" t="s">
        <v>1012</v>
      </c>
      <c r="P528" t="s">
        <v>1394</v>
      </c>
      <c r="Q528">
        <v>53400</v>
      </c>
      <c r="R528">
        <v>11.3</v>
      </c>
      <c r="S528">
        <v>2.54</v>
      </c>
      <c r="T528" s="90">
        <v>73293.7</v>
      </c>
      <c r="U528" s="90">
        <v>11.91</v>
      </c>
      <c r="V528" s="90">
        <v>1.95</v>
      </c>
    </row>
    <row r="529" spans="13:22" x14ac:dyDescent="0.35">
      <c r="M529" t="s">
        <v>1026</v>
      </c>
      <c r="N529" t="s">
        <v>1366</v>
      </c>
      <c r="O529" t="s">
        <v>1012</v>
      </c>
      <c r="P529" t="s">
        <v>1076</v>
      </c>
      <c r="Q529">
        <v>61700</v>
      </c>
      <c r="R529">
        <v>12.9</v>
      </c>
      <c r="S529">
        <v>2.5099999999999998</v>
      </c>
      <c r="T529" s="90">
        <v>86189.51</v>
      </c>
      <c r="U529" s="90">
        <v>13.59</v>
      </c>
      <c r="V529" s="90">
        <v>1.89</v>
      </c>
    </row>
    <row r="530" spans="13:22" x14ac:dyDescent="0.35">
      <c r="M530" t="s">
        <v>1026</v>
      </c>
      <c r="N530" t="s">
        <v>1366</v>
      </c>
      <c r="O530" t="s">
        <v>1012</v>
      </c>
      <c r="P530" t="s">
        <v>1395</v>
      </c>
      <c r="Q530">
        <v>80700</v>
      </c>
      <c r="R530">
        <v>17.399999999999999</v>
      </c>
      <c r="S530">
        <v>2.59</v>
      </c>
      <c r="T530" s="90">
        <v>107887.44</v>
      </c>
      <c r="U530" s="90">
        <v>18.010000000000002</v>
      </c>
      <c r="V530" s="90">
        <v>2</v>
      </c>
    </row>
    <row r="531" spans="13:22" x14ac:dyDescent="0.35">
      <c r="M531" t="s">
        <v>1026</v>
      </c>
      <c r="N531" t="s">
        <v>1366</v>
      </c>
      <c r="O531" t="s">
        <v>1012</v>
      </c>
      <c r="P531" t="s">
        <v>1396</v>
      </c>
      <c r="Q531">
        <v>90900</v>
      </c>
      <c r="R531">
        <v>20.3</v>
      </c>
      <c r="S531">
        <v>2.68</v>
      </c>
      <c r="T531" s="90">
        <v>121465.63</v>
      </c>
      <c r="U531" s="90">
        <v>21.41</v>
      </c>
      <c r="V531" s="90">
        <v>2.11</v>
      </c>
    </row>
    <row r="532" spans="13:22" x14ac:dyDescent="0.35">
      <c r="M532" t="s">
        <v>1078</v>
      </c>
      <c r="N532" t="s">
        <v>1366</v>
      </c>
      <c r="O532" t="s">
        <v>1012</v>
      </c>
      <c r="P532" t="s">
        <v>1010</v>
      </c>
      <c r="Q532">
        <v>13000</v>
      </c>
      <c r="R532">
        <v>2.5</v>
      </c>
      <c r="S532">
        <v>2.31</v>
      </c>
      <c r="T532" s="90">
        <v>19084.96</v>
      </c>
      <c r="U532" s="90">
        <v>2.7</v>
      </c>
      <c r="V532" s="90">
        <v>1.7</v>
      </c>
    </row>
    <row r="533" spans="13:22" x14ac:dyDescent="0.35">
      <c r="M533" t="s">
        <v>1078</v>
      </c>
      <c r="N533" t="s">
        <v>1366</v>
      </c>
      <c r="O533" t="s">
        <v>1012</v>
      </c>
      <c r="P533" t="s">
        <v>1286</v>
      </c>
      <c r="Q533">
        <v>22100</v>
      </c>
      <c r="R533">
        <v>4.2</v>
      </c>
      <c r="S533">
        <v>2.2799999999999998</v>
      </c>
      <c r="T533" s="90">
        <v>29794.58</v>
      </c>
      <c r="U533" s="90">
        <v>4.22</v>
      </c>
      <c r="V533" s="90">
        <v>1.7</v>
      </c>
    </row>
    <row r="534" spans="13:22" x14ac:dyDescent="0.35">
      <c r="M534" t="s">
        <v>1078</v>
      </c>
      <c r="N534" t="s">
        <v>1366</v>
      </c>
      <c r="O534" t="s">
        <v>1012</v>
      </c>
      <c r="P534" t="s">
        <v>1015</v>
      </c>
      <c r="Q534">
        <v>27800</v>
      </c>
      <c r="R534">
        <v>5.2</v>
      </c>
      <c r="S534">
        <v>2.2400000000000002</v>
      </c>
      <c r="T534" s="90">
        <v>37221.040000000001</v>
      </c>
      <c r="U534" s="90">
        <v>5.26</v>
      </c>
      <c r="V534" s="90">
        <v>1.7</v>
      </c>
    </row>
    <row r="535" spans="13:22" x14ac:dyDescent="0.35">
      <c r="M535" t="s">
        <v>1078</v>
      </c>
      <c r="N535" t="s">
        <v>1366</v>
      </c>
      <c r="O535" t="s">
        <v>1012</v>
      </c>
      <c r="P535" t="s">
        <v>1017</v>
      </c>
      <c r="Q535">
        <v>33200</v>
      </c>
      <c r="R535">
        <v>6.2</v>
      </c>
      <c r="S535">
        <v>2.2400000000000002</v>
      </c>
      <c r="T535" s="90">
        <v>43954.92</v>
      </c>
      <c r="U535" s="90">
        <v>6.19</v>
      </c>
      <c r="V535" s="90">
        <v>1.69</v>
      </c>
    </row>
    <row r="536" spans="13:22" x14ac:dyDescent="0.35">
      <c r="M536" t="s">
        <v>1078</v>
      </c>
      <c r="N536" t="s">
        <v>1366</v>
      </c>
      <c r="O536" t="s">
        <v>1012</v>
      </c>
      <c r="P536" t="s">
        <v>1018</v>
      </c>
      <c r="Q536">
        <v>37200</v>
      </c>
      <c r="R536">
        <v>6.8</v>
      </c>
      <c r="S536">
        <v>2.19</v>
      </c>
      <c r="T536" s="90">
        <v>49201.9</v>
      </c>
      <c r="U536" s="90">
        <v>6.85</v>
      </c>
      <c r="V536" s="90">
        <v>1.67</v>
      </c>
    </row>
    <row r="537" spans="13:22" x14ac:dyDescent="0.35">
      <c r="M537" t="s">
        <v>1078</v>
      </c>
      <c r="N537" t="s">
        <v>1366</v>
      </c>
      <c r="O537" t="s">
        <v>1012</v>
      </c>
      <c r="P537" t="s">
        <v>1020</v>
      </c>
      <c r="Q537">
        <v>41300</v>
      </c>
      <c r="R537">
        <v>7.9</v>
      </c>
      <c r="S537">
        <v>2.2999999999999998</v>
      </c>
      <c r="T537" s="90">
        <v>54285.07</v>
      </c>
      <c r="U537" s="90">
        <v>7.82</v>
      </c>
      <c r="V537" s="90">
        <v>1.73</v>
      </c>
    </row>
    <row r="538" spans="13:22" x14ac:dyDescent="0.35">
      <c r="M538" t="s">
        <v>1078</v>
      </c>
      <c r="N538" t="s">
        <v>1366</v>
      </c>
      <c r="O538" t="s">
        <v>1012</v>
      </c>
      <c r="P538" t="s">
        <v>1397</v>
      </c>
      <c r="Q538">
        <v>49300</v>
      </c>
      <c r="R538">
        <v>9.5</v>
      </c>
      <c r="S538">
        <v>2.31</v>
      </c>
      <c r="T538" s="90">
        <v>64908.959999999999</v>
      </c>
      <c r="U538" s="90">
        <v>9.59</v>
      </c>
      <c r="V538" s="90">
        <v>1.77</v>
      </c>
    </row>
    <row r="539" spans="13:22" x14ac:dyDescent="0.35">
      <c r="M539" t="s">
        <v>1078</v>
      </c>
      <c r="N539" t="s">
        <v>1366</v>
      </c>
      <c r="O539" t="s">
        <v>1012</v>
      </c>
      <c r="P539" t="s">
        <v>1289</v>
      </c>
      <c r="Q539">
        <v>51800</v>
      </c>
      <c r="R539">
        <v>9.6</v>
      </c>
      <c r="S539">
        <v>2.2200000000000002</v>
      </c>
      <c r="T539" s="90">
        <v>68074.52</v>
      </c>
      <c r="U539" s="90">
        <v>9.43</v>
      </c>
      <c r="V539" s="90">
        <v>1.66</v>
      </c>
    </row>
    <row r="540" spans="13:22" x14ac:dyDescent="0.35">
      <c r="M540" t="s">
        <v>1078</v>
      </c>
      <c r="N540" t="s">
        <v>1366</v>
      </c>
      <c r="O540" t="s">
        <v>1012</v>
      </c>
      <c r="P540" t="s">
        <v>1398</v>
      </c>
      <c r="Q540">
        <v>62100</v>
      </c>
      <c r="R540">
        <v>12.1</v>
      </c>
      <c r="S540">
        <v>2.34</v>
      </c>
      <c r="T540" s="90">
        <v>79805.31</v>
      </c>
      <c r="U540" s="90">
        <v>11.91</v>
      </c>
      <c r="V540" s="90">
        <v>1.79</v>
      </c>
    </row>
    <row r="541" spans="13:22" x14ac:dyDescent="0.35">
      <c r="M541" t="s">
        <v>1078</v>
      </c>
      <c r="N541" t="s">
        <v>1366</v>
      </c>
      <c r="O541" t="s">
        <v>1012</v>
      </c>
      <c r="P541" t="s">
        <v>1399</v>
      </c>
      <c r="Q541">
        <v>76300</v>
      </c>
      <c r="R541">
        <v>14.6</v>
      </c>
      <c r="S541">
        <v>2.2999999999999998</v>
      </c>
      <c r="T541" s="90">
        <v>100363.07</v>
      </c>
      <c r="U541" s="90">
        <v>15.23</v>
      </c>
      <c r="V541" s="90">
        <v>1.82</v>
      </c>
    </row>
    <row r="542" spans="13:22" x14ac:dyDescent="0.35">
      <c r="M542" t="s">
        <v>1078</v>
      </c>
      <c r="N542" t="s">
        <v>1366</v>
      </c>
      <c r="O542" t="s">
        <v>1012</v>
      </c>
      <c r="P542" t="s">
        <v>1400</v>
      </c>
      <c r="Q542">
        <v>86200</v>
      </c>
      <c r="R542">
        <v>17.5</v>
      </c>
      <c r="S542">
        <v>2.44</v>
      </c>
      <c r="T542" s="90">
        <v>115622</v>
      </c>
      <c r="U542" s="90">
        <v>18</v>
      </c>
      <c r="V542" s="90">
        <v>1.87</v>
      </c>
    </row>
    <row r="543" spans="13:22" x14ac:dyDescent="0.35">
      <c r="M543" t="s">
        <v>1078</v>
      </c>
      <c r="N543" t="s">
        <v>1366</v>
      </c>
      <c r="O543" t="s">
        <v>1012</v>
      </c>
      <c r="P543" t="s">
        <v>1283</v>
      </c>
      <c r="Q543">
        <v>355000</v>
      </c>
      <c r="R543">
        <v>16.3</v>
      </c>
      <c r="S543">
        <v>0.55000000000000004</v>
      </c>
      <c r="T543" s="90">
        <v>302824.28000000003</v>
      </c>
      <c r="U543" s="90">
        <v>14.05</v>
      </c>
      <c r="V543" s="90">
        <v>0.56000000000000005</v>
      </c>
    </row>
    <row r="544" spans="13:22" x14ac:dyDescent="0.35">
      <c r="M544" t="s">
        <v>1078</v>
      </c>
      <c r="N544" t="s">
        <v>1366</v>
      </c>
      <c r="O544" t="s">
        <v>1012</v>
      </c>
      <c r="P544" t="s">
        <v>1284</v>
      </c>
      <c r="Q544">
        <v>452000</v>
      </c>
      <c r="R544">
        <v>23.1</v>
      </c>
      <c r="S544">
        <v>0.61</v>
      </c>
      <c r="T544" s="90">
        <v>384146.78</v>
      </c>
      <c r="U544" s="90">
        <v>19.77</v>
      </c>
      <c r="V544" s="90">
        <v>0.62</v>
      </c>
    </row>
    <row r="545" spans="13:22" x14ac:dyDescent="0.35">
      <c r="M545" t="s">
        <v>1078</v>
      </c>
      <c r="N545" t="s">
        <v>1366</v>
      </c>
      <c r="O545" t="s">
        <v>1012</v>
      </c>
      <c r="P545" t="s">
        <v>1285</v>
      </c>
      <c r="Q545">
        <v>488000</v>
      </c>
      <c r="R545">
        <v>29.7</v>
      </c>
      <c r="S545">
        <v>0.73</v>
      </c>
      <c r="T545" s="90">
        <v>414193.69</v>
      </c>
      <c r="U545" s="90">
        <v>25.18</v>
      </c>
      <c r="V545" s="90">
        <v>0.73</v>
      </c>
    </row>
    <row r="546" spans="13:22" x14ac:dyDescent="0.35">
      <c r="M546" t="s">
        <v>1078</v>
      </c>
      <c r="N546" t="s">
        <v>1366</v>
      </c>
      <c r="O546" t="s">
        <v>1012</v>
      </c>
      <c r="P546" t="s">
        <v>1288</v>
      </c>
      <c r="Q546">
        <v>663000</v>
      </c>
      <c r="R546">
        <v>133.19999999999999</v>
      </c>
      <c r="S546">
        <v>2.41</v>
      </c>
      <c r="T546" s="90">
        <v>567963.81000000006</v>
      </c>
      <c r="U546" s="90">
        <v>111.07</v>
      </c>
      <c r="V546" s="90">
        <v>2.35</v>
      </c>
    </row>
    <row r="547" spans="13:22" x14ac:dyDescent="0.35">
      <c r="M547" t="s">
        <v>1085</v>
      </c>
      <c r="N547" t="s">
        <v>1366</v>
      </c>
      <c r="O547" t="s">
        <v>1012</v>
      </c>
      <c r="P547" t="s">
        <v>1372</v>
      </c>
      <c r="Q547">
        <v>2320</v>
      </c>
      <c r="R547">
        <v>0.5</v>
      </c>
      <c r="S547">
        <v>2.59</v>
      </c>
      <c r="T547" s="90">
        <v>3415.02</v>
      </c>
      <c r="U547" s="90">
        <v>0.57999999999999996</v>
      </c>
      <c r="V547" s="90">
        <v>2.04</v>
      </c>
    </row>
    <row r="548" spans="13:22" x14ac:dyDescent="0.35">
      <c r="M548" t="s">
        <v>1085</v>
      </c>
      <c r="N548" t="s">
        <v>1366</v>
      </c>
      <c r="O548" t="s">
        <v>1012</v>
      </c>
      <c r="P548" t="s">
        <v>1401</v>
      </c>
      <c r="Q548">
        <v>3160</v>
      </c>
      <c r="R548">
        <v>0.7</v>
      </c>
      <c r="S548">
        <v>2.66</v>
      </c>
      <c r="T548" s="90">
        <v>4505.8900000000003</v>
      </c>
      <c r="U548" s="90">
        <v>0.76</v>
      </c>
      <c r="V548" s="90">
        <v>2.02</v>
      </c>
    </row>
    <row r="549" spans="13:22" x14ac:dyDescent="0.35">
      <c r="M549" t="s">
        <v>1085</v>
      </c>
      <c r="N549" t="s">
        <v>1366</v>
      </c>
      <c r="O549" t="s">
        <v>1012</v>
      </c>
      <c r="P549" t="s">
        <v>1373</v>
      </c>
      <c r="Q549">
        <v>4840</v>
      </c>
      <c r="R549">
        <v>1</v>
      </c>
      <c r="S549">
        <v>2.48</v>
      </c>
      <c r="T549" s="90">
        <v>7031.17</v>
      </c>
      <c r="U549" s="90">
        <v>1.1299999999999999</v>
      </c>
      <c r="V549" s="90">
        <v>1.92</v>
      </c>
    </row>
    <row r="550" spans="13:22" x14ac:dyDescent="0.35">
      <c r="M550" t="s">
        <v>1085</v>
      </c>
      <c r="N550" t="s">
        <v>1366</v>
      </c>
      <c r="O550" t="s">
        <v>1012</v>
      </c>
      <c r="P550" t="s">
        <v>1039</v>
      </c>
      <c r="Q550">
        <v>4340</v>
      </c>
      <c r="R550">
        <v>1.1000000000000001</v>
      </c>
      <c r="S550">
        <v>3.04</v>
      </c>
      <c r="T550" s="90">
        <v>6308.44</v>
      </c>
      <c r="U550" s="90">
        <v>1.1200000000000001</v>
      </c>
      <c r="V550" s="90">
        <v>2.13</v>
      </c>
    </row>
    <row r="551" spans="13:22" x14ac:dyDescent="0.35">
      <c r="M551" t="s">
        <v>1085</v>
      </c>
      <c r="N551" t="s">
        <v>1366</v>
      </c>
      <c r="O551" t="s">
        <v>1012</v>
      </c>
      <c r="P551" t="s">
        <v>1376</v>
      </c>
      <c r="Q551">
        <v>5590</v>
      </c>
      <c r="R551">
        <v>1.1000000000000001</v>
      </c>
      <c r="S551">
        <v>2.36</v>
      </c>
      <c r="T551" s="90">
        <v>8055.04</v>
      </c>
      <c r="U551" s="90">
        <v>1.19</v>
      </c>
      <c r="V551" s="90">
        <v>1.77</v>
      </c>
    </row>
    <row r="552" spans="13:22" x14ac:dyDescent="0.35">
      <c r="M552" t="s">
        <v>1085</v>
      </c>
      <c r="N552" t="s">
        <v>1366</v>
      </c>
      <c r="O552" t="s">
        <v>1012</v>
      </c>
      <c r="P552" t="s">
        <v>1047</v>
      </c>
      <c r="Q552">
        <v>6600</v>
      </c>
      <c r="R552">
        <v>1.4</v>
      </c>
      <c r="S552">
        <v>2.5499999999999998</v>
      </c>
      <c r="T552" s="90">
        <v>9001.6</v>
      </c>
      <c r="U552" s="90">
        <v>1.46</v>
      </c>
      <c r="V552" s="90">
        <v>1.95</v>
      </c>
    </row>
    <row r="553" spans="13:22" x14ac:dyDescent="0.35">
      <c r="M553" t="s">
        <v>1085</v>
      </c>
      <c r="N553" t="s">
        <v>1366</v>
      </c>
      <c r="O553" t="s">
        <v>1012</v>
      </c>
      <c r="P553" t="s">
        <v>1380</v>
      </c>
      <c r="Q553">
        <v>7200</v>
      </c>
      <c r="R553">
        <v>1.6</v>
      </c>
      <c r="S553">
        <v>2.67</v>
      </c>
      <c r="T553" s="90">
        <v>9990.25</v>
      </c>
      <c r="U553" s="90">
        <v>1.71</v>
      </c>
      <c r="V553" s="90">
        <v>2.06</v>
      </c>
    </row>
    <row r="554" spans="13:22" x14ac:dyDescent="0.35">
      <c r="M554" t="s">
        <v>1085</v>
      </c>
      <c r="N554" t="s">
        <v>1366</v>
      </c>
      <c r="O554" t="s">
        <v>1012</v>
      </c>
      <c r="P554" t="s">
        <v>1061</v>
      </c>
      <c r="Q554">
        <v>9270</v>
      </c>
      <c r="R554">
        <v>2</v>
      </c>
      <c r="S554">
        <v>2.59</v>
      </c>
      <c r="T554" s="90">
        <v>13578.01</v>
      </c>
      <c r="U554" s="90">
        <v>2.14</v>
      </c>
      <c r="V554" s="90">
        <v>1.89</v>
      </c>
    </row>
    <row r="555" spans="13:22" x14ac:dyDescent="0.35">
      <c r="M555" t="s">
        <v>1085</v>
      </c>
      <c r="N555" t="s">
        <v>1366</v>
      </c>
      <c r="O555" t="s">
        <v>1012</v>
      </c>
      <c r="P555" t="s">
        <v>1386</v>
      </c>
      <c r="Q555">
        <v>11300</v>
      </c>
      <c r="R555">
        <v>2.6</v>
      </c>
      <c r="S555">
        <v>2.76</v>
      </c>
      <c r="T555" s="90">
        <v>15546.97</v>
      </c>
      <c r="U555" s="90">
        <v>2.8</v>
      </c>
      <c r="V555" s="90">
        <v>2.16</v>
      </c>
    </row>
    <row r="556" spans="13:22" x14ac:dyDescent="0.35">
      <c r="M556" t="s">
        <v>1085</v>
      </c>
      <c r="N556" t="s">
        <v>1366</v>
      </c>
      <c r="O556" t="s">
        <v>1012</v>
      </c>
      <c r="P556" t="s">
        <v>1076</v>
      </c>
      <c r="Q556">
        <v>55600</v>
      </c>
      <c r="R556">
        <v>10.7</v>
      </c>
      <c r="S556">
        <v>2.31</v>
      </c>
      <c r="T556" s="90">
        <v>77791.56</v>
      </c>
      <c r="U556" s="90">
        <v>11.18</v>
      </c>
      <c r="V556" s="90">
        <v>1.73</v>
      </c>
    </row>
    <row r="557" spans="13:22" x14ac:dyDescent="0.35">
      <c r="M557" t="s">
        <v>1085</v>
      </c>
      <c r="N557" t="s">
        <v>1366</v>
      </c>
      <c r="O557" t="s">
        <v>1012</v>
      </c>
      <c r="P557" t="s">
        <v>1395</v>
      </c>
      <c r="Q557">
        <v>68100</v>
      </c>
      <c r="R557">
        <v>14.3</v>
      </c>
      <c r="S557">
        <v>2.52</v>
      </c>
      <c r="T557" s="90">
        <v>89358.91</v>
      </c>
      <c r="U557" s="90">
        <v>14.37</v>
      </c>
      <c r="V557" s="90">
        <v>1.93</v>
      </c>
    </row>
    <row r="558" spans="13:22" x14ac:dyDescent="0.35">
      <c r="M558" t="s">
        <v>1085</v>
      </c>
      <c r="N558" t="s">
        <v>1366</v>
      </c>
      <c r="O558" t="s">
        <v>1012</v>
      </c>
      <c r="P558" t="s">
        <v>1396</v>
      </c>
      <c r="Q558">
        <v>75400</v>
      </c>
      <c r="R558">
        <v>17.3</v>
      </c>
      <c r="S558">
        <v>2.75</v>
      </c>
      <c r="T558" s="90">
        <v>98734.77</v>
      </c>
      <c r="U558" s="90">
        <v>17.420000000000002</v>
      </c>
      <c r="V558" s="90">
        <v>2.12</v>
      </c>
    </row>
    <row r="559" spans="13:22" x14ac:dyDescent="0.35">
      <c r="M559" t="s">
        <v>1088</v>
      </c>
      <c r="N559" t="s">
        <v>1022</v>
      </c>
      <c r="O559" t="s">
        <v>1012</v>
      </c>
      <c r="P559" t="s">
        <v>1270</v>
      </c>
      <c r="Q559">
        <v>22772</v>
      </c>
      <c r="R559">
        <v>3.8</v>
      </c>
      <c r="S559">
        <v>2</v>
      </c>
      <c r="T559" s="90">
        <v>27745.06</v>
      </c>
      <c r="U559" s="90">
        <v>3.71</v>
      </c>
      <c r="V559" s="90">
        <v>1.6</v>
      </c>
    </row>
    <row r="560" spans="13:22" x14ac:dyDescent="0.35">
      <c r="M560" t="s">
        <v>1088</v>
      </c>
      <c r="N560" t="s">
        <v>1022</v>
      </c>
      <c r="O560" t="s">
        <v>1012</v>
      </c>
      <c r="P560" t="s">
        <v>1271</v>
      </c>
      <c r="Q560">
        <v>25602.6</v>
      </c>
      <c r="R560">
        <v>4.0999999999999996</v>
      </c>
      <c r="S560">
        <v>1.92</v>
      </c>
      <c r="T560" s="90">
        <v>30949.66</v>
      </c>
      <c r="U560" s="90">
        <v>4.0599999999999996</v>
      </c>
      <c r="V560" s="90">
        <v>1.58</v>
      </c>
    </row>
    <row r="561" spans="13:22" x14ac:dyDescent="0.35">
      <c r="M561" t="s">
        <v>1088</v>
      </c>
      <c r="N561" t="s">
        <v>1022</v>
      </c>
      <c r="O561" t="s">
        <v>1012</v>
      </c>
      <c r="P561" t="s">
        <v>1272</v>
      </c>
      <c r="Q561">
        <v>32760.799999999999</v>
      </c>
      <c r="R561">
        <v>5.0999999999999996</v>
      </c>
      <c r="S561">
        <v>1.87</v>
      </c>
      <c r="T561" s="90">
        <v>37731.31</v>
      </c>
      <c r="U561" s="90">
        <v>4.82</v>
      </c>
      <c r="V561" s="90">
        <v>1.53</v>
      </c>
    </row>
    <row r="562" spans="13:22" x14ac:dyDescent="0.35">
      <c r="M562" t="s">
        <v>1088</v>
      </c>
      <c r="N562" t="s">
        <v>1022</v>
      </c>
      <c r="O562" t="s">
        <v>1012</v>
      </c>
      <c r="P562" t="s">
        <v>1273</v>
      </c>
      <c r="Q562">
        <v>37842.9</v>
      </c>
      <c r="R562">
        <v>5.6</v>
      </c>
      <c r="S562">
        <v>1.78</v>
      </c>
      <c r="T562" s="90">
        <v>43793.96</v>
      </c>
      <c r="U562" s="90">
        <v>5.45</v>
      </c>
      <c r="V562" s="90">
        <v>1.49</v>
      </c>
    </row>
    <row r="563" spans="13:22" x14ac:dyDescent="0.35">
      <c r="M563" t="s">
        <v>1088</v>
      </c>
      <c r="N563" t="s">
        <v>1022</v>
      </c>
      <c r="O563" t="s">
        <v>1012</v>
      </c>
      <c r="P563" t="s">
        <v>1274</v>
      </c>
      <c r="Q563">
        <v>52362.1</v>
      </c>
      <c r="R563">
        <v>7.9</v>
      </c>
      <c r="S563">
        <v>1.81</v>
      </c>
      <c r="T563" s="90">
        <v>59346.11</v>
      </c>
      <c r="U563" s="90">
        <v>7.31</v>
      </c>
      <c r="V563" s="90">
        <v>1.48</v>
      </c>
    </row>
    <row r="564" spans="13:22" x14ac:dyDescent="0.35">
      <c r="M564" t="s">
        <v>1088</v>
      </c>
      <c r="N564" t="s">
        <v>1022</v>
      </c>
      <c r="O564" t="s">
        <v>1012</v>
      </c>
      <c r="P564" t="s">
        <v>1275</v>
      </c>
      <c r="Q564">
        <v>67622.100000000006</v>
      </c>
      <c r="R564">
        <v>10.8</v>
      </c>
      <c r="S564">
        <v>1.92</v>
      </c>
      <c r="T564" s="90">
        <v>83898.71</v>
      </c>
      <c r="U564" s="90">
        <v>11.27</v>
      </c>
      <c r="V564" s="90">
        <v>1.61</v>
      </c>
    </row>
    <row r="565" spans="13:22" x14ac:dyDescent="0.35">
      <c r="M565" t="s">
        <v>1088</v>
      </c>
      <c r="N565" t="s">
        <v>1022</v>
      </c>
      <c r="O565" t="s">
        <v>1012</v>
      </c>
      <c r="P565" t="s">
        <v>1276</v>
      </c>
      <c r="Q565">
        <v>92217.1</v>
      </c>
      <c r="R565">
        <v>14.5</v>
      </c>
      <c r="S565">
        <v>1.89</v>
      </c>
      <c r="T565" s="90">
        <v>105935.3</v>
      </c>
      <c r="U565" s="90">
        <v>13.92</v>
      </c>
      <c r="V565" s="90">
        <v>1.58</v>
      </c>
    </row>
    <row r="566" spans="13:22" x14ac:dyDescent="0.35">
      <c r="M566" t="s">
        <v>1088</v>
      </c>
      <c r="N566" t="s">
        <v>1022</v>
      </c>
      <c r="O566" t="s">
        <v>1012</v>
      </c>
      <c r="P566" t="s">
        <v>1277</v>
      </c>
      <c r="Q566">
        <v>102876</v>
      </c>
      <c r="R566">
        <v>16.399999999999999</v>
      </c>
      <c r="S566">
        <v>1.91</v>
      </c>
      <c r="T566" s="90">
        <v>117533.98</v>
      </c>
      <c r="U566" s="90">
        <v>15.77</v>
      </c>
      <c r="V566" s="90">
        <v>1.61</v>
      </c>
    </row>
    <row r="567" spans="13:22" x14ac:dyDescent="0.35">
      <c r="M567" t="s">
        <v>1088</v>
      </c>
      <c r="N567" t="s">
        <v>1022</v>
      </c>
      <c r="O567" t="s">
        <v>1012</v>
      </c>
      <c r="P567" t="s">
        <v>1278</v>
      </c>
      <c r="Q567">
        <v>137020.20000000001</v>
      </c>
      <c r="R567">
        <v>23</v>
      </c>
      <c r="S567">
        <v>2.0099999999999998</v>
      </c>
      <c r="T567" s="90">
        <v>156052.88</v>
      </c>
      <c r="U567" s="90">
        <v>21.84</v>
      </c>
      <c r="V567" s="90">
        <v>1.68</v>
      </c>
    </row>
    <row r="568" spans="13:22" x14ac:dyDescent="0.35">
      <c r="M568" t="s">
        <v>1088</v>
      </c>
      <c r="N568" t="s">
        <v>1022</v>
      </c>
      <c r="O568" t="s">
        <v>1012</v>
      </c>
      <c r="P568" t="s">
        <v>1089</v>
      </c>
      <c r="Q568">
        <v>10014.200000000001</v>
      </c>
      <c r="R568">
        <v>1.9</v>
      </c>
      <c r="S568">
        <v>2.2799999999999998</v>
      </c>
      <c r="T568" s="90">
        <v>13125.45</v>
      </c>
      <c r="U568" s="90">
        <v>1.95</v>
      </c>
      <c r="V568" s="90">
        <v>1.78</v>
      </c>
    </row>
    <row r="569" spans="13:22" x14ac:dyDescent="0.35">
      <c r="M569" t="s">
        <v>1088</v>
      </c>
      <c r="N569" t="s">
        <v>1022</v>
      </c>
      <c r="O569" t="s">
        <v>1012</v>
      </c>
      <c r="P569" t="s">
        <v>1090</v>
      </c>
      <c r="Q569">
        <v>12388.7</v>
      </c>
      <c r="R569">
        <v>2.4</v>
      </c>
      <c r="S569">
        <v>2.3199999999999998</v>
      </c>
      <c r="T569" s="90">
        <v>17507.939999999999</v>
      </c>
      <c r="U569" s="90">
        <v>2.58</v>
      </c>
      <c r="V569" s="90">
        <v>1.77</v>
      </c>
    </row>
    <row r="570" spans="13:22" x14ac:dyDescent="0.35">
      <c r="M570" t="s">
        <v>1088</v>
      </c>
      <c r="N570" t="s">
        <v>1022</v>
      </c>
      <c r="O570" t="s">
        <v>1012</v>
      </c>
      <c r="P570" t="s">
        <v>1091</v>
      </c>
      <c r="Q570">
        <v>18315.599999999999</v>
      </c>
      <c r="R570">
        <v>3.4</v>
      </c>
      <c r="S570">
        <v>2.23</v>
      </c>
      <c r="T570" s="90">
        <v>24408.77</v>
      </c>
      <c r="U570" s="90">
        <v>3.5</v>
      </c>
      <c r="V570" s="90">
        <v>1.72</v>
      </c>
    </row>
    <row r="571" spans="13:22" x14ac:dyDescent="0.35">
      <c r="M571" t="s">
        <v>1088</v>
      </c>
      <c r="N571" t="s">
        <v>1022</v>
      </c>
      <c r="O571" t="s">
        <v>1012</v>
      </c>
      <c r="P571" t="s">
        <v>1092</v>
      </c>
      <c r="Q571">
        <v>22746.2</v>
      </c>
      <c r="R571">
        <v>4.0999999999999996</v>
      </c>
      <c r="S571">
        <v>2.16</v>
      </c>
      <c r="T571" s="90">
        <v>29399.34</v>
      </c>
      <c r="U571" s="90">
        <v>4.22</v>
      </c>
      <c r="V571" s="90">
        <v>1.72</v>
      </c>
    </row>
    <row r="572" spans="13:22" x14ac:dyDescent="0.35">
      <c r="M572" t="s">
        <v>1088</v>
      </c>
      <c r="N572" t="s">
        <v>1022</v>
      </c>
      <c r="O572" t="s">
        <v>1012</v>
      </c>
      <c r="P572" t="s">
        <v>1093</v>
      </c>
      <c r="Q572">
        <v>25068.7</v>
      </c>
      <c r="R572">
        <v>4.5</v>
      </c>
      <c r="S572">
        <v>2.15</v>
      </c>
      <c r="T572" s="90">
        <v>33018.620000000003</v>
      </c>
      <c r="U572" s="90">
        <v>4.5999999999999996</v>
      </c>
      <c r="V572" s="90">
        <v>1.67</v>
      </c>
    </row>
    <row r="573" spans="13:22" x14ac:dyDescent="0.35">
      <c r="M573" t="s">
        <v>1088</v>
      </c>
      <c r="N573" t="s">
        <v>1022</v>
      </c>
      <c r="O573" t="s">
        <v>1012</v>
      </c>
      <c r="P573" t="s">
        <v>1094</v>
      </c>
      <c r="Q573">
        <v>26795.599999999999</v>
      </c>
      <c r="R573">
        <v>4.8</v>
      </c>
      <c r="S573">
        <v>2.15</v>
      </c>
      <c r="T573" s="90">
        <v>36014.97</v>
      </c>
      <c r="U573" s="90">
        <v>5.1100000000000003</v>
      </c>
      <c r="V573" s="90">
        <v>1.7</v>
      </c>
    </row>
    <row r="574" spans="13:22" x14ac:dyDescent="0.35">
      <c r="M574" t="s">
        <v>1088</v>
      </c>
      <c r="N574" t="s">
        <v>1022</v>
      </c>
      <c r="O574" t="s">
        <v>1012</v>
      </c>
      <c r="P574" t="s">
        <v>1095</v>
      </c>
      <c r="Q574">
        <v>34911.599999999999</v>
      </c>
      <c r="R574">
        <v>6.2</v>
      </c>
      <c r="S574">
        <v>2.13</v>
      </c>
      <c r="T574" s="90">
        <v>45410.93</v>
      </c>
      <c r="U574" s="90">
        <v>6.35</v>
      </c>
      <c r="V574" s="90">
        <v>1.68</v>
      </c>
    </row>
    <row r="575" spans="13:22" x14ac:dyDescent="0.35">
      <c r="M575" t="s">
        <v>1088</v>
      </c>
      <c r="N575" t="s">
        <v>1022</v>
      </c>
      <c r="O575" t="s">
        <v>1012</v>
      </c>
      <c r="P575" t="s">
        <v>1096</v>
      </c>
      <c r="Q575">
        <v>46851.5</v>
      </c>
      <c r="R575">
        <v>8.1999999999999993</v>
      </c>
      <c r="S575">
        <v>2.1</v>
      </c>
      <c r="T575" s="90">
        <v>60867.31</v>
      </c>
      <c r="U575" s="90">
        <v>8.51</v>
      </c>
      <c r="V575" s="90">
        <v>1.68</v>
      </c>
    </row>
    <row r="576" spans="13:22" x14ac:dyDescent="0.35">
      <c r="M576" t="s">
        <v>1088</v>
      </c>
      <c r="N576" t="s">
        <v>1022</v>
      </c>
      <c r="O576" t="s">
        <v>1012</v>
      </c>
      <c r="P576" t="s">
        <v>1279</v>
      </c>
      <c r="Q576">
        <v>62987.9</v>
      </c>
      <c r="R576">
        <v>12.1</v>
      </c>
      <c r="S576">
        <v>2.31</v>
      </c>
      <c r="T576" s="90">
        <v>83357.25</v>
      </c>
      <c r="U576" s="90">
        <v>12.8</v>
      </c>
      <c r="V576" s="90">
        <v>1.84</v>
      </c>
    </row>
    <row r="577" spans="13:22" x14ac:dyDescent="0.35">
      <c r="M577" t="s">
        <v>1088</v>
      </c>
      <c r="N577" t="s">
        <v>1022</v>
      </c>
      <c r="O577" t="s">
        <v>1012</v>
      </c>
      <c r="P577" t="s">
        <v>1280</v>
      </c>
      <c r="Q577">
        <v>77597.7</v>
      </c>
      <c r="R577">
        <v>14.1</v>
      </c>
      <c r="S577">
        <v>2.1800000000000002</v>
      </c>
      <c r="T577" s="90">
        <v>105863.67999999999</v>
      </c>
      <c r="U577" s="90">
        <v>15.35</v>
      </c>
      <c r="V577" s="90">
        <v>1.74</v>
      </c>
    </row>
    <row r="578" spans="13:22" x14ac:dyDescent="0.35">
      <c r="M578" t="s">
        <v>1088</v>
      </c>
      <c r="N578" t="s">
        <v>1022</v>
      </c>
      <c r="O578" t="s">
        <v>1012</v>
      </c>
      <c r="P578" t="s">
        <v>1281</v>
      </c>
      <c r="Q578">
        <v>89367</v>
      </c>
      <c r="R578">
        <v>16.8</v>
      </c>
      <c r="S578">
        <v>2.2599999999999998</v>
      </c>
      <c r="T578" s="90">
        <v>119713.31</v>
      </c>
      <c r="U578" s="90">
        <v>18.02</v>
      </c>
      <c r="V578" s="90">
        <v>1.81</v>
      </c>
    </row>
    <row r="579" spans="13:22" x14ac:dyDescent="0.35">
      <c r="M579" t="s">
        <v>1088</v>
      </c>
      <c r="N579" t="s">
        <v>1022</v>
      </c>
      <c r="O579" t="s">
        <v>1012</v>
      </c>
      <c r="P579" t="s">
        <v>1282</v>
      </c>
      <c r="Q579">
        <v>115548.2</v>
      </c>
      <c r="R579">
        <v>22.6</v>
      </c>
      <c r="S579">
        <v>2.35</v>
      </c>
      <c r="T579" s="90">
        <v>152232.35999999999</v>
      </c>
      <c r="U579" s="90">
        <v>23.95</v>
      </c>
      <c r="V579" s="90">
        <v>1.89</v>
      </c>
    </row>
    <row r="580" spans="13:22" x14ac:dyDescent="0.35">
      <c r="M580" t="s">
        <v>1088</v>
      </c>
      <c r="N580" t="s">
        <v>1022</v>
      </c>
      <c r="O580" t="s">
        <v>1012</v>
      </c>
      <c r="P580" t="s">
        <v>1258</v>
      </c>
      <c r="Q580">
        <v>69302.899999999994</v>
      </c>
      <c r="R580">
        <v>14</v>
      </c>
      <c r="S580">
        <v>2.42</v>
      </c>
      <c r="T580" s="90">
        <v>83228.160000000003</v>
      </c>
      <c r="U580" s="90">
        <v>12.68</v>
      </c>
      <c r="V580" s="90">
        <v>1.83</v>
      </c>
    </row>
    <row r="581" spans="13:22" x14ac:dyDescent="0.35">
      <c r="M581" t="s">
        <v>1088</v>
      </c>
      <c r="N581" t="s">
        <v>1022</v>
      </c>
      <c r="O581" t="s">
        <v>1012</v>
      </c>
      <c r="P581" t="s">
        <v>1259</v>
      </c>
      <c r="Q581">
        <v>84321.9</v>
      </c>
      <c r="R581">
        <v>17.2</v>
      </c>
      <c r="S581">
        <v>2.4500000000000002</v>
      </c>
      <c r="T581" s="90">
        <v>100413.75</v>
      </c>
      <c r="U581" s="90">
        <v>15.57</v>
      </c>
      <c r="V581" s="90">
        <v>1.86</v>
      </c>
    </row>
    <row r="582" spans="13:22" x14ac:dyDescent="0.35">
      <c r="M582" t="s">
        <v>1088</v>
      </c>
      <c r="N582" t="s">
        <v>1022</v>
      </c>
      <c r="O582" t="s">
        <v>1012</v>
      </c>
      <c r="P582" t="s">
        <v>1260</v>
      </c>
      <c r="Q582">
        <v>95240.7</v>
      </c>
      <c r="R582">
        <v>19.5</v>
      </c>
      <c r="S582">
        <v>2.46</v>
      </c>
      <c r="T582" s="90">
        <v>113005.35</v>
      </c>
      <c r="U582" s="90">
        <v>17.59</v>
      </c>
      <c r="V582" s="90">
        <v>1.87</v>
      </c>
    </row>
    <row r="583" spans="13:22" x14ac:dyDescent="0.35">
      <c r="M583" t="s">
        <v>1088</v>
      </c>
      <c r="N583" t="s">
        <v>1022</v>
      </c>
      <c r="O583" t="s">
        <v>1012</v>
      </c>
      <c r="P583" t="s">
        <v>1261</v>
      </c>
      <c r="Q583">
        <v>105682.3</v>
      </c>
      <c r="R583">
        <v>21</v>
      </c>
      <c r="S583">
        <v>2.38</v>
      </c>
      <c r="T583" s="90">
        <v>124839.2</v>
      </c>
      <c r="U583" s="90">
        <v>19.02</v>
      </c>
      <c r="V583" s="90">
        <v>1.83</v>
      </c>
    </row>
    <row r="584" spans="13:22" x14ac:dyDescent="0.35">
      <c r="M584" t="s">
        <v>1088</v>
      </c>
      <c r="N584" t="s">
        <v>1022</v>
      </c>
      <c r="O584" t="s">
        <v>1012</v>
      </c>
      <c r="P584" t="s">
        <v>1262</v>
      </c>
      <c r="Q584">
        <v>120496.8</v>
      </c>
      <c r="R584">
        <v>24.2</v>
      </c>
      <c r="S584">
        <v>2.41</v>
      </c>
      <c r="T584" s="90">
        <v>141929.38</v>
      </c>
      <c r="U584" s="90">
        <v>21.82</v>
      </c>
      <c r="V584" s="90">
        <v>1.85</v>
      </c>
    </row>
    <row r="585" spans="13:22" x14ac:dyDescent="0.35">
      <c r="M585" t="s">
        <v>1088</v>
      </c>
      <c r="N585" t="s">
        <v>1022</v>
      </c>
      <c r="O585" t="s">
        <v>1012</v>
      </c>
      <c r="P585" t="s">
        <v>1263</v>
      </c>
      <c r="Q585">
        <v>150455.29999999999</v>
      </c>
      <c r="R585">
        <v>29.5</v>
      </c>
      <c r="S585">
        <v>2.35</v>
      </c>
      <c r="T585" s="90">
        <v>175672.92</v>
      </c>
      <c r="U585" s="90">
        <v>26.55</v>
      </c>
      <c r="V585" s="90">
        <v>1.81</v>
      </c>
    </row>
    <row r="586" spans="13:22" x14ac:dyDescent="0.35">
      <c r="M586" t="s">
        <v>1088</v>
      </c>
      <c r="N586" t="s">
        <v>1022</v>
      </c>
      <c r="O586" t="s">
        <v>1012</v>
      </c>
      <c r="P586" t="s">
        <v>1264</v>
      </c>
      <c r="Q586">
        <v>180602.7</v>
      </c>
      <c r="R586">
        <v>36.200000000000003</v>
      </c>
      <c r="S586">
        <v>2.41</v>
      </c>
      <c r="T586" s="90">
        <v>209982.41</v>
      </c>
      <c r="U586" s="90">
        <v>32.49</v>
      </c>
      <c r="V586" s="90">
        <v>1.86</v>
      </c>
    </row>
    <row r="587" spans="13:22" x14ac:dyDescent="0.35">
      <c r="M587" t="s">
        <v>1088</v>
      </c>
      <c r="N587" t="s">
        <v>1022</v>
      </c>
      <c r="O587" t="s">
        <v>1012</v>
      </c>
      <c r="P587" t="s">
        <v>1265</v>
      </c>
      <c r="Q587">
        <v>203573</v>
      </c>
      <c r="R587">
        <v>41.9</v>
      </c>
      <c r="S587">
        <v>2.4700000000000002</v>
      </c>
      <c r="T587" s="90">
        <v>235565.36</v>
      </c>
      <c r="U587" s="90">
        <v>37.75</v>
      </c>
      <c r="V587" s="90">
        <v>1.92</v>
      </c>
    </row>
    <row r="588" spans="13:22" x14ac:dyDescent="0.35">
      <c r="M588" t="s">
        <v>1088</v>
      </c>
      <c r="N588" t="s">
        <v>1022</v>
      </c>
      <c r="O588" t="s">
        <v>1012</v>
      </c>
      <c r="P588" t="s">
        <v>1258</v>
      </c>
      <c r="Q588">
        <v>69302.899999999994</v>
      </c>
      <c r="R588">
        <v>14</v>
      </c>
      <c r="S588">
        <v>2.42</v>
      </c>
      <c r="T588" s="90">
        <v>83228.160000000003</v>
      </c>
      <c r="U588" s="90">
        <v>12.68</v>
      </c>
      <c r="V588" s="90">
        <v>1.83</v>
      </c>
    </row>
    <row r="589" spans="13:22" x14ac:dyDescent="0.35">
      <c r="M589" t="s">
        <v>1088</v>
      </c>
      <c r="N589" t="s">
        <v>1022</v>
      </c>
      <c r="O589" t="s">
        <v>1012</v>
      </c>
      <c r="P589" t="s">
        <v>1259</v>
      </c>
      <c r="Q589">
        <v>84321.9</v>
      </c>
      <c r="R589">
        <v>17.2</v>
      </c>
      <c r="S589">
        <v>2.4500000000000002</v>
      </c>
      <c r="T589" s="90">
        <v>100413.75</v>
      </c>
      <c r="U589" s="90">
        <v>15.57</v>
      </c>
      <c r="V589" s="90">
        <v>1.86</v>
      </c>
    </row>
    <row r="590" spans="13:22" x14ac:dyDescent="0.35">
      <c r="M590" t="s">
        <v>1088</v>
      </c>
      <c r="N590" t="s">
        <v>1022</v>
      </c>
      <c r="O590" t="s">
        <v>1012</v>
      </c>
      <c r="P590" t="s">
        <v>1260</v>
      </c>
      <c r="Q590">
        <v>95240.7</v>
      </c>
      <c r="R590">
        <v>19.5</v>
      </c>
      <c r="S590">
        <v>2.46</v>
      </c>
      <c r="T590" s="90">
        <v>113005.35</v>
      </c>
      <c r="U590" s="90">
        <v>17.59</v>
      </c>
      <c r="V590" s="90">
        <v>1.87</v>
      </c>
    </row>
    <row r="591" spans="13:22" x14ac:dyDescent="0.35">
      <c r="M591" t="s">
        <v>1088</v>
      </c>
      <c r="N591" t="s">
        <v>1022</v>
      </c>
      <c r="O591" t="s">
        <v>1012</v>
      </c>
      <c r="P591" t="s">
        <v>1261</v>
      </c>
      <c r="Q591">
        <v>105682.3</v>
      </c>
      <c r="R591">
        <v>21</v>
      </c>
      <c r="S591">
        <v>2.38</v>
      </c>
      <c r="T591" s="90">
        <v>124839.2</v>
      </c>
      <c r="U591" s="90">
        <v>19.02</v>
      </c>
      <c r="V591" s="90">
        <v>1.83</v>
      </c>
    </row>
    <row r="592" spans="13:22" x14ac:dyDescent="0.35">
      <c r="M592" t="s">
        <v>1088</v>
      </c>
      <c r="N592" t="s">
        <v>1022</v>
      </c>
      <c r="O592" t="s">
        <v>1012</v>
      </c>
      <c r="P592" t="s">
        <v>1262</v>
      </c>
      <c r="Q592">
        <v>120496.8</v>
      </c>
      <c r="R592">
        <v>24.2</v>
      </c>
      <c r="S592">
        <v>2.41</v>
      </c>
      <c r="T592" s="90">
        <v>141929.38</v>
      </c>
      <c r="U592" s="90">
        <v>21.82</v>
      </c>
      <c r="V592" s="90">
        <v>1.85</v>
      </c>
    </row>
    <row r="593" spans="13:22" x14ac:dyDescent="0.35">
      <c r="M593" t="s">
        <v>1088</v>
      </c>
      <c r="N593" t="s">
        <v>1022</v>
      </c>
      <c r="O593" t="s">
        <v>1012</v>
      </c>
      <c r="P593" t="s">
        <v>1263</v>
      </c>
      <c r="Q593">
        <v>150455.29999999999</v>
      </c>
      <c r="R593">
        <v>29.5</v>
      </c>
      <c r="S593">
        <v>2.35</v>
      </c>
      <c r="T593" s="90">
        <v>175672.92</v>
      </c>
      <c r="U593" s="90">
        <v>26.55</v>
      </c>
      <c r="V593" s="90">
        <v>1.81</v>
      </c>
    </row>
    <row r="594" spans="13:22" x14ac:dyDescent="0.35">
      <c r="M594" t="s">
        <v>1088</v>
      </c>
      <c r="N594" t="s">
        <v>1022</v>
      </c>
      <c r="O594" t="s">
        <v>1012</v>
      </c>
      <c r="P594" t="s">
        <v>1264</v>
      </c>
      <c r="Q594">
        <v>180602.7</v>
      </c>
      <c r="R594">
        <v>36.200000000000003</v>
      </c>
      <c r="S594">
        <v>2.41</v>
      </c>
      <c r="T594" s="90">
        <v>209982.41</v>
      </c>
      <c r="U594" s="90">
        <v>32.49</v>
      </c>
      <c r="V594" s="90">
        <v>1.86</v>
      </c>
    </row>
    <row r="595" spans="13:22" x14ac:dyDescent="0.35">
      <c r="M595" t="s">
        <v>1088</v>
      </c>
      <c r="N595" t="s">
        <v>1022</v>
      </c>
      <c r="O595" t="s">
        <v>1012</v>
      </c>
      <c r="P595" t="s">
        <v>1265</v>
      </c>
      <c r="Q595">
        <v>203573</v>
      </c>
      <c r="R595">
        <v>41.9</v>
      </c>
      <c r="S595">
        <v>2.4700000000000002</v>
      </c>
      <c r="T595" s="90">
        <v>235565.36</v>
      </c>
      <c r="U595" s="90">
        <v>37.75</v>
      </c>
      <c r="V595" s="90">
        <v>1.92</v>
      </c>
    </row>
    <row r="596" spans="13:22" x14ac:dyDescent="0.35">
      <c r="M596" t="s">
        <v>1001</v>
      </c>
      <c r="N596" t="s">
        <v>1022</v>
      </c>
      <c r="O596" t="s">
        <v>1012</v>
      </c>
      <c r="P596" t="s">
        <v>1321</v>
      </c>
      <c r="Q596">
        <v>16800</v>
      </c>
      <c r="R596">
        <v>3.4</v>
      </c>
      <c r="S596">
        <v>2.4300000000000002</v>
      </c>
      <c r="T596" s="90">
        <v>23662.66</v>
      </c>
      <c r="U596" s="90">
        <v>3.47</v>
      </c>
      <c r="V596" s="90">
        <v>1.76</v>
      </c>
    </row>
    <row r="597" spans="13:22" x14ac:dyDescent="0.35">
      <c r="M597" t="s">
        <v>1001</v>
      </c>
      <c r="N597" t="s">
        <v>1022</v>
      </c>
      <c r="O597" t="s">
        <v>1012</v>
      </c>
      <c r="P597" t="s">
        <v>1322</v>
      </c>
      <c r="Q597">
        <v>20500</v>
      </c>
      <c r="R597">
        <v>3.9</v>
      </c>
      <c r="S597">
        <v>2.2799999999999998</v>
      </c>
      <c r="T597" s="90">
        <v>28445.46</v>
      </c>
      <c r="U597" s="90">
        <v>3.95</v>
      </c>
      <c r="V597" s="90">
        <v>1.67</v>
      </c>
    </row>
    <row r="598" spans="13:22" x14ac:dyDescent="0.35">
      <c r="M598" t="s">
        <v>1001</v>
      </c>
      <c r="N598" t="s">
        <v>1022</v>
      </c>
      <c r="O598" t="s">
        <v>1012</v>
      </c>
      <c r="P598" t="s">
        <v>1323</v>
      </c>
      <c r="Q598">
        <v>23800</v>
      </c>
      <c r="R598">
        <v>4.5</v>
      </c>
      <c r="S598">
        <v>2.27</v>
      </c>
      <c r="T598" s="90">
        <v>32596.52</v>
      </c>
      <c r="U598" s="90">
        <v>4.53</v>
      </c>
      <c r="V598" s="90">
        <v>1.67</v>
      </c>
    </row>
    <row r="599" spans="13:22" x14ac:dyDescent="0.35">
      <c r="M599" t="s">
        <v>1001</v>
      </c>
      <c r="N599" t="s">
        <v>1022</v>
      </c>
      <c r="O599" t="s">
        <v>1012</v>
      </c>
      <c r="P599" t="s">
        <v>1324</v>
      </c>
      <c r="Q599">
        <v>25300</v>
      </c>
      <c r="R599">
        <v>4.7</v>
      </c>
      <c r="S599">
        <v>2.23</v>
      </c>
      <c r="T599" s="90">
        <v>34924.6</v>
      </c>
      <c r="U599" s="90">
        <v>4.7699999999999996</v>
      </c>
      <c r="V599" s="90">
        <v>1.64</v>
      </c>
    </row>
    <row r="600" spans="13:22" x14ac:dyDescent="0.35">
      <c r="M600" t="s">
        <v>1001</v>
      </c>
      <c r="N600" t="s">
        <v>1022</v>
      </c>
      <c r="O600" t="s">
        <v>1012</v>
      </c>
      <c r="P600" t="s">
        <v>1325</v>
      </c>
      <c r="Q600">
        <v>28600</v>
      </c>
      <c r="R600">
        <v>5.4</v>
      </c>
      <c r="S600">
        <v>2.27</v>
      </c>
      <c r="T600" s="90">
        <v>38400.589999999997</v>
      </c>
      <c r="U600" s="90">
        <v>5.36</v>
      </c>
      <c r="V600" s="90">
        <v>1.67</v>
      </c>
    </row>
    <row r="601" spans="13:22" x14ac:dyDescent="0.35">
      <c r="M601" t="s">
        <v>1001</v>
      </c>
      <c r="N601" t="s">
        <v>1022</v>
      </c>
      <c r="O601" t="s">
        <v>1012</v>
      </c>
      <c r="P601" t="s">
        <v>1326</v>
      </c>
      <c r="Q601">
        <v>34000</v>
      </c>
      <c r="R601">
        <v>6.5</v>
      </c>
      <c r="S601">
        <v>2.29</v>
      </c>
      <c r="T601" s="90">
        <v>45149.13</v>
      </c>
      <c r="U601" s="90">
        <v>6.35</v>
      </c>
      <c r="V601" s="90">
        <v>1.69</v>
      </c>
    </row>
    <row r="602" spans="13:22" x14ac:dyDescent="0.35">
      <c r="M602" t="s">
        <v>1001</v>
      </c>
      <c r="N602" t="s">
        <v>1022</v>
      </c>
      <c r="O602" t="s">
        <v>1012</v>
      </c>
      <c r="P602" t="s">
        <v>1327</v>
      </c>
      <c r="Q602">
        <v>41400</v>
      </c>
      <c r="R602">
        <v>7.7</v>
      </c>
      <c r="S602">
        <v>2.23</v>
      </c>
      <c r="T602" s="90">
        <v>55311.13</v>
      </c>
      <c r="U602" s="90">
        <v>7.71</v>
      </c>
      <c r="V602" s="90">
        <v>1.67</v>
      </c>
    </row>
    <row r="603" spans="13:22" x14ac:dyDescent="0.35">
      <c r="M603" t="s">
        <v>1001</v>
      </c>
      <c r="N603" t="s">
        <v>1022</v>
      </c>
      <c r="O603" t="s">
        <v>1012</v>
      </c>
      <c r="P603" t="s">
        <v>1328</v>
      </c>
      <c r="Q603">
        <v>47000</v>
      </c>
      <c r="R603">
        <v>8.6999999999999993</v>
      </c>
      <c r="S603">
        <v>2.2200000000000002</v>
      </c>
      <c r="T603" s="90">
        <v>62253.440000000002</v>
      </c>
      <c r="U603" s="90">
        <v>8.6999999999999993</v>
      </c>
      <c r="V603" s="90">
        <v>1.68</v>
      </c>
    </row>
    <row r="604" spans="13:22" x14ac:dyDescent="0.35">
      <c r="M604" t="s">
        <v>1001</v>
      </c>
      <c r="N604" t="s">
        <v>1022</v>
      </c>
      <c r="O604" t="s">
        <v>1012</v>
      </c>
      <c r="P604" t="s">
        <v>1329</v>
      </c>
      <c r="Q604">
        <v>48600</v>
      </c>
      <c r="R604">
        <v>9.1999999999999993</v>
      </c>
      <c r="S604">
        <v>2.27</v>
      </c>
      <c r="T604" s="90">
        <v>64923.43</v>
      </c>
      <c r="U604" s="90">
        <v>9.0299999999999994</v>
      </c>
      <c r="V604" s="90">
        <v>1.67</v>
      </c>
    </row>
    <row r="605" spans="13:22" x14ac:dyDescent="0.35">
      <c r="M605" t="s">
        <v>1001</v>
      </c>
      <c r="N605" t="s">
        <v>1022</v>
      </c>
      <c r="O605" t="s">
        <v>1012</v>
      </c>
      <c r="P605" t="s">
        <v>1361</v>
      </c>
      <c r="Q605">
        <v>48600</v>
      </c>
      <c r="R605">
        <v>9.1</v>
      </c>
      <c r="S605">
        <v>2.25</v>
      </c>
      <c r="T605" s="90">
        <v>64935.24</v>
      </c>
      <c r="U605" s="90">
        <v>8.85</v>
      </c>
      <c r="V605" s="90">
        <v>1.64</v>
      </c>
    </row>
    <row r="606" spans="13:22" x14ac:dyDescent="0.35">
      <c r="M606" t="s">
        <v>1001</v>
      </c>
      <c r="N606" t="s">
        <v>1022</v>
      </c>
      <c r="O606" t="s">
        <v>1012</v>
      </c>
      <c r="P606" t="s">
        <v>1330</v>
      </c>
      <c r="Q606">
        <v>65100</v>
      </c>
      <c r="R606">
        <v>12.2</v>
      </c>
      <c r="S606">
        <v>2.25</v>
      </c>
      <c r="T606" s="90">
        <v>86780.43</v>
      </c>
      <c r="U606" s="90">
        <v>11.91</v>
      </c>
      <c r="V606" s="90">
        <v>1.65</v>
      </c>
    </row>
    <row r="607" spans="13:22" x14ac:dyDescent="0.35">
      <c r="M607" t="s">
        <v>1001</v>
      </c>
      <c r="N607" t="s">
        <v>1022</v>
      </c>
      <c r="O607" t="s">
        <v>1012</v>
      </c>
      <c r="P607" t="s">
        <v>1331</v>
      </c>
      <c r="Q607">
        <v>77900</v>
      </c>
      <c r="R607">
        <v>14.2</v>
      </c>
      <c r="S607">
        <v>2.19</v>
      </c>
      <c r="T607" s="90">
        <v>106121.21</v>
      </c>
      <c r="U607" s="90">
        <v>14.15</v>
      </c>
      <c r="V607" s="90">
        <v>1.6</v>
      </c>
    </row>
    <row r="608" spans="13:22" x14ac:dyDescent="0.35">
      <c r="M608" t="s">
        <v>1001</v>
      </c>
      <c r="N608" t="s">
        <v>1022</v>
      </c>
      <c r="O608" t="s">
        <v>1012</v>
      </c>
      <c r="P608" t="s">
        <v>1332</v>
      </c>
      <c r="Q608">
        <v>95900</v>
      </c>
      <c r="R608">
        <v>17.8</v>
      </c>
      <c r="S608">
        <v>2.23</v>
      </c>
      <c r="T608" s="90">
        <v>130159.24</v>
      </c>
      <c r="U608" s="90">
        <v>17.66</v>
      </c>
      <c r="V608" s="90">
        <v>1.63</v>
      </c>
    </row>
    <row r="609" spans="13:22" x14ac:dyDescent="0.35">
      <c r="M609" t="s">
        <v>1001</v>
      </c>
      <c r="N609" t="s">
        <v>1022</v>
      </c>
      <c r="O609" t="s">
        <v>1012</v>
      </c>
      <c r="P609" t="s">
        <v>1333</v>
      </c>
      <c r="Q609">
        <v>108000</v>
      </c>
      <c r="R609">
        <v>21.3</v>
      </c>
      <c r="S609">
        <v>2.37</v>
      </c>
      <c r="T609" s="90">
        <v>145719.44</v>
      </c>
      <c r="U609" s="90">
        <v>21.22</v>
      </c>
      <c r="V609" s="90">
        <v>1.75</v>
      </c>
    </row>
    <row r="610" spans="13:22" x14ac:dyDescent="0.35">
      <c r="M610" t="s">
        <v>1026</v>
      </c>
      <c r="N610" t="s">
        <v>1022</v>
      </c>
      <c r="O610" t="s">
        <v>1012</v>
      </c>
      <c r="P610" t="s">
        <v>1342</v>
      </c>
      <c r="Q610">
        <v>1450</v>
      </c>
      <c r="R610">
        <v>0.4</v>
      </c>
      <c r="S610">
        <v>3.31</v>
      </c>
      <c r="T610" s="90">
        <v>2433.46</v>
      </c>
      <c r="U610" s="90">
        <v>0.48</v>
      </c>
      <c r="V610" s="90">
        <v>2.39</v>
      </c>
    </row>
    <row r="611" spans="13:22" x14ac:dyDescent="0.35">
      <c r="M611" t="s">
        <v>1026</v>
      </c>
      <c r="N611" t="s">
        <v>1022</v>
      </c>
      <c r="O611" t="s">
        <v>1012</v>
      </c>
      <c r="P611" t="s">
        <v>1341</v>
      </c>
      <c r="Q611">
        <v>1550</v>
      </c>
      <c r="R611">
        <v>0.5</v>
      </c>
      <c r="S611">
        <v>3.87</v>
      </c>
      <c r="T611" s="90">
        <v>2519.29</v>
      </c>
      <c r="U611" s="90">
        <v>0.5</v>
      </c>
      <c r="V611" s="90">
        <v>2.38</v>
      </c>
    </row>
    <row r="612" spans="13:22" x14ac:dyDescent="0.35">
      <c r="M612" t="s">
        <v>1026</v>
      </c>
      <c r="N612" t="s">
        <v>1022</v>
      </c>
      <c r="O612" t="s">
        <v>1012</v>
      </c>
      <c r="P612" t="s">
        <v>1343</v>
      </c>
      <c r="Q612">
        <v>1770</v>
      </c>
      <c r="R612">
        <v>0.5</v>
      </c>
      <c r="S612">
        <v>3.39</v>
      </c>
      <c r="T612" s="90">
        <v>2662.52</v>
      </c>
      <c r="U612" s="90">
        <v>0.57999999999999996</v>
      </c>
      <c r="V612" s="90">
        <v>2.61</v>
      </c>
    </row>
    <row r="613" spans="13:22" x14ac:dyDescent="0.35">
      <c r="M613" t="s">
        <v>1026</v>
      </c>
      <c r="N613" t="s">
        <v>1022</v>
      </c>
      <c r="O613" t="s">
        <v>1012</v>
      </c>
      <c r="P613" t="s">
        <v>1340</v>
      </c>
      <c r="Q613">
        <v>2040</v>
      </c>
      <c r="R613">
        <v>0.6</v>
      </c>
      <c r="S613">
        <v>3.53</v>
      </c>
      <c r="T613" s="90">
        <v>3157.44</v>
      </c>
      <c r="U613" s="90">
        <v>0.62</v>
      </c>
      <c r="V613" s="90">
        <v>2.38</v>
      </c>
    </row>
    <row r="614" spans="13:22" x14ac:dyDescent="0.35">
      <c r="M614" t="s">
        <v>1026</v>
      </c>
      <c r="N614" t="s">
        <v>1022</v>
      </c>
      <c r="O614" t="s">
        <v>1012</v>
      </c>
      <c r="P614" t="s">
        <v>1344</v>
      </c>
      <c r="Q614">
        <v>2690</v>
      </c>
      <c r="R614">
        <v>0.7</v>
      </c>
      <c r="S614">
        <v>3.12</v>
      </c>
      <c r="T614" s="90">
        <v>4067.9</v>
      </c>
      <c r="U614" s="90">
        <v>0.74</v>
      </c>
      <c r="V614" s="90">
        <v>2.1800000000000002</v>
      </c>
    </row>
    <row r="615" spans="13:22" x14ac:dyDescent="0.35">
      <c r="M615" t="s">
        <v>1026</v>
      </c>
      <c r="N615" t="s">
        <v>1022</v>
      </c>
      <c r="O615" t="s">
        <v>1012</v>
      </c>
      <c r="P615" t="s">
        <v>1348</v>
      </c>
      <c r="Q615">
        <v>3820</v>
      </c>
      <c r="R615">
        <v>0.9</v>
      </c>
      <c r="S615">
        <v>2.83</v>
      </c>
      <c r="T615" s="90">
        <v>5560.37</v>
      </c>
      <c r="U615" s="90">
        <v>0.97</v>
      </c>
      <c r="V615" s="90">
        <v>2.1</v>
      </c>
    </row>
    <row r="616" spans="13:22" x14ac:dyDescent="0.35">
      <c r="M616" t="s">
        <v>1026</v>
      </c>
      <c r="N616" t="s">
        <v>1022</v>
      </c>
      <c r="O616" t="s">
        <v>1012</v>
      </c>
      <c r="P616" t="s">
        <v>1365</v>
      </c>
      <c r="Q616">
        <v>5860</v>
      </c>
      <c r="R616">
        <v>1.5</v>
      </c>
      <c r="S616">
        <v>3.07</v>
      </c>
      <c r="T616" s="90">
        <v>8263.6299999999992</v>
      </c>
      <c r="U616" s="90">
        <v>1.5</v>
      </c>
      <c r="V616" s="90">
        <v>2.17</v>
      </c>
    </row>
    <row r="617" spans="13:22" x14ac:dyDescent="0.35">
      <c r="M617" t="s">
        <v>1026</v>
      </c>
      <c r="N617" t="s">
        <v>1022</v>
      </c>
      <c r="O617" t="s">
        <v>1012</v>
      </c>
      <c r="P617" t="s">
        <v>1350</v>
      </c>
      <c r="Q617">
        <v>5780</v>
      </c>
      <c r="R617">
        <v>1.3</v>
      </c>
      <c r="S617">
        <v>2.7</v>
      </c>
      <c r="T617" s="90">
        <v>8105.78</v>
      </c>
      <c r="U617" s="90">
        <v>1.38</v>
      </c>
      <c r="V617" s="90">
        <v>2.04</v>
      </c>
    </row>
    <row r="618" spans="13:22" x14ac:dyDescent="0.35">
      <c r="M618" t="s">
        <v>1026</v>
      </c>
      <c r="N618" t="s">
        <v>1022</v>
      </c>
      <c r="O618" t="s">
        <v>1012</v>
      </c>
      <c r="P618" t="s">
        <v>1352</v>
      </c>
      <c r="Q618">
        <v>6450</v>
      </c>
      <c r="R618">
        <v>1.5</v>
      </c>
      <c r="S618">
        <v>2.79</v>
      </c>
      <c r="T618" s="90">
        <v>9406.25</v>
      </c>
      <c r="U618" s="90">
        <v>1.61</v>
      </c>
      <c r="V618" s="90">
        <v>2.0499999999999998</v>
      </c>
    </row>
    <row r="619" spans="13:22" x14ac:dyDescent="0.35">
      <c r="M619" t="s">
        <v>1026</v>
      </c>
      <c r="N619" t="s">
        <v>1022</v>
      </c>
      <c r="O619" t="s">
        <v>1012</v>
      </c>
      <c r="P619" t="s">
        <v>1353</v>
      </c>
      <c r="Q619">
        <v>7740</v>
      </c>
      <c r="R619">
        <v>1.9</v>
      </c>
      <c r="S619">
        <v>2.95</v>
      </c>
      <c r="T619" s="90">
        <v>10962.36</v>
      </c>
      <c r="U619" s="90">
        <v>1.99</v>
      </c>
      <c r="V619" s="90">
        <v>2.1800000000000002</v>
      </c>
    </row>
    <row r="620" spans="13:22" x14ac:dyDescent="0.35">
      <c r="M620" t="s">
        <v>1026</v>
      </c>
      <c r="N620" t="s">
        <v>1022</v>
      </c>
      <c r="O620" t="s">
        <v>1012</v>
      </c>
      <c r="P620" t="s">
        <v>1120</v>
      </c>
      <c r="Q620">
        <v>7180</v>
      </c>
      <c r="R620">
        <v>1.6</v>
      </c>
      <c r="S620">
        <v>2.67</v>
      </c>
      <c r="T620" s="90">
        <v>10954.52</v>
      </c>
      <c r="U620" s="90">
        <v>1.79</v>
      </c>
      <c r="V620" s="90">
        <v>1.96</v>
      </c>
    </row>
    <row r="621" spans="13:22" x14ac:dyDescent="0.35">
      <c r="M621" t="s">
        <v>1026</v>
      </c>
      <c r="N621" t="s">
        <v>1022</v>
      </c>
      <c r="O621" t="s">
        <v>1012</v>
      </c>
      <c r="P621" t="s">
        <v>1354</v>
      </c>
      <c r="Q621">
        <v>8690</v>
      </c>
      <c r="R621">
        <v>2</v>
      </c>
      <c r="S621">
        <v>2.76</v>
      </c>
      <c r="T621" s="90">
        <v>13489.35</v>
      </c>
      <c r="U621" s="90">
        <v>2.16</v>
      </c>
      <c r="V621" s="90">
        <v>1.92</v>
      </c>
    </row>
    <row r="622" spans="13:22" x14ac:dyDescent="0.35">
      <c r="M622" t="s">
        <v>1026</v>
      </c>
      <c r="N622" t="s">
        <v>1022</v>
      </c>
      <c r="O622" t="s">
        <v>1012</v>
      </c>
      <c r="P622" t="s">
        <v>1357</v>
      </c>
      <c r="Q622">
        <v>11600</v>
      </c>
      <c r="R622">
        <v>2.5</v>
      </c>
      <c r="S622">
        <v>2.59</v>
      </c>
      <c r="T622" s="90">
        <v>17748.25</v>
      </c>
      <c r="U622" s="90">
        <v>2.75</v>
      </c>
      <c r="V622" s="90">
        <v>1.86</v>
      </c>
    </row>
    <row r="623" spans="13:22" x14ac:dyDescent="0.35">
      <c r="M623" t="s">
        <v>1026</v>
      </c>
      <c r="N623" t="s">
        <v>1022</v>
      </c>
      <c r="O623" t="s">
        <v>1012</v>
      </c>
      <c r="P623" t="s">
        <v>1358</v>
      </c>
      <c r="Q623">
        <v>13400</v>
      </c>
      <c r="R623">
        <v>3</v>
      </c>
      <c r="S623">
        <v>2.69</v>
      </c>
      <c r="T623" s="90">
        <v>19739.12</v>
      </c>
      <c r="U623" s="90">
        <v>3.17</v>
      </c>
      <c r="V623" s="90">
        <v>1.93</v>
      </c>
    </row>
    <row r="624" spans="13:22" x14ac:dyDescent="0.35">
      <c r="M624" t="s">
        <v>1026</v>
      </c>
      <c r="N624" t="s">
        <v>1022</v>
      </c>
      <c r="O624" t="s">
        <v>1012</v>
      </c>
      <c r="P624" t="s">
        <v>1360</v>
      </c>
      <c r="Q624">
        <v>14700</v>
      </c>
      <c r="R624">
        <v>3.5</v>
      </c>
      <c r="S624">
        <v>2.86</v>
      </c>
      <c r="T624" s="90">
        <v>20932.8</v>
      </c>
      <c r="U624" s="90">
        <v>3.74</v>
      </c>
      <c r="V624" s="90">
        <v>2.14</v>
      </c>
    </row>
    <row r="625" spans="13:22" x14ac:dyDescent="0.35">
      <c r="M625" t="s">
        <v>1078</v>
      </c>
      <c r="N625" t="s">
        <v>1022</v>
      </c>
      <c r="O625" t="s">
        <v>1012</v>
      </c>
      <c r="P625" t="s">
        <v>1321</v>
      </c>
      <c r="Q625">
        <v>13900</v>
      </c>
      <c r="R625">
        <v>2.8</v>
      </c>
      <c r="S625">
        <v>2.42</v>
      </c>
      <c r="T625" s="90">
        <v>20302.93</v>
      </c>
      <c r="U625" s="90">
        <v>2.88</v>
      </c>
      <c r="V625" s="90">
        <v>1.7</v>
      </c>
    </row>
    <row r="626" spans="13:22" x14ac:dyDescent="0.35">
      <c r="M626" t="s">
        <v>1078</v>
      </c>
      <c r="N626" t="s">
        <v>1022</v>
      </c>
      <c r="O626" t="s">
        <v>1012</v>
      </c>
      <c r="P626" t="s">
        <v>1322</v>
      </c>
      <c r="Q626">
        <v>17500</v>
      </c>
      <c r="R626">
        <v>3.2</v>
      </c>
      <c r="S626">
        <v>2.19</v>
      </c>
      <c r="T626" s="90">
        <v>24379.7</v>
      </c>
      <c r="U626" s="90">
        <v>3.32</v>
      </c>
      <c r="V626" s="90">
        <v>1.64</v>
      </c>
    </row>
    <row r="627" spans="13:22" x14ac:dyDescent="0.35">
      <c r="M627" t="s">
        <v>1078</v>
      </c>
      <c r="N627" t="s">
        <v>1022</v>
      </c>
      <c r="O627" t="s">
        <v>1012</v>
      </c>
      <c r="P627" t="s">
        <v>1323</v>
      </c>
      <c r="Q627">
        <v>20300</v>
      </c>
      <c r="R627">
        <v>3.8</v>
      </c>
      <c r="S627">
        <v>2.25</v>
      </c>
      <c r="T627" s="90">
        <v>28051.78</v>
      </c>
      <c r="U627" s="90">
        <v>3.83</v>
      </c>
      <c r="V627" s="90">
        <v>1.64</v>
      </c>
    </row>
    <row r="628" spans="13:22" x14ac:dyDescent="0.35">
      <c r="M628" t="s">
        <v>1078</v>
      </c>
      <c r="N628" t="s">
        <v>1022</v>
      </c>
      <c r="O628" t="s">
        <v>1012</v>
      </c>
      <c r="P628" t="s">
        <v>1324</v>
      </c>
      <c r="Q628">
        <v>21500</v>
      </c>
      <c r="R628">
        <v>3.9</v>
      </c>
      <c r="S628">
        <v>2.1800000000000002</v>
      </c>
      <c r="T628" s="90">
        <v>29535.7</v>
      </c>
      <c r="U628" s="90">
        <v>3.98</v>
      </c>
      <c r="V628" s="90">
        <v>1.62</v>
      </c>
    </row>
    <row r="629" spans="13:22" x14ac:dyDescent="0.35">
      <c r="M629" t="s">
        <v>1078</v>
      </c>
      <c r="N629" t="s">
        <v>1022</v>
      </c>
      <c r="O629" t="s">
        <v>1012</v>
      </c>
      <c r="P629" t="s">
        <v>1325</v>
      </c>
      <c r="Q629">
        <v>23500</v>
      </c>
      <c r="R629">
        <v>4.4000000000000004</v>
      </c>
      <c r="S629">
        <v>2.25</v>
      </c>
      <c r="T629" s="90">
        <v>32633.62</v>
      </c>
      <c r="U629" s="90">
        <v>4.53</v>
      </c>
      <c r="V629" s="90">
        <v>1.67</v>
      </c>
    </row>
    <row r="630" spans="13:22" x14ac:dyDescent="0.35">
      <c r="M630" t="s">
        <v>1078</v>
      </c>
      <c r="N630" t="s">
        <v>1022</v>
      </c>
      <c r="O630" t="s">
        <v>1012</v>
      </c>
      <c r="P630" t="s">
        <v>1326</v>
      </c>
      <c r="Q630">
        <v>28000</v>
      </c>
      <c r="R630">
        <v>5.3</v>
      </c>
      <c r="S630">
        <v>2.27</v>
      </c>
      <c r="T630" s="90">
        <v>38529.72</v>
      </c>
      <c r="U630" s="90">
        <v>5.31</v>
      </c>
      <c r="V630" s="90">
        <v>1.65</v>
      </c>
    </row>
    <row r="631" spans="13:22" x14ac:dyDescent="0.35">
      <c r="M631" t="s">
        <v>1078</v>
      </c>
      <c r="N631" t="s">
        <v>1022</v>
      </c>
      <c r="O631" t="s">
        <v>1012</v>
      </c>
      <c r="P631" t="s">
        <v>1327</v>
      </c>
      <c r="Q631">
        <v>35600</v>
      </c>
      <c r="R631">
        <v>6.5</v>
      </c>
      <c r="S631">
        <v>2.19</v>
      </c>
      <c r="T631" s="90">
        <v>48535.08</v>
      </c>
      <c r="U631" s="90">
        <v>6.51</v>
      </c>
      <c r="V631" s="90">
        <v>1.61</v>
      </c>
    </row>
    <row r="632" spans="13:22" x14ac:dyDescent="0.35">
      <c r="M632" t="s">
        <v>1078</v>
      </c>
      <c r="N632" t="s">
        <v>1022</v>
      </c>
      <c r="O632" t="s">
        <v>1012</v>
      </c>
      <c r="P632" t="s">
        <v>1328</v>
      </c>
      <c r="Q632">
        <v>38900</v>
      </c>
      <c r="R632">
        <v>7.2</v>
      </c>
      <c r="S632">
        <v>2.2200000000000002</v>
      </c>
      <c r="T632" s="90">
        <v>52551.66</v>
      </c>
      <c r="U632" s="90">
        <v>7.22</v>
      </c>
      <c r="V632" s="90">
        <v>1.65</v>
      </c>
    </row>
    <row r="633" spans="13:22" x14ac:dyDescent="0.35">
      <c r="M633" t="s">
        <v>1078</v>
      </c>
      <c r="N633" t="s">
        <v>1022</v>
      </c>
      <c r="O633" t="s">
        <v>1012</v>
      </c>
      <c r="P633" t="s">
        <v>1361</v>
      </c>
      <c r="Q633">
        <v>40700</v>
      </c>
      <c r="R633">
        <v>7.6</v>
      </c>
      <c r="S633">
        <v>2.2400000000000002</v>
      </c>
      <c r="T633" s="90">
        <v>56535.71</v>
      </c>
      <c r="U633" s="90">
        <v>7.73</v>
      </c>
      <c r="V633" s="90">
        <v>1.64</v>
      </c>
    </row>
    <row r="634" spans="13:22" x14ac:dyDescent="0.35">
      <c r="M634" t="s">
        <v>1078</v>
      </c>
      <c r="N634" t="s">
        <v>1022</v>
      </c>
      <c r="O634" t="s">
        <v>1012</v>
      </c>
      <c r="P634" t="s">
        <v>1329</v>
      </c>
      <c r="Q634">
        <v>40700</v>
      </c>
      <c r="R634">
        <v>7.6</v>
      </c>
      <c r="S634">
        <v>2.2400000000000002</v>
      </c>
      <c r="T634" s="90">
        <v>56535.92</v>
      </c>
      <c r="U634" s="90">
        <v>7.73</v>
      </c>
      <c r="V634" s="90">
        <v>1.64</v>
      </c>
    </row>
    <row r="635" spans="13:22" x14ac:dyDescent="0.35">
      <c r="M635" t="s">
        <v>1078</v>
      </c>
      <c r="N635" t="s">
        <v>1022</v>
      </c>
      <c r="O635" t="s">
        <v>1012</v>
      </c>
      <c r="P635" t="s">
        <v>1330</v>
      </c>
      <c r="Q635">
        <v>55400</v>
      </c>
      <c r="R635">
        <v>10.3</v>
      </c>
      <c r="S635">
        <v>2.23</v>
      </c>
      <c r="T635" s="90">
        <v>75458.25</v>
      </c>
      <c r="U635" s="90">
        <v>10.32</v>
      </c>
      <c r="V635" s="90">
        <v>1.64</v>
      </c>
    </row>
    <row r="636" spans="13:22" x14ac:dyDescent="0.35">
      <c r="M636" t="s">
        <v>1078</v>
      </c>
      <c r="N636" t="s">
        <v>1022</v>
      </c>
      <c r="O636" t="s">
        <v>1012</v>
      </c>
      <c r="P636" t="s">
        <v>1331</v>
      </c>
      <c r="Q636">
        <v>61200</v>
      </c>
      <c r="R636">
        <v>11.2</v>
      </c>
      <c r="S636">
        <v>2.2000000000000002</v>
      </c>
      <c r="T636" s="90">
        <v>85219.53</v>
      </c>
      <c r="U636" s="90">
        <v>11.52</v>
      </c>
      <c r="V636" s="90">
        <v>1.62</v>
      </c>
    </row>
    <row r="637" spans="13:22" x14ac:dyDescent="0.35">
      <c r="M637" t="s">
        <v>1078</v>
      </c>
      <c r="N637" t="s">
        <v>1022</v>
      </c>
      <c r="O637" t="s">
        <v>1012</v>
      </c>
      <c r="P637" t="s">
        <v>1332</v>
      </c>
      <c r="Q637">
        <v>79800</v>
      </c>
      <c r="R637">
        <v>14.6</v>
      </c>
      <c r="S637">
        <v>2.2000000000000002</v>
      </c>
      <c r="T637" s="90">
        <v>107280.33</v>
      </c>
      <c r="U637" s="90">
        <v>14.51</v>
      </c>
      <c r="V637" s="90">
        <v>1.62</v>
      </c>
    </row>
    <row r="638" spans="13:22" x14ac:dyDescent="0.35">
      <c r="M638" t="s">
        <v>1078</v>
      </c>
      <c r="N638" t="s">
        <v>1022</v>
      </c>
      <c r="O638" t="s">
        <v>1012</v>
      </c>
      <c r="P638" t="s">
        <v>1333</v>
      </c>
      <c r="Q638">
        <v>90000</v>
      </c>
      <c r="R638">
        <v>17.7</v>
      </c>
      <c r="S638">
        <v>2.36</v>
      </c>
      <c r="T638" s="90">
        <v>121549.66</v>
      </c>
      <c r="U638" s="90">
        <v>17.16</v>
      </c>
      <c r="V638" s="90">
        <v>1.69</v>
      </c>
    </row>
    <row r="639" spans="13:22" x14ac:dyDescent="0.35">
      <c r="M639" t="s">
        <v>1085</v>
      </c>
      <c r="N639" t="s">
        <v>1022</v>
      </c>
      <c r="O639" t="s">
        <v>1012</v>
      </c>
      <c r="P639" t="s">
        <v>1343</v>
      </c>
      <c r="Q639">
        <v>1770</v>
      </c>
      <c r="R639">
        <v>0.5</v>
      </c>
      <c r="S639">
        <v>3.39</v>
      </c>
      <c r="T639" s="90">
        <v>2662.52</v>
      </c>
      <c r="U639" s="90">
        <v>0.57999999999999996</v>
      </c>
      <c r="V639" s="90">
        <v>2.61</v>
      </c>
    </row>
    <row r="640" spans="13:22" x14ac:dyDescent="0.35">
      <c r="M640" t="s">
        <v>1085</v>
      </c>
      <c r="N640" t="s">
        <v>1022</v>
      </c>
      <c r="O640" t="s">
        <v>1012</v>
      </c>
      <c r="P640" t="s">
        <v>1341</v>
      </c>
      <c r="Q640">
        <v>1320</v>
      </c>
      <c r="R640">
        <v>0.4</v>
      </c>
      <c r="S640">
        <v>3.64</v>
      </c>
      <c r="T640" s="90">
        <v>2208.02</v>
      </c>
      <c r="U640" s="90">
        <v>0.42</v>
      </c>
      <c r="V640" s="90">
        <v>2.27</v>
      </c>
    </row>
    <row r="641" spans="13:22" x14ac:dyDescent="0.35">
      <c r="M641" t="s">
        <v>1085</v>
      </c>
      <c r="N641" t="s">
        <v>1022</v>
      </c>
      <c r="O641" t="s">
        <v>1012</v>
      </c>
      <c r="P641" t="s">
        <v>1342</v>
      </c>
      <c r="Q641">
        <v>1180</v>
      </c>
      <c r="R641">
        <v>0.4</v>
      </c>
      <c r="S641">
        <v>4.07</v>
      </c>
      <c r="T641" s="90">
        <v>2029.05</v>
      </c>
      <c r="U641" s="90">
        <v>0.4</v>
      </c>
      <c r="V641" s="90">
        <v>2.37</v>
      </c>
    </row>
    <row r="642" spans="13:22" x14ac:dyDescent="0.35">
      <c r="M642" t="s">
        <v>1085</v>
      </c>
      <c r="N642" t="s">
        <v>1022</v>
      </c>
      <c r="O642" t="s">
        <v>1012</v>
      </c>
      <c r="P642" t="s">
        <v>1340</v>
      </c>
      <c r="Q642">
        <v>1700</v>
      </c>
      <c r="R642">
        <v>0.5</v>
      </c>
      <c r="S642">
        <v>3.53</v>
      </c>
      <c r="T642" s="90">
        <v>2679.82</v>
      </c>
      <c r="U642" s="90">
        <v>0.54</v>
      </c>
      <c r="V642" s="90">
        <v>2.4300000000000002</v>
      </c>
    </row>
    <row r="643" spans="13:22" x14ac:dyDescent="0.35">
      <c r="M643" t="s">
        <v>1085</v>
      </c>
      <c r="N643" t="s">
        <v>1022</v>
      </c>
      <c r="O643" t="s">
        <v>1012</v>
      </c>
      <c r="P643" t="s">
        <v>1344</v>
      </c>
      <c r="Q643">
        <v>2410</v>
      </c>
      <c r="R643">
        <v>0.6</v>
      </c>
      <c r="S643">
        <v>2.99</v>
      </c>
      <c r="T643" s="90">
        <v>3648.72</v>
      </c>
      <c r="U643" s="90">
        <v>0.64</v>
      </c>
      <c r="V643" s="90">
        <v>2.12</v>
      </c>
    </row>
    <row r="644" spans="13:22" x14ac:dyDescent="0.35">
      <c r="M644" t="s">
        <v>1085</v>
      </c>
      <c r="N644" t="s">
        <v>1022</v>
      </c>
      <c r="O644" t="s">
        <v>1012</v>
      </c>
      <c r="P644" t="s">
        <v>1348</v>
      </c>
      <c r="Q644">
        <v>3090</v>
      </c>
      <c r="R644">
        <v>0.8</v>
      </c>
      <c r="S644">
        <v>3.11</v>
      </c>
      <c r="T644" s="90">
        <v>4587.6899999999996</v>
      </c>
      <c r="U644" s="90">
        <v>0.8</v>
      </c>
      <c r="V644" s="90">
        <v>2.09</v>
      </c>
    </row>
    <row r="645" spans="13:22" x14ac:dyDescent="0.35">
      <c r="M645" t="s">
        <v>1085</v>
      </c>
      <c r="N645" t="s">
        <v>1022</v>
      </c>
      <c r="O645" t="s">
        <v>1012</v>
      </c>
      <c r="P645" t="s">
        <v>1350</v>
      </c>
      <c r="Q645">
        <v>4570</v>
      </c>
      <c r="R645">
        <v>1.1000000000000001</v>
      </c>
      <c r="S645">
        <v>2.89</v>
      </c>
      <c r="T645" s="90">
        <v>6875.51</v>
      </c>
      <c r="U645" s="90">
        <v>1.24</v>
      </c>
      <c r="V645" s="90">
        <v>2.16</v>
      </c>
    </row>
    <row r="646" spans="13:22" x14ac:dyDescent="0.35">
      <c r="M646" t="s">
        <v>1085</v>
      </c>
      <c r="N646" t="s">
        <v>1022</v>
      </c>
      <c r="O646" t="s">
        <v>1012</v>
      </c>
      <c r="P646" t="s">
        <v>1365</v>
      </c>
      <c r="Q646">
        <v>4700</v>
      </c>
      <c r="R646">
        <v>1.2</v>
      </c>
      <c r="S646">
        <v>3.06</v>
      </c>
      <c r="T646" s="90">
        <v>6820.82</v>
      </c>
      <c r="U646" s="90">
        <v>1.24</v>
      </c>
      <c r="V646" s="90">
        <v>2.19</v>
      </c>
    </row>
    <row r="647" spans="13:22" x14ac:dyDescent="0.35">
      <c r="M647" t="s">
        <v>1085</v>
      </c>
      <c r="N647" t="s">
        <v>1022</v>
      </c>
      <c r="O647" t="s">
        <v>1012</v>
      </c>
      <c r="P647" t="s">
        <v>1352</v>
      </c>
      <c r="Q647">
        <v>5420</v>
      </c>
      <c r="R647">
        <v>1.3</v>
      </c>
      <c r="S647">
        <v>2.88</v>
      </c>
      <c r="T647" s="90">
        <v>8061.28</v>
      </c>
      <c r="U647" s="90">
        <v>1.37</v>
      </c>
      <c r="V647" s="90">
        <v>2.04</v>
      </c>
    </row>
    <row r="648" spans="13:22" x14ac:dyDescent="0.35">
      <c r="M648" t="s">
        <v>1085</v>
      </c>
      <c r="N648" t="s">
        <v>1022</v>
      </c>
      <c r="O648" t="s">
        <v>1012</v>
      </c>
      <c r="P648" t="s">
        <v>1120</v>
      </c>
      <c r="Q648">
        <v>6230</v>
      </c>
      <c r="R648">
        <v>1.5</v>
      </c>
      <c r="S648">
        <v>2.89</v>
      </c>
      <c r="T648" s="90">
        <v>9259.86</v>
      </c>
      <c r="U648" s="90">
        <v>1.56</v>
      </c>
      <c r="V648" s="90">
        <v>2.02</v>
      </c>
    </row>
    <row r="649" spans="13:22" x14ac:dyDescent="0.35">
      <c r="M649" t="s">
        <v>1085</v>
      </c>
      <c r="N649" t="s">
        <v>1022</v>
      </c>
      <c r="O649" t="s">
        <v>1012</v>
      </c>
      <c r="P649" t="s">
        <v>1353</v>
      </c>
      <c r="Q649">
        <v>6410</v>
      </c>
      <c r="R649">
        <v>1.5</v>
      </c>
      <c r="S649">
        <v>2.81</v>
      </c>
      <c r="T649" s="90">
        <v>9491.68</v>
      </c>
      <c r="U649" s="90">
        <v>1.6</v>
      </c>
      <c r="V649" s="90">
        <v>2.02</v>
      </c>
    </row>
    <row r="650" spans="13:22" x14ac:dyDescent="0.35">
      <c r="M650" t="s">
        <v>1085</v>
      </c>
      <c r="N650" t="s">
        <v>1022</v>
      </c>
      <c r="O650" t="s">
        <v>1012</v>
      </c>
      <c r="P650" t="s">
        <v>1357</v>
      </c>
      <c r="Q650">
        <v>9720</v>
      </c>
      <c r="R650">
        <v>2.1</v>
      </c>
      <c r="S650">
        <v>2.59</v>
      </c>
      <c r="T650" s="90">
        <v>15045.52</v>
      </c>
      <c r="U650" s="90">
        <v>2.3199999999999998</v>
      </c>
      <c r="V650" s="90">
        <v>1.85</v>
      </c>
    </row>
    <row r="651" spans="13:22" x14ac:dyDescent="0.35">
      <c r="M651" t="s">
        <v>1085</v>
      </c>
      <c r="N651" t="s">
        <v>1022</v>
      </c>
      <c r="O651" t="s">
        <v>1012</v>
      </c>
      <c r="P651" t="s">
        <v>1360</v>
      </c>
      <c r="Q651">
        <v>11900</v>
      </c>
      <c r="R651">
        <v>2.9</v>
      </c>
      <c r="S651">
        <v>2.92</v>
      </c>
      <c r="T651" s="90">
        <v>17136.79</v>
      </c>
      <c r="U651" s="90">
        <v>3.11</v>
      </c>
      <c r="V651" s="90">
        <v>2.1800000000000002</v>
      </c>
    </row>
    <row r="652" spans="13:22" x14ac:dyDescent="0.35">
      <c r="M652" t="s">
        <v>1085</v>
      </c>
      <c r="N652" t="s">
        <v>1022</v>
      </c>
      <c r="O652" t="s">
        <v>1012</v>
      </c>
      <c r="P652" t="s">
        <v>1358</v>
      </c>
      <c r="Q652">
        <v>11100</v>
      </c>
      <c r="R652">
        <v>2.6</v>
      </c>
      <c r="S652">
        <v>2.81</v>
      </c>
      <c r="T652" s="90">
        <v>16733.8</v>
      </c>
      <c r="U652" s="90">
        <v>2.78</v>
      </c>
      <c r="V652" s="90">
        <v>1.99</v>
      </c>
    </row>
    <row r="653" spans="13:22" x14ac:dyDescent="0.35">
      <c r="M653" t="s">
        <v>1001</v>
      </c>
      <c r="N653" t="s">
        <v>1002</v>
      </c>
      <c r="O653" t="s">
        <v>1014</v>
      </c>
      <c r="P653" t="s">
        <v>1402</v>
      </c>
      <c r="Q653">
        <v>39700</v>
      </c>
      <c r="R653">
        <v>4.5999999999999996</v>
      </c>
      <c r="S653">
        <v>1.39</v>
      </c>
      <c r="T653" s="90">
        <v>49368.69</v>
      </c>
      <c r="U653" s="90">
        <v>3.68</v>
      </c>
      <c r="V653" s="90">
        <v>0.9</v>
      </c>
    </row>
    <row r="654" spans="13:22" x14ac:dyDescent="0.35">
      <c r="M654" t="s">
        <v>1026</v>
      </c>
      <c r="N654" t="s">
        <v>1002</v>
      </c>
      <c r="O654" t="s">
        <v>1014</v>
      </c>
      <c r="P654" t="s">
        <v>1403</v>
      </c>
      <c r="Q654">
        <v>1560</v>
      </c>
      <c r="R654">
        <v>0.3</v>
      </c>
      <c r="S654">
        <v>2.31</v>
      </c>
      <c r="T654" s="90">
        <v>2166.3000000000002</v>
      </c>
      <c r="U654" s="90">
        <v>0.27</v>
      </c>
      <c r="V654" s="90">
        <v>1.49</v>
      </c>
    </row>
    <row r="655" spans="13:22" x14ac:dyDescent="0.35">
      <c r="M655" t="s">
        <v>1026</v>
      </c>
      <c r="N655" t="s">
        <v>1002</v>
      </c>
      <c r="O655" t="s">
        <v>1014</v>
      </c>
      <c r="P655" t="s">
        <v>1404</v>
      </c>
      <c r="Q655">
        <v>2260</v>
      </c>
      <c r="R655">
        <v>0.4</v>
      </c>
      <c r="S655">
        <v>2.12</v>
      </c>
      <c r="T655" s="90">
        <v>3028.97</v>
      </c>
      <c r="U655" s="90">
        <v>0.36</v>
      </c>
      <c r="V655" s="90">
        <v>1.44</v>
      </c>
    </row>
    <row r="656" spans="13:22" x14ac:dyDescent="0.35">
      <c r="M656" t="s">
        <v>1026</v>
      </c>
      <c r="N656" t="s">
        <v>1002</v>
      </c>
      <c r="O656" t="s">
        <v>1014</v>
      </c>
      <c r="P656" t="s">
        <v>1405</v>
      </c>
      <c r="Q656">
        <v>3850</v>
      </c>
      <c r="R656">
        <v>0.7</v>
      </c>
      <c r="S656">
        <v>2.1800000000000002</v>
      </c>
      <c r="T656" s="90">
        <v>4954.97</v>
      </c>
      <c r="U656" s="90">
        <v>0.64</v>
      </c>
      <c r="V656" s="90">
        <v>1.55</v>
      </c>
    </row>
    <row r="657" spans="13:22" x14ac:dyDescent="0.35">
      <c r="M657" t="s">
        <v>1026</v>
      </c>
      <c r="N657" t="s">
        <v>1002</v>
      </c>
      <c r="O657" t="s">
        <v>1014</v>
      </c>
      <c r="P657" t="s">
        <v>1406</v>
      </c>
      <c r="Q657">
        <v>3600</v>
      </c>
      <c r="R657">
        <v>0.7</v>
      </c>
      <c r="S657">
        <v>2.33</v>
      </c>
      <c r="T657" s="90">
        <v>4615.01</v>
      </c>
      <c r="U657" s="90">
        <v>0.56000000000000005</v>
      </c>
      <c r="V657" s="90">
        <v>1.46</v>
      </c>
    </row>
    <row r="658" spans="13:22" x14ac:dyDescent="0.35">
      <c r="M658" t="s">
        <v>1026</v>
      </c>
      <c r="N658" t="s">
        <v>1002</v>
      </c>
      <c r="O658" t="s">
        <v>1014</v>
      </c>
      <c r="P658" t="s">
        <v>1407</v>
      </c>
      <c r="Q658">
        <v>3840</v>
      </c>
      <c r="R658">
        <v>0.7</v>
      </c>
      <c r="S658">
        <v>2.19</v>
      </c>
      <c r="T658" s="90">
        <v>4938.47</v>
      </c>
      <c r="U658" s="90">
        <v>0.61</v>
      </c>
      <c r="V658" s="90">
        <v>1.47</v>
      </c>
    </row>
    <row r="659" spans="13:22" x14ac:dyDescent="0.35">
      <c r="M659" t="s">
        <v>1026</v>
      </c>
      <c r="N659" t="s">
        <v>1002</v>
      </c>
      <c r="O659" t="s">
        <v>1014</v>
      </c>
      <c r="P659" t="s">
        <v>1408</v>
      </c>
      <c r="Q659">
        <v>5420</v>
      </c>
      <c r="R659">
        <v>0.8</v>
      </c>
      <c r="S659">
        <v>1.77</v>
      </c>
      <c r="T659" s="90">
        <v>7080.9</v>
      </c>
      <c r="U659" s="90">
        <v>0.71</v>
      </c>
      <c r="V659" s="90">
        <v>1.21</v>
      </c>
    </row>
    <row r="660" spans="13:22" x14ac:dyDescent="0.35">
      <c r="M660" t="s">
        <v>1026</v>
      </c>
      <c r="N660" t="s">
        <v>1002</v>
      </c>
      <c r="O660" t="s">
        <v>1014</v>
      </c>
      <c r="P660" t="s">
        <v>1409</v>
      </c>
      <c r="Q660">
        <v>5420</v>
      </c>
      <c r="R660">
        <v>0.8</v>
      </c>
      <c r="S660">
        <v>1.77</v>
      </c>
      <c r="T660" s="90">
        <v>7080.9</v>
      </c>
      <c r="U660" s="90">
        <v>0.69</v>
      </c>
      <c r="V660" s="90">
        <v>1.17</v>
      </c>
    </row>
    <row r="661" spans="13:22" x14ac:dyDescent="0.35">
      <c r="M661" t="s">
        <v>1026</v>
      </c>
      <c r="N661" t="s">
        <v>1002</v>
      </c>
      <c r="O661" t="s">
        <v>1014</v>
      </c>
      <c r="P661" t="s">
        <v>1372</v>
      </c>
      <c r="Q661">
        <v>5010</v>
      </c>
      <c r="R661">
        <v>0.8</v>
      </c>
      <c r="S661">
        <v>1.92</v>
      </c>
      <c r="T661" s="90">
        <v>6465.18</v>
      </c>
      <c r="U661" s="90">
        <v>0.66</v>
      </c>
      <c r="V661" s="90">
        <v>1.22</v>
      </c>
    </row>
    <row r="662" spans="13:22" x14ac:dyDescent="0.35">
      <c r="M662" t="s">
        <v>1026</v>
      </c>
      <c r="N662" t="s">
        <v>1002</v>
      </c>
      <c r="O662" t="s">
        <v>1014</v>
      </c>
      <c r="P662" t="s">
        <v>1031</v>
      </c>
      <c r="Q662">
        <v>5030</v>
      </c>
      <c r="R662">
        <v>0.8</v>
      </c>
      <c r="S662">
        <v>1.91</v>
      </c>
      <c r="T662" s="90">
        <v>6437.96</v>
      </c>
      <c r="U662" s="90">
        <v>0.7</v>
      </c>
      <c r="V662" s="90">
        <v>1.31</v>
      </c>
    </row>
    <row r="663" spans="13:22" x14ac:dyDescent="0.35">
      <c r="M663" t="s">
        <v>1026</v>
      </c>
      <c r="N663" t="s">
        <v>1002</v>
      </c>
      <c r="O663" t="s">
        <v>1014</v>
      </c>
      <c r="P663" t="s">
        <v>1034</v>
      </c>
      <c r="Q663">
        <v>6510</v>
      </c>
      <c r="R663">
        <v>1</v>
      </c>
      <c r="S663">
        <v>1.84</v>
      </c>
      <c r="T663" s="90">
        <v>8399.34</v>
      </c>
      <c r="U663" s="90">
        <v>0.83</v>
      </c>
      <c r="V663" s="90">
        <v>1.18</v>
      </c>
    </row>
    <row r="664" spans="13:22" x14ac:dyDescent="0.35">
      <c r="M664" t="s">
        <v>1026</v>
      </c>
      <c r="N664" t="s">
        <v>1002</v>
      </c>
      <c r="O664" t="s">
        <v>1014</v>
      </c>
      <c r="P664" t="s">
        <v>1032</v>
      </c>
      <c r="Q664">
        <v>6440</v>
      </c>
      <c r="R664">
        <v>0.9</v>
      </c>
      <c r="S664">
        <v>1.68</v>
      </c>
      <c r="T664" s="90">
        <v>8350.98</v>
      </c>
      <c r="U664" s="90">
        <v>0.78</v>
      </c>
      <c r="V664" s="90">
        <v>1.1200000000000001</v>
      </c>
    </row>
    <row r="665" spans="13:22" x14ac:dyDescent="0.35">
      <c r="M665" t="s">
        <v>1026</v>
      </c>
      <c r="N665" t="s">
        <v>1002</v>
      </c>
      <c r="O665" t="s">
        <v>1014</v>
      </c>
      <c r="P665" t="s">
        <v>1410</v>
      </c>
      <c r="Q665">
        <v>7520</v>
      </c>
      <c r="R665">
        <v>1</v>
      </c>
      <c r="S665">
        <v>1.6</v>
      </c>
      <c r="T665" s="90">
        <v>9652.11</v>
      </c>
      <c r="U665" s="90">
        <v>0.9</v>
      </c>
      <c r="V665" s="90">
        <v>1.1200000000000001</v>
      </c>
    </row>
    <row r="666" spans="13:22" x14ac:dyDescent="0.35">
      <c r="M666" t="s">
        <v>1026</v>
      </c>
      <c r="N666" t="s">
        <v>1002</v>
      </c>
      <c r="O666" t="s">
        <v>1014</v>
      </c>
      <c r="P666" t="s">
        <v>1411</v>
      </c>
      <c r="Q666">
        <v>7520</v>
      </c>
      <c r="R666">
        <v>1.1000000000000001</v>
      </c>
      <c r="S666">
        <v>1.76</v>
      </c>
      <c r="T666" s="90">
        <v>9652.11</v>
      </c>
      <c r="U666" s="90">
        <v>0.95</v>
      </c>
      <c r="V666" s="90">
        <v>1.17</v>
      </c>
    </row>
    <row r="667" spans="13:22" x14ac:dyDescent="0.35">
      <c r="M667" t="s">
        <v>1026</v>
      </c>
      <c r="N667" t="s">
        <v>1002</v>
      </c>
      <c r="O667" t="s">
        <v>1014</v>
      </c>
      <c r="P667" t="s">
        <v>1036</v>
      </c>
      <c r="Q667">
        <v>9450</v>
      </c>
      <c r="R667">
        <v>1.4</v>
      </c>
      <c r="S667">
        <v>1.78</v>
      </c>
      <c r="T667" s="90">
        <v>11921.53</v>
      </c>
      <c r="U667" s="90">
        <v>1.1299999999999999</v>
      </c>
      <c r="V667" s="90">
        <v>1.1399999999999999</v>
      </c>
    </row>
    <row r="668" spans="13:22" x14ac:dyDescent="0.35">
      <c r="M668" t="s">
        <v>1026</v>
      </c>
      <c r="N668" t="s">
        <v>1002</v>
      </c>
      <c r="O668" t="s">
        <v>1014</v>
      </c>
      <c r="P668" t="s">
        <v>1039</v>
      </c>
      <c r="Q668">
        <v>9410</v>
      </c>
      <c r="R668">
        <v>1.5</v>
      </c>
      <c r="S668">
        <v>1.91</v>
      </c>
      <c r="T668" s="90">
        <v>12017.42</v>
      </c>
      <c r="U668" s="90">
        <v>1.23</v>
      </c>
      <c r="V668" s="90">
        <v>1.23</v>
      </c>
    </row>
    <row r="669" spans="13:22" x14ac:dyDescent="0.35">
      <c r="M669" t="s">
        <v>1026</v>
      </c>
      <c r="N669" t="s">
        <v>1002</v>
      </c>
      <c r="O669" t="s">
        <v>1014</v>
      </c>
      <c r="P669" t="s">
        <v>1412</v>
      </c>
      <c r="Q669">
        <v>11400</v>
      </c>
      <c r="R669">
        <v>1.7</v>
      </c>
      <c r="S669">
        <v>1.79</v>
      </c>
      <c r="T669" s="90">
        <v>14552.01</v>
      </c>
      <c r="U669" s="90">
        <v>1.55</v>
      </c>
      <c r="V669" s="90">
        <v>1.28</v>
      </c>
    </row>
    <row r="670" spans="13:22" x14ac:dyDescent="0.35">
      <c r="M670" t="s">
        <v>1026</v>
      </c>
      <c r="N670" t="s">
        <v>1002</v>
      </c>
      <c r="O670" t="s">
        <v>1014</v>
      </c>
      <c r="P670" t="s">
        <v>1413</v>
      </c>
      <c r="Q670">
        <v>11600</v>
      </c>
      <c r="R670">
        <v>1.5</v>
      </c>
      <c r="S670">
        <v>1.55</v>
      </c>
      <c r="T670" s="90">
        <v>14800.69</v>
      </c>
      <c r="U670" s="90">
        <v>1.37</v>
      </c>
      <c r="V670" s="90">
        <v>1.1100000000000001</v>
      </c>
    </row>
    <row r="671" spans="13:22" x14ac:dyDescent="0.35">
      <c r="M671" t="s">
        <v>1026</v>
      </c>
      <c r="N671" t="s">
        <v>1002</v>
      </c>
      <c r="O671" t="s">
        <v>1014</v>
      </c>
      <c r="P671" t="s">
        <v>1414</v>
      </c>
      <c r="Q671">
        <v>11700</v>
      </c>
      <c r="R671">
        <v>1.6</v>
      </c>
      <c r="S671">
        <v>1.64</v>
      </c>
      <c r="T671" s="90">
        <v>14728.37</v>
      </c>
      <c r="U671" s="90">
        <v>1.45</v>
      </c>
      <c r="V671" s="90">
        <v>1.18</v>
      </c>
    </row>
    <row r="672" spans="13:22" x14ac:dyDescent="0.35">
      <c r="M672" t="s">
        <v>1026</v>
      </c>
      <c r="N672" t="s">
        <v>1002</v>
      </c>
      <c r="O672" t="s">
        <v>1014</v>
      </c>
      <c r="P672" t="s">
        <v>1415</v>
      </c>
      <c r="Q672">
        <v>11500</v>
      </c>
      <c r="R672">
        <v>1.6</v>
      </c>
      <c r="S672">
        <v>1.67</v>
      </c>
      <c r="T672" s="90">
        <v>14860.31</v>
      </c>
      <c r="U672" s="90">
        <v>1.45</v>
      </c>
      <c r="V672" s="90">
        <v>1.17</v>
      </c>
    </row>
    <row r="673" spans="13:22" x14ac:dyDescent="0.35">
      <c r="M673" t="s">
        <v>1026</v>
      </c>
      <c r="N673" t="s">
        <v>1002</v>
      </c>
      <c r="O673" t="s">
        <v>1014</v>
      </c>
      <c r="P673" t="s">
        <v>1047</v>
      </c>
      <c r="Q673">
        <v>13600</v>
      </c>
      <c r="R673">
        <v>1.9</v>
      </c>
      <c r="S673">
        <v>1.68</v>
      </c>
      <c r="T673" s="90">
        <v>17037.61</v>
      </c>
      <c r="U673" s="90">
        <v>1.65</v>
      </c>
      <c r="V673" s="90">
        <v>1.1599999999999999</v>
      </c>
    </row>
    <row r="674" spans="13:22" x14ac:dyDescent="0.35">
      <c r="M674" t="s">
        <v>1026</v>
      </c>
      <c r="N674" t="s">
        <v>1002</v>
      </c>
      <c r="O674" t="s">
        <v>1014</v>
      </c>
      <c r="P674" t="s">
        <v>1416</v>
      </c>
      <c r="Q674">
        <v>15800</v>
      </c>
      <c r="R674">
        <v>2.2999999999999998</v>
      </c>
      <c r="S674">
        <v>1.75</v>
      </c>
      <c r="T674" s="90">
        <v>19714.03</v>
      </c>
      <c r="U674" s="90">
        <v>2.04</v>
      </c>
      <c r="V674" s="90">
        <v>1.24</v>
      </c>
    </row>
    <row r="675" spans="13:22" x14ac:dyDescent="0.35">
      <c r="M675" t="s">
        <v>1026</v>
      </c>
      <c r="N675" t="s">
        <v>1002</v>
      </c>
      <c r="O675" t="s">
        <v>1014</v>
      </c>
      <c r="P675" t="s">
        <v>1417</v>
      </c>
      <c r="Q675">
        <v>15900</v>
      </c>
      <c r="R675">
        <v>2.2000000000000002</v>
      </c>
      <c r="S675">
        <v>1.66</v>
      </c>
      <c r="T675" s="90">
        <v>19686.330000000002</v>
      </c>
      <c r="U675" s="90">
        <v>1.95</v>
      </c>
      <c r="V675" s="90">
        <v>1.19</v>
      </c>
    </row>
    <row r="676" spans="13:22" x14ac:dyDescent="0.35">
      <c r="M676" t="s">
        <v>1026</v>
      </c>
      <c r="N676" t="s">
        <v>1002</v>
      </c>
      <c r="O676" t="s">
        <v>1014</v>
      </c>
      <c r="P676" t="s">
        <v>1051</v>
      </c>
      <c r="Q676">
        <v>18800</v>
      </c>
      <c r="R676">
        <v>2.6</v>
      </c>
      <c r="S676">
        <v>1.66</v>
      </c>
      <c r="T676" s="90">
        <v>24226.46</v>
      </c>
      <c r="U676" s="90">
        <v>2.2799999999999998</v>
      </c>
      <c r="V676" s="90">
        <v>1.1299999999999999</v>
      </c>
    </row>
    <row r="677" spans="13:22" x14ac:dyDescent="0.35">
      <c r="M677" t="s">
        <v>1026</v>
      </c>
      <c r="N677" t="s">
        <v>1002</v>
      </c>
      <c r="O677" t="s">
        <v>1014</v>
      </c>
      <c r="P677" t="s">
        <v>1057</v>
      </c>
      <c r="Q677">
        <v>18800</v>
      </c>
      <c r="R677">
        <v>2.7</v>
      </c>
      <c r="S677">
        <v>1.72</v>
      </c>
      <c r="T677" s="90">
        <v>24152.639999999999</v>
      </c>
      <c r="U677" s="90">
        <v>2.35</v>
      </c>
      <c r="V677" s="90">
        <v>1.17</v>
      </c>
    </row>
    <row r="678" spans="13:22" x14ac:dyDescent="0.35">
      <c r="M678" t="s">
        <v>1026</v>
      </c>
      <c r="N678" t="s">
        <v>1002</v>
      </c>
      <c r="O678" t="s">
        <v>1014</v>
      </c>
      <c r="P678" t="s">
        <v>1382</v>
      </c>
      <c r="Q678">
        <v>23300</v>
      </c>
      <c r="R678">
        <v>3</v>
      </c>
      <c r="S678">
        <v>1.55</v>
      </c>
      <c r="T678" s="90">
        <v>30230.44</v>
      </c>
      <c r="U678" s="90">
        <v>2.7</v>
      </c>
      <c r="V678" s="90">
        <v>1.07</v>
      </c>
    </row>
    <row r="679" spans="13:22" x14ac:dyDescent="0.35">
      <c r="M679" t="s">
        <v>1026</v>
      </c>
      <c r="N679" t="s">
        <v>1002</v>
      </c>
      <c r="O679" t="s">
        <v>1014</v>
      </c>
      <c r="P679" t="s">
        <v>1386</v>
      </c>
      <c r="Q679">
        <v>23300</v>
      </c>
      <c r="R679">
        <v>3.4</v>
      </c>
      <c r="S679">
        <v>1.75</v>
      </c>
      <c r="T679" s="90">
        <v>30003.73</v>
      </c>
      <c r="U679" s="90">
        <v>2.95</v>
      </c>
      <c r="V679" s="90">
        <v>1.18</v>
      </c>
    </row>
    <row r="680" spans="13:22" x14ac:dyDescent="0.35">
      <c r="M680" t="s">
        <v>1026</v>
      </c>
      <c r="N680" t="s">
        <v>1002</v>
      </c>
      <c r="O680" t="s">
        <v>1014</v>
      </c>
      <c r="P680" t="s">
        <v>1381</v>
      </c>
      <c r="Q680">
        <v>23300</v>
      </c>
      <c r="R680">
        <v>3.1</v>
      </c>
      <c r="S680">
        <v>1.6</v>
      </c>
      <c r="T680" s="90">
        <v>30273.83</v>
      </c>
      <c r="U680" s="90">
        <v>2.85</v>
      </c>
      <c r="V680" s="90">
        <v>1.1299999999999999</v>
      </c>
    </row>
    <row r="681" spans="13:22" x14ac:dyDescent="0.35">
      <c r="M681" t="s">
        <v>1026</v>
      </c>
      <c r="N681" t="s">
        <v>1002</v>
      </c>
      <c r="O681" t="s">
        <v>1014</v>
      </c>
      <c r="P681" t="s">
        <v>1384</v>
      </c>
      <c r="Q681">
        <v>23300</v>
      </c>
      <c r="R681">
        <v>3</v>
      </c>
      <c r="S681">
        <v>1.55</v>
      </c>
      <c r="T681" s="90">
        <v>30230.44</v>
      </c>
      <c r="U681" s="90">
        <v>2.7</v>
      </c>
      <c r="V681" s="90">
        <v>1.07</v>
      </c>
    </row>
    <row r="682" spans="13:22" x14ac:dyDescent="0.35">
      <c r="M682" t="s">
        <v>1026</v>
      </c>
      <c r="N682" t="s">
        <v>1002</v>
      </c>
      <c r="O682" t="s">
        <v>1014</v>
      </c>
      <c r="P682" t="s">
        <v>1418</v>
      </c>
      <c r="Q682">
        <v>23300</v>
      </c>
      <c r="R682">
        <v>3.4</v>
      </c>
      <c r="S682">
        <v>1.75</v>
      </c>
      <c r="T682" s="90">
        <v>30003.73</v>
      </c>
      <c r="U682" s="90">
        <v>2.95</v>
      </c>
      <c r="V682" s="90">
        <v>1.18</v>
      </c>
    </row>
    <row r="683" spans="13:22" x14ac:dyDescent="0.35">
      <c r="M683" t="s">
        <v>1026</v>
      </c>
      <c r="N683" t="s">
        <v>1002</v>
      </c>
      <c r="O683" t="s">
        <v>1014</v>
      </c>
      <c r="P683" t="s">
        <v>1385</v>
      </c>
      <c r="Q683">
        <v>23200</v>
      </c>
      <c r="R683">
        <v>3.6</v>
      </c>
      <c r="S683">
        <v>1.86</v>
      </c>
      <c r="T683" s="90">
        <v>29953.78</v>
      </c>
      <c r="U683" s="90">
        <v>3.12</v>
      </c>
      <c r="V683" s="90">
        <v>1.25</v>
      </c>
    </row>
    <row r="684" spans="13:22" x14ac:dyDescent="0.35">
      <c r="M684" t="s">
        <v>1026</v>
      </c>
      <c r="N684" t="s">
        <v>1002</v>
      </c>
      <c r="O684" t="s">
        <v>1014</v>
      </c>
      <c r="P684" t="s">
        <v>1388</v>
      </c>
      <c r="Q684">
        <v>29300</v>
      </c>
      <c r="R684">
        <v>4.5999999999999996</v>
      </c>
      <c r="S684">
        <v>1.88</v>
      </c>
      <c r="T684" s="90">
        <v>37154.31</v>
      </c>
      <c r="U684" s="90">
        <v>4.1500000000000004</v>
      </c>
      <c r="V684" s="90">
        <v>1.34</v>
      </c>
    </row>
    <row r="685" spans="13:22" x14ac:dyDescent="0.35">
      <c r="M685" t="s">
        <v>1026</v>
      </c>
      <c r="N685" t="s">
        <v>1002</v>
      </c>
      <c r="O685" t="s">
        <v>1014</v>
      </c>
      <c r="P685" t="s">
        <v>1389</v>
      </c>
      <c r="Q685">
        <v>29300</v>
      </c>
      <c r="R685">
        <v>4.4000000000000004</v>
      </c>
      <c r="S685">
        <v>1.8</v>
      </c>
      <c r="T685" s="90">
        <v>37154.31</v>
      </c>
      <c r="U685" s="90">
        <v>3.95</v>
      </c>
      <c r="V685" s="90">
        <v>1.28</v>
      </c>
    </row>
    <row r="686" spans="13:22" x14ac:dyDescent="0.35">
      <c r="M686" t="s">
        <v>1026</v>
      </c>
      <c r="N686" t="s">
        <v>1002</v>
      </c>
      <c r="O686" t="s">
        <v>1014</v>
      </c>
      <c r="P686" t="s">
        <v>1419</v>
      </c>
      <c r="Q686">
        <v>36700</v>
      </c>
      <c r="R686">
        <v>5.3</v>
      </c>
      <c r="S686">
        <v>1.73</v>
      </c>
      <c r="T686" s="90">
        <v>48502.05</v>
      </c>
      <c r="U686" s="90">
        <v>4.76</v>
      </c>
      <c r="V686" s="90">
        <v>1.18</v>
      </c>
    </row>
    <row r="687" spans="13:22" x14ac:dyDescent="0.35">
      <c r="M687" t="s">
        <v>1026</v>
      </c>
      <c r="N687" t="s">
        <v>1002</v>
      </c>
      <c r="O687" t="s">
        <v>1014</v>
      </c>
      <c r="P687" t="s">
        <v>1420</v>
      </c>
      <c r="Q687">
        <v>36300</v>
      </c>
      <c r="R687">
        <v>5</v>
      </c>
      <c r="S687">
        <v>1.65</v>
      </c>
      <c r="T687" s="90">
        <v>48331.23</v>
      </c>
      <c r="U687" s="90">
        <v>4.6100000000000003</v>
      </c>
      <c r="V687" s="90">
        <v>1.1399999999999999</v>
      </c>
    </row>
    <row r="688" spans="13:22" x14ac:dyDescent="0.35">
      <c r="M688" t="s">
        <v>1026</v>
      </c>
      <c r="N688" t="s">
        <v>1002</v>
      </c>
      <c r="O688" t="s">
        <v>1014</v>
      </c>
      <c r="P688" t="s">
        <v>1421</v>
      </c>
      <c r="Q688">
        <v>36300</v>
      </c>
      <c r="R688">
        <v>5.3</v>
      </c>
      <c r="S688">
        <v>1.75</v>
      </c>
      <c r="T688" s="90">
        <v>43863.85</v>
      </c>
      <c r="U688" s="90">
        <v>4.57</v>
      </c>
      <c r="V688" s="90">
        <v>1.25</v>
      </c>
    </row>
    <row r="689" spans="13:22" x14ac:dyDescent="0.35">
      <c r="M689" t="s">
        <v>1026</v>
      </c>
      <c r="N689" t="s">
        <v>1002</v>
      </c>
      <c r="O689" t="s">
        <v>1014</v>
      </c>
      <c r="P689" t="s">
        <v>1390</v>
      </c>
      <c r="Q689">
        <v>36000</v>
      </c>
      <c r="R689">
        <v>4.8</v>
      </c>
      <c r="S689">
        <v>1.6</v>
      </c>
      <c r="T689" s="90">
        <v>44242.48</v>
      </c>
      <c r="U689" s="90">
        <v>4.1100000000000003</v>
      </c>
      <c r="V689" s="90">
        <v>1.1200000000000001</v>
      </c>
    </row>
    <row r="690" spans="13:22" x14ac:dyDescent="0.35">
      <c r="M690" t="s">
        <v>1026</v>
      </c>
      <c r="N690" t="s">
        <v>1002</v>
      </c>
      <c r="O690" t="s">
        <v>1014</v>
      </c>
      <c r="P690" t="s">
        <v>1392</v>
      </c>
      <c r="Q690">
        <v>47600</v>
      </c>
      <c r="R690">
        <v>6.4</v>
      </c>
      <c r="S690">
        <v>1.61</v>
      </c>
      <c r="T690" s="90">
        <v>59735.03</v>
      </c>
      <c r="U690" s="90">
        <v>5.72</v>
      </c>
      <c r="V690" s="90">
        <v>1.1499999999999999</v>
      </c>
    </row>
    <row r="691" spans="13:22" x14ac:dyDescent="0.35">
      <c r="M691" t="s">
        <v>1026</v>
      </c>
      <c r="N691" t="s">
        <v>1002</v>
      </c>
      <c r="O691" t="s">
        <v>1014</v>
      </c>
      <c r="P691" t="s">
        <v>1248</v>
      </c>
      <c r="Q691">
        <v>56300</v>
      </c>
      <c r="R691">
        <v>8.6</v>
      </c>
      <c r="S691">
        <v>1.83</v>
      </c>
      <c r="T691" s="90">
        <v>69204.19</v>
      </c>
      <c r="U691" s="90">
        <v>7.29</v>
      </c>
      <c r="V691" s="90">
        <v>1.26</v>
      </c>
    </row>
    <row r="692" spans="13:22" x14ac:dyDescent="0.35">
      <c r="M692" t="s">
        <v>1026</v>
      </c>
      <c r="N692" t="s">
        <v>1002</v>
      </c>
      <c r="O692" t="s">
        <v>1014</v>
      </c>
      <c r="P692" t="s">
        <v>1072</v>
      </c>
      <c r="Q692">
        <v>67900</v>
      </c>
      <c r="R692">
        <v>9</v>
      </c>
      <c r="S692">
        <v>1.59</v>
      </c>
      <c r="T692" s="90">
        <v>85775.95</v>
      </c>
      <c r="U692" s="90">
        <v>7.6</v>
      </c>
      <c r="V692" s="90">
        <v>1.06</v>
      </c>
    </row>
    <row r="693" spans="13:22" x14ac:dyDescent="0.35">
      <c r="M693" t="s">
        <v>1026</v>
      </c>
      <c r="N693" t="s">
        <v>1002</v>
      </c>
      <c r="O693" t="s">
        <v>1014</v>
      </c>
      <c r="P693" t="s">
        <v>1393</v>
      </c>
      <c r="Q693">
        <v>83200</v>
      </c>
      <c r="R693">
        <v>12.9</v>
      </c>
      <c r="S693">
        <v>1.86</v>
      </c>
      <c r="T693" s="90">
        <v>100385.28</v>
      </c>
      <c r="U693" s="90">
        <v>10.9</v>
      </c>
      <c r="V693" s="90">
        <v>1.3</v>
      </c>
    </row>
    <row r="694" spans="13:22" x14ac:dyDescent="0.35">
      <c r="M694" t="s">
        <v>1026</v>
      </c>
      <c r="N694" t="s">
        <v>1002</v>
      </c>
      <c r="O694" t="s">
        <v>1014</v>
      </c>
      <c r="P694" t="s">
        <v>1076</v>
      </c>
      <c r="Q694">
        <v>109000</v>
      </c>
      <c r="R694">
        <v>14.7</v>
      </c>
      <c r="S694">
        <v>1.62</v>
      </c>
      <c r="T694" s="90">
        <v>143795.66</v>
      </c>
      <c r="U694" s="90">
        <v>11.79</v>
      </c>
      <c r="V694" s="90">
        <v>0.98</v>
      </c>
    </row>
    <row r="695" spans="13:22" x14ac:dyDescent="0.35">
      <c r="M695" t="s">
        <v>1026</v>
      </c>
      <c r="N695" t="s">
        <v>1002</v>
      </c>
      <c r="O695" t="s">
        <v>1014</v>
      </c>
      <c r="P695" t="s">
        <v>1087</v>
      </c>
      <c r="Q695">
        <v>125000</v>
      </c>
      <c r="R695">
        <v>28.6</v>
      </c>
      <c r="S695">
        <v>2.75</v>
      </c>
      <c r="T695" s="90">
        <v>159139.5</v>
      </c>
      <c r="U695" s="90">
        <v>19.440000000000001</v>
      </c>
      <c r="V695" s="90">
        <v>1.47</v>
      </c>
    </row>
    <row r="696" spans="13:22" x14ac:dyDescent="0.35">
      <c r="M696" t="s">
        <v>1078</v>
      </c>
      <c r="N696" t="s">
        <v>1002</v>
      </c>
      <c r="O696" t="s">
        <v>1014</v>
      </c>
      <c r="P696" t="s">
        <v>1402</v>
      </c>
      <c r="Q696">
        <v>33100</v>
      </c>
      <c r="R696">
        <v>3.8</v>
      </c>
      <c r="S696">
        <v>1.38</v>
      </c>
      <c r="T696" s="90">
        <v>41222.86</v>
      </c>
      <c r="U696" s="90">
        <v>3.02</v>
      </c>
      <c r="V696" s="90">
        <v>0.88</v>
      </c>
    </row>
    <row r="697" spans="13:22" x14ac:dyDescent="0.35">
      <c r="M697" t="s">
        <v>1085</v>
      </c>
      <c r="N697" t="s">
        <v>1002</v>
      </c>
      <c r="O697" t="s">
        <v>1014</v>
      </c>
      <c r="P697" t="s">
        <v>1403</v>
      </c>
      <c r="Q697">
        <v>1300</v>
      </c>
      <c r="R697">
        <v>0.3</v>
      </c>
      <c r="S697">
        <v>2.77</v>
      </c>
      <c r="T697" s="90">
        <v>1808.86</v>
      </c>
      <c r="U697" s="90">
        <v>0.22</v>
      </c>
      <c r="V697" s="90">
        <v>1.46</v>
      </c>
    </row>
    <row r="698" spans="13:22" x14ac:dyDescent="0.35">
      <c r="M698" t="s">
        <v>1085</v>
      </c>
      <c r="N698" t="s">
        <v>1002</v>
      </c>
      <c r="O698" t="s">
        <v>1014</v>
      </c>
      <c r="P698" t="s">
        <v>1404</v>
      </c>
      <c r="Q698">
        <v>1890</v>
      </c>
      <c r="R698">
        <v>0.3</v>
      </c>
      <c r="S698">
        <v>1.9</v>
      </c>
      <c r="T698" s="90">
        <v>2529.1999999999998</v>
      </c>
      <c r="U698" s="90">
        <v>0.3</v>
      </c>
      <c r="V698" s="90">
        <v>1.41</v>
      </c>
    </row>
    <row r="699" spans="13:22" x14ac:dyDescent="0.35">
      <c r="M699" t="s">
        <v>1085</v>
      </c>
      <c r="N699" t="s">
        <v>1002</v>
      </c>
      <c r="O699" t="s">
        <v>1014</v>
      </c>
      <c r="P699" t="s">
        <v>1422</v>
      </c>
      <c r="Q699">
        <v>3990</v>
      </c>
      <c r="R699">
        <v>0.6</v>
      </c>
      <c r="S699">
        <v>1.8</v>
      </c>
      <c r="T699" s="90">
        <v>5205.33</v>
      </c>
      <c r="U699" s="90">
        <v>0.54</v>
      </c>
      <c r="V699" s="90">
        <v>1.25</v>
      </c>
    </row>
    <row r="700" spans="13:22" x14ac:dyDescent="0.35">
      <c r="M700" t="s">
        <v>1085</v>
      </c>
      <c r="N700" t="s">
        <v>1002</v>
      </c>
      <c r="O700" t="s">
        <v>1014</v>
      </c>
      <c r="P700" t="s">
        <v>1408</v>
      </c>
      <c r="Q700">
        <v>4530</v>
      </c>
      <c r="R700">
        <v>0.7</v>
      </c>
      <c r="S700">
        <v>1.85</v>
      </c>
      <c r="T700" s="90">
        <v>5912.55</v>
      </c>
      <c r="U700" s="90">
        <v>0.59</v>
      </c>
      <c r="V700" s="90">
        <v>1.19</v>
      </c>
    </row>
    <row r="701" spans="13:22" x14ac:dyDescent="0.35">
      <c r="M701" t="s">
        <v>1085</v>
      </c>
      <c r="N701" t="s">
        <v>1002</v>
      </c>
      <c r="O701" t="s">
        <v>1014</v>
      </c>
      <c r="P701" t="s">
        <v>1423</v>
      </c>
      <c r="Q701">
        <v>5100</v>
      </c>
      <c r="R701">
        <v>0.8</v>
      </c>
      <c r="S701">
        <v>1.88</v>
      </c>
      <c r="T701" s="90">
        <v>6575.81</v>
      </c>
      <c r="U701" s="90">
        <v>0.68</v>
      </c>
      <c r="V701" s="90">
        <v>1.25</v>
      </c>
    </row>
    <row r="702" spans="13:22" x14ac:dyDescent="0.35">
      <c r="M702" t="s">
        <v>1085</v>
      </c>
      <c r="N702" t="s">
        <v>1002</v>
      </c>
      <c r="O702" t="s">
        <v>1014</v>
      </c>
      <c r="P702" t="s">
        <v>1411</v>
      </c>
      <c r="Q702">
        <v>6280</v>
      </c>
      <c r="R702">
        <v>0.9</v>
      </c>
      <c r="S702">
        <v>1.72</v>
      </c>
      <c r="T702" s="90">
        <v>8059.51</v>
      </c>
      <c r="U702" s="90">
        <v>0.77</v>
      </c>
      <c r="V702" s="90">
        <v>1.1499999999999999</v>
      </c>
    </row>
    <row r="703" spans="13:22" x14ac:dyDescent="0.35">
      <c r="M703" t="s">
        <v>1085</v>
      </c>
      <c r="N703" t="s">
        <v>1002</v>
      </c>
      <c r="O703" t="s">
        <v>1014</v>
      </c>
      <c r="P703" t="s">
        <v>1424</v>
      </c>
      <c r="Q703">
        <v>7670</v>
      </c>
      <c r="R703">
        <v>1.3</v>
      </c>
      <c r="S703">
        <v>2.0299999999999998</v>
      </c>
      <c r="T703" s="90">
        <v>9975.58</v>
      </c>
      <c r="U703" s="90">
        <v>1.02</v>
      </c>
      <c r="V703" s="90">
        <v>1.23</v>
      </c>
    </row>
    <row r="704" spans="13:22" x14ac:dyDescent="0.35">
      <c r="M704" t="s">
        <v>1085</v>
      </c>
      <c r="N704" t="s">
        <v>1002</v>
      </c>
      <c r="O704" t="s">
        <v>1014</v>
      </c>
      <c r="P704" t="s">
        <v>1425</v>
      </c>
      <c r="Q704">
        <v>9570</v>
      </c>
      <c r="R704">
        <v>1.4</v>
      </c>
      <c r="S704">
        <v>1.76</v>
      </c>
      <c r="T704" s="90">
        <v>12065.37</v>
      </c>
      <c r="U704" s="90">
        <v>1.27</v>
      </c>
      <c r="V704" s="90">
        <v>1.26</v>
      </c>
    </row>
    <row r="705" spans="13:22" x14ac:dyDescent="0.35">
      <c r="M705" t="s">
        <v>1085</v>
      </c>
      <c r="N705" t="s">
        <v>1002</v>
      </c>
      <c r="O705" t="s">
        <v>1014</v>
      </c>
      <c r="P705" t="s">
        <v>1416</v>
      </c>
      <c r="Q705">
        <v>13200</v>
      </c>
      <c r="R705">
        <v>1.9</v>
      </c>
      <c r="S705">
        <v>1.73</v>
      </c>
      <c r="T705" s="90">
        <v>16461.22</v>
      </c>
      <c r="U705" s="90">
        <v>1.68</v>
      </c>
      <c r="V705" s="90">
        <v>1.22</v>
      </c>
    </row>
    <row r="706" spans="13:22" x14ac:dyDescent="0.35">
      <c r="M706" t="s">
        <v>1085</v>
      </c>
      <c r="N706" t="s">
        <v>1002</v>
      </c>
      <c r="O706" t="s">
        <v>1014</v>
      </c>
      <c r="P706" t="s">
        <v>1381</v>
      </c>
      <c r="Q706">
        <v>19400</v>
      </c>
      <c r="R706">
        <v>2.6</v>
      </c>
      <c r="S706">
        <v>1.61</v>
      </c>
      <c r="T706" s="90">
        <v>25278.639999999999</v>
      </c>
      <c r="U706" s="90">
        <v>2.34</v>
      </c>
      <c r="V706" s="90">
        <v>1.1100000000000001</v>
      </c>
    </row>
    <row r="707" spans="13:22" x14ac:dyDescent="0.35">
      <c r="M707" t="s">
        <v>1085</v>
      </c>
      <c r="N707" t="s">
        <v>1002</v>
      </c>
      <c r="O707" t="s">
        <v>1014</v>
      </c>
      <c r="P707" t="s">
        <v>1385</v>
      </c>
      <c r="Q707">
        <v>19400</v>
      </c>
      <c r="R707">
        <v>2.9</v>
      </c>
      <c r="S707">
        <v>1.79</v>
      </c>
      <c r="T707" s="90">
        <v>25011.4</v>
      </c>
      <c r="U707" s="90">
        <v>2.56</v>
      </c>
      <c r="V707" s="90">
        <v>1.23</v>
      </c>
    </row>
    <row r="708" spans="13:22" x14ac:dyDescent="0.35">
      <c r="M708" t="s">
        <v>1085</v>
      </c>
      <c r="N708" t="s">
        <v>1002</v>
      </c>
      <c r="O708" t="s">
        <v>1014</v>
      </c>
      <c r="P708" t="s">
        <v>1383</v>
      </c>
      <c r="Q708">
        <v>23600</v>
      </c>
      <c r="R708">
        <v>3.3</v>
      </c>
      <c r="S708">
        <v>1.68</v>
      </c>
      <c r="T708" s="90">
        <v>30287.57</v>
      </c>
      <c r="U708" s="90">
        <v>2.95</v>
      </c>
      <c r="V708" s="90">
        <v>1.17</v>
      </c>
    </row>
    <row r="709" spans="13:22" x14ac:dyDescent="0.35">
      <c r="M709" t="s">
        <v>1085</v>
      </c>
      <c r="N709" t="s">
        <v>1002</v>
      </c>
      <c r="O709" t="s">
        <v>1014</v>
      </c>
      <c r="P709" t="s">
        <v>1076</v>
      </c>
      <c r="Q709">
        <v>91000</v>
      </c>
      <c r="R709">
        <v>12</v>
      </c>
      <c r="S709">
        <v>1.58</v>
      </c>
      <c r="T709" s="90">
        <v>120070.09</v>
      </c>
      <c r="U709" s="90">
        <v>9.67</v>
      </c>
      <c r="V709" s="90">
        <v>0.97</v>
      </c>
    </row>
    <row r="710" spans="13:22" x14ac:dyDescent="0.35">
      <c r="M710" t="s">
        <v>1085</v>
      </c>
      <c r="N710" t="s">
        <v>1002</v>
      </c>
      <c r="O710" t="s">
        <v>1014</v>
      </c>
      <c r="P710" t="s">
        <v>1087</v>
      </c>
      <c r="Q710">
        <v>104000</v>
      </c>
      <c r="R710">
        <v>23.4</v>
      </c>
      <c r="S710">
        <v>2.7</v>
      </c>
      <c r="T710" s="90">
        <v>132882.01999999999</v>
      </c>
      <c r="U710" s="90">
        <v>15.94</v>
      </c>
      <c r="V710" s="90">
        <v>1.44</v>
      </c>
    </row>
    <row r="711" spans="13:22" x14ac:dyDescent="0.35">
      <c r="M711" t="s">
        <v>1426</v>
      </c>
      <c r="N711" t="s">
        <v>1016</v>
      </c>
      <c r="O711" t="s">
        <v>1014</v>
      </c>
      <c r="P711" t="s">
        <v>1267</v>
      </c>
      <c r="Q711">
        <v>16200</v>
      </c>
      <c r="R711">
        <v>2.1</v>
      </c>
      <c r="S711">
        <v>1.56</v>
      </c>
      <c r="T711" s="90">
        <v>23356.22</v>
      </c>
      <c r="U711" s="90">
        <v>1.93</v>
      </c>
      <c r="V711" s="90">
        <v>0.99</v>
      </c>
    </row>
    <row r="712" spans="13:22" x14ac:dyDescent="0.35">
      <c r="M712" t="s">
        <v>1135</v>
      </c>
      <c r="N712" t="s">
        <v>1016</v>
      </c>
      <c r="O712" t="s">
        <v>1014</v>
      </c>
      <c r="P712" t="s">
        <v>1427</v>
      </c>
      <c r="Q712">
        <v>19100</v>
      </c>
      <c r="R712">
        <v>2.2999999999999998</v>
      </c>
      <c r="S712">
        <v>1.45</v>
      </c>
      <c r="T712" s="90">
        <v>22993.48</v>
      </c>
      <c r="U712" s="90">
        <v>1.79</v>
      </c>
      <c r="V712" s="90">
        <v>0.93</v>
      </c>
    </row>
    <row r="713" spans="13:22" x14ac:dyDescent="0.35">
      <c r="M713" t="s">
        <v>1135</v>
      </c>
      <c r="N713" t="s">
        <v>1016</v>
      </c>
      <c r="O713" t="s">
        <v>1014</v>
      </c>
      <c r="P713" t="s">
        <v>1428</v>
      </c>
      <c r="Q713">
        <v>23600</v>
      </c>
      <c r="R713">
        <v>2.8</v>
      </c>
      <c r="S713">
        <v>1.42</v>
      </c>
      <c r="T713" s="90">
        <v>28504.52</v>
      </c>
      <c r="U713" s="90">
        <v>2.21</v>
      </c>
      <c r="V713" s="90">
        <v>0.93</v>
      </c>
    </row>
    <row r="714" spans="13:22" x14ac:dyDescent="0.35">
      <c r="M714" t="s">
        <v>1135</v>
      </c>
      <c r="N714" t="s">
        <v>1016</v>
      </c>
      <c r="O714" t="s">
        <v>1014</v>
      </c>
      <c r="P714" t="s">
        <v>1268</v>
      </c>
      <c r="Q714">
        <v>24000</v>
      </c>
      <c r="R714">
        <v>3</v>
      </c>
      <c r="S714">
        <v>1.5</v>
      </c>
      <c r="T714" s="90">
        <v>28892.959999999999</v>
      </c>
      <c r="U714" s="90">
        <v>2.34</v>
      </c>
      <c r="V714" s="90">
        <v>0.97</v>
      </c>
    </row>
    <row r="715" spans="13:22" x14ac:dyDescent="0.35">
      <c r="M715" t="s">
        <v>1135</v>
      </c>
      <c r="N715" t="s">
        <v>1016</v>
      </c>
      <c r="O715" t="s">
        <v>1014</v>
      </c>
      <c r="P715" t="s">
        <v>1269</v>
      </c>
      <c r="Q715">
        <v>28800</v>
      </c>
      <c r="R715">
        <v>3.6</v>
      </c>
      <c r="S715">
        <v>1.5</v>
      </c>
      <c r="T715" s="90">
        <v>34636.97</v>
      </c>
      <c r="U715" s="90">
        <v>2.81</v>
      </c>
      <c r="V715" s="90">
        <v>0.97</v>
      </c>
    </row>
    <row r="716" spans="13:22" x14ac:dyDescent="0.35">
      <c r="M716" t="s">
        <v>1135</v>
      </c>
      <c r="N716" t="s">
        <v>1016</v>
      </c>
      <c r="O716" t="s">
        <v>1014</v>
      </c>
      <c r="P716" t="s">
        <v>1429</v>
      </c>
      <c r="Q716">
        <v>28400</v>
      </c>
      <c r="R716">
        <v>3.4</v>
      </c>
      <c r="S716">
        <v>1.44</v>
      </c>
      <c r="T716" s="90">
        <v>34071.22</v>
      </c>
      <c r="U716" s="90">
        <v>2.62</v>
      </c>
      <c r="V716" s="90">
        <v>0.92</v>
      </c>
    </row>
    <row r="717" spans="13:22" x14ac:dyDescent="0.35">
      <c r="M717" t="s">
        <v>1112</v>
      </c>
      <c r="N717" t="s">
        <v>1016</v>
      </c>
      <c r="O717" t="s">
        <v>1014</v>
      </c>
      <c r="P717" t="s">
        <v>1430</v>
      </c>
      <c r="Q717">
        <v>3310</v>
      </c>
      <c r="R717">
        <v>0.7</v>
      </c>
      <c r="S717">
        <v>2.54</v>
      </c>
      <c r="T717" s="90">
        <v>4541.96</v>
      </c>
      <c r="U717" s="90">
        <v>0.6</v>
      </c>
      <c r="V717" s="90">
        <v>1.57</v>
      </c>
    </row>
    <row r="718" spans="13:22" x14ac:dyDescent="0.35">
      <c r="M718" t="s">
        <v>1112</v>
      </c>
      <c r="N718" t="s">
        <v>1016</v>
      </c>
      <c r="O718" t="s">
        <v>1014</v>
      </c>
      <c r="P718" t="s">
        <v>1431</v>
      </c>
      <c r="Q718">
        <v>3990</v>
      </c>
      <c r="R718">
        <v>0.8</v>
      </c>
      <c r="S718">
        <v>2.41</v>
      </c>
      <c r="T718" s="90">
        <v>5488.23</v>
      </c>
      <c r="U718" s="90">
        <v>0.75</v>
      </c>
      <c r="V718" s="90">
        <v>1.65</v>
      </c>
    </row>
    <row r="719" spans="13:22" x14ac:dyDescent="0.35">
      <c r="M719" t="s">
        <v>1112</v>
      </c>
      <c r="N719" t="s">
        <v>1016</v>
      </c>
      <c r="O719" t="s">
        <v>1014</v>
      </c>
      <c r="P719" t="s">
        <v>1432</v>
      </c>
      <c r="Q719">
        <v>4920</v>
      </c>
      <c r="R719">
        <v>1</v>
      </c>
      <c r="S719">
        <v>2.44</v>
      </c>
      <c r="T719" s="90">
        <v>6756.57</v>
      </c>
      <c r="U719" s="90">
        <v>0.87</v>
      </c>
      <c r="V719" s="90">
        <v>1.54</v>
      </c>
    </row>
    <row r="720" spans="13:22" x14ac:dyDescent="0.35">
      <c r="M720" t="s">
        <v>1112</v>
      </c>
      <c r="N720" t="s">
        <v>1016</v>
      </c>
      <c r="O720" t="s">
        <v>1014</v>
      </c>
      <c r="P720" t="s">
        <v>1433</v>
      </c>
      <c r="Q720">
        <v>5400</v>
      </c>
      <c r="R720">
        <v>1.1000000000000001</v>
      </c>
      <c r="S720">
        <v>2.44</v>
      </c>
      <c r="T720" s="90">
        <v>7855.63</v>
      </c>
      <c r="U720" s="90">
        <v>0.99</v>
      </c>
      <c r="V720" s="90">
        <v>1.51</v>
      </c>
    </row>
    <row r="721" spans="13:22" x14ac:dyDescent="0.35">
      <c r="M721" t="s">
        <v>1208</v>
      </c>
      <c r="N721" t="s">
        <v>1016</v>
      </c>
      <c r="O721" t="s">
        <v>1014</v>
      </c>
      <c r="P721" t="s">
        <v>1427</v>
      </c>
      <c r="Q721">
        <v>15800</v>
      </c>
      <c r="R721">
        <v>1.9</v>
      </c>
      <c r="S721">
        <v>1.44</v>
      </c>
      <c r="T721" s="90">
        <v>19061.52</v>
      </c>
      <c r="U721" s="90">
        <v>1.49</v>
      </c>
      <c r="V721" s="90">
        <v>0.93</v>
      </c>
    </row>
    <row r="722" spans="13:22" x14ac:dyDescent="0.35">
      <c r="M722" t="s">
        <v>1208</v>
      </c>
      <c r="N722" t="s">
        <v>1016</v>
      </c>
      <c r="O722" t="s">
        <v>1014</v>
      </c>
      <c r="P722" t="s">
        <v>1267</v>
      </c>
      <c r="Q722">
        <v>16200</v>
      </c>
      <c r="R722">
        <v>2.1</v>
      </c>
      <c r="S722">
        <v>1.56</v>
      </c>
      <c r="T722" s="90">
        <v>19428.169999999998</v>
      </c>
      <c r="U722" s="90">
        <v>1.6</v>
      </c>
      <c r="V722" s="90">
        <v>0.99</v>
      </c>
    </row>
    <row r="723" spans="13:22" x14ac:dyDescent="0.35">
      <c r="M723" t="s">
        <v>1208</v>
      </c>
      <c r="N723" t="s">
        <v>1016</v>
      </c>
      <c r="O723" t="s">
        <v>1014</v>
      </c>
      <c r="P723" t="s">
        <v>1428</v>
      </c>
      <c r="Q723">
        <v>19500</v>
      </c>
      <c r="R723">
        <v>2.4</v>
      </c>
      <c r="S723">
        <v>1.48</v>
      </c>
      <c r="T723" s="90">
        <v>23553.64</v>
      </c>
      <c r="U723" s="90">
        <v>1.85</v>
      </c>
      <c r="V723" s="90">
        <v>0.94</v>
      </c>
    </row>
    <row r="724" spans="13:22" x14ac:dyDescent="0.35">
      <c r="M724" t="s">
        <v>1208</v>
      </c>
      <c r="N724" t="s">
        <v>1016</v>
      </c>
      <c r="O724" t="s">
        <v>1014</v>
      </c>
      <c r="P724" t="s">
        <v>1268</v>
      </c>
      <c r="Q724">
        <v>19900</v>
      </c>
      <c r="R724">
        <v>2.6</v>
      </c>
      <c r="S724">
        <v>1.57</v>
      </c>
      <c r="T724" s="90">
        <v>23911.68</v>
      </c>
      <c r="U724" s="90">
        <v>2.0099999999999998</v>
      </c>
      <c r="V724" s="90">
        <v>1.01</v>
      </c>
    </row>
    <row r="725" spans="13:22" x14ac:dyDescent="0.35">
      <c r="M725" t="s">
        <v>1208</v>
      </c>
      <c r="N725" t="s">
        <v>1016</v>
      </c>
      <c r="O725" t="s">
        <v>1014</v>
      </c>
      <c r="P725" t="s">
        <v>1269</v>
      </c>
      <c r="Q725">
        <v>23500</v>
      </c>
      <c r="R725">
        <v>3.2</v>
      </c>
      <c r="S725">
        <v>1.63</v>
      </c>
      <c r="T725" s="90">
        <v>28440.73</v>
      </c>
      <c r="U725" s="90">
        <v>2.5</v>
      </c>
      <c r="V725" s="90">
        <v>1.05</v>
      </c>
    </row>
    <row r="726" spans="13:22" x14ac:dyDescent="0.35">
      <c r="M726" t="s">
        <v>1208</v>
      </c>
      <c r="N726" t="s">
        <v>1016</v>
      </c>
      <c r="O726" t="s">
        <v>1014</v>
      </c>
      <c r="P726" t="s">
        <v>1429</v>
      </c>
      <c r="Q726">
        <v>23100</v>
      </c>
      <c r="R726">
        <v>3</v>
      </c>
      <c r="S726">
        <v>1.56</v>
      </c>
      <c r="T726" s="90">
        <v>27828.74</v>
      </c>
      <c r="U726" s="90">
        <v>2.35</v>
      </c>
      <c r="V726" s="90">
        <v>1.01</v>
      </c>
    </row>
    <row r="727" spans="13:22" x14ac:dyDescent="0.35">
      <c r="M727" t="s">
        <v>1121</v>
      </c>
      <c r="N727" t="s">
        <v>1016</v>
      </c>
      <c r="O727" t="s">
        <v>1014</v>
      </c>
      <c r="P727" t="s">
        <v>1434</v>
      </c>
      <c r="Q727">
        <v>2760</v>
      </c>
      <c r="R727">
        <v>0.6</v>
      </c>
      <c r="S727">
        <v>2.61</v>
      </c>
      <c r="T727" s="90">
        <v>3792.54</v>
      </c>
      <c r="U727" s="90">
        <v>0.49</v>
      </c>
      <c r="V727" s="90">
        <v>1.54</v>
      </c>
    </row>
    <row r="728" spans="13:22" x14ac:dyDescent="0.35">
      <c r="M728" t="s">
        <v>1121</v>
      </c>
      <c r="N728" t="s">
        <v>1016</v>
      </c>
      <c r="O728" t="s">
        <v>1014</v>
      </c>
      <c r="P728" t="s">
        <v>1431</v>
      </c>
      <c r="Q728">
        <v>3330</v>
      </c>
      <c r="R728">
        <v>0.7</v>
      </c>
      <c r="S728">
        <v>2.52</v>
      </c>
      <c r="T728" s="90">
        <v>4581.6899999999996</v>
      </c>
      <c r="U728" s="90">
        <v>0.6</v>
      </c>
      <c r="V728" s="90">
        <v>1.58</v>
      </c>
    </row>
    <row r="729" spans="13:22" x14ac:dyDescent="0.35">
      <c r="M729" t="s">
        <v>1121</v>
      </c>
      <c r="N729" t="s">
        <v>1016</v>
      </c>
      <c r="O729" t="s">
        <v>1014</v>
      </c>
      <c r="P729" t="s">
        <v>1435</v>
      </c>
      <c r="Q729">
        <v>4100</v>
      </c>
      <c r="R729">
        <v>0.8</v>
      </c>
      <c r="S729">
        <v>2.34</v>
      </c>
      <c r="T729" s="90">
        <v>5630.47</v>
      </c>
      <c r="U729" s="90">
        <v>0.71</v>
      </c>
      <c r="V729" s="90">
        <v>1.52</v>
      </c>
    </row>
    <row r="730" spans="13:22" x14ac:dyDescent="0.35">
      <c r="M730" t="s">
        <v>1121</v>
      </c>
      <c r="N730" t="s">
        <v>1016</v>
      </c>
      <c r="O730" t="s">
        <v>1014</v>
      </c>
      <c r="P730" t="s">
        <v>1433</v>
      </c>
      <c r="Q730">
        <v>4660</v>
      </c>
      <c r="R730">
        <v>0.9</v>
      </c>
      <c r="S730">
        <v>2.3199999999999998</v>
      </c>
      <c r="T730" s="90">
        <v>6863</v>
      </c>
      <c r="U730" s="90">
        <v>0.85</v>
      </c>
      <c r="V730" s="90">
        <v>1.48</v>
      </c>
    </row>
    <row r="731" spans="13:22" x14ac:dyDescent="0.35">
      <c r="M731" t="s">
        <v>1088</v>
      </c>
      <c r="N731" t="s">
        <v>1011</v>
      </c>
      <c r="O731" t="s">
        <v>1014</v>
      </c>
      <c r="P731" t="s">
        <v>1126</v>
      </c>
      <c r="Q731">
        <v>14944.9</v>
      </c>
      <c r="R731">
        <v>2</v>
      </c>
      <c r="S731">
        <v>1.61</v>
      </c>
      <c r="T731" s="90">
        <v>28652.45</v>
      </c>
      <c r="U731" s="90">
        <v>2.11</v>
      </c>
      <c r="V731" s="148">
        <v>0.88</v>
      </c>
    </row>
    <row r="732" spans="13:22" x14ac:dyDescent="0.35">
      <c r="M732" t="s">
        <v>1088</v>
      </c>
      <c r="N732" t="s">
        <v>1011</v>
      </c>
      <c r="O732" t="s">
        <v>1014</v>
      </c>
      <c r="P732" t="s">
        <v>1127</v>
      </c>
      <c r="Q732">
        <v>22504.7</v>
      </c>
      <c r="R732">
        <v>3.1</v>
      </c>
      <c r="S732">
        <v>1.65</v>
      </c>
      <c r="T732" s="90">
        <v>44957.96</v>
      </c>
      <c r="U732" s="90">
        <v>3.4</v>
      </c>
      <c r="V732" s="148">
        <v>0.91</v>
      </c>
    </row>
    <row r="733" spans="13:22" x14ac:dyDescent="0.35">
      <c r="M733" t="s">
        <v>1088</v>
      </c>
      <c r="N733" t="s">
        <v>1011</v>
      </c>
      <c r="O733" t="s">
        <v>1014</v>
      </c>
      <c r="P733" t="s">
        <v>1436</v>
      </c>
      <c r="Q733">
        <v>29220.3</v>
      </c>
      <c r="R733">
        <v>3.8</v>
      </c>
      <c r="S733">
        <v>1.56</v>
      </c>
      <c r="T733" s="90">
        <v>55884.160000000003</v>
      </c>
      <c r="U733" s="90">
        <v>4.17</v>
      </c>
      <c r="V733" s="148">
        <v>0.89</v>
      </c>
    </row>
    <row r="734" spans="13:22" x14ac:dyDescent="0.35">
      <c r="M734" t="s">
        <v>1088</v>
      </c>
      <c r="N734" t="s">
        <v>1011</v>
      </c>
      <c r="O734" t="s">
        <v>1014</v>
      </c>
      <c r="P734" t="s">
        <v>1128</v>
      </c>
      <c r="Q734">
        <v>33711.5</v>
      </c>
      <c r="R734">
        <v>4.3</v>
      </c>
      <c r="S734">
        <v>1.53</v>
      </c>
      <c r="T734" s="90">
        <v>65214.2</v>
      </c>
      <c r="U734" s="90">
        <v>4.75</v>
      </c>
      <c r="V734" s="148">
        <v>0.87</v>
      </c>
    </row>
    <row r="735" spans="13:22" x14ac:dyDescent="0.35">
      <c r="M735" s="149" t="s">
        <v>1088</v>
      </c>
      <c r="N735" s="149" t="s">
        <v>1011</v>
      </c>
      <c r="O735" s="149" t="s">
        <v>1014</v>
      </c>
      <c r="P735" s="149" t="s">
        <v>1093</v>
      </c>
      <c r="Q735" s="149">
        <v>42395.1</v>
      </c>
      <c r="R735" s="149">
        <v>5.5</v>
      </c>
      <c r="S735" s="149">
        <v>1.56</v>
      </c>
      <c r="T735" s="150">
        <v>74143.39</v>
      </c>
      <c r="U735" s="150">
        <v>5.53</v>
      </c>
      <c r="V735" s="150">
        <v>0.9</v>
      </c>
    </row>
    <row r="736" spans="13:22" x14ac:dyDescent="0.35">
      <c r="M736" t="s">
        <v>1088</v>
      </c>
      <c r="N736" t="s">
        <v>1011</v>
      </c>
      <c r="O736" t="s">
        <v>1014</v>
      </c>
      <c r="P736" t="s">
        <v>1094</v>
      </c>
      <c r="Q736">
        <v>47526.1</v>
      </c>
      <c r="R736">
        <v>6.3</v>
      </c>
      <c r="S736">
        <v>1.59</v>
      </c>
      <c r="T736" s="90">
        <v>88327.35</v>
      </c>
      <c r="U736" s="90">
        <v>6.48</v>
      </c>
      <c r="V736" s="148">
        <v>0.88</v>
      </c>
    </row>
    <row r="737" spans="13:22" x14ac:dyDescent="0.35">
      <c r="M737" t="s">
        <v>1088</v>
      </c>
      <c r="N737" t="s">
        <v>1011</v>
      </c>
      <c r="O737" t="s">
        <v>1014</v>
      </c>
      <c r="P737" t="s">
        <v>1129</v>
      </c>
      <c r="Q737">
        <v>42517</v>
      </c>
      <c r="R737">
        <v>5.5</v>
      </c>
      <c r="S737">
        <v>1.55</v>
      </c>
      <c r="T737" s="90">
        <v>83632.06</v>
      </c>
      <c r="U737" s="90">
        <v>6.01</v>
      </c>
      <c r="V737" s="148">
        <v>0.86</v>
      </c>
    </row>
    <row r="738" spans="13:22" x14ac:dyDescent="0.35">
      <c r="M738" t="s">
        <v>1088</v>
      </c>
      <c r="N738" t="s">
        <v>1011</v>
      </c>
      <c r="O738" t="s">
        <v>1014</v>
      </c>
      <c r="P738" t="s">
        <v>1095</v>
      </c>
      <c r="Q738">
        <v>56710.6</v>
      </c>
      <c r="R738">
        <v>7.3</v>
      </c>
      <c r="S738">
        <v>1.54</v>
      </c>
      <c r="T738" s="90">
        <v>103297.47</v>
      </c>
      <c r="U738" s="90">
        <v>7.59</v>
      </c>
      <c r="V738" s="148">
        <v>0.88</v>
      </c>
    </row>
    <row r="739" spans="13:22" x14ac:dyDescent="0.35">
      <c r="M739" t="s">
        <v>1088</v>
      </c>
      <c r="N739" t="s">
        <v>1011</v>
      </c>
      <c r="O739" t="s">
        <v>1014</v>
      </c>
      <c r="P739" t="s">
        <v>1130</v>
      </c>
      <c r="Q739">
        <v>53649.9</v>
      </c>
      <c r="R739">
        <v>6.9</v>
      </c>
      <c r="S739">
        <v>1.54</v>
      </c>
      <c r="T739" s="90">
        <v>100380.88</v>
      </c>
      <c r="U739" s="90">
        <v>7.33</v>
      </c>
      <c r="V739" s="148">
        <v>0.88</v>
      </c>
    </row>
    <row r="740" spans="13:22" x14ac:dyDescent="0.35">
      <c r="M740" t="s">
        <v>1088</v>
      </c>
      <c r="N740" t="s">
        <v>1011</v>
      </c>
      <c r="O740" t="s">
        <v>1014</v>
      </c>
      <c r="P740" t="s">
        <v>1096</v>
      </c>
      <c r="Q740">
        <v>80933.5</v>
      </c>
      <c r="R740">
        <v>10.3</v>
      </c>
      <c r="S740">
        <v>1.53</v>
      </c>
      <c r="T740" s="90">
        <v>138863.41</v>
      </c>
      <c r="U740" s="90">
        <v>11.48</v>
      </c>
      <c r="V740" s="148">
        <v>0.99</v>
      </c>
    </row>
    <row r="741" spans="13:22" x14ac:dyDescent="0.35">
      <c r="M741" t="s">
        <v>1088</v>
      </c>
      <c r="N741" t="s">
        <v>1011</v>
      </c>
      <c r="O741" t="s">
        <v>1014</v>
      </c>
      <c r="P741" t="s">
        <v>1437</v>
      </c>
      <c r="Q741">
        <v>73654.5</v>
      </c>
      <c r="R741">
        <v>9.6</v>
      </c>
      <c r="S741">
        <v>1.56</v>
      </c>
      <c r="T741" s="90">
        <v>133918.34</v>
      </c>
      <c r="U741" s="90">
        <v>10.1</v>
      </c>
      <c r="V741" s="148">
        <v>0.9</v>
      </c>
    </row>
    <row r="742" spans="13:22" x14ac:dyDescent="0.35">
      <c r="M742" t="s">
        <v>1088</v>
      </c>
      <c r="N742" t="s">
        <v>1011</v>
      </c>
      <c r="O742" t="s">
        <v>1014</v>
      </c>
      <c r="P742" t="s">
        <v>1131</v>
      </c>
      <c r="Q742">
        <v>75051.600000000006</v>
      </c>
      <c r="R742">
        <v>9.6999999999999993</v>
      </c>
      <c r="S742">
        <v>1.55</v>
      </c>
      <c r="T742" s="90">
        <v>137061.13</v>
      </c>
      <c r="U742" s="90">
        <v>10.43</v>
      </c>
      <c r="V742" s="148">
        <v>0.91</v>
      </c>
    </row>
    <row r="743" spans="13:22" x14ac:dyDescent="0.35">
      <c r="M743" t="s">
        <v>1088</v>
      </c>
      <c r="N743" t="s">
        <v>1011</v>
      </c>
      <c r="O743" t="s">
        <v>1014</v>
      </c>
      <c r="P743" t="s">
        <v>1279</v>
      </c>
      <c r="Q743">
        <v>106543.3</v>
      </c>
      <c r="R743">
        <v>13.8</v>
      </c>
      <c r="S743">
        <v>1.55</v>
      </c>
      <c r="T743" s="90">
        <v>186859.59</v>
      </c>
      <c r="U743" s="90">
        <v>12.81</v>
      </c>
      <c r="V743" s="148">
        <v>0.82</v>
      </c>
    </row>
    <row r="744" spans="13:22" x14ac:dyDescent="0.35">
      <c r="M744" t="s">
        <v>1088</v>
      </c>
      <c r="N744" t="s">
        <v>1011</v>
      </c>
      <c r="O744" t="s">
        <v>1014</v>
      </c>
      <c r="P744" t="s">
        <v>1097</v>
      </c>
      <c r="Q744">
        <v>91063.2</v>
      </c>
      <c r="R744">
        <v>12.2</v>
      </c>
      <c r="S744">
        <v>1.61</v>
      </c>
      <c r="T744" s="90">
        <v>177234.13</v>
      </c>
      <c r="U744" s="90">
        <v>13.61</v>
      </c>
      <c r="V744" s="148">
        <v>0.92</v>
      </c>
    </row>
    <row r="745" spans="13:22" x14ac:dyDescent="0.35">
      <c r="M745" t="s">
        <v>1088</v>
      </c>
      <c r="N745" t="s">
        <v>1011</v>
      </c>
      <c r="O745" t="s">
        <v>1014</v>
      </c>
      <c r="P745" t="s">
        <v>1132</v>
      </c>
      <c r="Q745">
        <v>100547.1</v>
      </c>
      <c r="R745">
        <v>12.9</v>
      </c>
      <c r="S745">
        <v>1.54</v>
      </c>
      <c r="T745" s="90">
        <v>185640.86</v>
      </c>
      <c r="U745" s="90">
        <v>13.97</v>
      </c>
      <c r="V745" s="148">
        <v>0.9</v>
      </c>
    </row>
    <row r="746" spans="13:22" x14ac:dyDescent="0.35">
      <c r="M746" t="s">
        <v>1088</v>
      </c>
      <c r="N746" t="s">
        <v>1011</v>
      </c>
      <c r="O746" t="s">
        <v>1014</v>
      </c>
      <c r="P746" t="s">
        <v>1098</v>
      </c>
      <c r="Q746">
        <v>124356</v>
      </c>
      <c r="R746">
        <v>16.100000000000001</v>
      </c>
      <c r="S746">
        <v>1.55</v>
      </c>
      <c r="T746" s="90">
        <v>239086.34</v>
      </c>
      <c r="U746" s="90">
        <v>18.16</v>
      </c>
      <c r="V746" s="148">
        <v>0.91</v>
      </c>
    </row>
    <row r="747" spans="13:22" x14ac:dyDescent="0.35">
      <c r="M747" t="s">
        <v>1088</v>
      </c>
      <c r="N747" t="s">
        <v>1011</v>
      </c>
      <c r="O747" t="s">
        <v>1014</v>
      </c>
      <c r="P747" t="s">
        <v>1099</v>
      </c>
      <c r="Q747">
        <v>135998.09</v>
      </c>
      <c r="R747">
        <v>18.2</v>
      </c>
      <c r="S747">
        <v>1.61</v>
      </c>
      <c r="T747" s="90">
        <v>261855.35999999999</v>
      </c>
      <c r="U747" s="90">
        <v>20.86</v>
      </c>
      <c r="V747" s="148">
        <v>0.96</v>
      </c>
    </row>
    <row r="748" spans="13:22" x14ac:dyDescent="0.35">
      <c r="M748" t="s">
        <v>1088</v>
      </c>
      <c r="N748" t="s">
        <v>1011</v>
      </c>
      <c r="O748" t="s">
        <v>1014</v>
      </c>
      <c r="P748" t="s">
        <v>1133</v>
      </c>
      <c r="Q748">
        <v>138103.29999999999</v>
      </c>
      <c r="R748">
        <v>18.3</v>
      </c>
      <c r="S748">
        <v>1.59</v>
      </c>
      <c r="T748" s="90">
        <v>261905.09</v>
      </c>
      <c r="U748" s="90">
        <v>20.83</v>
      </c>
      <c r="V748" s="148">
        <v>0.95</v>
      </c>
    </row>
    <row r="749" spans="13:22" x14ac:dyDescent="0.35">
      <c r="M749" t="s">
        <v>1088</v>
      </c>
      <c r="N749" t="s">
        <v>1011</v>
      </c>
      <c r="O749" t="s">
        <v>1014</v>
      </c>
      <c r="P749" t="s">
        <v>1100</v>
      </c>
      <c r="Q749">
        <v>185507.3</v>
      </c>
      <c r="R749">
        <v>25.9</v>
      </c>
      <c r="S749">
        <v>1.68</v>
      </c>
      <c r="T749" s="90">
        <v>339885.5</v>
      </c>
      <c r="U749" s="90">
        <v>30.4</v>
      </c>
      <c r="V749" s="148">
        <v>1.07</v>
      </c>
    </row>
    <row r="750" spans="13:22" x14ac:dyDescent="0.35">
      <c r="M750" t="s">
        <v>1088</v>
      </c>
      <c r="N750" t="s">
        <v>1011</v>
      </c>
      <c r="O750" t="s">
        <v>1014</v>
      </c>
      <c r="P750" t="s">
        <v>1134</v>
      </c>
      <c r="Q750">
        <v>190782.8</v>
      </c>
      <c r="R750">
        <v>25.3</v>
      </c>
      <c r="S750">
        <v>1.59</v>
      </c>
      <c r="T750" s="90">
        <v>344084.13</v>
      </c>
      <c r="U750" s="90">
        <v>29</v>
      </c>
      <c r="V750" s="148">
        <v>1.01</v>
      </c>
    </row>
    <row r="751" spans="13:22" x14ac:dyDescent="0.35">
      <c r="M751" t="s">
        <v>1001</v>
      </c>
      <c r="N751" t="s">
        <v>1011</v>
      </c>
      <c r="O751" t="s">
        <v>1014</v>
      </c>
      <c r="P751" t="s">
        <v>1438</v>
      </c>
      <c r="Q751">
        <v>32700</v>
      </c>
      <c r="R751">
        <v>4.2</v>
      </c>
      <c r="S751">
        <v>1.54</v>
      </c>
      <c r="T751" s="90">
        <v>43992.05</v>
      </c>
      <c r="U751" s="90">
        <v>3.46</v>
      </c>
      <c r="V751" s="148">
        <v>0.94</v>
      </c>
    </row>
    <row r="752" spans="13:22" x14ac:dyDescent="0.35">
      <c r="M752" t="s">
        <v>1001</v>
      </c>
      <c r="N752" t="s">
        <v>1011</v>
      </c>
      <c r="O752" t="s">
        <v>1014</v>
      </c>
      <c r="P752" t="s">
        <v>1439</v>
      </c>
      <c r="Q752">
        <v>34900</v>
      </c>
      <c r="R752">
        <v>4</v>
      </c>
      <c r="S752">
        <v>1.38</v>
      </c>
      <c r="T752" s="90">
        <v>45733.440000000002</v>
      </c>
      <c r="U752" s="90">
        <v>3.26</v>
      </c>
      <c r="V752" s="148">
        <v>0.86</v>
      </c>
    </row>
    <row r="753" spans="13:22" x14ac:dyDescent="0.35">
      <c r="M753" t="s">
        <v>1001</v>
      </c>
      <c r="N753" t="s">
        <v>1011</v>
      </c>
      <c r="O753" t="s">
        <v>1014</v>
      </c>
      <c r="P753" t="s">
        <v>1440</v>
      </c>
      <c r="Q753">
        <v>41000</v>
      </c>
      <c r="R753">
        <v>4.7</v>
      </c>
      <c r="S753">
        <v>1.38</v>
      </c>
      <c r="T753" s="90">
        <v>53056.54</v>
      </c>
      <c r="U753" s="90">
        <v>3.75</v>
      </c>
      <c r="V753" s="148">
        <v>0.85</v>
      </c>
    </row>
    <row r="754" spans="13:22" x14ac:dyDescent="0.35">
      <c r="M754" t="s">
        <v>1001</v>
      </c>
      <c r="N754" t="s">
        <v>1011</v>
      </c>
      <c r="O754" t="s">
        <v>1014</v>
      </c>
      <c r="P754" t="s">
        <v>1441</v>
      </c>
      <c r="Q754">
        <v>52400</v>
      </c>
      <c r="R754">
        <v>6</v>
      </c>
      <c r="S754">
        <v>1.37</v>
      </c>
      <c r="T754" s="90">
        <v>66071.05</v>
      </c>
      <c r="U754" s="90">
        <v>4.72</v>
      </c>
      <c r="V754" s="148">
        <v>0.86</v>
      </c>
    </row>
    <row r="755" spans="13:22" x14ac:dyDescent="0.35">
      <c r="M755" t="s">
        <v>1001</v>
      </c>
      <c r="N755" t="s">
        <v>1011</v>
      </c>
      <c r="O755" t="s">
        <v>1014</v>
      </c>
      <c r="P755" t="s">
        <v>1442</v>
      </c>
      <c r="Q755">
        <v>59400</v>
      </c>
      <c r="R755">
        <v>6.9</v>
      </c>
      <c r="S755">
        <v>1.39</v>
      </c>
      <c r="T755" s="90">
        <v>74831.350000000006</v>
      </c>
      <c r="U755" s="90">
        <v>5.42</v>
      </c>
      <c r="V755" s="148">
        <v>0.87</v>
      </c>
    </row>
    <row r="756" spans="13:22" x14ac:dyDescent="0.35">
      <c r="M756" t="s">
        <v>1001</v>
      </c>
      <c r="N756" t="s">
        <v>1011</v>
      </c>
      <c r="O756" t="s">
        <v>1014</v>
      </c>
      <c r="P756" t="s">
        <v>1443</v>
      </c>
      <c r="Q756">
        <v>72800</v>
      </c>
      <c r="R756">
        <v>8.4</v>
      </c>
      <c r="S756">
        <v>1.38</v>
      </c>
      <c r="T756" s="90">
        <v>90793.77</v>
      </c>
      <c r="U756" s="90">
        <v>6.59</v>
      </c>
      <c r="V756" s="148">
        <v>0.87</v>
      </c>
    </row>
    <row r="757" spans="13:22" x14ac:dyDescent="0.35">
      <c r="M757" t="s">
        <v>1001</v>
      </c>
      <c r="N757" t="s">
        <v>1011</v>
      </c>
      <c r="O757" t="s">
        <v>1014</v>
      </c>
      <c r="P757" t="s">
        <v>1444</v>
      </c>
      <c r="Q757">
        <v>87200</v>
      </c>
      <c r="R757">
        <v>10</v>
      </c>
      <c r="S757">
        <v>1.38</v>
      </c>
      <c r="T757" s="90">
        <v>107369.55</v>
      </c>
      <c r="U757" s="90">
        <v>7.72</v>
      </c>
      <c r="V757" s="148">
        <v>0.86</v>
      </c>
    </row>
    <row r="758" spans="13:22" x14ac:dyDescent="0.35">
      <c r="M758" t="s">
        <v>1001</v>
      </c>
      <c r="N758" t="s">
        <v>1011</v>
      </c>
      <c r="O758" t="s">
        <v>1014</v>
      </c>
      <c r="P758" t="s">
        <v>1445</v>
      </c>
      <c r="Q758">
        <v>101000</v>
      </c>
      <c r="R758">
        <v>12.1</v>
      </c>
      <c r="S758">
        <v>1.44</v>
      </c>
      <c r="T758" s="90">
        <v>125606.94</v>
      </c>
      <c r="U758" s="90">
        <v>9.49</v>
      </c>
      <c r="V758" s="148">
        <v>0.91</v>
      </c>
    </row>
    <row r="759" spans="13:22" x14ac:dyDescent="0.35">
      <c r="M759" t="s">
        <v>1001</v>
      </c>
      <c r="N759" t="s">
        <v>1011</v>
      </c>
      <c r="O759" t="s">
        <v>1014</v>
      </c>
      <c r="P759" t="s">
        <v>1446</v>
      </c>
      <c r="Q759">
        <v>116000</v>
      </c>
      <c r="R759">
        <v>13.7</v>
      </c>
      <c r="S759">
        <v>1.42</v>
      </c>
      <c r="T759" s="90">
        <v>142945.41</v>
      </c>
      <c r="U759" s="90">
        <v>10.68</v>
      </c>
      <c r="V759" s="148">
        <v>0.9</v>
      </c>
    </row>
    <row r="760" spans="13:22" x14ac:dyDescent="0.35">
      <c r="M760" t="s">
        <v>1001</v>
      </c>
      <c r="N760" t="s">
        <v>1011</v>
      </c>
      <c r="O760" t="s">
        <v>1014</v>
      </c>
      <c r="P760" t="s">
        <v>1447</v>
      </c>
      <c r="Q760">
        <v>123000</v>
      </c>
      <c r="R760">
        <v>14.2</v>
      </c>
      <c r="S760">
        <v>1.39</v>
      </c>
      <c r="T760" s="90">
        <v>154379.16</v>
      </c>
      <c r="U760" s="90">
        <v>11.17</v>
      </c>
      <c r="V760" s="148">
        <v>0.87</v>
      </c>
    </row>
    <row r="761" spans="13:22" x14ac:dyDescent="0.35">
      <c r="M761" t="s">
        <v>1001</v>
      </c>
      <c r="N761" t="s">
        <v>1011</v>
      </c>
      <c r="O761" t="s">
        <v>1014</v>
      </c>
      <c r="P761" t="s">
        <v>1448</v>
      </c>
      <c r="Q761">
        <v>158000</v>
      </c>
      <c r="R761">
        <v>18.600000000000001</v>
      </c>
      <c r="S761">
        <v>1.41</v>
      </c>
      <c r="T761" s="90">
        <v>200364.56</v>
      </c>
      <c r="U761" s="90">
        <v>14.56</v>
      </c>
      <c r="V761" s="148">
        <v>0.87</v>
      </c>
    </row>
    <row r="762" spans="13:22" x14ac:dyDescent="0.35">
      <c r="M762" t="s">
        <v>1001</v>
      </c>
      <c r="N762" t="s">
        <v>1011</v>
      </c>
      <c r="O762" t="s">
        <v>1014</v>
      </c>
      <c r="P762" t="s">
        <v>1449</v>
      </c>
      <c r="Q762">
        <v>187000</v>
      </c>
      <c r="R762">
        <v>22.5</v>
      </c>
      <c r="S762">
        <v>1.44</v>
      </c>
      <c r="T762" s="90">
        <v>235165.03</v>
      </c>
      <c r="U762" s="90">
        <v>17.63</v>
      </c>
      <c r="V762" s="148">
        <v>0.9</v>
      </c>
    </row>
    <row r="763" spans="13:22" x14ac:dyDescent="0.35">
      <c r="M763" t="s">
        <v>1001</v>
      </c>
      <c r="N763" t="s">
        <v>1011</v>
      </c>
      <c r="O763" t="s">
        <v>1014</v>
      </c>
      <c r="P763" t="s">
        <v>1450</v>
      </c>
      <c r="Q763">
        <v>230000</v>
      </c>
      <c r="R763">
        <v>27.6</v>
      </c>
      <c r="S763">
        <v>1.44</v>
      </c>
      <c r="T763" s="90">
        <v>285843.63</v>
      </c>
      <c r="U763" s="90">
        <v>21.49</v>
      </c>
      <c r="V763" s="148">
        <v>0.9</v>
      </c>
    </row>
    <row r="764" spans="13:22" x14ac:dyDescent="0.35">
      <c r="M764" t="s">
        <v>1001</v>
      </c>
      <c r="N764" t="s">
        <v>1011</v>
      </c>
      <c r="O764" t="s">
        <v>1014</v>
      </c>
      <c r="P764" t="s">
        <v>1451</v>
      </c>
      <c r="Q764">
        <v>254000</v>
      </c>
      <c r="R764">
        <v>30.2</v>
      </c>
      <c r="S764">
        <v>1.43</v>
      </c>
      <c r="T764" s="90">
        <v>313510.69</v>
      </c>
      <c r="U764" s="90">
        <v>23.54</v>
      </c>
      <c r="V764" s="148">
        <v>0.9</v>
      </c>
    </row>
    <row r="765" spans="13:22" x14ac:dyDescent="0.35">
      <c r="M765" t="s">
        <v>1001</v>
      </c>
      <c r="N765" t="s">
        <v>1011</v>
      </c>
      <c r="O765" t="s">
        <v>1014</v>
      </c>
      <c r="P765" t="s">
        <v>1452</v>
      </c>
      <c r="Q765">
        <v>281000</v>
      </c>
      <c r="R765">
        <v>33.200000000000003</v>
      </c>
      <c r="S765">
        <v>1.42</v>
      </c>
      <c r="T765" s="90">
        <v>348189.69</v>
      </c>
      <c r="U765" s="90">
        <v>26.11</v>
      </c>
      <c r="V765" s="148">
        <v>0.9</v>
      </c>
    </row>
    <row r="766" spans="13:22" x14ac:dyDescent="0.35">
      <c r="M766" t="s">
        <v>1135</v>
      </c>
      <c r="N766" t="s">
        <v>1011</v>
      </c>
      <c r="O766" t="s">
        <v>1014</v>
      </c>
      <c r="P766" t="s">
        <v>1453</v>
      </c>
      <c r="Q766">
        <v>20900</v>
      </c>
      <c r="R766">
        <v>2.6</v>
      </c>
      <c r="S766">
        <v>1.49</v>
      </c>
      <c r="T766" s="90">
        <v>24567.62</v>
      </c>
      <c r="U766" s="90">
        <v>2.0099999999999998</v>
      </c>
      <c r="V766" s="148">
        <v>0.98</v>
      </c>
    </row>
    <row r="767" spans="13:22" x14ac:dyDescent="0.35">
      <c r="M767" t="s">
        <v>1135</v>
      </c>
      <c r="N767" t="s">
        <v>1011</v>
      </c>
      <c r="O767" t="s">
        <v>1014</v>
      </c>
      <c r="P767" t="s">
        <v>1293</v>
      </c>
      <c r="Q767">
        <v>21500</v>
      </c>
      <c r="R767">
        <v>2.8</v>
      </c>
      <c r="S767">
        <v>1.56</v>
      </c>
      <c r="T767" s="90">
        <v>25344.37</v>
      </c>
      <c r="U767" s="90">
        <v>2.2200000000000002</v>
      </c>
      <c r="V767" s="148">
        <v>1.05</v>
      </c>
    </row>
    <row r="768" spans="13:22" x14ac:dyDescent="0.35">
      <c r="M768" t="s">
        <v>1135</v>
      </c>
      <c r="N768" t="s">
        <v>1011</v>
      </c>
      <c r="O768" t="s">
        <v>1014</v>
      </c>
      <c r="P768" t="s">
        <v>1454</v>
      </c>
      <c r="Q768">
        <v>25700</v>
      </c>
      <c r="R768">
        <v>3.2</v>
      </c>
      <c r="S768">
        <v>1.49</v>
      </c>
      <c r="T768" s="90">
        <v>30356.799999999999</v>
      </c>
      <c r="U768" s="90">
        <v>2.56</v>
      </c>
      <c r="V768" s="148">
        <v>1.01</v>
      </c>
    </row>
    <row r="769" spans="13:22" x14ac:dyDescent="0.35">
      <c r="M769" t="s">
        <v>1135</v>
      </c>
      <c r="N769" t="s">
        <v>1011</v>
      </c>
      <c r="O769" t="s">
        <v>1014</v>
      </c>
      <c r="P769" t="s">
        <v>1294</v>
      </c>
      <c r="Q769">
        <v>26600</v>
      </c>
      <c r="R769">
        <v>3.4</v>
      </c>
      <c r="S769">
        <v>1.53</v>
      </c>
      <c r="T769" s="90">
        <v>31106</v>
      </c>
      <c r="U769" s="90">
        <v>2.7</v>
      </c>
      <c r="V769" s="148">
        <v>1.04</v>
      </c>
    </row>
    <row r="770" spans="13:22" x14ac:dyDescent="0.35">
      <c r="M770" t="s">
        <v>1135</v>
      </c>
      <c r="N770" t="s">
        <v>1011</v>
      </c>
      <c r="O770" t="s">
        <v>1014</v>
      </c>
      <c r="P770" t="s">
        <v>1455</v>
      </c>
      <c r="Q770">
        <v>29800</v>
      </c>
      <c r="R770">
        <v>3.7</v>
      </c>
      <c r="S770">
        <v>1.49</v>
      </c>
      <c r="T770" s="90">
        <v>35001.769999999997</v>
      </c>
      <c r="U770" s="90">
        <v>2.88</v>
      </c>
      <c r="V770" s="148">
        <v>0.99</v>
      </c>
    </row>
    <row r="771" spans="13:22" x14ac:dyDescent="0.35">
      <c r="M771" t="s">
        <v>1135</v>
      </c>
      <c r="N771" t="s">
        <v>1011</v>
      </c>
      <c r="O771" t="s">
        <v>1014</v>
      </c>
      <c r="P771" t="s">
        <v>1295</v>
      </c>
      <c r="Q771">
        <v>31100</v>
      </c>
      <c r="R771">
        <v>4</v>
      </c>
      <c r="S771">
        <v>1.54</v>
      </c>
      <c r="T771" s="90">
        <v>36514.46</v>
      </c>
      <c r="U771" s="90">
        <v>2.97</v>
      </c>
      <c r="V771" s="148">
        <v>0.97</v>
      </c>
    </row>
    <row r="772" spans="13:22" x14ac:dyDescent="0.35">
      <c r="M772" t="s">
        <v>1135</v>
      </c>
      <c r="N772" t="s">
        <v>1011</v>
      </c>
      <c r="O772" t="s">
        <v>1014</v>
      </c>
      <c r="P772" t="s">
        <v>1456</v>
      </c>
      <c r="Q772">
        <v>36600</v>
      </c>
      <c r="R772">
        <v>4.5</v>
      </c>
      <c r="S772">
        <v>1.48</v>
      </c>
      <c r="T772" s="90">
        <v>43118.97</v>
      </c>
      <c r="U772" s="90">
        <v>3.55</v>
      </c>
      <c r="V772" s="148">
        <v>0.99</v>
      </c>
    </row>
    <row r="773" spans="13:22" x14ac:dyDescent="0.35">
      <c r="M773" t="s">
        <v>1135</v>
      </c>
      <c r="N773" t="s">
        <v>1011</v>
      </c>
      <c r="O773" t="s">
        <v>1014</v>
      </c>
      <c r="P773" t="s">
        <v>1296</v>
      </c>
      <c r="Q773">
        <v>38000</v>
      </c>
      <c r="R773">
        <v>4.8</v>
      </c>
      <c r="S773">
        <v>1.52</v>
      </c>
      <c r="T773" s="90">
        <v>44302.37</v>
      </c>
      <c r="U773" s="90">
        <v>3.9</v>
      </c>
      <c r="V773" s="148">
        <v>1.06</v>
      </c>
    </row>
    <row r="774" spans="13:22" x14ac:dyDescent="0.35">
      <c r="M774" t="s">
        <v>1135</v>
      </c>
      <c r="N774" t="s">
        <v>1011</v>
      </c>
      <c r="O774" t="s">
        <v>1014</v>
      </c>
      <c r="P774" t="s">
        <v>1457</v>
      </c>
      <c r="Q774">
        <v>44100</v>
      </c>
      <c r="R774">
        <v>5.5</v>
      </c>
      <c r="S774">
        <v>1.5</v>
      </c>
      <c r="T774" s="90">
        <v>52093.75</v>
      </c>
      <c r="U774" s="90">
        <v>4.21</v>
      </c>
      <c r="V774" s="148">
        <v>0.97</v>
      </c>
    </row>
    <row r="775" spans="13:22" x14ac:dyDescent="0.35">
      <c r="M775" t="s">
        <v>1135</v>
      </c>
      <c r="N775" t="s">
        <v>1011</v>
      </c>
      <c r="O775" t="s">
        <v>1014</v>
      </c>
      <c r="P775" t="s">
        <v>1297</v>
      </c>
      <c r="Q775">
        <v>45400</v>
      </c>
      <c r="R775">
        <v>5.8</v>
      </c>
      <c r="S775">
        <v>1.53</v>
      </c>
      <c r="T775" s="90">
        <v>53558.29</v>
      </c>
      <c r="U775" s="90">
        <v>4.43</v>
      </c>
      <c r="V775" s="148">
        <v>0.99</v>
      </c>
    </row>
    <row r="776" spans="13:22" x14ac:dyDescent="0.35">
      <c r="M776" t="s">
        <v>1135</v>
      </c>
      <c r="N776" t="s">
        <v>1011</v>
      </c>
      <c r="O776" t="s">
        <v>1014</v>
      </c>
      <c r="P776" t="s">
        <v>1298</v>
      </c>
      <c r="Q776">
        <v>54300</v>
      </c>
      <c r="R776">
        <v>7.6</v>
      </c>
      <c r="S776">
        <v>1.68</v>
      </c>
      <c r="T776" s="90">
        <v>64273.82</v>
      </c>
      <c r="U776" s="90">
        <v>6.03</v>
      </c>
      <c r="V776" s="148">
        <v>1.1299999999999999</v>
      </c>
    </row>
    <row r="777" spans="13:22" x14ac:dyDescent="0.35">
      <c r="M777" t="s">
        <v>1135</v>
      </c>
      <c r="N777" t="s">
        <v>1011</v>
      </c>
      <c r="O777" t="s">
        <v>1014</v>
      </c>
      <c r="P777" t="s">
        <v>1458</v>
      </c>
      <c r="Q777">
        <v>75800</v>
      </c>
      <c r="R777">
        <v>9.9</v>
      </c>
      <c r="S777">
        <v>1.57</v>
      </c>
      <c r="T777" s="90">
        <v>86696.320000000007</v>
      </c>
      <c r="U777" s="90">
        <v>7.91</v>
      </c>
      <c r="V777" s="148">
        <v>1.0900000000000001</v>
      </c>
    </row>
    <row r="778" spans="13:22" x14ac:dyDescent="0.35">
      <c r="M778" t="s">
        <v>1135</v>
      </c>
      <c r="N778" t="s">
        <v>1011</v>
      </c>
      <c r="O778" t="s">
        <v>1014</v>
      </c>
      <c r="P778" t="s">
        <v>1299</v>
      </c>
      <c r="Q778">
        <v>76700</v>
      </c>
      <c r="R778">
        <v>10.4</v>
      </c>
      <c r="S778">
        <v>1.63</v>
      </c>
      <c r="T778" s="90">
        <v>85503.98</v>
      </c>
      <c r="U778" s="90">
        <v>8.41</v>
      </c>
      <c r="V778" s="148">
        <v>1.18</v>
      </c>
    </row>
    <row r="779" spans="13:22" x14ac:dyDescent="0.35">
      <c r="M779" t="s">
        <v>1135</v>
      </c>
      <c r="N779" t="s">
        <v>1011</v>
      </c>
      <c r="O779" t="s">
        <v>1014</v>
      </c>
      <c r="P779" t="s">
        <v>1300</v>
      </c>
      <c r="Q779">
        <v>94300</v>
      </c>
      <c r="R779">
        <v>12.5</v>
      </c>
      <c r="S779">
        <v>1.59</v>
      </c>
      <c r="T779" s="90">
        <v>111559.69</v>
      </c>
      <c r="U779" s="90">
        <v>9.92</v>
      </c>
      <c r="V779" s="148">
        <v>1.07</v>
      </c>
    </row>
    <row r="780" spans="13:22" x14ac:dyDescent="0.35">
      <c r="M780" t="s">
        <v>1112</v>
      </c>
      <c r="N780" t="s">
        <v>1011</v>
      </c>
      <c r="O780" t="s">
        <v>1014</v>
      </c>
      <c r="P780" t="s">
        <v>1459</v>
      </c>
      <c r="Q780">
        <v>3590</v>
      </c>
      <c r="R780">
        <v>0.7</v>
      </c>
      <c r="S780">
        <v>2.34</v>
      </c>
      <c r="T780" s="90">
        <v>4773.62</v>
      </c>
      <c r="U780" s="90">
        <v>0.61</v>
      </c>
      <c r="V780" s="148">
        <v>1.52</v>
      </c>
    </row>
    <row r="781" spans="13:22" x14ac:dyDescent="0.35">
      <c r="M781" t="s">
        <v>1112</v>
      </c>
      <c r="N781" t="s">
        <v>1011</v>
      </c>
      <c r="O781" t="s">
        <v>1014</v>
      </c>
      <c r="P781" t="s">
        <v>1144</v>
      </c>
      <c r="Q781">
        <v>4770</v>
      </c>
      <c r="R781">
        <v>0.9</v>
      </c>
      <c r="S781">
        <v>2.2599999999999998</v>
      </c>
      <c r="T781" s="90">
        <v>6870.59</v>
      </c>
      <c r="U781" s="90">
        <v>0.84</v>
      </c>
      <c r="V781" s="148">
        <v>1.46</v>
      </c>
    </row>
    <row r="782" spans="13:22" x14ac:dyDescent="0.35">
      <c r="M782" t="s">
        <v>1112</v>
      </c>
      <c r="N782" t="s">
        <v>1011</v>
      </c>
      <c r="O782" t="s">
        <v>1014</v>
      </c>
      <c r="P782" t="s">
        <v>1460</v>
      </c>
      <c r="Q782">
        <v>4900</v>
      </c>
      <c r="R782">
        <v>0.9</v>
      </c>
      <c r="S782">
        <v>2.2000000000000002</v>
      </c>
      <c r="T782" s="90">
        <v>7085.55</v>
      </c>
      <c r="U782" s="90">
        <v>0.84</v>
      </c>
      <c r="V782" s="148">
        <v>1.43</v>
      </c>
    </row>
    <row r="783" spans="13:22" x14ac:dyDescent="0.35">
      <c r="M783" t="s">
        <v>1112</v>
      </c>
      <c r="N783" t="s">
        <v>1011</v>
      </c>
      <c r="O783" t="s">
        <v>1014</v>
      </c>
      <c r="P783" t="s">
        <v>1461</v>
      </c>
      <c r="Q783">
        <v>5280</v>
      </c>
      <c r="R783">
        <v>1</v>
      </c>
      <c r="S783">
        <v>2.27</v>
      </c>
      <c r="T783" s="90">
        <v>7364.34</v>
      </c>
      <c r="U783" s="90">
        <v>0.86</v>
      </c>
      <c r="V783" s="148">
        <v>1.41</v>
      </c>
    </row>
    <row r="784" spans="13:22" x14ac:dyDescent="0.35">
      <c r="M784" t="s">
        <v>1112</v>
      </c>
      <c r="N784" t="s">
        <v>1011</v>
      </c>
      <c r="O784" t="s">
        <v>1014</v>
      </c>
      <c r="P784" t="s">
        <v>1462</v>
      </c>
      <c r="Q784">
        <v>6200</v>
      </c>
      <c r="R784">
        <v>1.2</v>
      </c>
      <c r="S784">
        <v>2.3199999999999998</v>
      </c>
      <c r="T784" s="90">
        <v>8340.57</v>
      </c>
      <c r="U784" s="90">
        <v>1.07</v>
      </c>
      <c r="V784" s="148">
        <v>1.54</v>
      </c>
    </row>
    <row r="785" spans="13:22" x14ac:dyDescent="0.35">
      <c r="M785" t="s">
        <v>1112</v>
      </c>
      <c r="N785" t="s">
        <v>1011</v>
      </c>
      <c r="O785" t="s">
        <v>1014</v>
      </c>
      <c r="P785" t="s">
        <v>1153</v>
      </c>
      <c r="Q785">
        <v>9780</v>
      </c>
      <c r="R785">
        <v>1.5</v>
      </c>
      <c r="S785">
        <v>1.84</v>
      </c>
      <c r="T785" s="90">
        <v>12948.77</v>
      </c>
      <c r="U785" s="90">
        <v>1.27</v>
      </c>
      <c r="V785" s="148">
        <v>1.18</v>
      </c>
    </row>
    <row r="786" spans="13:22" x14ac:dyDescent="0.35">
      <c r="M786" t="s">
        <v>1112</v>
      </c>
      <c r="N786" t="s">
        <v>1011</v>
      </c>
      <c r="O786" t="s">
        <v>1014</v>
      </c>
      <c r="P786" t="s">
        <v>1463</v>
      </c>
      <c r="Q786">
        <v>10000</v>
      </c>
      <c r="R786">
        <v>1.6</v>
      </c>
      <c r="S786">
        <v>1.92</v>
      </c>
      <c r="T786" s="90">
        <v>13452.02</v>
      </c>
      <c r="U786" s="90">
        <v>1.4</v>
      </c>
      <c r="V786" s="148">
        <v>1.25</v>
      </c>
    </row>
    <row r="787" spans="13:22" x14ac:dyDescent="0.35">
      <c r="M787" t="s">
        <v>1026</v>
      </c>
      <c r="N787" t="s">
        <v>1011</v>
      </c>
      <c r="O787" t="s">
        <v>1014</v>
      </c>
      <c r="P787" t="s">
        <v>1464</v>
      </c>
      <c r="Q787">
        <v>3700</v>
      </c>
      <c r="R787">
        <v>0.6</v>
      </c>
      <c r="S787">
        <v>1.95</v>
      </c>
      <c r="T787" s="90">
        <v>4926.8999999999996</v>
      </c>
      <c r="U787" s="90">
        <v>0.47</v>
      </c>
      <c r="V787" s="148">
        <v>1.1499999999999999</v>
      </c>
    </row>
    <row r="788" spans="13:22" x14ac:dyDescent="0.35">
      <c r="M788" t="s">
        <v>1026</v>
      </c>
      <c r="N788" t="s">
        <v>1011</v>
      </c>
      <c r="O788" t="s">
        <v>1014</v>
      </c>
      <c r="P788" t="s">
        <v>1465</v>
      </c>
      <c r="Q788">
        <v>3800</v>
      </c>
      <c r="R788">
        <v>0.6</v>
      </c>
      <c r="S788">
        <v>1.89</v>
      </c>
      <c r="T788" s="90">
        <v>5060.75</v>
      </c>
      <c r="U788" s="90">
        <v>0.49</v>
      </c>
      <c r="V788" s="148">
        <v>1.1599999999999999</v>
      </c>
    </row>
    <row r="789" spans="13:22" x14ac:dyDescent="0.35">
      <c r="M789" t="s">
        <v>1026</v>
      </c>
      <c r="N789" t="s">
        <v>1011</v>
      </c>
      <c r="O789" t="s">
        <v>1014</v>
      </c>
      <c r="P789" t="s">
        <v>1466</v>
      </c>
      <c r="Q789">
        <v>6090</v>
      </c>
      <c r="R789">
        <v>0.9</v>
      </c>
      <c r="S789">
        <v>1.77</v>
      </c>
      <c r="T789" s="90">
        <v>7931.96</v>
      </c>
      <c r="U789" s="90">
        <v>0.8</v>
      </c>
      <c r="V789" s="148">
        <v>1.22</v>
      </c>
    </row>
    <row r="790" spans="13:22" x14ac:dyDescent="0.35">
      <c r="M790" t="s">
        <v>1026</v>
      </c>
      <c r="N790" t="s">
        <v>1011</v>
      </c>
      <c r="O790" t="s">
        <v>1014</v>
      </c>
      <c r="P790" t="s">
        <v>1467</v>
      </c>
      <c r="Q790">
        <v>6080</v>
      </c>
      <c r="R790">
        <v>0.9</v>
      </c>
      <c r="S790">
        <v>1.78</v>
      </c>
      <c r="T790" s="90">
        <v>7986.49</v>
      </c>
      <c r="U790" s="90">
        <v>0.79</v>
      </c>
      <c r="V790" s="148">
        <v>1.18</v>
      </c>
    </row>
    <row r="791" spans="13:22" x14ac:dyDescent="0.35">
      <c r="M791" t="s">
        <v>1026</v>
      </c>
      <c r="N791" t="s">
        <v>1011</v>
      </c>
      <c r="O791" t="s">
        <v>1014</v>
      </c>
      <c r="P791" t="s">
        <v>1192</v>
      </c>
      <c r="Q791">
        <v>12900</v>
      </c>
      <c r="R791">
        <v>1.7</v>
      </c>
      <c r="S791">
        <v>1.58</v>
      </c>
      <c r="T791" s="90">
        <v>16249.83</v>
      </c>
      <c r="U791" s="90">
        <v>1.4</v>
      </c>
      <c r="V791" s="148">
        <v>1.04</v>
      </c>
    </row>
    <row r="792" spans="13:22" x14ac:dyDescent="0.35">
      <c r="M792" t="s">
        <v>1026</v>
      </c>
      <c r="N792" t="s">
        <v>1011</v>
      </c>
      <c r="O792" t="s">
        <v>1014</v>
      </c>
      <c r="P792" t="s">
        <v>1193</v>
      </c>
      <c r="Q792">
        <v>13200</v>
      </c>
      <c r="R792">
        <v>1.9</v>
      </c>
      <c r="S792">
        <v>1.73</v>
      </c>
      <c r="T792" s="90">
        <v>16696.150000000001</v>
      </c>
      <c r="U792" s="90">
        <v>1.52</v>
      </c>
      <c r="V792" s="148">
        <v>1.0900000000000001</v>
      </c>
    </row>
    <row r="793" spans="13:22" x14ac:dyDescent="0.35">
      <c r="M793" t="s">
        <v>1026</v>
      </c>
      <c r="N793" t="s">
        <v>1011</v>
      </c>
      <c r="O793" t="s">
        <v>1014</v>
      </c>
      <c r="P793" t="s">
        <v>1468</v>
      </c>
      <c r="Q793">
        <v>14400</v>
      </c>
      <c r="R793">
        <v>2.1</v>
      </c>
      <c r="S793">
        <v>1.75</v>
      </c>
      <c r="T793" s="90">
        <v>19123.04</v>
      </c>
      <c r="U793" s="90">
        <v>1.77</v>
      </c>
      <c r="V793" s="148">
        <v>1.1100000000000001</v>
      </c>
    </row>
    <row r="794" spans="13:22" x14ac:dyDescent="0.35">
      <c r="M794" t="s">
        <v>1026</v>
      </c>
      <c r="N794" t="s">
        <v>1011</v>
      </c>
      <c r="O794" t="s">
        <v>1014</v>
      </c>
      <c r="P794" t="s">
        <v>1469</v>
      </c>
      <c r="Q794">
        <v>14500</v>
      </c>
      <c r="R794">
        <v>2</v>
      </c>
      <c r="S794">
        <v>1.66</v>
      </c>
      <c r="T794" s="90">
        <v>19113.91</v>
      </c>
      <c r="U794" s="90">
        <v>1.7</v>
      </c>
      <c r="V794" s="148">
        <v>1.06</v>
      </c>
    </row>
    <row r="795" spans="13:22" x14ac:dyDescent="0.35">
      <c r="M795" t="s">
        <v>1026</v>
      </c>
      <c r="N795" t="s">
        <v>1011</v>
      </c>
      <c r="O795" t="s">
        <v>1014</v>
      </c>
      <c r="P795" t="s">
        <v>1470</v>
      </c>
      <c r="Q795">
        <v>17800</v>
      </c>
      <c r="R795">
        <v>2.7</v>
      </c>
      <c r="S795">
        <v>1.82</v>
      </c>
      <c r="T795" s="90">
        <v>20987.26</v>
      </c>
      <c r="U795" s="90">
        <v>2.36</v>
      </c>
      <c r="V795" s="148">
        <v>1.35</v>
      </c>
    </row>
    <row r="796" spans="13:22" x14ac:dyDescent="0.35">
      <c r="M796" t="s">
        <v>1026</v>
      </c>
      <c r="N796" t="s">
        <v>1011</v>
      </c>
      <c r="O796" t="s">
        <v>1014</v>
      </c>
      <c r="P796" t="s">
        <v>1471</v>
      </c>
      <c r="Q796">
        <v>25800</v>
      </c>
      <c r="R796">
        <v>4</v>
      </c>
      <c r="S796">
        <v>1.86</v>
      </c>
      <c r="T796" s="90">
        <v>33395</v>
      </c>
      <c r="U796" s="90">
        <v>3.15</v>
      </c>
      <c r="V796" s="148">
        <v>1.1299999999999999</v>
      </c>
    </row>
    <row r="797" spans="13:22" x14ac:dyDescent="0.35">
      <c r="M797" t="s">
        <v>1026</v>
      </c>
      <c r="N797" t="s">
        <v>1011</v>
      </c>
      <c r="O797" t="s">
        <v>1014</v>
      </c>
      <c r="P797" t="s">
        <v>1472</v>
      </c>
      <c r="Q797">
        <v>25800</v>
      </c>
      <c r="R797">
        <v>3.8</v>
      </c>
      <c r="S797">
        <v>1.77</v>
      </c>
      <c r="T797" s="90">
        <v>33395</v>
      </c>
      <c r="U797" s="90">
        <v>3</v>
      </c>
      <c r="V797" s="148">
        <v>1.08</v>
      </c>
    </row>
    <row r="798" spans="13:22" x14ac:dyDescent="0.35">
      <c r="M798" t="s">
        <v>1026</v>
      </c>
      <c r="N798" t="s">
        <v>1011</v>
      </c>
      <c r="O798" t="s">
        <v>1014</v>
      </c>
      <c r="P798" t="s">
        <v>1473</v>
      </c>
      <c r="Q798">
        <v>25800</v>
      </c>
      <c r="R798">
        <v>3.9</v>
      </c>
      <c r="S798">
        <v>1.81</v>
      </c>
      <c r="T798" s="90">
        <v>32915.730000000003</v>
      </c>
      <c r="U798" s="90">
        <v>2.95</v>
      </c>
      <c r="V798" s="148">
        <v>1.08</v>
      </c>
    </row>
    <row r="799" spans="13:22" x14ac:dyDescent="0.35">
      <c r="M799" t="s">
        <v>1026</v>
      </c>
      <c r="N799" t="s">
        <v>1011</v>
      </c>
      <c r="O799" t="s">
        <v>1014</v>
      </c>
      <c r="P799" t="s">
        <v>1474</v>
      </c>
      <c r="Q799">
        <v>43400</v>
      </c>
      <c r="R799">
        <v>6.1</v>
      </c>
      <c r="S799">
        <v>1.69</v>
      </c>
      <c r="T799" s="90">
        <v>55509.89</v>
      </c>
      <c r="U799" s="90">
        <v>5.19</v>
      </c>
      <c r="V799" s="148">
        <v>1.1200000000000001</v>
      </c>
    </row>
    <row r="800" spans="13:22" x14ac:dyDescent="0.35">
      <c r="M800" t="s">
        <v>1026</v>
      </c>
      <c r="N800" t="s">
        <v>1011</v>
      </c>
      <c r="O800" t="s">
        <v>1014</v>
      </c>
      <c r="P800" t="s">
        <v>1391</v>
      </c>
      <c r="Q800">
        <v>64100</v>
      </c>
      <c r="R800">
        <v>8.5</v>
      </c>
      <c r="S800">
        <v>1.59</v>
      </c>
      <c r="T800" s="90">
        <v>81118.19</v>
      </c>
      <c r="U800" s="90">
        <v>7.19</v>
      </c>
      <c r="V800" s="148">
        <v>1.06</v>
      </c>
    </row>
    <row r="801" spans="13:22" x14ac:dyDescent="0.35">
      <c r="M801" t="s">
        <v>1078</v>
      </c>
      <c r="N801" t="s">
        <v>1011</v>
      </c>
      <c r="O801" t="s">
        <v>1014</v>
      </c>
      <c r="P801" t="s">
        <v>1439</v>
      </c>
      <c r="Q801">
        <v>29400</v>
      </c>
      <c r="R801">
        <v>3.5</v>
      </c>
      <c r="S801">
        <v>1.43</v>
      </c>
      <c r="T801" s="90">
        <v>38520.94</v>
      </c>
      <c r="U801" s="90">
        <v>2.82</v>
      </c>
      <c r="V801" s="148">
        <v>0.88</v>
      </c>
    </row>
    <row r="802" spans="13:22" x14ac:dyDescent="0.35">
      <c r="M802" t="s">
        <v>1078</v>
      </c>
      <c r="N802" t="s">
        <v>1011</v>
      </c>
      <c r="O802" t="s">
        <v>1014</v>
      </c>
      <c r="P802" t="s">
        <v>1440</v>
      </c>
      <c r="Q802">
        <v>35300</v>
      </c>
      <c r="R802">
        <v>4.0999999999999996</v>
      </c>
      <c r="S802">
        <v>1.39</v>
      </c>
      <c r="T802" s="90">
        <v>45730.11</v>
      </c>
      <c r="U802" s="90">
        <v>3.23</v>
      </c>
      <c r="V802" s="148">
        <v>0.85</v>
      </c>
    </row>
    <row r="803" spans="13:22" x14ac:dyDescent="0.35">
      <c r="M803" t="s">
        <v>1078</v>
      </c>
      <c r="N803" t="s">
        <v>1011</v>
      </c>
      <c r="O803" t="s">
        <v>1014</v>
      </c>
      <c r="P803" t="s">
        <v>1441</v>
      </c>
      <c r="Q803">
        <v>43200</v>
      </c>
      <c r="R803">
        <v>5.0999999999999996</v>
      </c>
      <c r="S803">
        <v>1.42</v>
      </c>
      <c r="T803" s="90">
        <v>54444.86</v>
      </c>
      <c r="U803" s="90">
        <v>4.0199999999999996</v>
      </c>
      <c r="V803" s="148">
        <v>0.89</v>
      </c>
    </row>
    <row r="804" spans="13:22" x14ac:dyDescent="0.35">
      <c r="M804" t="s">
        <v>1078</v>
      </c>
      <c r="N804" t="s">
        <v>1011</v>
      </c>
      <c r="O804" t="s">
        <v>1014</v>
      </c>
      <c r="P804" t="s">
        <v>1442</v>
      </c>
      <c r="Q804">
        <v>49700</v>
      </c>
      <c r="R804">
        <v>5.8</v>
      </c>
      <c r="S804">
        <v>1.4</v>
      </c>
      <c r="T804" s="90">
        <v>62646.06</v>
      </c>
      <c r="U804" s="90">
        <v>4.57</v>
      </c>
      <c r="V804" s="148">
        <v>0.88</v>
      </c>
    </row>
    <row r="805" spans="13:22" x14ac:dyDescent="0.35">
      <c r="M805" t="s">
        <v>1078</v>
      </c>
      <c r="N805" t="s">
        <v>1011</v>
      </c>
      <c r="O805" t="s">
        <v>1014</v>
      </c>
      <c r="P805" t="s">
        <v>1443</v>
      </c>
      <c r="Q805">
        <v>61700</v>
      </c>
      <c r="R805">
        <v>7.2</v>
      </c>
      <c r="S805">
        <v>1.4</v>
      </c>
      <c r="T805" s="90">
        <v>76581.62</v>
      </c>
      <c r="U805" s="90">
        <v>5.59</v>
      </c>
      <c r="V805" s="148">
        <v>0.88</v>
      </c>
    </row>
    <row r="806" spans="13:22" x14ac:dyDescent="0.35">
      <c r="M806" t="s">
        <v>1078</v>
      </c>
      <c r="N806" t="s">
        <v>1011</v>
      </c>
      <c r="O806" t="s">
        <v>1014</v>
      </c>
      <c r="P806" t="s">
        <v>1444</v>
      </c>
      <c r="Q806">
        <v>74300</v>
      </c>
      <c r="R806">
        <v>8.5</v>
      </c>
      <c r="S806">
        <v>1.37</v>
      </c>
      <c r="T806" s="90">
        <v>91659</v>
      </c>
      <c r="U806" s="90">
        <v>6.56</v>
      </c>
      <c r="V806" s="148">
        <v>0.86</v>
      </c>
    </row>
    <row r="807" spans="13:22" x14ac:dyDescent="0.35">
      <c r="M807" t="s">
        <v>1078</v>
      </c>
      <c r="N807" t="s">
        <v>1011</v>
      </c>
      <c r="O807" t="s">
        <v>1014</v>
      </c>
      <c r="P807" t="s">
        <v>1445</v>
      </c>
      <c r="Q807">
        <v>84400</v>
      </c>
      <c r="R807">
        <v>10.9</v>
      </c>
      <c r="S807">
        <v>1.55</v>
      </c>
      <c r="T807" s="90">
        <v>104672.42</v>
      </c>
      <c r="U807" s="90">
        <v>8.5399999999999991</v>
      </c>
      <c r="V807" s="148">
        <v>0.98</v>
      </c>
    </row>
    <row r="808" spans="13:22" x14ac:dyDescent="0.35">
      <c r="M808" t="s">
        <v>1078</v>
      </c>
      <c r="N808" t="s">
        <v>1011</v>
      </c>
      <c r="O808" t="s">
        <v>1014</v>
      </c>
      <c r="P808" t="s">
        <v>1446</v>
      </c>
      <c r="Q808">
        <v>97200</v>
      </c>
      <c r="R808">
        <v>11.7</v>
      </c>
      <c r="S808">
        <v>1.44</v>
      </c>
      <c r="T808" s="90">
        <v>119846.18</v>
      </c>
      <c r="U808" s="90">
        <v>9.1300000000000008</v>
      </c>
      <c r="V808" s="148">
        <v>0.91</v>
      </c>
    </row>
    <row r="809" spans="13:22" x14ac:dyDescent="0.35">
      <c r="M809" t="s">
        <v>1078</v>
      </c>
      <c r="N809" t="s">
        <v>1011</v>
      </c>
      <c r="O809" t="s">
        <v>1014</v>
      </c>
      <c r="P809" t="s">
        <v>1447</v>
      </c>
      <c r="Q809">
        <v>103000</v>
      </c>
      <c r="R809">
        <v>11.7</v>
      </c>
      <c r="S809">
        <v>1.36</v>
      </c>
      <c r="T809" s="90">
        <v>128691.53</v>
      </c>
      <c r="U809" s="90">
        <v>9.15</v>
      </c>
      <c r="V809" s="148">
        <v>0.85</v>
      </c>
    </row>
    <row r="810" spans="13:22" x14ac:dyDescent="0.35">
      <c r="M810" t="s">
        <v>1078</v>
      </c>
      <c r="N810" t="s">
        <v>1011</v>
      </c>
      <c r="O810" t="s">
        <v>1014</v>
      </c>
      <c r="P810" t="s">
        <v>1448</v>
      </c>
      <c r="Q810">
        <v>135000</v>
      </c>
      <c r="R810">
        <v>15.6</v>
      </c>
      <c r="S810">
        <v>1.39</v>
      </c>
      <c r="T810" s="90">
        <v>170809.58</v>
      </c>
      <c r="U810" s="90">
        <v>12.18</v>
      </c>
      <c r="V810" s="148">
        <v>0.86</v>
      </c>
    </row>
    <row r="811" spans="13:22" x14ac:dyDescent="0.35">
      <c r="M811" t="s">
        <v>1078</v>
      </c>
      <c r="N811" t="s">
        <v>1011</v>
      </c>
      <c r="O811" t="s">
        <v>1014</v>
      </c>
      <c r="P811" t="s">
        <v>1449</v>
      </c>
      <c r="Q811">
        <v>161000</v>
      </c>
      <c r="R811">
        <v>18.899999999999999</v>
      </c>
      <c r="S811">
        <v>1.41</v>
      </c>
      <c r="T811" s="90">
        <v>202797.81</v>
      </c>
      <c r="U811" s="90">
        <v>14.81</v>
      </c>
      <c r="V811" s="148">
        <v>0.88</v>
      </c>
    </row>
    <row r="812" spans="13:22" x14ac:dyDescent="0.35">
      <c r="M812" t="s">
        <v>1078</v>
      </c>
      <c r="N812" t="s">
        <v>1011</v>
      </c>
      <c r="O812" t="s">
        <v>1014</v>
      </c>
      <c r="P812" t="s">
        <v>1450</v>
      </c>
      <c r="Q812">
        <v>192000</v>
      </c>
      <c r="R812">
        <v>22.6</v>
      </c>
      <c r="S812">
        <v>1.41</v>
      </c>
      <c r="T812" s="90">
        <v>238679.47</v>
      </c>
      <c r="U812" s="90">
        <v>17.62</v>
      </c>
      <c r="V812" s="148">
        <v>0.89</v>
      </c>
    </row>
    <row r="813" spans="13:22" x14ac:dyDescent="0.35">
      <c r="M813" t="s">
        <v>1078</v>
      </c>
      <c r="N813" t="s">
        <v>1011</v>
      </c>
      <c r="O813" t="s">
        <v>1014</v>
      </c>
      <c r="P813" t="s">
        <v>1475</v>
      </c>
      <c r="Q813">
        <v>216000</v>
      </c>
      <c r="R813">
        <v>25.3</v>
      </c>
      <c r="S813">
        <v>1.41</v>
      </c>
      <c r="T813" s="90">
        <v>269659.88</v>
      </c>
      <c r="U813" s="90">
        <v>19.77</v>
      </c>
      <c r="V813" s="148">
        <v>0.88</v>
      </c>
    </row>
    <row r="814" spans="13:22" x14ac:dyDescent="0.35">
      <c r="M814" t="s">
        <v>1078</v>
      </c>
      <c r="N814" t="s">
        <v>1011</v>
      </c>
      <c r="O814" t="s">
        <v>1014</v>
      </c>
      <c r="P814" t="s">
        <v>1452</v>
      </c>
      <c r="Q814">
        <v>236000</v>
      </c>
      <c r="R814">
        <v>27.8</v>
      </c>
      <c r="S814">
        <v>1.41</v>
      </c>
      <c r="T814" s="90">
        <v>293196.25</v>
      </c>
      <c r="U814" s="90">
        <v>21.9</v>
      </c>
      <c r="V814" s="148">
        <v>0.9</v>
      </c>
    </row>
    <row r="815" spans="13:22" x14ac:dyDescent="0.35">
      <c r="M815" t="s">
        <v>1208</v>
      </c>
      <c r="N815" t="s">
        <v>1011</v>
      </c>
      <c r="O815" t="s">
        <v>1014</v>
      </c>
      <c r="P815" t="s">
        <v>1453</v>
      </c>
      <c r="Q815">
        <v>17200</v>
      </c>
      <c r="R815">
        <v>2.2999999999999998</v>
      </c>
      <c r="S815">
        <v>1.6</v>
      </c>
      <c r="T815" s="90">
        <v>20296.099999999999</v>
      </c>
      <c r="U815" s="90">
        <v>1.74</v>
      </c>
      <c r="V815" s="148">
        <v>1.03</v>
      </c>
    </row>
    <row r="816" spans="13:22" x14ac:dyDescent="0.35">
      <c r="M816" t="s">
        <v>1208</v>
      </c>
      <c r="N816" t="s">
        <v>1011</v>
      </c>
      <c r="O816" t="s">
        <v>1014</v>
      </c>
      <c r="P816" t="s">
        <v>1293</v>
      </c>
      <c r="Q816">
        <v>17900</v>
      </c>
      <c r="R816">
        <v>2.5</v>
      </c>
      <c r="S816">
        <v>1.68</v>
      </c>
      <c r="T816" s="90">
        <v>21059.14</v>
      </c>
      <c r="U816" s="90">
        <v>1.93</v>
      </c>
      <c r="V816" s="148">
        <v>1.1000000000000001</v>
      </c>
    </row>
    <row r="817" spans="13:22" x14ac:dyDescent="0.35">
      <c r="M817" t="s">
        <v>1208</v>
      </c>
      <c r="N817" t="s">
        <v>1011</v>
      </c>
      <c r="O817" t="s">
        <v>1014</v>
      </c>
      <c r="P817" t="s">
        <v>1454</v>
      </c>
      <c r="Q817">
        <v>21300</v>
      </c>
      <c r="R817">
        <v>2.8</v>
      </c>
      <c r="S817">
        <v>1.58</v>
      </c>
      <c r="T817" s="90">
        <v>25172.69</v>
      </c>
      <c r="U817" s="90">
        <v>2.15</v>
      </c>
      <c r="V817" s="148">
        <v>1.03</v>
      </c>
    </row>
    <row r="818" spans="13:22" x14ac:dyDescent="0.35">
      <c r="M818" t="s">
        <v>1208</v>
      </c>
      <c r="N818" t="s">
        <v>1011</v>
      </c>
      <c r="O818" t="s">
        <v>1014</v>
      </c>
      <c r="P818" t="s">
        <v>1294</v>
      </c>
      <c r="Q818">
        <v>22100</v>
      </c>
      <c r="R818">
        <v>3</v>
      </c>
      <c r="S818">
        <v>1.63</v>
      </c>
      <c r="T818" s="90">
        <v>25861.42</v>
      </c>
      <c r="U818" s="90">
        <v>2.3199999999999998</v>
      </c>
      <c r="V818" s="148">
        <v>1.07</v>
      </c>
    </row>
    <row r="819" spans="13:22" x14ac:dyDescent="0.35">
      <c r="M819" t="s">
        <v>1208</v>
      </c>
      <c r="N819" t="s">
        <v>1011</v>
      </c>
      <c r="O819" t="s">
        <v>1014</v>
      </c>
      <c r="P819" t="s">
        <v>1455</v>
      </c>
      <c r="Q819">
        <v>24600</v>
      </c>
      <c r="R819">
        <v>3.1</v>
      </c>
      <c r="S819">
        <v>1.51</v>
      </c>
      <c r="T819" s="90">
        <v>29037.53</v>
      </c>
      <c r="U819" s="90">
        <v>2.36</v>
      </c>
      <c r="V819" s="148">
        <v>0.97</v>
      </c>
    </row>
    <row r="820" spans="13:22" x14ac:dyDescent="0.35">
      <c r="M820" t="s">
        <v>1208</v>
      </c>
      <c r="N820" t="s">
        <v>1011</v>
      </c>
      <c r="O820" t="s">
        <v>1014</v>
      </c>
      <c r="P820" t="s">
        <v>1295</v>
      </c>
      <c r="Q820">
        <v>25800</v>
      </c>
      <c r="R820">
        <v>3.4</v>
      </c>
      <c r="S820">
        <v>1.58</v>
      </c>
      <c r="T820" s="90">
        <v>30345.58</v>
      </c>
      <c r="U820" s="90">
        <v>2.62</v>
      </c>
      <c r="V820" s="148">
        <v>1.04</v>
      </c>
    </row>
    <row r="821" spans="13:22" x14ac:dyDescent="0.35">
      <c r="M821" t="s">
        <v>1208</v>
      </c>
      <c r="N821" t="s">
        <v>1011</v>
      </c>
      <c r="O821" t="s">
        <v>1014</v>
      </c>
      <c r="P821" t="s">
        <v>1456</v>
      </c>
      <c r="Q821">
        <v>30200</v>
      </c>
      <c r="R821">
        <v>3.8</v>
      </c>
      <c r="S821">
        <v>1.51</v>
      </c>
      <c r="T821" s="90">
        <v>35631.980000000003</v>
      </c>
      <c r="U821" s="90">
        <v>2.95</v>
      </c>
      <c r="V821" s="148">
        <v>0.99</v>
      </c>
    </row>
    <row r="822" spans="13:22" x14ac:dyDescent="0.35">
      <c r="M822" t="s">
        <v>1208</v>
      </c>
      <c r="N822" t="s">
        <v>1011</v>
      </c>
      <c r="O822" t="s">
        <v>1014</v>
      </c>
      <c r="P822" t="s">
        <v>1296</v>
      </c>
      <c r="Q822">
        <v>31500</v>
      </c>
      <c r="R822">
        <v>4.2</v>
      </c>
      <c r="S822">
        <v>1.6</v>
      </c>
      <c r="T822" s="90">
        <v>36748.57</v>
      </c>
      <c r="U822" s="90">
        <v>3.26</v>
      </c>
      <c r="V822" s="148">
        <v>1.07</v>
      </c>
    </row>
    <row r="823" spans="13:22" x14ac:dyDescent="0.35">
      <c r="M823" t="s">
        <v>1208</v>
      </c>
      <c r="N823" t="s">
        <v>1011</v>
      </c>
      <c r="O823" t="s">
        <v>1014</v>
      </c>
      <c r="P823" t="s">
        <v>1457</v>
      </c>
      <c r="Q823">
        <v>36300</v>
      </c>
      <c r="R823">
        <v>4.8</v>
      </c>
      <c r="S823">
        <v>1.59</v>
      </c>
      <c r="T823" s="90">
        <v>42745.14</v>
      </c>
      <c r="U823" s="90">
        <v>3.61</v>
      </c>
      <c r="V823" s="148">
        <v>1.01</v>
      </c>
    </row>
    <row r="824" spans="13:22" x14ac:dyDescent="0.35">
      <c r="M824" t="s">
        <v>1208</v>
      </c>
      <c r="N824" t="s">
        <v>1011</v>
      </c>
      <c r="O824" t="s">
        <v>1014</v>
      </c>
      <c r="P824" t="s">
        <v>1297</v>
      </c>
      <c r="Q824">
        <v>37600</v>
      </c>
      <c r="R824">
        <v>5</v>
      </c>
      <c r="S824">
        <v>1.6</v>
      </c>
      <c r="T824" s="90">
        <v>44267.14</v>
      </c>
      <c r="U824" s="90">
        <v>3.84</v>
      </c>
      <c r="V824" s="148">
        <v>1.04</v>
      </c>
    </row>
    <row r="825" spans="13:22" x14ac:dyDescent="0.35">
      <c r="M825" t="s">
        <v>1208</v>
      </c>
      <c r="N825" t="s">
        <v>1011</v>
      </c>
      <c r="O825" t="s">
        <v>1014</v>
      </c>
      <c r="P825" t="s">
        <v>1316</v>
      </c>
      <c r="Q825">
        <v>45900</v>
      </c>
      <c r="R825">
        <v>6.3</v>
      </c>
      <c r="S825">
        <v>1.65</v>
      </c>
      <c r="T825" s="90">
        <v>54540.53</v>
      </c>
      <c r="U825" s="90">
        <v>4.8499999999999996</v>
      </c>
      <c r="V825" s="148">
        <v>1.07</v>
      </c>
    </row>
    <row r="826" spans="13:22" x14ac:dyDescent="0.35">
      <c r="M826" t="s">
        <v>1208</v>
      </c>
      <c r="N826" t="s">
        <v>1011</v>
      </c>
      <c r="O826" t="s">
        <v>1014</v>
      </c>
      <c r="P826" t="s">
        <v>1476</v>
      </c>
      <c r="Q826">
        <v>62500</v>
      </c>
      <c r="R826">
        <v>7.9</v>
      </c>
      <c r="S826">
        <v>1.52</v>
      </c>
      <c r="T826" s="90">
        <v>66411.42</v>
      </c>
      <c r="U826" s="90">
        <v>6.32</v>
      </c>
      <c r="V826" s="148">
        <v>1.1399999999999999</v>
      </c>
    </row>
    <row r="827" spans="13:22" x14ac:dyDescent="0.35">
      <c r="M827" t="s">
        <v>1208</v>
      </c>
      <c r="N827" t="s">
        <v>1011</v>
      </c>
      <c r="O827" t="s">
        <v>1014</v>
      </c>
      <c r="P827" t="s">
        <v>1317</v>
      </c>
      <c r="Q827">
        <v>63600</v>
      </c>
      <c r="R827">
        <v>8.5</v>
      </c>
      <c r="S827">
        <v>1.6</v>
      </c>
      <c r="T827" s="90">
        <v>73536.91</v>
      </c>
      <c r="U827" s="90">
        <v>6.59</v>
      </c>
      <c r="V827" s="148">
        <v>1.07</v>
      </c>
    </row>
    <row r="828" spans="13:22" x14ac:dyDescent="0.35">
      <c r="M828" t="s">
        <v>1208</v>
      </c>
      <c r="N828" t="s">
        <v>1011</v>
      </c>
      <c r="O828" t="s">
        <v>1014</v>
      </c>
      <c r="P828" t="s">
        <v>1318</v>
      </c>
      <c r="Q828">
        <v>77900</v>
      </c>
      <c r="R828">
        <v>10.3</v>
      </c>
      <c r="S828">
        <v>1.59</v>
      </c>
      <c r="T828" s="90">
        <v>92675.61</v>
      </c>
      <c r="U828" s="90">
        <v>7.91</v>
      </c>
      <c r="V828" s="148">
        <v>1.02</v>
      </c>
    </row>
    <row r="829" spans="13:22" x14ac:dyDescent="0.35">
      <c r="M829" t="s">
        <v>1085</v>
      </c>
      <c r="N829" t="s">
        <v>1011</v>
      </c>
      <c r="O829" t="s">
        <v>1014</v>
      </c>
      <c r="P829" t="s">
        <v>1464</v>
      </c>
      <c r="Q829">
        <v>3090</v>
      </c>
      <c r="R829">
        <v>0.5</v>
      </c>
      <c r="S829">
        <v>1.94</v>
      </c>
      <c r="T829" s="90">
        <v>4113.97</v>
      </c>
      <c r="U829" s="90">
        <v>0.39</v>
      </c>
      <c r="V829" s="148">
        <v>1.1299999999999999</v>
      </c>
    </row>
    <row r="830" spans="13:22" x14ac:dyDescent="0.35">
      <c r="M830" t="s">
        <v>1085</v>
      </c>
      <c r="N830" t="s">
        <v>1011</v>
      </c>
      <c r="O830" t="s">
        <v>1014</v>
      </c>
      <c r="P830" t="s">
        <v>1467</v>
      </c>
      <c r="Q830">
        <v>5080</v>
      </c>
      <c r="R830">
        <v>0.8</v>
      </c>
      <c r="S830">
        <v>1.89</v>
      </c>
      <c r="T830" s="90">
        <v>6668.72</v>
      </c>
      <c r="U830" s="90">
        <v>0.65</v>
      </c>
      <c r="V830" s="148">
        <v>1.1599999999999999</v>
      </c>
    </row>
    <row r="831" spans="13:22" x14ac:dyDescent="0.35">
      <c r="M831" t="s">
        <v>1085</v>
      </c>
      <c r="N831" t="s">
        <v>1011</v>
      </c>
      <c r="O831" t="s">
        <v>1014</v>
      </c>
      <c r="P831" t="s">
        <v>1466</v>
      </c>
      <c r="Q831">
        <v>5090</v>
      </c>
      <c r="R831">
        <v>0.8</v>
      </c>
      <c r="S831">
        <v>1.89</v>
      </c>
      <c r="T831" s="90">
        <v>6623.18</v>
      </c>
      <c r="U831" s="90">
        <v>0.66</v>
      </c>
      <c r="V831" s="148">
        <v>1.19</v>
      </c>
    </row>
    <row r="832" spans="13:22" x14ac:dyDescent="0.35">
      <c r="M832" t="s">
        <v>1085</v>
      </c>
      <c r="N832" t="s">
        <v>1011</v>
      </c>
      <c r="O832" t="s">
        <v>1014</v>
      </c>
      <c r="P832" t="s">
        <v>1207</v>
      </c>
      <c r="Q832">
        <v>12100</v>
      </c>
      <c r="R832">
        <v>0.1</v>
      </c>
      <c r="S832">
        <v>0.1</v>
      </c>
      <c r="T832" s="90">
        <v>15052.63</v>
      </c>
      <c r="U832" s="90">
        <v>0.05</v>
      </c>
      <c r="V832" s="148">
        <v>0.04</v>
      </c>
    </row>
    <row r="833" spans="13:22" x14ac:dyDescent="0.35">
      <c r="M833" t="s">
        <v>1085</v>
      </c>
      <c r="N833" t="s">
        <v>1011</v>
      </c>
      <c r="O833" t="s">
        <v>1014</v>
      </c>
      <c r="P833" t="s">
        <v>1472</v>
      </c>
      <c r="Q833">
        <v>21500</v>
      </c>
      <c r="R833">
        <v>3.1</v>
      </c>
      <c r="S833">
        <v>1.73</v>
      </c>
      <c r="T833" s="90">
        <v>27884.84</v>
      </c>
      <c r="U833" s="90">
        <v>2.46</v>
      </c>
      <c r="V833" s="148">
        <v>1.06</v>
      </c>
    </row>
    <row r="834" spans="13:22" x14ac:dyDescent="0.35">
      <c r="M834" t="s">
        <v>1085</v>
      </c>
      <c r="N834" t="s">
        <v>1011</v>
      </c>
      <c r="O834" t="s">
        <v>1014</v>
      </c>
      <c r="P834" t="s">
        <v>1473</v>
      </c>
      <c r="Q834">
        <v>21500</v>
      </c>
      <c r="R834">
        <v>3.5</v>
      </c>
      <c r="S834">
        <v>1.95</v>
      </c>
      <c r="T834" s="90">
        <v>27829.18</v>
      </c>
      <c r="U834" s="90">
        <v>2.7</v>
      </c>
      <c r="V834" s="148">
        <v>1.1599999999999999</v>
      </c>
    </row>
    <row r="835" spans="13:22" x14ac:dyDescent="0.35">
      <c r="M835" t="s">
        <v>1085</v>
      </c>
      <c r="N835" t="s">
        <v>1011</v>
      </c>
      <c r="O835" t="s">
        <v>1014</v>
      </c>
      <c r="P835" t="s">
        <v>1474</v>
      </c>
      <c r="Q835">
        <v>36200</v>
      </c>
      <c r="R835">
        <v>5</v>
      </c>
      <c r="S835">
        <v>1.66</v>
      </c>
      <c r="T835" s="90">
        <v>46350.75</v>
      </c>
      <c r="U835" s="90">
        <v>4.25</v>
      </c>
      <c r="V835" s="148">
        <v>1.1000000000000001</v>
      </c>
    </row>
    <row r="836" spans="13:22" x14ac:dyDescent="0.35">
      <c r="M836" t="s">
        <v>1085</v>
      </c>
      <c r="N836" t="s">
        <v>1011</v>
      </c>
      <c r="O836" t="s">
        <v>1014</v>
      </c>
      <c r="P836" t="s">
        <v>1205</v>
      </c>
      <c r="Q836">
        <v>145000</v>
      </c>
      <c r="R836">
        <v>18</v>
      </c>
      <c r="S836">
        <v>1.49</v>
      </c>
      <c r="T836" s="90">
        <v>189603.13</v>
      </c>
      <c r="U836" s="90">
        <v>15.11</v>
      </c>
      <c r="V836" s="148">
        <v>0.96</v>
      </c>
    </row>
    <row r="837" spans="13:22" x14ac:dyDescent="0.35">
      <c r="M837" t="s">
        <v>1085</v>
      </c>
      <c r="N837" t="s">
        <v>1011</v>
      </c>
      <c r="O837" t="s">
        <v>1014</v>
      </c>
      <c r="P837" t="s">
        <v>1206</v>
      </c>
      <c r="Q837">
        <v>193000</v>
      </c>
      <c r="R837">
        <v>23</v>
      </c>
      <c r="S837">
        <v>1.43</v>
      </c>
      <c r="T837" s="90">
        <v>229143.14</v>
      </c>
      <c r="U837" s="90">
        <v>18.940000000000001</v>
      </c>
      <c r="V837" s="148">
        <v>0.99</v>
      </c>
    </row>
    <row r="838" spans="13:22" x14ac:dyDescent="0.35">
      <c r="M838" t="s">
        <v>1001</v>
      </c>
      <c r="N838" t="s">
        <v>1019</v>
      </c>
      <c r="O838" t="s">
        <v>1014</v>
      </c>
      <c r="P838" t="s">
        <v>1477</v>
      </c>
      <c r="Q838">
        <v>34600</v>
      </c>
      <c r="R838">
        <v>4.5</v>
      </c>
      <c r="S838">
        <v>1.56</v>
      </c>
      <c r="T838" s="90">
        <v>49565.37</v>
      </c>
      <c r="U838" s="90">
        <v>3.66</v>
      </c>
      <c r="V838" s="90">
        <v>0.89</v>
      </c>
    </row>
    <row r="839" spans="13:22" x14ac:dyDescent="0.35">
      <c r="M839" t="s">
        <v>1001</v>
      </c>
      <c r="N839" t="s">
        <v>1019</v>
      </c>
      <c r="O839" t="s">
        <v>1014</v>
      </c>
      <c r="P839" t="s">
        <v>1478</v>
      </c>
      <c r="Q839">
        <v>41900</v>
      </c>
      <c r="R839">
        <v>5.3</v>
      </c>
      <c r="S839">
        <v>1.52</v>
      </c>
      <c r="T839" s="90">
        <v>59014.64</v>
      </c>
      <c r="U839" s="90">
        <v>4.29</v>
      </c>
      <c r="V839" s="90">
        <v>0.87</v>
      </c>
    </row>
    <row r="840" spans="13:22" x14ac:dyDescent="0.35">
      <c r="M840" t="s">
        <v>1001</v>
      </c>
      <c r="N840" t="s">
        <v>1019</v>
      </c>
      <c r="O840" t="s">
        <v>1014</v>
      </c>
      <c r="P840" t="s">
        <v>1479</v>
      </c>
      <c r="Q840">
        <v>51800</v>
      </c>
      <c r="R840">
        <v>6.6</v>
      </c>
      <c r="S840">
        <v>1.53</v>
      </c>
      <c r="T840" s="90">
        <v>71869.08</v>
      </c>
      <c r="U840" s="90">
        <v>5.32</v>
      </c>
      <c r="V840" s="90">
        <v>0.89</v>
      </c>
    </row>
    <row r="841" spans="13:22" x14ac:dyDescent="0.35">
      <c r="M841" t="s">
        <v>1001</v>
      </c>
      <c r="N841" t="s">
        <v>1019</v>
      </c>
      <c r="O841" t="s">
        <v>1014</v>
      </c>
      <c r="P841" t="s">
        <v>1480</v>
      </c>
      <c r="Q841">
        <v>60100</v>
      </c>
      <c r="R841">
        <v>7.6</v>
      </c>
      <c r="S841">
        <v>1.52</v>
      </c>
      <c r="T841" s="90">
        <v>82764.639999999999</v>
      </c>
      <c r="U841" s="90">
        <v>6.11</v>
      </c>
      <c r="V841" s="90">
        <v>0.89</v>
      </c>
    </row>
    <row r="842" spans="13:22" x14ac:dyDescent="0.35">
      <c r="M842" t="s">
        <v>1001</v>
      </c>
      <c r="N842" t="s">
        <v>1019</v>
      </c>
      <c r="O842" t="s">
        <v>1014</v>
      </c>
      <c r="P842" t="s">
        <v>1481</v>
      </c>
      <c r="Q842">
        <v>71200</v>
      </c>
      <c r="R842">
        <v>9.1</v>
      </c>
      <c r="S842">
        <v>1.53</v>
      </c>
      <c r="T842" s="90">
        <v>98709.52</v>
      </c>
      <c r="U842" s="90">
        <v>7.2</v>
      </c>
      <c r="V842" s="90">
        <v>0.88</v>
      </c>
    </row>
    <row r="843" spans="13:22" x14ac:dyDescent="0.35">
      <c r="M843" t="s">
        <v>1001</v>
      </c>
      <c r="N843" t="s">
        <v>1019</v>
      </c>
      <c r="O843" t="s">
        <v>1014</v>
      </c>
      <c r="P843" t="s">
        <v>1482</v>
      </c>
      <c r="Q843">
        <v>84800</v>
      </c>
      <c r="R843">
        <v>11</v>
      </c>
      <c r="S843">
        <v>1.56</v>
      </c>
      <c r="T843" s="90">
        <v>115038.23</v>
      </c>
      <c r="U843" s="90">
        <v>8.76</v>
      </c>
      <c r="V843" s="90">
        <v>0.91</v>
      </c>
    </row>
    <row r="844" spans="13:22" x14ac:dyDescent="0.35">
      <c r="M844" t="s">
        <v>1001</v>
      </c>
      <c r="N844" t="s">
        <v>1019</v>
      </c>
      <c r="O844" t="s">
        <v>1014</v>
      </c>
      <c r="P844" t="s">
        <v>1483</v>
      </c>
      <c r="Q844">
        <v>104600</v>
      </c>
      <c r="R844">
        <v>13.8</v>
      </c>
      <c r="S844">
        <v>1.58</v>
      </c>
      <c r="T844" s="90">
        <v>143326.57999999999</v>
      </c>
      <c r="U844" s="90">
        <v>11.11</v>
      </c>
      <c r="V844" s="90">
        <v>0.93</v>
      </c>
    </row>
    <row r="845" spans="13:22" x14ac:dyDescent="0.35">
      <c r="M845" t="s">
        <v>1001</v>
      </c>
      <c r="N845" t="s">
        <v>1019</v>
      </c>
      <c r="O845" t="s">
        <v>1014</v>
      </c>
      <c r="P845" t="s">
        <v>1484</v>
      </c>
      <c r="Q845">
        <v>116000</v>
      </c>
      <c r="R845">
        <v>15.3</v>
      </c>
      <c r="S845">
        <v>1.58</v>
      </c>
      <c r="T845" s="90">
        <v>158722.66</v>
      </c>
      <c r="U845" s="90">
        <v>12.3</v>
      </c>
      <c r="V845" s="90">
        <v>0.93</v>
      </c>
    </row>
    <row r="846" spans="13:22" x14ac:dyDescent="0.35">
      <c r="M846" t="s">
        <v>1001</v>
      </c>
      <c r="N846" t="s">
        <v>1019</v>
      </c>
      <c r="O846" t="s">
        <v>1014</v>
      </c>
      <c r="P846" t="s">
        <v>1485</v>
      </c>
      <c r="Q846">
        <v>120000</v>
      </c>
      <c r="R846">
        <v>15.6</v>
      </c>
      <c r="S846">
        <v>1.56</v>
      </c>
      <c r="T846" s="90">
        <v>172964.16</v>
      </c>
      <c r="U846" s="90">
        <v>12.69</v>
      </c>
      <c r="V846" s="90">
        <v>0.88</v>
      </c>
    </row>
    <row r="847" spans="13:22" x14ac:dyDescent="0.35">
      <c r="M847" t="s">
        <v>1001</v>
      </c>
      <c r="N847" t="s">
        <v>1019</v>
      </c>
      <c r="O847" t="s">
        <v>1014</v>
      </c>
      <c r="P847" t="s">
        <v>1486</v>
      </c>
      <c r="Q847">
        <v>156000</v>
      </c>
      <c r="R847">
        <v>20.399999999999999</v>
      </c>
      <c r="S847">
        <v>1.57</v>
      </c>
      <c r="T847" s="90">
        <v>219660.75</v>
      </c>
      <c r="U847" s="90">
        <v>16.46</v>
      </c>
      <c r="V847" s="90">
        <v>0.9</v>
      </c>
    </row>
    <row r="848" spans="13:22" x14ac:dyDescent="0.35">
      <c r="M848" t="s">
        <v>1001</v>
      </c>
      <c r="N848" t="s">
        <v>1019</v>
      </c>
      <c r="O848" t="s">
        <v>1014</v>
      </c>
      <c r="P848" t="s">
        <v>1487</v>
      </c>
      <c r="Q848">
        <v>187000</v>
      </c>
      <c r="R848">
        <v>24.9</v>
      </c>
      <c r="S848">
        <v>1.6</v>
      </c>
      <c r="T848" s="90">
        <v>261449.22</v>
      </c>
      <c r="U848" s="90">
        <v>20.309999999999999</v>
      </c>
      <c r="V848" s="90">
        <v>0.93</v>
      </c>
    </row>
    <row r="849" spans="13:22" x14ac:dyDescent="0.35">
      <c r="M849" t="s">
        <v>1001</v>
      </c>
      <c r="N849" t="s">
        <v>1019</v>
      </c>
      <c r="O849" t="s">
        <v>1014</v>
      </c>
      <c r="P849" t="s">
        <v>1488</v>
      </c>
      <c r="Q849">
        <v>236000</v>
      </c>
      <c r="R849">
        <v>31</v>
      </c>
      <c r="S849">
        <v>1.58</v>
      </c>
      <c r="T849" s="90">
        <v>324600.44</v>
      </c>
      <c r="U849" s="90">
        <v>24.72</v>
      </c>
      <c r="V849" s="90">
        <v>0.91</v>
      </c>
    </row>
    <row r="850" spans="13:22" x14ac:dyDescent="0.35">
      <c r="M850" t="s">
        <v>1001</v>
      </c>
      <c r="N850" t="s">
        <v>1019</v>
      </c>
      <c r="O850" t="s">
        <v>1014</v>
      </c>
      <c r="P850" t="s">
        <v>1489</v>
      </c>
      <c r="Q850">
        <v>257000</v>
      </c>
      <c r="R850">
        <v>34.4</v>
      </c>
      <c r="S850">
        <v>1.61</v>
      </c>
      <c r="T850" s="90">
        <v>357180.41</v>
      </c>
      <c r="U850" s="90">
        <v>27.36</v>
      </c>
      <c r="V850" s="90">
        <v>0.92</v>
      </c>
    </row>
    <row r="851" spans="13:22" x14ac:dyDescent="0.35">
      <c r="M851" t="s">
        <v>1001</v>
      </c>
      <c r="N851" t="s">
        <v>1019</v>
      </c>
      <c r="O851" t="s">
        <v>1014</v>
      </c>
      <c r="P851" t="s">
        <v>1490</v>
      </c>
      <c r="Q851">
        <v>278000</v>
      </c>
      <c r="R851">
        <v>37.9</v>
      </c>
      <c r="S851">
        <v>1.64</v>
      </c>
      <c r="T851" s="90">
        <v>382059.5</v>
      </c>
      <c r="U851" s="90">
        <v>30.57</v>
      </c>
      <c r="V851" s="90">
        <v>0.96</v>
      </c>
    </row>
    <row r="852" spans="13:22" x14ac:dyDescent="0.35">
      <c r="M852" t="s">
        <v>1135</v>
      </c>
      <c r="N852" t="s">
        <v>1019</v>
      </c>
      <c r="O852" t="s">
        <v>1014</v>
      </c>
      <c r="P852" t="s">
        <v>1491</v>
      </c>
      <c r="Q852">
        <v>20900</v>
      </c>
      <c r="R852">
        <v>2.9</v>
      </c>
      <c r="S852">
        <v>1.67</v>
      </c>
      <c r="T852" s="90">
        <v>27566.02</v>
      </c>
      <c r="U852" s="90">
        <v>2.27</v>
      </c>
      <c r="V852" s="90">
        <v>0.99</v>
      </c>
    </row>
    <row r="853" spans="13:22" x14ac:dyDescent="0.35">
      <c r="M853" t="s">
        <v>1135</v>
      </c>
      <c r="N853" t="s">
        <v>1019</v>
      </c>
      <c r="O853" t="s">
        <v>1014</v>
      </c>
      <c r="P853" t="s">
        <v>1335</v>
      </c>
      <c r="Q853">
        <v>26200</v>
      </c>
      <c r="R853">
        <v>3.7</v>
      </c>
      <c r="S853">
        <v>1.69</v>
      </c>
      <c r="T853" s="90">
        <v>34401.800000000003</v>
      </c>
      <c r="U853" s="90">
        <v>2.93</v>
      </c>
      <c r="V853" s="90">
        <v>1.02</v>
      </c>
    </row>
    <row r="854" spans="13:22" x14ac:dyDescent="0.35">
      <c r="M854" t="s">
        <v>1135</v>
      </c>
      <c r="N854" t="s">
        <v>1019</v>
      </c>
      <c r="O854" t="s">
        <v>1014</v>
      </c>
      <c r="P854" t="s">
        <v>1492</v>
      </c>
      <c r="Q854">
        <v>26000</v>
      </c>
      <c r="R854">
        <v>3.5</v>
      </c>
      <c r="S854">
        <v>1.62</v>
      </c>
      <c r="T854" s="90">
        <v>34177.699999999997</v>
      </c>
      <c r="U854" s="90">
        <v>2.82</v>
      </c>
      <c r="V854" s="90">
        <v>0.99</v>
      </c>
    </row>
    <row r="855" spans="13:22" x14ac:dyDescent="0.35">
      <c r="M855" t="s">
        <v>1135</v>
      </c>
      <c r="N855" t="s">
        <v>1019</v>
      </c>
      <c r="O855" t="s">
        <v>1014</v>
      </c>
      <c r="P855" t="s">
        <v>1267</v>
      </c>
      <c r="Q855">
        <v>30500</v>
      </c>
      <c r="R855">
        <v>4.3</v>
      </c>
      <c r="S855">
        <v>1.69</v>
      </c>
      <c r="T855" s="90">
        <v>39754.71</v>
      </c>
      <c r="U855" s="90">
        <v>3.38</v>
      </c>
      <c r="V855" s="90">
        <v>1.02</v>
      </c>
    </row>
    <row r="856" spans="13:22" x14ac:dyDescent="0.35">
      <c r="M856" t="s">
        <v>1135</v>
      </c>
      <c r="N856" t="s">
        <v>1019</v>
      </c>
      <c r="O856" t="s">
        <v>1014</v>
      </c>
      <c r="P856" t="s">
        <v>1336</v>
      </c>
      <c r="Q856">
        <v>30800</v>
      </c>
      <c r="R856">
        <v>4.5</v>
      </c>
      <c r="S856">
        <v>1.75</v>
      </c>
      <c r="T856" s="90">
        <v>40003.26</v>
      </c>
      <c r="U856" s="90">
        <v>3.57</v>
      </c>
      <c r="V856" s="90">
        <v>1.07</v>
      </c>
    </row>
    <row r="857" spans="13:22" x14ac:dyDescent="0.35">
      <c r="M857" t="s">
        <v>1135</v>
      </c>
      <c r="N857" t="s">
        <v>1019</v>
      </c>
      <c r="O857" t="s">
        <v>1014</v>
      </c>
      <c r="P857" t="s">
        <v>1427</v>
      </c>
      <c r="Q857">
        <v>30000</v>
      </c>
      <c r="R857">
        <v>4.0999999999999996</v>
      </c>
      <c r="S857">
        <v>1.64</v>
      </c>
      <c r="T857" s="90">
        <v>39691.550000000003</v>
      </c>
      <c r="U857" s="90">
        <v>3.22</v>
      </c>
      <c r="V857" s="90">
        <v>0.97</v>
      </c>
    </row>
    <row r="858" spans="13:22" x14ac:dyDescent="0.35">
      <c r="M858" t="s">
        <v>1135</v>
      </c>
      <c r="N858" t="s">
        <v>1019</v>
      </c>
      <c r="O858" t="s">
        <v>1014</v>
      </c>
      <c r="P858" t="s">
        <v>1428</v>
      </c>
      <c r="Q858">
        <v>36900</v>
      </c>
      <c r="R858">
        <v>5.2</v>
      </c>
      <c r="S858">
        <v>1.69</v>
      </c>
      <c r="T858" s="90">
        <v>48937.53</v>
      </c>
      <c r="U858" s="90">
        <v>4.03</v>
      </c>
      <c r="V858" s="90">
        <v>0.99</v>
      </c>
    </row>
    <row r="859" spans="13:22" x14ac:dyDescent="0.35">
      <c r="M859" t="s">
        <v>1135</v>
      </c>
      <c r="N859" t="s">
        <v>1019</v>
      </c>
      <c r="O859" t="s">
        <v>1014</v>
      </c>
      <c r="P859" t="s">
        <v>1268</v>
      </c>
      <c r="Q859">
        <v>37400</v>
      </c>
      <c r="R859">
        <v>5.2</v>
      </c>
      <c r="S859">
        <v>1.67</v>
      </c>
      <c r="T859" s="90">
        <v>49167.57</v>
      </c>
      <c r="U859" s="90">
        <v>4.1900000000000004</v>
      </c>
      <c r="V859" s="90">
        <v>1.02</v>
      </c>
    </row>
    <row r="860" spans="13:22" x14ac:dyDescent="0.35">
      <c r="M860" t="s">
        <v>1135</v>
      </c>
      <c r="N860" t="s">
        <v>1019</v>
      </c>
      <c r="O860" t="s">
        <v>1014</v>
      </c>
      <c r="P860" t="s">
        <v>1269</v>
      </c>
      <c r="Q860">
        <v>45000</v>
      </c>
      <c r="R860">
        <v>6.3</v>
      </c>
      <c r="S860">
        <v>1.68</v>
      </c>
      <c r="T860" s="90">
        <v>59187.73</v>
      </c>
      <c r="U860" s="90">
        <v>4.95</v>
      </c>
      <c r="V860" s="90">
        <v>1</v>
      </c>
    </row>
    <row r="861" spans="13:22" x14ac:dyDescent="0.35">
      <c r="M861" t="s">
        <v>1135</v>
      </c>
      <c r="N861" t="s">
        <v>1019</v>
      </c>
      <c r="O861" t="s">
        <v>1014</v>
      </c>
      <c r="P861" t="s">
        <v>1269</v>
      </c>
      <c r="Q861">
        <v>45000</v>
      </c>
      <c r="R861">
        <v>6.3</v>
      </c>
      <c r="S861">
        <v>1.68</v>
      </c>
      <c r="T861" s="90">
        <v>59187.73</v>
      </c>
      <c r="U861" s="90">
        <v>4.95</v>
      </c>
      <c r="V861" s="90">
        <v>1</v>
      </c>
    </row>
    <row r="862" spans="13:22" x14ac:dyDescent="0.35">
      <c r="M862" t="s">
        <v>1135</v>
      </c>
      <c r="N862" t="s">
        <v>1019</v>
      </c>
      <c r="O862" t="s">
        <v>1014</v>
      </c>
      <c r="P862" t="s">
        <v>1337</v>
      </c>
      <c r="Q862">
        <v>53600</v>
      </c>
      <c r="R862">
        <v>8.1</v>
      </c>
      <c r="S862">
        <v>1.81</v>
      </c>
      <c r="T862" s="90">
        <v>70840.649999999994</v>
      </c>
      <c r="U862" s="90">
        <v>6.54</v>
      </c>
      <c r="V862" s="90">
        <v>1.1100000000000001</v>
      </c>
    </row>
    <row r="863" spans="13:22" x14ac:dyDescent="0.35">
      <c r="M863" t="s">
        <v>1135</v>
      </c>
      <c r="N863" t="s">
        <v>1019</v>
      </c>
      <c r="O863" t="s">
        <v>1014</v>
      </c>
      <c r="P863" t="s">
        <v>1493</v>
      </c>
      <c r="Q863">
        <v>53300</v>
      </c>
      <c r="R863">
        <v>7.8</v>
      </c>
      <c r="S863">
        <v>1.76</v>
      </c>
      <c r="T863" s="90">
        <v>70131.009999999995</v>
      </c>
      <c r="U863" s="90">
        <v>6.32</v>
      </c>
      <c r="V863" s="90">
        <v>1.08</v>
      </c>
    </row>
    <row r="864" spans="13:22" x14ac:dyDescent="0.35">
      <c r="M864" t="s">
        <v>1135</v>
      </c>
      <c r="N864" t="s">
        <v>1019</v>
      </c>
      <c r="O864" t="s">
        <v>1014</v>
      </c>
      <c r="P864" t="s">
        <v>1494</v>
      </c>
      <c r="Q864">
        <v>76700</v>
      </c>
      <c r="R864">
        <v>11.3</v>
      </c>
      <c r="S864">
        <v>1.77</v>
      </c>
      <c r="T864" s="90">
        <v>98984.52</v>
      </c>
      <c r="U864" s="90">
        <v>9.1300000000000008</v>
      </c>
      <c r="V864" s="90">
        <v>1.1100000000000001</v>
      </c>
    </row>
    <row r="865" spans="13:22" x14ac:dyDescent="0.35">
      <c r="M865" t="s">
        <v>1135</v>
      </c>
      <c r="N865" t="s">
        <v>1019</v>
      </c>
      <c r="O865" t="s">
        <v>1014</v>
      </c>
      <c r="P865" t="s">
        <v>1338</v>
      </c>
      <c r="Q865">
        <v>76600</v>
      </c>
      <c r="R865">
        <v>11.5</v>
      </c>
      <c r="S865">
        <v>1.8</v>
      </c>
      <c r="T865" s="90">
        <v>100425.56</v>
      </c>
      <c r="U865" s="90">
        <v>9.3000000000000007</v>
      </c>
      <c r="V865" s="90">
        <v>1.1100000000000001</v>
      </c>
    </row>
    <row r="866" spans="13:22" x14ac:dyDescent="0.35">
      <c r="M866" t="s">
        <v>1135</v>
      </c>
      <c r="N866" t="s">
        <v>1019</v>
      </c>
      <c r="O866" t="s">
        <v>1014</v>
      </c>
      <c r="P866" t="s">
        <v>1300</v>
      </c>
      <c r="Q866">
        <v>93200</v>
      </c>
      <c r="R866">
        <v>13.9</v>
      </c>
      <c r="S866">
        <v>1.79</v>
      </c>
      <c r="T866" s="90">
        <v>123434.11</v>
      </c>
      <c r="U866" s="90">
        <v>11.06</v>
      </c>
      <c r="V866" s="90">
        <v>1.08</v>
      </c>
    </row>
    <row r="867" spans="13:22" x14ac:dyDescent="0.35">
      <c r="M867" t="s">
        <v>1112</v>
      </c>
      <c r="N867" t="s">
        <v>1019</v>
      </c>
      <c r="O867" t="s">
        <v>1014</v>
      </c>
      <c r="P867" t="s">
        <v>1495</v>
      </c>
      <c r="Q867">
        <v>1870</v>
      </c>
      <c r="R867">
        <v>0.5</v>
      </c>
      <c r="S867">
        <v>3.21</v>
      </c>
      <c r="T867" s="90">
        <v>3123.1</v>
      </c>
      <c r="U867" s="90">
        <v>0.46</v>
      </c>
      <c r="V867" s="90">
        <v>1.75</v>
      </c>
    </row>
    <row r="868" spans="13:22" x14ac:dyDescent="0.35">
      <c r="M868" t="s">
        <v>1112</v>
      </c>
      <c r="N868" t="s">
        <v>1019</v>
      </c>
      <c r="O868" t="s">
        <v>1014</v>
      </c>
      <c r="P868" t="s">
        <v>1496</v>
      </c>
      <c r="Q868">
        <v>2480</v>
      </c>
      <c r="R868">
        <v>0.6</v>
      </c>
      <c r="S868">
        <v>2.9</v>
      </c>
      <c r="T868" s="90">
        <v>4069.05</v>
      </c>
      <c r="U868" s="90">
        <v>0.52</v>
      </c>
      <c r="V868" s="90">
        <v>1.54</v>
      </c>
    </row>
    <row r="869" spans="13:22" x14ac:dyDescent="0.35">
      <c r="M869" t="s">
        <v>1112</v>
      </c>
      <c r="N869" t="s">
        <v>1019</v>
      </c>
      <c r="O869" t="s">
        <v>1014</v>
      </c>
      <c r="P869" t="s">
        <v>1497</v>
      </c>
      <c r="Q869">
        <v>3530</v>
      </c>
      <c r="R869">
        <v>0.8</v>
      </c>
      <c r="S869">
        <v>2.72</v>
      </c>
      <c r="T869" s="90">
        <v>5451.39</v>
      </c>
      <c r="U869" s="90">
        <v>0.68</v>
      </c>
      <c r="V869" s="90">
        <v>1.49</v>
      </c>
    </row>
    <row r="870" spans="13:22" x14ac:dyDescent="0.35">
      <c r="M870" t="s">
        <v>1112</v>
      </c>
      <c r="N870" t="s">
        <v>1019</v>
      </c>
      <c r="O870" t="s">
        <v>1014</v>
      </c>
      <c r="P870" t="s">
        <v>1498</v>
      </c>
      <c r="Q870">
        <v>4170</v>
      </c>
      <c r="R870">
        <v>0.9</v>
      </c>
      <c r="S870">
        <v>2.59</v>
      </c>
      <c r="T870" s="90">
        <v>6722.79</v>
      </c>
      <c r="U870" s="90">
        <v>0.84</v>
      </c>
      <c r="V870" s="90">
        <v>1.5</v>
      </c>
    </row>
    <row r="871" spans="13:22" x14ac:dyDescent="0.35">
      <c r="M871" t="s">
        <v>1112</v>
      </c>
      <c r="N871" t="s">
        <v>1019</v>
      </c>
      <c r="O871" t="s">
        <v>1014</v>
      </c>
      <c r="P871" t="s">
        <v>1499</v>
      </c>
      <c r="Q871">
        <v>5300</v>
      </c>
      <c r="R871">
        <v>1.1000000000000001</v>
      </c>
      <c r="S871">
        <v>2.4900000000000002</v>
      </c>
      <c r="T871" s="90">
        <v>8029.86</v>
      </c>
      <c r="U871" s="90">
        <v>0.97</v>
      </c>
      <c r="V871" s="90">
        <v>1.44</v>
      </c>
    </row>
    <row r="872" spans="13:22" x14ac:dyDescent="0.35">
      <c r="M872" t="s">
        <v>1112</v>
      </c>
      <c r="N872" t="s">
        <v>1019</v>
      </c>
      <c r="O872" t="s">
        <v>1014</v>
      </c>
      <c r="P872" t="s">
        <v>1500</v>
      </c>
      <c r="Q872">
        <v>6460</v>
      </c>
      <c r="R872">
        <v>1.5</v>
      </c>
      <c r="S872">
        <v>2.79</v>
      </c>
      <c r="T872" s="90">
        <v>9580.4599999999991</v>
      </c>
      <c r="U872" s="90">
        <v>1.31</v>
      </c>
      <c r="V872" s="90">
        <v>1.64</v>
      </c>
    </row>
    <row r="873" spans="13:22" x14ac:dyDescent="0.35">
      <c r="M873" t="s">
        <v>1112</v>
      </c>
      <c r="N873" t="s">
        <v>1019</v>
      </c>
      <c r="O873" t="s">
        <v>1014</v>
      </c>
      <c r="P873" t="s">
        <v>1501</v>
      </c>
      <c r="Q873">
        <v>7550</v>
      </c>
      <c r="R873">
        <v>1.5</v>
      </c>
      <c r="S873">
        <v>2.38</v>
      </c>
      <c r="T873" s="90">
        <v>11514.75</v>
      </c>
      <c r="U873" s="90">
        <v>1.35</v>
      </c>
      <c r="V873" s="90">
        <v>1.41</v>
      </c>
    </row>
    <row r="874" spans="13:22" x14ac:dyDescent="0.35">
      <c r="M874" t="s">
        <v>1112</v>
      </c>
      <c r="N874" t="s">
        <v>1019</v>
      </c>
      <c r="O874" t="s">
        <v>1014</v>
      </c>
      <c r="P874" t="s">
        <v>1502</v>
      </c>
      <c r="Q874">
        <v>9940</v>
      </c>
      <c r="R874">
        <v>1.6</v>
      </c>
      <c r="S874">
        <v>1.93</v>
      </c>
      <c r="T874" s="90">
        <v>16348.68</v>
      </c>
      <c r="U874" s="90">
        <v>1.46</v>
      </c>
      <c r="V874" s="90">
        <v>1.07</v>
      </c>
    </row>
    <row r="875" spans="13:22" x14ac:dyDescent="0.35">
      <c r="M875" t="s">
        <v>1112</v>
      </c>
      <c r="N875" t="s">
        <v>1019</v>
      </c>
      <c r="O875" t="s">
        <v>1014</v>
      </c>
      <c r="P875" t="s">
        <v>1503</v>
      </c>
      <c r="Q875">
        <v>9590</v>
      </c>
      <c r="R875">
        <v>1.9</v>
      </c>
      <c r="S875">
        <v>2.38</v>
      </c>
      <c r="T875" s="90">
        <v>14370.73</v>
      </c>
      <c r="U875" s="90">
        <v>1.78</v>
      </c>
      <c r="V875" s="90">
        <v>1.48</v>
      </c>
    </row>
    <row r="876" spans="13:22" x14ac:dyDescent="0.35">
      <c r="M876" t="s">
        <v>1112</v>
      </c>
      <c r="N876" t="s">
        <v>1019</v>
      </c>
      <c r="O876" t="s">
        <v>1014</v>
      </c>
      <c r="P876" t="s">
        <v>1502</v>
      </c>
      <c r="Q876">
        <v>10000</v>
      </c>
      <c r="R876">
        <v>1.6</v>
      </c>
      <c r="S876">
        <v>1.92</v>
      </c>
      <c r="T876" s="90">
        <v>16561.189999999999</v>
      </c>
      <c r="U876" s="90">
        <v>1.48</v>
      </c>
      <c r="V876" s="90">
        <v>1.07</v>
      </c>
    </row>
    <row r="877" spans="13:22" x14ac:dyDescent="0.35">
      <c r="M877" t="s">
        <v>1112</v>
      </c>
      <c r="N877" t="s">
        <v>1019</v>
      </c>
      <c r="O877" t="s">
        <v>1014</v>
      </c>
      <c r="P877" t="s">
        <v>1504</v>
      </c>
      <c r="Q877">
        <v>11800</v>
      </c>
      <c r="R877">
        <v>1.9</v>
      </c>
      <c r="S877">
        <v>1.93</v>
      </c>
      <c r="T877" s="90">
        <v>19040.419999999998</v>
      </c>
      <c r="U877" s="90">
        <v>1.67</v>
      </c>
      <c r="V877" s="90">
        <v>1.06</v>
      </c>
    </row>
    <row r="878" spans="13:22" x14ac:dyDescent="0.35">
      <c r="M878" t="s">
        <v>1112</v>
      </c>
      <c r="N878" t="s">
        <v>1019</v>
      </c>
      <c r="O878" t="s">
        <v>1014</v>
      </c>
      <c r="P878" t="s">
        <v>1505</v>
      </c>
      <c r="Q878">
        <v>12000</v>
      </c>
      <c r="R878">
        <v>1.9</v>
      </c>
      <c r="S878">
        <v>1.9</v>
      </c>
      <c r="T878" s="90">
        <v>19171.310000000001</v>
      </c>
      <c r="U878" s="90">
        <v>1.7</v>
      </c>
      <c r="V878" s="90">
        <v>1.06</v>
      </c>
    </row>
    <row r="879" spans="13:22" x14ac:dyDescent="0.35">
      <c r="M879" t="s">
        <v>1112</v>
      </c>
      <c r="N879" t="s">
        <v>1019</v>
      </c>
      <c r="O879" t="s">
        <v>1014</v>
      </c>
      <c r="P879" t="s">
        <v>1506</v>
      </c>
      <c r="Q879">
        <v>13900</v>
      </c>
      <c r="R879">
        <v>2.2000000000000002</v>
      </c>
      <c r="S879">
        <v>1.9</v>
      </c>
      <c r="T879" s="90">
        <v>21738.02</v>
      </c>
      <c r="U879" s="90">
        <v>1.93</v>
      </c>
      <c r="V879" s="90">
        <v>1.06</v>
      </c>
    </row>
    <row r="880" spans="13:22" x14ac:dyDescent="0.35">
      <c r="M880" t="s">
        <v>1112</v>
      </c>
      <c r="N880" t="s">
        <v>1019</v>
      </c>
      <c r="O880" t="s">
        <v>1014</v>
      </c>
      <c r="P880" t="s">
        <v>1507</v>
      </c>
      <c r="Q880">
        <v>14100</v>
      </c>
      <c r="R880">
        <v>2.2999999999999998</v>
      </c>
      <c r="S880">
        <v>1.96</v>
      </c>
      <c r="T880" s="90">
        <v>22046.69</v>
      </c>
      <c r="U880" s="90">
        <v>1.99</v>
      </c>
      <c r="V880" s="90">
        <v>1.08</v>
      </c>
    </row>
    <row r="881" spans="13:22" x14ac:dyDescent="0.35">
      <c r="M881" t="s">
        <v>1112</v>
      </c>
      <c r="N881" t="s">
        <v>1019</v>
      </c>
      <c r="O881" t="s">
        <v>1014</v>
      </c>
      <c r="P881" t="s">
        <v>1508</v>
      </c>
      <c r="Q881">
        <v>17800</v>
      </c>
      <c r="R881">
        <v>2.7</v>
      </c>
      <c r="S881">
        <v>1.82</v>
      </c>
      <c r="T881" s="90">
        <v>28572.91</v>
      </c>
      <c r="U881" s="90">
        <v>2.38</v>
      </c>
      <c r="V881" s="90">
        <v>1</v>
      </c>
    </row>
    <row r="882" spans="13:22" x14ac:dyDescent="0.35">
      <c r="M882" t="s">
        <v>1112</v>
      </c>
      <c r="N882" t="s">
        <v>1019</v>
      </c>
      <c r="O882" t="s">
        <v>1014</v>
      </c>
      <c r="P882" t="s">
        <v>1509</v>
      </c>
      <c r="Q882">
        <v>18100</v>
      </c>
      <c r="R882">
        <v>2.8</v>
      </c>
      <c r="S882">
        <v>1.86</v>
      </c>
      <c r="T882" s="90">
        <v>28978.61</v>
      </c>
      <c r="U882" s="90">
        <v>2.46</v>
      </c>
      <c r="V882" s="90">
        <v>1.02</v>
      </c>
    </row>
    <row r="883" spans="13:22" x14ac:dyDescent="0.35">
      <c r="M883" t="s">
        <v>1112</v>
      </c>
      <c r="N883" t="s">
        <v>1019</v>
      </c>
      <c r="O883" t="s">
        <v>1014</v>
      </c>
      <c r="P883" t="s">
        <v>1510</v>
      </c>
      <c r="Q883">
        <v>19800</v>
      </c>
      <c r="R883">
        <v>3</v>
      </c>
      <c r="S883">
        <v>1.82</v>
      </c>
      <c r="T883" s="90">
        <v>32938.160000000003</v>
      </c>
      <c r="U883" s="90">
        <v>2.77</v>
      </c>
      <c r="V883" s="90">
        <v>1.01</v>
      </c>
    </row>
    <row r="884" spans="13:22" x14ac:dyDescent="0.35">
      <c r="M884" t="s">
        <v>1112</v>
      </c>
      <c r="N884" t="s">
        <v>1019</v>
      </c>
      <c r="O884" t="s">
        <v>1014</v>
      </c>
      <c r="P884" t="s">
        <v>1511</v>
      </c>
      <c r="Q884">
        <v>20000</v>
      </c>
      <c r="R884">
        <v>3.1</v>
      </c>
      <c r="S884">
        <v>1.86</v>
      </c>
      <c r="T884" s="90">
        <v>33393.730000000003</v>
      </c>
      <c r="U884" s="90">
        <v>2.86</v>
      </c>
      <c r="V884" s="90">
        <v>1.03</v>
      </c>
    </row>
    <row r="885" spans="13:22" x14ac:dyDescent="0.35">
      <c r="M885" t="s">
        <v>1112</v>
      </c>
      <c r="N885" t="s">
        <v>1019</v>
      </c>
      <c r="O885" t="s">
        <v>1014</v>
      </c>
      <c r="P885" t="s">
        <v>1512</v>
      </c>
      <c r="Q885">
        <v>26600</v>
      </c>
      <c r="R885">
        <v>4.4000000000000004</v>
      </c>
      <c r="S885">
        <v>1.98</v>
      </c>
      <c r="T885" s="90">
        <v>41714.14</v>
      </c>
      <c r="U885" s="90">
        <v>3.93</v>
      </c>
      <c r="V885" s="90">
        <v>1.1299999999999999</v>
      </c>
    </row>
    <row r="886" spans="13:22" x14ac:dyDescent="0.35">
      <c r="M886" t="s">
        <v>1112</v>
      </c>
      <c r="N886" t="s">
        <v>1019</v>
      </c>
      <c r="O886" t="s">
        <v>1014</v>
      </c>
      <c r="P886" t="s">
        <v>1118</v>
      </c>
      <c r="Q886">
        <v>26500</v>
      </c>
      <c r="R886">
        <v>4.3</v>
      </c>
      <c r="S886">
        <v>1.95</v>
      </c>
      <c r="T886" s="90">
        <v>41183.769999999997</v>
      </c>
      <c r="U886" s="90">
        <v>3.86</v>
      </c>
      <c r="V886" s="90">
        <v>1.1200000000000001</v>
      </c>
    </row>
    <row r="887" spans="13:22" x14ac:dyDescent="0.35">
      <c r="M887" t="s">
        <v>1112</v>
      </c>
      <c r="N887" t="s">
        <v>1019</v>
      </c>
      <c r="O887" t="s">
        <v>1014</v>
      </c>
      <c r="P887" t="s">
        <v>1513</v>
      </c>
      <c r="Q887">
        <v>26100</v>
      </c>
      <c r="R887">
        <v>4.3</v>
      </c>
      <c r="S887">
        <v>1.98</v>
      </c>
      <c r="T887" s="90">
        <v>40909.589999999997</v>
      </c>
      <c r="U887" s="90">
        <v>3.81</v>
      </c>
      <c r="V887" s="90">
        <v>1.1200000000000001</v>
      </c>
    </row>
    <row r="888" spans="13:22" x14ac:dyDescent="0.35">
      <c r="M888" t="s">
        <v>1112</v>
      </c>
      <c r="N888" t="s">
        <v>1019</v>
      </c>
      <c r="O888" t="s">
        <v>1014</v>
      </c>
      <c r="P888" t="s">
        <v>1514</v>
      </c>
      <c r="Q888">
        <v>31600</v>
      </c>
      <c r="R888">
        <v>5.3</v>
      </c>
      <c r="S888">
        <v>2.0099999999999998</v>
      </c>
      <c r="T888" s="90">
        <v>47963.44</v>
      </c>
      <c r="U888" s="90">
        <v>4.6900000000000004</v>
      </c>
      <c r="V888" s="90">
        <v>1.17</v>
      </c>
    </row>
    <row r="889" spans="13:22" x14ac:dyDescent="0.35">
      <c r="M889" t="s">
        <v>1112</v>
      </c>
      <c r="N889" t="s">
        <v>1019</v>
      </c>
      <c r="O889" t="s">
        <v>1014</v>
      </c>
      <c r="P889" t="s">
        <v>1119</v>
      </c>
      <c r="Q889">
        <v>31100</v>
      </c>
      <c r="R889">
        <v>5.0999999999999996</v>
      </c>
      <c r="S889">
        <v>1.97</v>
      </c>
      <c r="T889" s="90">
        <v>47263.3</v>
      </c>
      <c r="U889" s="90">
        <v>4.41</v>
      </c>
      <c r="V889" s="90">
        <v>1.1200000000000001</v>
      </c>
    </row>
    <row r="890" spans="13:22" x14ac:dyDescent="0.35">
      <c r="M890" t="s">
        <v>1026</v>
      </c>
      <c r="N890" t="s">
        <v>1019</v>
      </c>
      <c r="O890" t="s">
        <v>1014</v>
      </c>
      <c r="P890" t="s">
        <v>1515</v>
      </c>
      <c r="Q890">
        <v>3910</v>
      </c>
      <c r="R890">
        <v>0.7</v>
      </c>
      <c r="S890">
        <v>2.15</v>
      </c>
      <c r="T890" s="90">
        <v>5756.82</v>
      </c>
      <c r="U890" s="90">
        <v>0.59</v>
      </c>
      <c r="V890" s="90">
        <v>1.24</v>
      </c>
    </row>
    <row r="891" spans="13:22" x14ac:dyDescent="0.35">
      <c r="M891" t="s">
        <v>1026</v>
      </c>
      <c r="N891" t="s">
        <v>1019</v>
      </c>
      <c r="O891" t="s">
        <v>1014</v>
      </c>
      <c r="P891" t="s">
        <v>1516</v>
      </c>
      <c r="Q891">
        <v>7490</v>
      </c>
      <c r="R891">
        <v>1.3</v>
      </c>
      <c r="S891">
        <v>2.08</v>
      </c>
      <c r="T891" s="90">
        <v>10659.08</v>
      </c>
      <c r="U891" s="90">
        <v>1.1599999999999999</v>
      </c>
      <c r="V891" s="90">
        <v>1.3</v>
      </c>
    </row>
    <row r="892" spans="13:22" x14ac:dyDescent="0.35">
      <c r="M892" t="s">
        <v>1026</v>
      </c>
      <c r="N892" t="s">
        <v>1019</v>
      </c>
      <c r="O892" t="s">
        <v>1014</v>
      </c>
      <c r="P892" t="s">
        <v>1517</v>
      </c>
      <c r="Q892">
        <v>7220</v>
      </c>
      <c r="R892">
        <v>1.3</v>
      </c>
      <c r="S892">
        <v>2.16</v>
      </c>
      <c r="T892" s="90">
        <v>10317.19</v>
      </c>
      <c r="U892" s="90">
        <v>1.1200000000000001</v>
      </c>
      <c r="V892" s="90">
        <v>1.3</v>
      </c>
    </row>
    <row r="893" spans="13:22" x14ac:dyDescent="0.35">
      <c r="M893" t="s">
        <v>1026</v>
      </c>
      <c r="N893" t="s">
        <v>1019</v>
      </c>
      <c r="O893" t="s">
        <v>1014</v>
      </c>
      <c r="P893" t="s">
        <v>1518</v>
      </c>
      <c r="Q893">
        <v>11900</v>
      </c>
      <c r="R893">
        <v>1.9</v>
      </c>
      <c r="S893">
        <v>1.92</v>
      </c>
      <c r="T893" s="90">
        <v>17218.75</v>
      </c>
      <c r="U893" s="90">
        <v>1.54</v>
      </c>
      <c r="V893" s="90">
        <v>1.07</v>
      </c>
    </row>
    <row r="894" spans="13:22" x14ac:dyDescent="0.35">
      <c r="M894" t="s">
        <v>1026</v>
      </c>
      <c r="N894" t="s">
        <v>1019</v>
      </c>
      <c r="O894" t="s">
        <v>1014</v>
      </c>
      <c r="P894" t="s">
        <v>1519</v>
      </c>
      <c r="Q894">
        <v>12100</v>
      </c>
      <c r="R894">
        <v>2.1</v>
      </c>
      <c r="S894">
        <v>2.08</v>
      </c>
      <c r="T894" s="90">
        <v>17358.7</v>
      </c>
      <c r="U894" s="90">
        <v>1.84</v>
      </c>
      <c r="V894" s="90">
        <v>1.27</v>
      </c>
    </row>
    <row r="895" spans="13:22" x14ac:dyDescent="0.35">
      <c r="M895" t="s">
        <v>1026</v>
      </c>
      <c r="N895" t="s">
        <v>1019</v>
      </c>
      <c r="O895" t="s">
        <v>1014</v>
      </c>
      <c r="P895" t="s">
        <v>1520</v>
      </c>
      <c r="Q895">
        <v>15100</v>
      </c>
      <c r="R895">
        <v>2.5</v>
      </c>
      <c r="S895">
        <v>1.99</v>
      </c>
      <c r="T895" s="90">
        <v>22446.67</v>
      </c>
      <c r="U895" s="90">
        <v>2.06</v>
      </c>
      <c r="V895" s="90">
        <v>1.1000000000000001</v>
      </c>
    </row>
    <row r="896" spans="13:22" x14ac:dyDescent="0.35">
      <c r="M896" t="s">
        <v>1026</v>
      </c>
      <c r="N896" t="s">
        <v>1019</v>
      </c>
      <c r="O896" t="s">
        <v>1014</v>
      </c>
      <c r="P896" t="s">
        <v>1521</v>
      </c>
      <c r="Q896">
        <v>22300</v>
      </c>
      <c r="R896">
        <v>3.5</v>
      </c>
      <c r="S896">
        <v>1.88</v>
      </c>
      <c r="T896" s="90">
        <v>31510.73</v>
      </c>
      <c r="U896" s="90">
        <v>2.87</v>
      </c>
      <c r="V896" s="90">
        <v>1.0900000000000001</v>
      </c>
    </row>
    <row r="897" spans="13:22" x14ac:dyDescent="0.35">
      <c r="M897" t="s">
        <v>1026</v>
      </c>
      <c r="N897" t="s">
        <v>1019</v>
      </c>
      <c r="O897" t="s">
        <v>1014</v>
      </c>
      <c r="P897" t="s">
        <v>1522</v>
      </c>
      <c r="Q897">
        <v>26200</v>
      </c>
      <c r="R897">
        <v>4.2</v>
      </c>
      <c r="S897">
        <v>1.92</v>
      </c>
      <c r="T897" s="90">
        <v>39808.230000000003</v>
      </c>
      <c r="U897" s="90">
        <v>3.56</v>
      </c>
      <c r="V897" s="90">
        <v>1.07</v>
      </c>
    </row>
    <row r="898" spans="13:22" x14ac:dyDescent="0.35">
      <c r="M898" t="s">
        <v>1026</v>
      </c>
      <c r="N898" t="s">
        <v>1019</v>
      </c>
      <c r="O898" t="s">
        <v>1014</v>
      </c>
      <c r="P898" t="s">
        <v>1523</v>
      </c>
      <c r="Q898">
        <v>29900</v>
      </c>
      <c r="R898">
        <v>4.8</v>
      </c>
      <c r="S898">
        <v>1.93</v>
      </c>
      <c r="T898" s="90">
        <v>44768.56</v>
      </c>
      <c r="U898" s="90">
        <v>4.17</v>
      </c>
      <c r="V898" s="90">
        <v>1.1200000000000001</v>
      </c>
    </row>
    <row r="899" spans="13:22" x14ac:dyDescent="0.35">
      <c r="M899" t="s">
        <v>1078</v>
      </c>
      <c r="N899" t="s">
        <v>1019</v>
      </c>
      <c r="O899" t="s">
        <v>1014</v>
      </c>
      <c r="P899" t="s">
        <v>1477</v>
      </c>
      <c r="Q899">
        <v>29700</v>
      </c>
      <c r="R899">
        <v>3.8</v>
      </c>
      <c r="S899">
        <v>1.54</v>
      </c>
      <c r="T899" s="90">
        <v>42732.800000000003</v>
      </c>
      <c r="U899" s="90">
        <v>3.15</v>
      </c>
      <c r="V899" s="90">
        <v>0.89</v>
      </c>
    </row>
    <row r="900" spans="13:22" x14ac:dyDescent="0.35">
      <c r="M900" t="s">
        <v>1078</v>
      </c>
      <c r="N900" t="s">
        <v>1019</v>
      </c>
      <c r="O900" t="s">
        <v>1014</v>
      </c>
      <c r="P900" t="s">
        <v>1478</v>
      </c>
      <c r="Q900">
        <v>35800</v>
      </c>
      <c r="R900">
        <v>4.5</v>
      </c>
      <c r="S900">
        <v>1.51</v>
      </c>
      <c r="T900" s="90">
        <v>50343.64</v>
      </c>
      <c r="U900" s="90">
        <v>3.59</v>
      </c>
      <c r="V900" s="90">
        <v>0.86</v>
      </c>
    </row>
    <row r="901" spans="13:22" x14ac:dyDescent="0.35">
      <c r="M901" t="s">
        <v>1078</v>
      </c>
      <c r="N901" t="s">
        <v>1019</v>
      </c>
      <c r="O901" t="s">
        <v>1014</v>
      </c>
      <c r="P901" t="s">
        <v>1479</v>
      </c>
      <c r="Q901">
        <v>44600</v>
      </c>
      <c r="R901">
        <v>5.6</v>
      </c>
      <c r="S901">
        <v>1.51</v>
      </c>
      <c r="T901" s="90">
        <v>61727.23</v>
      </c>
      <c r="U901" s="90">
        <v>4.47</v>
      </c>
      <c r="V901" s="90">
        <v>0.87</v>
      </c>
    </row>
    <row r="902" spans="13:22" x14ac:dyDescent="0.35">
      <c r="M902" t="s">
        <v>1078</v>
      </c>
      <c r="N902" t="s">
        <v>1019</v>
      </c>
      <c r="O902" t="s">
        <v>1014</v>
      </c>
      <c r="P902" t="s">
        <v>1480</v>
      </c>
      <c r="Q902">
        <v>52500</v>
      </c>
      <c r="R902">
        <v>6.6</v>
      </c>
      <c r="S902">
        <v>1.51</v>
      </c>
      <c r="T902" s="90">
        <v>74890.31</v>
      </c>
      <c r="U902" s="90">
        <v>5.43</v>
      </c>
      <c r="V902" s="90">
        <v>0.87</v>
      </c>
    </row>
    <row r="903" spans="13:22" x14ac:dyDescent="0.35">
      <c r="M903" t="s">
        <v>1078</v>
      </c>
      <c r="N903" t="s">
        <v>1019</v>
      </c>
      <c r="O903" t="s">
        <v>1014</v>
      </c>
      <c r="P903" t="s">
        <v>1481</v>
      </c>
      <c r="Q903">
        <v>59800</v>
      </c>
      <c r="R903">
        <v>7.6</v>
      </c>
      <c r="S903">
        <v>1.53</v>
      </c>
      <c r="T903" s="90">
        <v>80706.69</v>
      </c>
      <c r="U903" s="90">
        <v>5.92</v>
      </c>
      <c r="V903" s="90">
        <v>0.88</v>
      </c>
    </row>
    <row r="904" spans="13:22" x14ac:dyDescent="0.35">
      <c r="M904" t="s">
        <v>1078</v>
      </c>
      <c r="N904" t="s">
        <v>1019</v>
      </c>
      <c r="O904" t="s">
        <v>1014</v>
      </c>
      <c r="P904" t="s">
        <v>1482</v>
      </c>
      <c r="Q904">
        <v>71800</v>
      </c>
      <c r="R904">
        <v>9.3000000000000007</v>
      </c>
      <c r="S904">
        <v>1.55</v>
      </c>
      <c r="T904" s="90">
        <v>98558.19</v>
      </c>
      <c r="U904" s="90">
        <v>7.29</v>
      </c>
      <c r="V904" s="90">
        <v>0.89</v>
      </c>
    </row>
    <row r="905" spans="13:22" x14ac:dyDescent="0.35">
      <c r="M905" t="s">
        <v>1078</v>
      </c>
      <c r="N905" t="s">
        <v>1019</v>
      </c>
      <c r="O905" t="s">
        <v>1014</v>
      </c>
      <c r="P905" t="s">
        <v>1483</v>
      </c>
      <c r="Q905">
        <v>89400</v>
      </c>
      <c r="R905">
        <v>11.5</v>
      </c>
      <c r="S905">
        <v>1.54</v>
      </c>
      <c r="T905" s="90">
        <v>121392.66</v>
      </c>
      <c r="U905" s="90">
        <v>9.0399999999999991</v>
      </c>
      <c r="V905" s="90">
        <v>0.89</v>
      </c>
    </row>
    <row r="906" spans="13:22" x14ac:dyDescent="0.35">
      <c r="M906" t="s">
        <v>1078</v>
      </c>
      <c r="N906" t="s">
        <v>1019</v>
      </c>
      <c r="O906" t="s">
        <v>1014</v>
      </c>
      <c r="P906" t="s">
        <v>1484</v>
      </c>
      <c r="Q906">
        <v>99000</v>
      </c>
      <c r="R906">
        <v>12.7</v>
      </c>
      <c r="S906">
        <v>1.54</v>
      </c>
      <c r="T906" s="90">
        <v>134432.69</v>
      </c>
      <c r="U906" s="90">
        <v>10.01</v>
      </c>
      <c r="V906" s="90">
        <v>0.89</v>
      </c>
    </row>
    <row r="907" spans="13:22" x14ac:dyDescent="0.35">
      <c r="M907" t="s">
        <v>1078</v>
      </c>
      <c r="N907" t="s">
        <v>1019</v>
      </c>
      <c r="O907" t="s">
        <v>1014</v>
      </c>
      <c r="P907" t="s">
        <v>1485</v>
      </c>
      <c r="Q907">
        <v>103000</v>
      </c>
      <c r="R907">
        <v>13.4</v>
      </c>
      <c r="S907">
        <v>1.56</v>
      </c>
      <c r="T907" s="90">
        <v>143140.32999999999</v>
      </c>
      <c r="U907" s="90">
        <v>10.6</v>
      </c>
      <c r="V907" s="90">
        <v>0.89</v>
      </c>
    </row>
    <row r="908" spans="13:22" x14ac:dyDescent="0.35">
      <c r="M908" t="s">
        <v>1078</v>
      </c>
      <c r="N908" t="s">
        <v>1019</v>
      </c>
      <c r="O908" t="s">
        <v>1014</v>
      </c>
      <c r="P908" t="s">
        <v>1486</v>
      </c>
      <c r="Q908">
        <v>136000</v>
      </c>
      <c r="R908">
        <v>17.399999999999999</v>
      </c>
      <c r="S908">
        <v>1.54</v>
      </c>
      <c r="T908" s="90">
        <v>187488.2</v>
      </c>
      <c r="U908" s="90">
        <v>13.67</v>
      </c>
      <c r="V908" s="90">
        <v>0.88</v>
      </c>
    </row>
    <row r="909" spans="13:22" x14ac:dyDescent="0.35">
      <c r="M909" t="s">
        <v>1078</v>
      </c>
      <c r="N909" t="s">
        <v>1019</v>
      </c>
      <c r="O909" t="s">
        <v>1014</v>
      </c>
      <c r="P909" t="s">
        <v>1487</v>
      </c>
      <c r="Q909">
        <v>161000</v>
      </c>
      <c r="R909">
        <v>21.1</v>
      </c>
      <c r="S909">
        <v>1.57</v>
      </c>
      <c r="T909" s="90">
        <v>225872.13</v>
      </c>
      <c r="U909" s="90">
        <v>16.66</v>
      </c>
      <c r="V909" s="90">
        <v>0.89</v>
      </c>
    </row>
    <row r="910" spans="13:22" x14ac:dyDescent="0.35">
      <c r="M910" t="s">
        <v>1078</v>
      </c>
      <c r="N910" t="s">
        <v>1019</v>
      </c>
      <c r="O910" t="s">
        <v>1014</v>
      </c>
      <c r="P910" t="s">
        <v>1488</v>
      </c>
      <c r="Q910">
        <v>194000</v>
      </c>
      <c r="R910">
        <v>25.3</v>
      </c>
      <c r="S910">
        <v>1.56</v>
      </c>
      <c r="T910" s="90">
        <v>272766.81</v>
      </c>
      <c r="U910" s="90">
        <v>20.21</v>
      </c>
      <c r="V910" s="90">
        <v>0.89</v>
      </c>
    </row>
    <row r="911" spans="13:22" x14ac:dyDescent="0.35">
      <c r="M911" t="s">
        <v>1078</v>
      </c>
      <c r="N911" t="s">
        <v>1019</v>
      </c>
      <c r="O911" t="s">
        <v>1014</v>
      </c>
      <c r="P911" t="s">
        <v>1489</v>
      </c>
      <c r="Q911">
        <v>210000</v>
      </c>
      <c r="R911">
        <v>28.1</v>
      </c>
      <c r="S911">
        <v>1.61</v>
      </c>
      <c r="T911" s="90">
        <v>299432.19</v>
      </c>
      <c r="U911" s="90">
        <v>22.41</v>
      </c>
      <c r="V911" s="90">
        <v>0.9</v>
      </c>
    </row>
    <row r="912" spans="13:22" x14ac:dyDescent="0.35">
      <c r="M912" t="s">
        <v>1078</v>
      </c>
      <c r="N912" t="s">
        <v>1019</v>
      </c>
      <c r="O912" t="s">
        <v>1014</v>
      </c>
      <c r="P912" t="s">
        <v>1490</v>
      </c>
      <c r="Q912">
        <v>234000</v>
      </c>
      <c r="R912">
        <v>31.4</v>
      </c>
      <c r="S912">
        <v>1.61</v>
      </c>
      <c r="T912" s="90">
        <v>321512.25</v>
      </c>
      <c r="U912" s="90">
        <v>24.8</v>
      </c>
      <c r="V912" s="90">
        <v>0.93</v>
      </c>
    </row>
    <row r="913" spans="13:22" x14ac:dyDescent="0.35">
      <c r="M913" t="s">
        <v>1208</v>
      </c>
      <c r="N913" t="s">
        <v>1019</v>
      </c>
      <c r="O913" t="s">
        <v>1014</v>
      </c>
      <c r="P913" t="s">
        <v>1334</v>
      </c>
      <c r="Q913">
        <v>17500</v>
      </c>
      <c r="R913">
        <v>2.6</v>
      </c>
      <c r="S913">
        <v>1.78</v>
      </c>
      <c r="T913" s="90">
        <v>23070.1</v>
      </c>
      <c r="U913" s="90">
        <v>2.02</v>
      </c>
      <c r="V913" s="90">
        <v>1.05</v>
      </c>
    </row>
    <row r="914" spans="13:22" x14ac:dyDescent="0.35">
      <c r="M914" t="s">
        <v>1208</v>
      </c>
      <c r="N914" t="s">
        <v>1019</v>
      </c>
      <c r="O914" t="s">
        <v>1014</v>
      </c>
      <c r="P914" t="s">
        <v>1491</v>
      </c>
      <c r="Q914">
        <v>17300</v>
      </c>
      <c r="R914">
        <v>2.5</v>
      </c>
      <c r="S914">
        <v>1.73</v>
      </c>
      <c r="T914" s="90">
        <v>22771.73</v>
      </c>
      <c r="U914" s="90">
        <v>1.94</v>
      </c>
      <c r="V914" s="90">
        <v>1.02</v>
      </c>
    </row>
    <row r="915" spans="13:22" x14ac:dyDescent="0.35">
      <c r="M915" t="s">
        <v>1208</v>
      </c>
      <c r="N915" t="s">
        <v>1019</v>
      </c>
      <c r="O915" t="s">
        <v>1014</v>
      </c>
      <c r="P915" t="s">
        <v>1335</v>
      </c>
      <c r="Q915">
        <v>21800</v>
      </c>
      <c r="R915">
        <v>3.1</v>
      </c>
      <c r="S915">
        <v>1.71</v>
      </c>
      <c r="T915" s="90">
        <v>28572.95</v>
      </c>
      <c r="U915" s="90">
        <v>2.48</v>
      </c>
      <c r="V915" s="90">
        <v>1.04</v>
      </c>
    </row>
    <row r="916" spans="13:22" x14ac:dyDescent="0.35">
      <c r="M916" t="s">
        <v>1208</v>
      </c>
      <c r="N916" t="s">
        <v>1019</v>
      </c>
      <c r="O916" t="s">
        <v>1014</v>
      </c>
      <c r="P916" t="s">
        <v>1492</v>
      </c>
      <c r="Q916">
        <v>21500</v>
      </c>
      <c r="R916">
        <v>3</v>
      </c>
      <c r="S916">
        <v>1.67</v>
      </c>
      <c r="T916" s="90">
        <v>28239.05</v>
      </c>
      <c r="U916" s="90">
        <v>2.38</v>
      </c>
      <c r="V916" s="90">
        <v>1.01</v>
      </c>
    </row>
    <row r="917" spans="13:22" x14ac:dyDescent="0.35">
      <c r="M917" t="s">
        <v>1208</v>
      </c>
      <c r="N917" t="s">
        <v>1019</v>
      </c>
      <c r="O917" t="s">
        <v>1014</v>
      </c>
      <c r="P917" t="s">
        <v>1336</v>
      </c>
      <c r="Q917">
        <v>25300</v>
      </c>
      <c r="R917">
        <v>3.8</v>
      </c>
      <c r="S917">
        <v>1.8</v>
      </c>
      <c r="T917" s="90">
        <v>33050.980000000003</v>
      </c>
      <c r="U917" s="90">
        <v>2.91</v>
      </c>
      <c r="V917" s="90">
        <v>1.06</v>
      </c>
    </row>
    <row r="918" spans="13:22" x14ac:dyDescent="0.35">
      <c r="M918" t="s">
        <v>1208</v>
      </c>
      <c r="N918" t="s">
        <v>1019</v>
      </c>
      <c r="O918" t="s">
        <v>1014</v>
      </c>
      <c r="P918" t="s">
        <v>1267</v>
      </c>
      <c r="Q918">
        <v>25600</v>
      </c>
      <c r="R918">
        <v>3.5</v>
      </c>
      <c r="S918">
        <v>1.64</v>
      </c>
      <c r="T918" s="90">
        <v>33449.94</v>
      </c>
      <c r="U918" s="90">
        <v>2.68</v>
      </c>
      <c r="V918" s="90">
        <v>0.96</v>
      </c>
    </row>
    <row r="919" spans="13:22" x14ac:dyDescent="0.35">
      <c r="M919" t="s">
        <v>1208</v>
      </c>
      <c r="N919" t="s">
        <v>1019</v>
      </c>
      <c r="O919" t="s">
        <v>1014</v>
      </c>
      <c r="P919" t="s">
        <v>1428</v>
      </c>
      <c r="Q919">
        <v>30900</v>
      </c>
      <c r="R919">
        <v>4.3</v>
      </c>
      <c r="S919">
        <v>1.67</v>
      </c>
      <c r="T919" s="90">
        <v>40990.21</v>
      </c>
      <c r="U919" s="90">
        <v>3.27</v>
      </c>
      <c r="V919" s="90">
        <v>0.96</v>
      </c>
    </row>
    <row r="920" spans="13:22" x14ac:dyDescent="0.35">
      <c r="M920" t="s">
        <v>1208</v>
      </c>
      <c r="N920" t="s">
        <v>1019</v>
      </c>
      <c r="O920" t="s">
        <v>1014</v>
      </c>
      <c r="P920" t="s">
        <v>1268</v>
      </c>
      <c r="Q920">
        <v>31400</v>
      </c>
      <c r="R920">
        <v>4.3</v>
      </c>
      <c r="S920">
        <v>1.64</v>
      </c>
      <c r="T920" s="90">
        <v>41397.43</v>
      </c>
      <c r="U920" s="90">
        <v>3.36</v>
      </c>
      <c r="V920" s="90">
        <v>0.97</v>
      </c>
    </row>
    <row r="921" spans="13:22" x14ac:dyDescent="0.35">
      <c r="M921" t="s">
        <v>1208</v>
      </c>
      <c r="N921" t="s">
        <v>1019</v>
      </c>
      <c r="O921" t="s">
        <v>1014</v>
      </c>
      <c r="P921" t="s">
        <v>1429</v>
      </c>
      <c r="Q921">
        <v>37000</v>
      </c>
      <c r="R921">
        <v>5.0999999999999996</v>
      </c>
      <c r="S921">
        <v>1.65</v>
      </c>
      <c r="T921" s="90">
        <v>48141.59</v>
      </c>
      <c r="U921" s="90">
        <v>3.93</v>
      </c>
      <c r="V921" s="90">
        <v>0.98</v>
      </c>
    </row>
    <row r="922" spans="13:22" x14ac:dyDescent="0.35">
      <c r="M922" t="s">
        <v>1208</v>
      </c>
      <c r="N922" t="s">
        <v>1019</v>
      </c>
      <c r="O922" t="s">
        <v>1014</v>
      </c>
      <c r="P922" t="s">
        <v>1269</v>
      </c>
      <c r="Q922">
        <v>37300</v>
      </c>
      <c r="R922">
        <v>5.2</v>
      </c>
      <c r="S922">
        <v>1.67</v>
      </c>
      <c r="T922" s="90">
        <v>49375.14</v>
      </c>
      <c r="U922" s="90">
        <v>4.05</v>
      </c>
      <c r="V922" s="90">
        <v>0.98</v>
      </c>
    </row>
    <row r="923" spans="13:22" x14ac:dyDescent="0.35">
      <c r="M923" t="s">
        <v>1208</v>
      </c>
      <c r="N923" t="s">
        <v>1019</v>
      </c>
      <c r="O923" t="s">
        <v>1014</v>
      </c>
      <c r="P923" t="s">
        <v>1362</v>
      </c>
      <c r="Q923">
        <v>45600</v>
      </c>
      <c r="R923">
        <v>6.6</v>
      </c>
      <c r="S923">
        <v>1.74</v>
      </c>
      <c r="T923" s="90">
        <v>59868.77</v>
      </c>
      <c r="U923" s="90">
        <v>5.19</v>
      </c>
      <c r="V923" s="90">
        <v>1.04</v>
      </c>
    </row>
    <row r="924" spans="13:22" x14ac:dyDescent="0.35">
      <c r="M924" t="s">
        <v>1208</v>
      </c>
      <c r="N924" t="s">
        <v>1019</v>
      </c>
      <c r="O924" t="s">
        <v>1014</v>
      </c>
      <c r="P924" t="s">
        <v>1363</v>
      </c>
      <c r="Q924">
        <v>63100</v>
      </c>
      <c r="R924">
        <v>9.6999999999999993</v>
      </c>
      <c r="S924">
        <v>1.84</v>
      </c>
      <c r="T924" s="90">
        <v>82778.289999999994</v>
      </c>
      <c r="U924" s="90">
        <v>7.48</v>
      </c>
      <c r="V924" s="90">
        <v>1.08</v>
      </c>
    </row>
    <row r="925" spans="13:22" x14ac:dyDescent="0.35">
      <c r="M925" t="s">
        <v>1208</v>
      </c>
      <c r="N925" t="s">
        <v>1019</v>
      </c>
      <c r="O925" t="s">
        <v>1014</v>
      </c>
      <c r="P925" t="s">
        <v>1524</v>
      </c>
      <c r="Q925">
        <v>77300</v>
      </c>
      <c r="R925">
        <v>10.7</v>
      </c>
      <c r="S925">
        <v>1.66</v>
      </c>
      <c r="T925" s="90">
        <v>101868.9</v>
      </c>
      <c r="U925" s="90">
        <v>8.2899999999999991</v>
      </c>
      <c r="V925" s="90">
        <v>0.98</v>
      </c>
    </row>
    <row r="926" spans="13:22" x14ac:dyDescent="0.35">
      <c r="M926" t="s">
        <v>1208</v>
      </c>
      <c r="N926" t="s">
        <v>1019</v>
      </c>
      <c r="O926" t="s">
        <v>1014</v>
      </c>
      <c r="P926" t="s">
        <v>1318</v>
      </c>
      <c r="Q926">
        <v>77800</v>
      </c>
      <c r="R926">
        <v>11.2</v>
      </c>
      <c r="S926">
        <v>1.73</v>
      </c>
      <c r="T926" s="90">
        <v>102880.68</v>
      </c>
      <c r="U926" s="90">
        <v>8.7200000000000006</v>
      </c>
      <c r="V926" s="90">
        <v>1.02</v>
      </c>
    </row>
    <row r="927" spans="13:22" x14ac:dyDescent="0.35">
      <c r="M927" t="s">
        <v>1208</v>
      </c>
      <c r="N927" t="s">
        <v>1019</v>
      </c>
      <c r="O927" t="s">
        <v>1014</v>
      </c>
      <c r="P927" t="s">
        <v>1427</v>
      </c>
      <c r="Q927">
        <v>25200</v>
      </c>
      <c r="R927">
        <v>3.4</v>
      </c>
      <c r="S927">
        <v>1.62</v>
      </c>
      <c r="T927" s="90">
        <v>33007.599999999999</v>
      </c>
      <c r="U927" s="90">
        <v>2.57</v>
      </c>
      <c r="V927" s="90">
        <v>0.93</v>
      </c>
    </row>
    <row r="928" spans="13:22" x14ac:dyDescent="0.35">
      <c r="M928" t="s">
        <v>1121</v>
      </c>
      <c r="N928" t="s">
        <v>1019</v>
      </c>
      <c r="O928" t="s">
        <v>1014</v>
      </c>
      <c r="P928" t="s">
        <v>1525</v>
      </c>
      <c r="Q928">
        <v>2940</v>
      </c>
      <c r="R928">
        <v>0.6</v>
      </c>
      <c r="S928">
        <v>2.4500000000000002</v>
      </c>
      <c r="T928" s="90">
        <v>4551.91</v>
      </c>
      <c r="U928" s="90">
        <v>0.56000000000000005</v>
      </c>
      <c r="V928" s="90">
        <v>1.46</v>
      </c>
    </row>
    <row r="929" spans="13:22" x14ac:dyDescent="0.35">
      <c r="M929" t="s">
        <v>1121</v>
      </c>
      <c r="N929" t="s">
        <v>1019</v>
      </c>
      <c r="O929" t="s">
        <v>1014</v>
      </c>
      <c r="P929" t="s">
        <v>1526</v>
      </c>
      <c r="Q929">
        <v>4170</v>
      </c>
      <c r="R929">
        <v>0.9</v>
      </c>
      <c r="S929">
        <v>2.59</v>
      </c>
      <c r="T929" s="90">
        <v>6722.42</v>
      </c>
      <c r="U929" s="90">
        <v>0.84</v>
      </c>
      <c r="V929" s="90">
        <v>1.5</v>
      </c>
    </row>
    <row r="930" spans="13:22" x14ac:dyDescent="0.35">
      <c r="M930" t="s">
        <v>1121</v>
      </c>
      <c r="N930" t="s">
        <v>1019</v>
      </c>
      <c r="O930" t="s">
        <v>1014</v>
      </c>
      <c r="P930" t="s">
        <v>1527</v>
      </c>
      <c r="Q930">
        <v>5170</v>
      </c>
      <c r="R930">
        <v>1.1000000000000001</v>
      </c>
      <c r="S930">
        <v>2.5499999999999998</v>
      </c>
      <c r="T930" s="90">
        <v>7917.91</v>
      </c>
      <c r="U930" s="90">
        <v>0.99</v>
      </c>
      <c r="V930" s="90">
        <v>1.5</v>
      </c>
    </row>
    <row r="931" spans="13:22" x14ac:dyDescent="0.35">
      <c r="M931" t="s">
        <v>1121</v>
      </c>
      <c r="N931" t="s">
        <v>1019</v>
      </c>
      <c r="O931" t="s">
        <v>1014</v>
      </c>
      <c r="P931" t="s">
        <v>1501</v>
      </c>
      <c r="Q931">
        <v>6130</v>
      </c>
      <c r="R931">
        <v>1.2</v>
      </c>
      <c r="S931">
        <v>2.35</v>
      </c>
      <c r="T931" s="90">
        <v>9826.39</v>
      </c>
      <c r="U931" s="90">
        <v>1.05</v>
      </c>
      <c r="V931" s="90">
        <v>1.28</v>
      </c>
    </row>
    <row r="932" spans="13:22" x14ac:dyDescent="0.35">
      <c r="M932" t="s">
        <v>1121</v>
      </c>
      <c r="N932" t="s">
        <v>1019</v>
      </c>
      <c r="O932" t="s">
        <v>1014</v>
      </c>
      <c r="P932" t="s">
        <v>1502</v>
      </c>
      <c r="Q932">
        <v>8180</v>
      </c>
      <c r="R932">
        <v>1.3</v>
      </c>
      <c r="S932">
        <v>1.91</v>
      </c>
      <c r="T932" s="90">
        <v>13547.62</v>
      </c>
      <c r="U932" s="90">
        <v>1.18</v>
      </c>
      <c r="V932" s="90">
        <v>1.05</v>
      </c>
    </row>
    <row r="933" spans="13:22" x14ac:dyDescent="0.35">
      <c r="M933" t="s">
        <v>1121</v>
      </c>
      <c r="N933" t="s">
        <v>1019</v>
      </c>
      <c r="O933" t="s">
        <v>1014</v>
      </c>
      <c r="P933" t="s">
        <v>1528</v>
      </c>
      <c r="Q933">
        <v>8010</v>
      </c>
      <c r="R933">
        <v>1.6</v>
      </c>
      <c r="S933">
        <v>2.4</v>
      </c>
      <c r="T933" s="90">
        <v>11999.57</v>
      </c>
      <c r="U933" s="90">
        <v>1.46</v>
      </c>
      <c r="V933" s="90">
        <v>1.46</v>
      </c>
    </row>
    <row r="934" spans="13:22" x14ac:dyDescent="0.35">
      <c r="M934" t="s">
        <v>1121</v>
      </c>
      <c r="N934" t="s">
        <v>1019</v>
      </c>
      <c r="O934" t="s">
        <v>1014</v>
      </c>
      <c r="P934" t="s">
        <v>1504</v>
      </c>
      <c r="Q934">
        <v>9640</v>
      </c>
      <c r="R934">
        <v>1.5</v>
      </c>
      <c r="S934">
        <v>1.87</v>
      </c>
      <c r="T934" s="90">
        <v>15715.12</v>
      </c>
      <c r="U934" s="90">
        <v>1.33</v>
      </c>
      <c r="V934" s="90">
        <v>1.02</v>
      </c>
    </row>
    <row r="935" spans="13:22" x14ac:dyDescent="0.35">
      <c r="M935" t="s">
        <v>1121</v>
      </c>
      <c r="N935" t="s">
        <v>1019</v>
      </c>
      <c r="O935" t="s">
        <v>1014</v>
      </c>
      <c r="P935" t="s">
        <v>1529</v>
      </c>
      <c r="Q935">
        <v>11800</v>
      </c>
      <c r="R935">
        <v>1.9</v>
      </c>
      <c r="S935">
        <v>1.93</v>
      </c>
      <c r="T935" s="90">
        <v>18408.98</v>
      </c>
      <c r="U935" s="90">
        <v>1.63</v>
      </c>
      <c r="V935" s="90">
        <v>1.06</v>
      </c>
    </row>
    <row r="936" spans="13:22" x14ac:dyDescent="0.35">
      <c r="M936" t="s">
        <v>1121</v>
      </c>
      <c r="N936" t="s">
        <v>1019</v>
      </c>
      <c r="O936" t="s">
        <v>1014</v>
      </c>
      <c r="P936" t="s">
        <v>1506</v>
      </c>
      <c r="Q936">
        <v>11600</v>
      </c>
      <c r="R936">
        <v>1.8</v>
      </c>
      <c r="S936">
        <v>1.86</v>
      </c>
      <c r="T936" s="90">
        <v>18034.189999999999</v>
      </c>
      <c r="U936" s="90">
        <v>1.58</v>
      </c>
      <c r="V936" s="90">
        <v>1.05</v>
      </c>
    </row>
    <row r="937" spans="13:22" x14ac:dyDescent="0.35">
      <c r="M937" t="s">
        <v>1121</v>
      </c>
      <c r="N937" t="s">
        <v>1019</v>
      </c>
      <c r="O937" t="s">
        <v>1014</v>
      </c>
      <c r="P937" t="s">
        <v>1507</v>
      </c>
      <c r="Q937">
        <v>11800</v>
      </c>
      <c r="R937">
        <v>1.9</v>
      </c>
      <c r="S937">
        <v>1.93</v>
      </c>
      <c r="T937" s="90">
        <v>18408.98</v>
      </c>
      <c r="U937" s="90">
        <v>1.63</v>
      </c>
      <c r="V937" s="90">
        <v>1.06</v>
      </c>
    </row>
    <row r="938" spans="13:22" x14ac:dyDescent="0.35">
      <c r="M938" t="s">
        <v>1121</v>
      </c>
      <c r="N938" t="s">
        <v>1019</v>
      </c>
      <c r="O938" t="s">
        <v>1014</v>
      </c>
      <c r="P938" t="s">
        <v>1508</v>
      </c>
      <c r="Q938">
        <v>14800</v>
      </c>
      <c r="R938">
        <v>2.2000000000000002</v>
      </c>
      <c r="S938">
        <v>1.78</v>
      </c>
      <c r="T938" s="90">
        <v>23519.93</v>
      </c>
      <c r="U938" s="90">
        <v>1.93</v>
      </c>
      <c r="V938" s="90">
        <v>0.98</v>
      </c>
    </row>
    <row r="939" spans="13:22" x14ac:dyDescent="0.35">
      <c r="M939" t="s">
        <v>1121</v>
      </c>
      <c r="N939" t="s">
        <v>1019</v>
      </c>
      <c r="O939" t="s">
        <v>1014</v>
      </c>
      <c r="P939" t="s">
        <v>1530</v>
      </c>
      <c r="Q939">
        <v>15100</v>
      </c>
      <c r="R939">
        <v>2.2999999999999998</v>
      </c>
      <c r="S939">
        <v>1.83</v>
      </c>
      <c r="T939" s="90">
        <v>24164.13</v>
      </c>
      <c r="U939" s="90">
        <v>2</v>
      </c>
      <c r="V939" s="90">
        <v>1</v>
      </c>
    </row>
    <row r="940" spans="13:22" x14ac:dyDescent="0.35">
      <c r="M940" t="s">
        <v>1121</v>
      </c>
      <c r="N940" t="s">
        <v>1019</v>
      </c>
      <c r="O940" t="s">
        <v>1014</v>
      </c>
      <c r="P940" t="s">
        <v>1510</v>
      </c>
      <c r="Q940">
        <v>16400</v>
      </c>
      <c r="R940">
        <v>2.5</v>
      </c>
      <c r="S940">
        <v>1.83</v>
      </c>
      <c r="T940" s="90">
        <v>27316.44</v>
      </c>
      <c r="U940" s="90">
        <v>2.27</v>
      </c>
      <c r="V940" s="90">
        <v>1</v>
      </c>
    </row>
    <row r="941" spans="13:22" x14ac:dyDescent="0.35">
      <c r="M941" t="s">
        <v>1121</v>
      </c>
      <c r="N941" t="s">
        <v>1019</v>
      </c>
      <c r="O941" t="s">
        <v>1014</v>
      </c>
      <c r="P941" t="s">
        <v>1513</v>
      </c>
      <c r="Q941">
        <v>21800</v>
      </c>
      <c r="R941">
        <v>3.5</v>
      </c>
      <c r="S941">
        <v>1.93</v>
      </c>
      <c r="T941" s="90">
        <v>34159.53</v>
      </c>
      <c r="U941" s="90">
        <v>3.13</v>
      </c>
      <c r="V941" s="90">
        <v>1.1000000000000001</v>
      </c>
    </row>
    <row r="942" spans="13:22" x14ac:dyDescent="0.35">
      <c r="M942" t="s">
        <v>1121</v>
      </c>
      <c r="N942" t="s">
        <v>1019</v>
      </c>
      <c r="O942" t="s">
        <v>1014</v>
      </c>
      <c r="P942" t="s">
        <v>1118</v>
      </c>
      <c r="Q942">
        <v>21800</v>
      </c>
      <c r="R942">
        <v>3.5</v>
      </c>
      <c r="S942">
        <v>1.93</v>
      </c>
      <c r="T942" s="90">
        <v>34699.870000000003</v>
      </c>
      <c r="U942" s="90">
        <v>3.12</v>
      </c>
      <c r="V942" s="90">
        <v>1.08</v>
      </c>
    </row>
    <row r="943" spans="13:22" x14ac:dyDescent="0.35">
      <c r="M943" t="s">
        <v>1121</v>
      </c>
      <c r="N943" t="s">
        <v>1019</v>
      </c>
      <c r="O943" t="s">
        <v>1014</v>
      </c>
      <c r="P943" t="s">
        <v>1119</v>
      </c>
      <c r="Q943">
        <v>26000</v>
      </c>
      <c r="R943">
        <v>4.3</v>
      </c>
      <c r="S943">
        <v>1.98</v>
      </c>
      <c r="T943" s="90">
        <v>40031.25</v>
      </c>
      <c r="U943" s="90">
        <v>3.79</v>
      </c>
      <c r="V943" s="90">
        <v>1.1399999999999999</v>
      </c>
    </row>
    <row r="944" spans="13:22" x14ac:dyDescent="0.35">
      <c r="M944" t="s">
        <v>1121</v>
      </c>
      <c r="N944" t="s">
        <v>1019</v>
      </c>
      <c r="O944" t="s">
        <v>1014</v>
      </c>
      <c r="P944" t="s">
        <v>1514</v>
      </c>
      <c r="Q944">
        <v>26400</v>
      </c>
      <c r="R944">
        <v>4.3</v>
      </c>
      <c r="S944">
        <v>1.95</v>
      </c>
      <c r="T944" s="90">
        <v>40049.5</v>
      </c>
      <c r="U944" s="90">
        <v>3.85</v>
      </c>
      <c r="V944" s="90">
        <v>1.1499999999999999</v>
      </c>
    </row>
    <row r="945" spans="13:22" x14ac:dyDescent="0.35">
      <c r="M945" t="s">
        <v>1085</v>
      </c>
      <c r="N945" t="s">
        <v>1019</v>
      </c>
      <c r="O945" t="s">
        <v>1014</v>
      </c>
      <c r="P945" t="s">
        <v>1515</v>
      </c>
      <c r="Q945">
        <v>3140</v>
      </c>
      <c r="R945">
        <v>0.6</v>
      </c>
      <c r="S945">
        <v>2.29</v>
      </c>
      <c r="T945" s="90">
        <v>4683.08</v>
      </c>
      <c r="U945" s="90">
        <v>0.49</v>
      </c>
      <c r="V945" s="90">
        <v>1.25</v>
      </c>
    </row>
    <row r="946" spans="13:22" x14ac:dyDescent="0.35">
      <c r="M946" t="s">
        <v>1085</v>
      </c>
      <c r="N946" t="s">
        <v>1019</v>
      </c>
      <c r="O946" t="s">
        <v>1014</v>
      </c>
      <c r="P946" t="s">
        <v>1516</v>
      </c>
      <c r="Q946">
        <v>6040</v>
      </c>
      <c r="R946">
        <v>1.1000000000000001</v>
      </c>
      <c r="S946">
        <v>2.19</v>
      </c>
      <c r="T946" s="90">
        <v>8771.7900000000009</v>
      </c>
      <c r="U946" s="90">
        <v>0.94</v>
      </c>
      <c r="V946" s="90">
        <v>1.29</v>
      </c>
    </row>
    <row r="947" spans="13:22" x14ac:dyDescent="0.35">
      <c r="M947" t="s">
        <v>1085</v>
      </c>
      <c r="N947" t="s">
        <v>1019</v>
      </c>
      <c r="O947" t="s">
        <v>1014</v>
      </c>
      <c r="P947" t="s">
        <v>1517</v>
      </c>
      <c r="Q947">
        <v>6040</v>
      </c>
      <c r="R947">
        <v>1.1000000000000001</v>
      </c>
      <c r="S947">
        <v>2.19</v>
      </c>
      <c r="T947" s="90">
        <v>8833.2900000000009</v>
      </c>
      <c r="U947" s="90">
        <v>0.93</v>
      </c>
      <c r="V947" s="90">
        <v>1.26</v>
      </c>
    </row>
    <row r="948" spans="13:22" x14ac:dyDescent="0.35">
      <c r="M948" t="s">
        <v>1085</v>
      </c>
      <c r="N948" t="s">
        <v>1019</v>
      </c>
      <c r="O948" t="s">
        <v>1014</v>
      </c>
      <c r="P948" t="s">
        <v>1519</v>
      </c>
      <c r="Q948">
        <v>10300</v>
      </c>
      <c r="R948">
        <v>1.7</v>
      </c>
      <c r="S948">
        <v>1.98</v>
      </c>
      <c r="T948" s="90">
        <v>14942.95</v>
      </c>
      <c r="U948" s="90">
        <v>1.46</v>
      </c>
      <c r="V948" s="90">
        <v>1.17</v>
      </c>
    </row>
    <row r="949" spans="13:22" x14ac:dyDescent="0.35">
      <c r="M949" t="s">
        <v>1085</v>
      </c>
      <c r="N949" t="s">
        <v>1019</v>
      </c>
      <c r="O949" t="s">
        <v>1014</v>
      </c>
      <c r="P949" t="s">
        <v>1518</v>
      </c>
      <c r="Q949">
        <v>10100</v>
      </c>
      <c r="R949">
        <v>1.7</v>
      </c>
      <c r="S949">
        <v>2.02</v>
      </c>
      <c r="T949" s="90">
        <v>14621.84</v>
      </c>
      <c r="U949" s="90">
        <v>1.37</v>
      </c>
      <c r="V949" s="90">
        <v>1.1299999999999999</v>
      </c>
    </row>
    <row r="950" spans="13:22" x14ac:dyDescent="0.35">
      <c r="M950" t="s">
        <v>1085</v>
      </c>
      <c r="N950" t="s">
        <v>1019</v>
      </c>
      <c r="O950" t="s">
        <v>1014</v>
      </c>
      <c r="P950" t="s">
        <v>1520</v>
      </c>
      <c r="Q950">
        <v>12500</v>
      </c>
      <c r="R950">
        <v>2</v>
      </c>
      <c r="S950">
        <v>1.92</v>
      </c>
      <c r="T950" s="90">
        <v>18726.939999999999</v>
      </c>
      <c r="U950" s="90">
        <v>1.69</v>
      </c>
      <c r="V950" s="90">
        <v>1.08</v>
      </c>
    </row>
    <row r="951" spans="13:22" x14ac:dyDescent="0.35">
      <c r="M951" t="s">
        <v>1085</v>
      </c>
      <c r="N951" t="s">
        <v>1019</v>
      </c>
      <c r="O951" t="s">
        <v>1014</v>
      </c>
      <c r="P951" t="s">
        <v>1521</v>
      </c>
      <c r="Q951">
        <v>18100</v>
      </c>
      <c r="R951">
        <v>2.9</v>
      </c>
      <c r="S951">
        <v>1.92</v>
      </c>
      <c r="T951" s="90">
        <v>25463.35</v>
      </c>
      <c r="U951" s="90">
        <v>2.38</v>
      </c>
      <c r="V951" s="90">
        <v>1.1200000000000001</v>
      </c>
    </row>
    <row r="952" spans="13:22" x14ac:dyDescent="0.35">
      <c r="M952" t="s">
        <v>1085</v>
      </c>
      <c r="N952" t="s">
        <v>1019</v>
      </c>
      <c r="O952" t="s">
        <v>1014</v>
      </c>
      <c r="P952" t="s">
        <v>1522</v>
      </c>
      <c r="Q952">
        <v>22300</v>
      </c>
      <c r="R952">
        <v>3.6</v>
      </c>
      <c r="S952">
        <v>1.94</v>
      </c>
      <c r="T952" s="90">
        <v>33669.019999999997</v>
      </c>
      <c r="U952" s="90">
        <v>2.97</v>
      </c>
      <c r="V952" s="90">
        <v>1.06</v>
      </c>
    </row>
    <row r="953" spans="13:22" x14ac:dyDescent="0.35">
      <c r="M953" t="s">
        <v>1085</v>
      </c>
      <c r="N953" t="s">
        <v>1019</v>
      </c>
      <c r="O953" t="s">
        <v>1014</v>
      </c>
      <c r="P953" t="s">
        <v>1523</v>
      </c>
      <c r="Q953">
        <v>25000</v>
      </c>
      <c r="R953">
        <v>4.2</v>
      </c>
      <c r="S953">
        <v>2.02</v>
      </c>
      <c r="T953" s="90">
        <v>37011.08</v>
      </c>
      <c r="U953" s="90">
        <v>3.61</v>
      </c>
      <c r="V953" s="90">
        <v>1.17</v>
      </c>
    </row>
    <row r="954" spans="13:22" x14ac:dyDescent="0.35">
      <c r="M954" t="s">
        <v>1001</v>
      </c>
      <c r="N954" t="s">
        <v>1366</v>
      </c>
      <c r="O954" t="s">
        <v>1014</v>
      </c>
      <c r="P954" t="s">
        <v>1438</v>
      </c>
      <c r="Q954">
        <v>33600</v>
      </c>
      <c r="R954">
        <v>4.4000000000000004</v>
      </c>
      <c r="S954">
        <v>1.57</v>
      </c>
      <c r="T954" s="90">
        <v>45601.11</v>
      </c>
      <c r="U954" s="90">
        <v>3.63</v>
      </c>
      <c r="V954" s="90">
        <v>0.95</v>
      </c>
    </row>
    <row r="955" spans="13:22" x14ac:dyDescent="0.35">
      <c r="M955" t="s">
        <v>1001</v>
      </c>
      <c r="N955" t="s">
        <v>1366</v>
      </c>
      <c r="O955" t="s">
        <v>1014</v>
      </c>
      <c r="P955" t="s">
        <v>1439</v>
      </c>
      <c r="Q955">
        <v>35600</v>
      </c>
      <c r="R955">
        <v>4.3</v>
      </c>
      <c r="S955">
        <v>1.45</v>
      </c>
      <c r="T955" s="90">
        <v>48741.25</v>
      </c>
      <c r="U955" s="90">
        <v>3.46</v>
      </c>
      <c r="V955" s="90">
        <v>0.85</v>
      </c>
    </row>
    <row r="956" spans="13:22" x14ac:dyDescent="0.35">
      <c r="M956" t="s">
        <v>1001</v>
      </c>
      <c r="N956" t="s">
        <v>1366</v>
      </c>
      <c r="O956" t="s">
        <v>1014</v>
      </c>
      <c r="P956" t="s">
        <v>1440</v>
      </c>
      <c r="Q956">
        <v>41600</v>
      </c>
      <c r="R956">
        <v>5</v>
      </c>
      <c r="S956">
        <v>1.44</v>
      </c>
      <c r="T956" s="90">
        <v>56332.39</v>
      </c>
      <c r="U956" s="90">
        <v>4.01</v>
      </c>
      <c r="V956" s="90">
        <v>0.85</v>
      </c>
    </row>
    <row r="957" spans="13:22" x14ac:dyDescent="0.35">
      <c r="M957" t="s">
        <v>1001</v>
      </c>
      <c r="N957" t="s">
        <v>1366</v>
      </c>
      <c r="O957" t="s">
        <v>1014</v>
      </c>
      <c r="P957" t="s">
        <v>1441</v>
      </c>
      <c r="Q957">
        <v>52500</v>
      </c>
      <c r="R957">
        <v>6.3</v>
      </c>
      <c r="S957">
        <v>1.44</v>
      </c>
      <c r="T957" s="90">
        <v>70540.19</v>
      </c>
      <c r="U957" s="90">
        <v>5.01</v>
      </c>
      <c r="V957" s="90">
        <v>0.85</v>
      </c>
    </row>
    <row r="958" spans="13:22" x14ac:dyDescent="0.35">
      <c r="M958" t="s">
        <v>1001</v>
      </c>
      <c r="N958" t="s">
        <v>1366</v>
      </c>
      <c r="O958" t="s">
        <v>1014</v>
      </c>
      <c r="P958" t="s">
        <v>1442</v>
      </c>
      <c r="Q958">
        <v>60500</v>
      </c>
      <c r="R958">
        <v>7.3</v>
      </c>
      <c r="S958">
        <v>1.45</v>
      </c>
      <c r="T958" s="90">
        <v>80293.149999999994</v>
      </c>
      <c r="U958" s="90">
        <v>5.79</v>
      </c>
      <c r="V958" s="90">
        <v>0.86</v>
      </c>
    </row>
    <row r="959" spans="13:22" x14ac:dyDescent="0.35">
      <c r="M959" t="s">
        <v>1001</v>
      </c>
      <c r="N959" t="s">
        <v>1366</v>
      </c>
      <c r="O959" t="s">
        <v>1014</v>
      </c>
      <c r="P959" t="s">
        <v>1443</v>
      </c>
      <c r="Q959">
        <v>72900</v>
      </c>
      <c r="R959">
        <v>8.8000000000000007</v>
      </c>
      <c r="S959">
        <v>1.45</v>
      </c>
      <c r="T959" s="90">
        <v>95558.13</v>
      </c>
      <c r="U959" s="90">
        <v>7.1</v>
      </c>
      <c r="V959" s="90">
        <v>0.89</v>
      </c>
    </row>
    <row r="960" spans="13:22" x14ac:dyDescent="0.35">
      <c r="M960" t="s">
        <v>1001</v>
      </c>
      <c r="N960" t="s">
        <v>1366</v>
      </c>
      <c r="O960" t="s">
        <v>1014</v>
      </c>
      <c r="P960" t="s">
        <v>1444</v>
      </c>
      <c r="Q960">
        <v>86400</v>
      </c>
      <c r="R960">
        <v>10.5</v>
      </c>
      <c r="S960">
        <v>1.46</v>
      </c>
      <c r="T960" s="90">
        <v>113455.91</v>
      </c>
      <c r="U960" s="90">
        <v>8.36</v>
      </c>
      <c r="V960" s="90">
        <v>0.88</v>
      </c>
    </row>
    <row r="961" spans="13:22" x14ac:dyDescent="0.35">
      <c r="M961" t="s">
        <v>1001</v>
      </c>
      <c r="N961" t="s">
        <v>1366</v>
      </c>
      <c r="O961" t="s">
        <v>1014</v>
      </c>
      <c r="P961" t="s">
        <v>1446</v>
      </c>
      <c r="Q961">
        <v>116000</v>
      </c>
      <c r="R961">
        <v>14.4</v>
      </c>
      <c r="S961">
        <v>1.49</v>
      </c>
      <c r="T961" s="90">
        <v>151142.16</v>
      </c>
      <c r="U961" s="90">
        <v>11.51</v>
      </c>
      <c r="V961" s="90">
        <v>0.91</v>
      </c>
    </row>
    <row r="962" spans="13:22" x14ac:dyDescent="0.35">
      <c r="M962" t="s">
        <v>1001</v>
      </c>
      <c r="N962" t="s">
        <v>1366</v>
      </c>
      <c r="O962" t="s">
        <v>1014</v>
      </c>
      <c r="P962" t="s">
        <v>1447</v>
      </c>
      <c r="Q962">
        <v>122000</v>
      </c>
      <c r="R962">
        <v>15</v>
      </c>
      <c r="S962">
        <v>1.48</v>
      </c>
      <c r="T962" s="90">
        <v>165241.25</v>
      </c>
      <c r="U962" s="90">
        <v>11.96</v>
      </c>
      <c r="V962" s="90">
        <v>0.87</v>
      </c>
    </row>
    <row r="963" spans="13:22" x14ac:dyDescent="0.35">
      <c r="M963" t="s">
        <v>1001</v>
      </c>
      <c r="N963" t="s">
        <v>1366</v>
      </c>
      <c r="O963" t="s">
        <v>1014</v>
      </c>
      <c r="P963" t="s">
        <v>1448</v>
      </c>
      <c r="Q963">
        <v>159000</v>
      </c>
      <c r="R963">
        <v>19.7</v>
      </c>
      <c r="S963">
        <v>1.49</v>
      </c>
      <c r="T963" s="90">
        <v>210263.19</v>
      </c>
      <c r="U963" s="90">
        <v>15.87</v>
      </c>
      <c r="V963" s="90">
        <v>0.91</v>
      </c>
    </row>
    <row r="964" spans="13:22" x14ac:dyDescent="0.35">
      <c r="M964" t="s">
        <v>1001</v>
      </c>
      <c r="N964" t="s">
        <v>1366</v>
      </c>
      <c r="O964" t="s">
        <v>1014</v>
      </c>
      <c r="P964" t="s">
        <v>1449</v>
      </c>
      <c r="Q964">
        <v>186000</v>
      </c>
      <c r="R964">
        <v>24.1</v>
      </c>
      <c r="S964">
        <v>1.55</v>
      </c>
      <c r="T964" s="90">
        <v>247094.94</v>
      </c>
      <c r="U964" s="90">
        <v>19.52</v>
      </c>
      <c r="V964" s="90">
        <v>0.95</v>
      </c>
    </row>
    <row r="965" spans="13:22" x14ac:dyDescent="0.35">
      <c r="M965" t="s">
        <v>1001</v>
      </c>
      <c r="N965" t="s">
        <v>1366</v>
      </c>
      <c r="O965" t="s">
        <v>1014</v>
      </c>
      <c r="P965" t="s">
        <v>1450</v>
      </c>
      <c r="Q965">
        <v>230000</v>
      </c>
      <c r="R965">
        <v>29.8</v>
      </c>
      <c r="S965">
        <v>1.55</v>
      </c>
      <c r="T965" s="90">
        <v>300916.88</v>
      </c>
      <c r="U965" s="90">
        <v>23.59</v>
      </c>
      <c r="V965" s="90">
        <v>0.94</v>
      </c>
    </row>
    <row r="966" spans="13:22" x14ac:dyDescent="0.35">
      <c r="M966" t="s">
        <v>1001</v>
      </c>
      <c r="N966" t="s">
        <v>1366</v>
      </c>
      <c r="O966" t="s">
        <v>1014</v>
      </c>
      <c r="P966" t="s">
        <v>1451</v>
      </c>
      <c r="Q966">
        <v>254000</v>
      </c>
      <c r="R966">
        <v>32.700000000000003</v>
      </c>
      <c r="S966">
        <v>1.54</v>
      </c>
      <c r="T966" s="90">
        <v>331337</v>
      </c>
      <c r="U966" s="90">
        <v>26.02</v>
      </c>
      <c r="V966" s="90">
        <v>0.94</v>
      </c>
    </row>
    <row r="967" spans="13:22" x14ac:dyDescent="0.35">
      <c r="M967" t="s">
        <v>1001</v>
      </c>
      <c r="N967" t="s">
        <v>1366</v>
      </c>
      <c r="O967" t="s">
        <v>1014</v>
      </c>
      <c r="P967" t="s">
        <v>1452</v>
      </c>
      <c r="Q967">
        <v>279000</v>
      </c>
      <c r="R967">
        <v>36.200000000000003</v>
      </c>
      <c r="S967">
        <v>1.56</v>
      </c>
      <c r="T967" s="90">
        <v>364072.16</v>
      </c>
      <c r="U967" s="90">
        <v>28.86</v>
      </c>
      <c r="V967" s="90">
        <v>0.95</v>
      </c>
    </row>
    <row r="968" spans="13:22" x14ac:dyDescent="0.35">
      <c r="M968" t="s">
        <v>1112</v>
      </c>
      <c r="N968" t="s">
        <v>1366</v>
      </c>
      <c r="O968" t="s">
        <v>1014</v>
      </c>
      <c r="P968" t="s">
        <v>1531</v>
      </c>
      <c r="Q968">
        <v>4500</v>
      </c>
      <c r="R968">
        <v>0.9</v>
      </c>
      <c r="S968">
        <v>2.4</v>
      </c>
      <c r="T968" s="90">
        <v>6529.72</v>
      </c>
      <c r="U968" s="90">
        <v>0.83</v>
      </c>
      <c r="V968" s="90">
        <v>1.53</v>
      </c>
    </row>
    <row r="969" spans="13:22" x14ac:dyDescent="0.35">
      <c r="M969" t="s">
        <v>1112</v>
      </c>
      <c r="N969" t="s">
        <v>1366</v>
      </c>
      <c r="O969" t="s">
        <v>1014</v>
      </c>
      <c r="P969" t="s">
        <v>1369</v>
      </c>
      <c r="Q969">
        <v>6850</v>
      </c>
      <c r="R969">
        <v>1.5</v>
      </c>
      <c r="S969">
        <v>2.63</v>
      </c>
      <c r="T969" s="90">
        <v>9539.84</v>
      </c>
      <c r="U969" s="90">
        <v>1.29</v>
      </c>
      <c r="V969" s="90">
        <v>1.63</v>
      </c>
    </row>
    <row r="970" spans="13:22" x14ac:dyDescent="0.35">
      <c r="M970" t="s">
        <v>1112</v>
      </c>
      <c r="N970" t="s">
        <v>1366</v>
      </c>
      <c r="O970" t="s">
        <v>1014</v>
      </c>
      <c r="P970" t="s">
        <v>1368</v>
      </c>
      <c r="Q970">
        <v>9410</v>
      </c>
      <c r="R970">
        <v>1.7</v>
      </c>
      <c r="S970">
        <v>2.17</v>
      </c>
      <c r="T970" s="90">
        <v>13255.46</v>
      </c>
      <c r="U970" s="90">
        <v>1.53</v>
      </c>
      <c r="V970" s="90">
        <v>1.39</v>
      </c>
    </row>
    <row r="971" spans="13:22" x14ac:dyDescent="0.35">
      <c r="M971" t="s">
        <v>1112</v>
      </c>
      <c r="N971" t="s">
        <v>1366</v>
      </c>
      <c r="O971" t="s">
        <v>1014</v>
      </c>
      <c r="P971" t="s">
        <v>1367</v>
      </c>
      <c r="Q971">
        <v>9700</v>
      </c>
      <c r="R971">
        <v>1.9</v>
      </c>
      <c r="S971">
        <v>2.35</v>
      </c>
      <c r="T971" s="90">
        <v>13725.95</v>
      </c>
      <c r="U971" s="90">
        <v>1.68</v>
      </c>
      <c r="V971" s="90">
        <v>1.46</v>
      </c>
    </row>
    <row r="972" spans="13:22" x14ac:dyDescent="0.35">
      <c r="M972" t="s">
        <v>1026</v>
      </c>
      <c r="N972" t="s">
        <v>1366</v>
      </c>
      <c r="O972" t="s">
        <v>1014</v>
      </c>
      <c r="P972" t="s">
        <v>1468</v>
      </c>
      <c r="Q972">
        <v>16200</v>
      </c>
      <c r="R972">
        <v>2.4</v>
      </c>
      <c r="S972">
        <v>1.78</v>
      </c>
      <c r="T972" s="90">
        <v>20746.080000000002</v>
      </c>
      <c r="U972" s="90">
        <v>2.21</v>
      </c>
      <c r="V972" s="90">
        <v>1.28</v>
      </c>
    </row>
    <row r="973" spans="13:22" x14ac:dyDescent="0.35">
      <c r="M973" t="s">
        <v>1026</v>
      </c>
      <c r="N973" t="s">
        <v>1366</v>
      </c>
      <c r="O973" t="s">
        <v>1014</v>
      </c>
      <c r="P973" t="s">
        <v>1469</v>
      </c>
      <c r="Q973">
        <v>16200</v>
      </c>
      <c r="R973">
        <v>2.2999999999999998</v>
      </c>
      <c r="S973">
        <v>1.7</v>
      </c>
      <c r="T973" s="90">
        <v>20947.990000000002</v>
      </c>
      <c r="U973" s="90">
        <v>2.06</v>
      </c>
      <c r="V973" s="90">
        <v>1.18</v>
      </c>
    </row>
    <row r="974" spans="13:22" x14ac:dyDescent="0.35">
      <c r="M974" t="s">
        <v>1026</v>
      </c>
      <c r="N974" t="s">
        <v>1366</v>
      </c>
      <c r="O974" t="s">
        <v>1014</v>
      </c>
      <c r="P974" t="s">
        <v>1532</v>
      </c>
      <c r="Q974">
        <v>22300</v>
      </c>
      <c r="R974">
        <v>4</v>
      </c>
      <c r="S974">
        <v>2.15</v>
      </c>
      <c r="T974" s="90">
        <v>32076.93</v>
      </c>
      <c r="U974" s="90">
        <v>3.31</v>
      </c>
      <c r="V974" s="90">
        <v>1.24</v>
      </c>
    </row>
    <row r="975" spans="13:22" x14ac:dyDescent="0.35">
      <c r="M975" t="s">
        <v>1026</v>
      </c>
      <c r="N975" t="s">
        <v>1366</v>
      </c>
      <c r="O975" t="s">
        <v>1014</v>
      </c>
      <c r="P975" t="s">
        <v>1197</v>
      </c>
      <c r="Q975">
        <v>22300</v>
      </c>
      <c r="R975">
        <v>4</v>
      </c>
      <c r="S975">
        <v>2.15</v>
      </c>
      <c r="T975" s="90">
        <v>32076.93</v>
      </c>
      <c r="U975" s="90">
        <v>3.31</v>
      </c>
      <c r="V975" s="90">
        <v>1.24</v>
      </c>
    </row>
    <row r="976" spans="13:22" x14ac:dyDescent="0.35">
      <c r="M976" t="s">
        <v>1026</v>
      </c>
      <c r="N976" t="s">
        <v>1366</v>
      </c>
      <c r="O976" t="s">
        <v>1014</v>
      </c>
      <c r="P976" t="s">
        <v>1473</v>
      </c>
      <c r="Q976">
        <v>33300</v>
      </c>
      <c r="R976">
        <v>4.8</v>
      </c>
      <c r="S976">
        <v>1.73</v>
      </c>
      <c r="T976" s="90">
        <v>45911.040000000001</v>
      </c>
      <c r="U976" s="90">
        <v>4</v>
      </c>
      <c r="V976" s="90">
        <v>1.05</v>
      </c>
    </row>
    <row r="977" spans="13:22" x14ac:dyDescent="0.35">
      <c r="M977" t="s">
        <v>1026</v>
      </c>
      <c r="N977" t="s">
        <v>1366</v>
      </c>
      <c r="O977" t="s">
        <v>1014</v>
      </c>
      <c r="P977" t="s">
        <v>1474</v>
      </c>
      <c r="Q977">
        <v>43900</v>
      </c>
      <c r="R977">
        <v>6.8</v>
      </c>
      <c r="S977">
        <v>1.86</v>
      </c>
      <c r="T977" s="90">
        <v>59530.58</v>
      </c>
      <c r="U977" s="90">
        <v>5.76</v>
      </c>
      <c r="V977" s="90">
        <v>1.1599999999999999</v>
      </c>
    </row>
    <row r="978" spans="13:22" x14ac:dyDescent="0.35">
      <c r="M978" t="s">
        <v>1026</v>
      </c>
      <c r="N978" t="s">
        <v>1366</v>
      </c>
      <c r="O978" t="s">
        <v>1014</v>
      </c>
      <c r="P978" t="s">
        <v>1200</v>
      </c>
      <c r="Q978">
        <v>53100</v>
      </c>
      <c r="R978">
        <v>7.6</v>
      </c>
      <c r="S978">
        <v>1.72</v>
      </c>
      <c r="T978" s="90">
        <v>72769.64</v>
      </c>
      <c r="U978" s="90">
        <v>6.55</v>
      </c>
      <c r="V978" s="90">
        <v>1.08</v>
      </c>
    </row>
    <row r="979" spans="13:22" x14ac:dyDescent="0.35">
      <c r="M979" t="s">
        <v>1026</v>
      </c>
      <c r="N979" t="s">
        <v>1366</v>
      </c>
      <c r="O979" t="s">
        <v>1014</v>
      </c>
      <c r="P979" t="s">
        <v>1391</v>
      </c>
      <c r="Q979">
        <v>68300</v>
      </c>
      <c r="R979">
        <v>9.6</v>
      </c>
      <c r="S979">
        <v>1.69</v>
      </c>
      <c r="T979" s="90">
        <v>87181.45</v>
      </c>
      <c r="U979" s="90">
        <v>8.3000000000000007</v>
      </c>
      <c r="V979" s="90">
        <v>1.1399999999999999</v>
      </c>
    </row>
    <row r="980" spans="13:22" x14ac:dyDescent="0.35">
      <c r="M980" t="s">
        <v>1026</v>
      </c>
      <c r="N980" t="s">
        <v>1366</v>
      </c>
      <c r="O980" t="s">
        <v>1014</v>
      </c>
      <c r="P980" t="s">
        <v>1202</v>
      </c>
      <c r="Q980">
        <v>118000</v>
      </c>
      <c r="R980">
        <v>16.899999999999999</v>
      </c>
      <c r="S980">
        <v>1.72</v>
      </c>
      <c r="T980" s="90">
        <v>151590.45000000001</v>
      </c>
      <c r="U980" s="90">
        <v>13.87</v>
      </c>
      <c r="V980" s="90">
        <v>1.1000000000000001</v>
      </c>
    </row>
    <row r="981" spans="13:22" x14ac:dyDescent="0.35">
      <c r="M981" t="s">
        <v>1026</v>
      </c>
      <c r="N981" t="s">
        <v>1366</v>
      </c>
      <c r="O981" t="s">
        <v>1014</v>
      </c>
      <c r="P981" t="s">
        <v>1203</v>
      </c>
      <c r="Q981">
        <v>141000</v>
      </c>
      <c r="R981">
        <v>20.9</v>
      </c>
      <c r="S981">
        <v>1.78</v>
      </c>
      <c r="T981" s="90">
        <v>194902.09</v>
      </c>
      <c r="U981" s="90">
        <v>18.25</v>
      </c>
      <c r="V981" s="90">
        <v>1.1200000000000001</v>
      </c>
    </row>
    <row r="982" spans="13:22" x14ac:dyDescent="0.35">
      <c r="M982" t="s">
        <v>1026</v>
      </c>
      <c r="N982" t="s">
        <v>1366</v>
      </c>
      <c r="O982" t="s">
        <v>1014</v>
      </c>
      <c r="P982" t="s">
        <v>1204</v>
      </c>
      <c r="Q982">
        <v>158000</v>
      </c>
      <c r="R982">
        <v>23.2</v>
      </c>
      <c r="S982">
        <v>1.76</v>
      </c>
      <c r="T982" s="90">
        <v>213386.53</v>
      </c>
      <c r="U982" s="90">
        <v>20.16</v>
      </c>
      <c r="V982" s="90">
        <v>1.1299999999999999</v>
      </c>
    </row>
    <row r="983" spans="13:22" x14ac:dyDescent="0.35">
      <c r="M983" t="s">
        <v>1026</v>
      </c>
      <c r="N983" t="s">
        <v>1366</v>
      </c>
      <c r="O983" t="s">
        <v>1014</v>
      </c>
      <c r="P983" t="s">
        <v>1205</v>
      </c>
      <c r="Q983">
        <v>179700</v>
      </c>
      <c r="R983">
        <v>24.4</v>
      </c>
      <c r="S983">
        <v>1.63</v>
      </c>
      <c r="T983" s="90">
        <v>226684.84</v>
      </c>
      <c r="U983" s="90">
        <v>22.44</v>
      </c>
      <c r="V983" s="90">
        <v>1.19</v>
      </c>
    </row>
    <row r="984" spans="13:22" x14ac:dyDescent="0.35">
      <c r="M984" t="s">
        <v>1026</v>
      </c>
      <c r="N984" t="s">
        <v>1366</v>
      </c>
      <c r="O984" t="s">
        <v>1014</v>
      </c>
      <c r="P984" t="s">
        <v>1206</v>
      </c>
      <c r="Q984">
        <v>222000</v>
      </c>
      <c r="R984">
        <v>30.4</v>
      </c>
      <c r="S984">
        <v>1.64</v>
      </c>
      <c r="T984" s="90">
        <v>300482.19</v>
      </c>
      <c r="U984" s="90">
        <v>26.12</v>
      </c>
      <c r="V984" s="90">
        <v>1.04</v>
      </c>
    </row>
    <row r="985" spans="13:22" x14ac:dyDescent="0.35">
      <c r="M985" t="s">
        <v>1026</v>
      </c>
      <c r="N985" t="s">
        <v>1366</v>
      </c>
      <c r="O985" t="s">
        <v>1014</v>
      </c>
      <c r="P985" t="s">
        <v>1207</v>
      </c>
      <c r="Q985">
        <v>230000</v>
      </c>
      <c r="R985">
        <v>33.5</v>
      </c>
      <c r="S985">
        <v>1.75</v>
      </c>
      <c r="T985" s="90">
        <v>315758.88</v>
      </c>
      <c r="U985" s="90">
        <v>30.15</v>
      </c>
      <c r="V985" s="90">
        <v>1.1499999999999999</v>
      </c>
    </row>
    <row r="986" spans="13:22" x14ac:dyDescent="0.35">
      <c r="M986" t="s">
        <v>1026</v>
      </c>
      <c r="N986" t="s">
        <v>1366</v>
      </c>
      <c r="O986" t="s">
        <v>1014</v>
      </c>
      <c r="P986" t="s">
        <v>1533</v>
      </c>
      <c r="Q986">
        <v>333000</v>
      </c>
      <c r="R986">
        <v>45.2</v>
      </c>
      <c r="S986">
        <v>1.63</v>
      </c>
      <c r="T986" s="90">
        <v>434559.66</v>
      </c>
      <c r="U986" s="90">
        <v>38.03</v>
      </c>
      <c r="V986" s="90">
        <v>1.05</v>
      </c>
    </row>
    <row r="987" spans="13:22" x14ac:dyDescent="0.35">
      <c r="M987" t="s">
        <v>1026</v>
      </c>
      <c r="N987" t="s">
        <v>1366</v>
      </c>
      <c r="O987" t="s">
        <v>1014</v>
      </c>
      <c r="P987" t="s">
        <v>1534</v>
      </c>
      <c r="Q987">
        <v>376000</v>
      </c>
      <c r="R987">
        <v>54.1</v>
      </c>
      <c r="S987">
        <v>1.73</v>
      </c>
      <c r="T987" s="90">
        <v>490032.81</v>
      </c>
      <c r="U987" s="90">
        <v>45.8</v>
      </c>
      <c r="V987" s="90">
        <v>1.1200000000000001</v>
      </c>
    </row>
    <row r="988" spans="13:22" x14ac:dyDescent="0.35">
      <c r="M988" t="s">
        <v>1078</v>
      </c>
      <c r="N988" t="s">
        <v>1366</v>
      </c>
      <c r="O988" t="s">
        <v>1014</v>
      </c>
      <c r="P988" t="s">
        <v>1439</v>
      </c>
      <c r="Q988">
        <v>30100</v>
      </c>
      <c r="R988">
        <v>3.7</v>
      </c>
      <c r="S988">
        <v>1.48</v>
      </c>
      <c r="T988" s="90">
        <v>40501.629999999997</v>
      </c>
      <c r="U988" s="90">
        <v>2.93</v>
      </c>
      <c r="V988" s="90">
        <v>0.87</v>
      </c>
    </row>
    <row r="989" spans="13:22" x14ac:dyDescent="0.35">
      <c r="M989" t="s">
        <v>1078</v>
      </c>
      <c r="N989" t="s">
        <v>1366</v>
      </c>
      <c r="O989" t="s">
        <v>1014</v>
      </c>
      <c r="P989" t="s">
        <v>1440</v>
      </c>
      <c r="Q989">
        <v>36100</v>
      </c>
      <c r="R989">
        <v>4.3</v>
      </c>
      <c r="S989">
        <v>1.43</v>
      </c>
      <c r="T989" s="90">
        <v>48892.42</v>
      </c>
      <c r="U989" s="90">
        <v>3.46</v>
      </c>
      <c r="V989" s="90">
        <v>0.85</v>
      </c>
    </row>
    <row r="990" spans="13:22" x14ac:dyDescent="0.35">
      <c r="M990" t="s">
        <v>1078</v>
      </c>
      <c r="N990" t="s">
        <v>1366</v>
      </c>
      <c r="O990" t="s">
        <v>1014</v>
      </c>
      <c r="P990" t="s">
        <v>1441</v>
      </c>
      <c r="Q990">
        <v>44500</v>
      </c>
      <c r="R990">
        <v>5.3</v>
      </c>
      <c r="S990">
        <v>1.43</v>
      </c>
      <c r="T990" s="90">
        <v>59373.62</v>
      </c>
      <c r="U990" s="90">
        <v>4.2300000000000004</v>
      </c>
      <c r="V990" s="90">
        <v>0.86</v>
      </c>
    </row>
    <row r="991" spans="13:22" x14ac:dyDescent="0.35">
      <c r="M991" t="s">
        <v>1078</v>
      </c>
      <c r="N991" t="s">
        <v>1366</v>
      </c>
      <c r="O991" t="s">
        <v>1014</v>
      </c>
      <c r="P991" t="s">
        <v>1442</v>
      </c>
      <c r="Q991">
        <v>51700</v>
      </c>
      <c r="R991">
        <v>6.2</v>
      </c>
      <c r="S991">
        <v>1.44</v>
      </c>
      <c r="T991" s="90">
        <v>68572.45</v>
      </c>
      <c r="U991" s="90">
        <v>4.9400000000000004</v>
      </c>
      <c r="V991" s="90">
        <v>0.86</v>
      </c>
    </row>
    <row r="992" spans="13:22" x14ac:dyDescent="0.35">
      <c r="M992" t="s">
        <v>1078</v>
      </c>
      <c r="N992" t="s">
        <v>1366</v>
      </c>
      <c r="O992" t="s">
        <v>1014</v>
      </c>
      <c r="P992" t="s">
        <v>1443</v>
      </c>
      <c r="Q992">
        <v>61400</v>
      </c>
      <c r="R992">
        <v>7.4</v>
      </c>
      <c r="S992">
        <v>1.45</v>
      </c>
      <c r="T992" s="90">
        <v>80501.53</v>
      </c>
      <c r="U992" s="90">
        <v>6</v>
      </c>
      <c r="V992" s="90">
        <v>0.9</v>
      </c>
    </row>
    <row r="993" spans="13:22" x14ac:dyDescent="0.35">
      <c r="M993" t="s">
        <v>1078</v>
      </c>
      <c r="N993" t="s">
        <v>1366</v>
      </c>
      <c r="O993" t="s">
        <v>1014</v>
      </c>
      <c r="P993" t="s">
        <v>1444</v>
      </c>
      <c r="Q993">
        <v>73400</v>
      </c>
      <c r="R993">
        <v>8.8000000000000007</v>
      </c>
      <c r="S993">
        <v>1.44</v>
      </c>
      <c r="T993" s="90">
        <v>96778.91</v>
      </c>
      <c r="U993" s="90">
        <v>7</v>
      </c>
      <c r="V993" s="90">
        <v>0.87</v>
      </c>
    </row>
    <row r="994" spans="13:22" x14ac:dyDescent="0.35">
      <c r="M994" t="s">
        <v>1078</v>
      </c>
      <c r="N994" t="s">
        <v>1366</v>
      </c>
      <c r="O994" t="s">
        <v>1014</v>
      </c>
      <c r="P994" t="s">
        <v>1446</v>
      </c>
      <c r="Q994">
        <v>98200</v>
      </c>
      <c r="R994">
        <v>12.2</v>
      </c>
      <c r="S994">
        <v>1.49</v>
      </c>
      <c r="T994" s="90">
        <v>128620.51</v>
      </c>
      <c r="U994" s="90">
        <v>9.8000000000000007</v>
      </c>
      <c r="V994" s="90">
        <v>0.91</v>
      </c>
    </row>
    <row r="995" spans="13:22" x14ac:dyDescent="0.35">
      <c r="M995" t="s">
        <v>1078</v>
      </c>
      <c r="N995" t="s">
        <v>1366</v>
      </c>
      <c r="O995" t="s">
        <v>1014</v>
      </c>
      <c r="P995" t="s">
        <v>1447</v>
      </c>
      <c r="Q995">
        <v>106000</v>
      </c>
      <c r="R995">
        <v>12.8</v>
      </c>
      <c r="S995">
        <v>1.45</v>
      </c>
      <c r="T995" s="90">
        <v>142527.97</v>
      </c>
      <c r="U995" s="90">
        <v>10.26</v>
      </c>
      <c r="V995" s="90">
        <v>0.86</v>
      </c>
    </row>
    <row r="996" spans="13:22" x14ac:dyDescent="0.35">
      <c r="M996" t="s">
        <v>1078</v>
      </c>
      <c r="N996" t="s">
        <v>1366</v>
      </c>
      <c r="O996" t="s">
        <v>1014</v>
      </c>
      <c r="P996" t="s">
        <v>1448</v>
      </c>
      <c r="Q996">
        <v>137000</v>
      </c>
      <c r="R996">
        <v>16.8</v>
      </c>
      <c r="S996">
        <v>1.47</v>
      </c>
      <c r="T996" s="90">
        <v>181857.06</v>
      </c>
      <c r="U996" s="90">
        <v>13.49</v>
      </c>
      <c r="V996" s="90">
        <v>0.89</v>
      </c>
    </row>
    <row r="997" spans="13:22" x14ac:dyDescent="0.35">
      <c r="M997" t="s">
        <v>1078</v>
      </c>
      <c r="N997" t="s">
        <v>1366</v>
      </c>
      <c r="O997" t="s">
        <v>1014</v>
      </c>
      <c r="P997" t="s">
        <v>1449</v>
      </c>
      <c r="Q997">
        <v>161000</v>
      </c>
      <c r="R997">
        <v>20.399999999999999</v>
      </c>
      <c r="S997">
        <v>1.52</v>
      </c>
      <c r="T997" s="90">
        <v>214115</v>
      </c>
      <c r="U997" s="90">
        <v>16.510000000000002</v>
      </c>
      <c r="V997" s="90">
        <v>0.93</v>
      </c>
    </row>
    <row r="998" spans="13:22" x14ac:dyDescent="0.35">
      <c r="M998" t="s">
        <v>1078</v>
      </c>
      <c r="N998" t="s">
        <v>1366</v>
      </c>
      <c r="O998" t="s">
        <v>1014</v>
      </c>
      <c r="P998" t="s">
        <v>1535</v>
      </c>
      <c r="Q998">
        <v>207000</v>
      </c>
      <c r="R998">
        <v>26.6</v>
      </c>
      <c r="S998">
        <v>1.54</v>
      </c>
      <c r="T998" s="90">
        <v>263649.31</v>
      </c>
      <c r="U998" s="90">
        <v>21.6</v>
      </c>
      <c r="V998" s="90">
        <v>0.98</v>
      </c>
    </row>
    <row r="999" spans="13:22" x14ac:dyDescent="0.35">
      <c r="M999" t="s">
        <v>1078</v>
      </c>
      <c r="N999" t="s">
        <v>1366</v>
      </c>
      <c r="O999" t="s">
        <v>1014</v>
      </c>
      <c r="P999" t="s">
        <v>1475</v>
      </c>
      <c r="Q999">
        <v>210000</v>
      </c>
      <c r="R999">
        <v>26.7</v>
      </c>
      <c r="S999">
        <v>1.53</v>
      </c>
      <c r="T999" s="90">
        <v>279499.78000000003</v>
      </c>
      <c r="U999" s="90">
        <v>21.21</v>
      </c>
      <c r="V999" s="90">
        <v>0.91</v>
      </c>
    </row>
    <row r="1000" spans="13:22" x14ac:dyDescent="0.35">
      <c r="M1000" t="s">
        <v>1078</v>
      </c>
      <c r="N1000" t="s">
        <v>1366</v>
      </c>
      <c r="O1000" t="s">
        <v>1014</v>
      </c>
      <c r="P1000" t="s">
        <v>1452</v>
      </c>
      <c r="Q1000">
        <v>230000</v>
      </c>
      <c r="R1000">
        <v>29.4</v>
      </c>
      <c r="S1000">
        <v>1.53</v>
      </c>
      <c r="T1000" s="90">
        <v>300819.88</v>
      </c>
      <c r="U1000" s="90">
        <v>23.38</v>
      </c>
      <c r="V1000" s="90">
        <v>0.93</v>
      </c>
    </row>
    <row r="1001" spans="13:22" x14ac:dyDescent="0.35">
      <c r="M1001" t="s">
        <v>1078</v>
      </c>
      <c r="N1001" t="s">
        <v>1366</v>
      </c>
      <c r="O1001" t="s">
        <v>1014</v>
      </c>
      <c r="P1001" t="s">
        <v>1450</v>
      </c>
      <c r="Q1001">
        <v>230000</v>
      </c>
      <c r="R1001">
        <v>29.8</v>
      </c>
      <c r="S1001">
        <v>1.55</v>
      </c>
      <c r="T1001" s="90">
        <v>300916.88</v>
      </c>
      <c r="U1001" s="90">
        <v>23.59</v>
      </c>
      <c r="V1001" s="90">
        <v>0.94</v>
      </c>
    </row>
    <row r="1002" spans="13:22" x14ac:dyDescent="0.35">
      <c r="M1002" t="s">
        <v>1078</v>
      </c>
      <c r="N1002" t="s">
        <v>1366</v>
      </c>
      <c r="O1002" t="s">
        <v>1014</v>
      </c>
      <c r="P1002" t="s">
        <v>1536</v>
      </c>
      <c r="Q1002">
        <v>238000</v>
      </c>
      <c r="R1002">
        <v>32.1</v>
      </c>
      <c r="S1002">
        <v>1.62</v>
      </c>
      <c r="T1002" s="90">
        <v>301056</v>
      </c>
      <c r="U1002" s="90">
        <v>26.34</v>
      </c>
      <c r="V1002" s="90">
        <v>1.05</v>
      </c>
    </row>
    <row r="1003" spans="13:22" x14ac:dyDescent="0.35">
      <c r="M1003" t="s">
        <v>1085</v>
      </c>
      <c r="N1003" t="s">
        <v>1366</v>
      </c>
      <c r="O1003" t="s">
        <v>1014</v>
      </c>
      <c r="P1003" t="s">
        <v>1469</v>
      </c>
      <c r="Q1003">
        <v>13500</v>
      </c>
      <c r="R1003">
        <v>1.9</v>
      </c>
      <c r="S1003">
        <v>1.69</v>
      </c>
      <c r="T1003" s="90">
        <v>17491.689999999999</v>
      </c>
      <c r="U1003" s="90">
        <v>1.69</v>
      </c>
      <c r="V1003" s="90">
        <v>1.1599999999999999</v>
      </c>
    </row>
    <row r="1004" spans="13:22" x14ac:dyDescent="0.35">
      <c r="M1004" t="s">
        <v>1085</v>
      </c>
      <c r="N1004" t="s">
        <v>1366</v>
      </c>
      <c r="O1004" t="s">
        <v>1014</v>
      </c>
      <c r="P1004" t="s">
        <v>1197</v>
      </c>
      <c r="Q1004">
        <v>22800</v>
      </c>
      <c r="R1004">
        <v>3.2</v>
      </c>
      <c r="S1004">
        <v>1.68</v>
      </c>
      <c r="T1004" s="90">
        <v>31065.67</v>
      </c>
      <c r="U1004" s="90">
        <v>2.72</v>
      </c>
      <c r="V1004" s="90">
        <v>1.05</v>
      </c>
    </row>
    <row r="1005" spans="13:22" x14ac:dyDescent="0.35">
      <c r="M1005" t="s">
        <v>1085</v>
      </c>
      <c r="N1005" t="s">
        <v>1366</v>
      </c>
      <c r="O1005" t="s">
        <v>1014</v>
      </c>
      <c r="P1005" t="s">
        <v>1473</v>
      </c>
      <c r="Q1005">
        <v>27800</v>
      </c>
      <c r="R1005">
        <v>3.9</v>
      </c>
      <c r="S1005">
        <v>1.68</v>
      </c>
      <c r="T1005" s="90">
        <v>38335.879999999997</v>
      </c>
      <c r="U1005" s="90">
        <v>3.28</v>
      </c>
      <c r="V1005" s="90">
        <v>1.03</v>
      </c>
    </row>
    <row r="1006" spans="13:22" x14ac:dyDescent="0.35">
      <c r="M1006" t="s">
        <v>1085</v>
      </c>
      <c r="N1006" t="s">
        <v>1366</v>
      </c>
      <c r="O1006" t="s">
        <v>1014</v>
      </c>
      <c r="P1006" t="s">
        <v>1474</v>
      </c>
      <c r="Q1006">
        <v>36600</v>
      </c>
      <c r="R1006">
        <v>5.5</v>
      </c>
      <c r="S1006">
        <v>1.8</v>
      </c>
      <c r="T1006" s="90">
        <v>49708.08</v>
      </c>
      <c r="U1006" s="90">
        <v>4.72</v>
      </c>
      <c r="V1006" s="90">
        <v>1.1399999999999999</v>
      </c>
    </row>
    <row r="1007" spans="13:22" x14ac:dyDescent="0.35">
      <c r="M1007" t="s">
        <v>1085</v>
      </c>
      <c r="N1007" t="s">
        <v>1366</v>
      </c>
      <c r="O1007" t="s">
        <v>1014</v>
      </c>
      <c r="P1007" t="s">
        <v>1202</v>
      </c>
      <c r="Q1007">
        <v>98300</v>
      </c>
      <c r="R1007">
        <v>13.8</v>
      </c>
      <c r="S1007">
        <v>1.68</v>
      </c>
      <c r="T1007" s="90">
        <v>126578.12</v>
      </c>
      <c r="U1007" s="90">
        <v>11.37</v>
      </c>
      <c r="V1007" s="90">
        <v>1.08</v>
      </c>
    </row>
    <row r="1008" spans="13:22" x14ac:dyDescent="0.35">
      <c r="M1008" t="s">
        <v>1085</v>
      </c>
      <c r="N1008" t="s">
        <v>1366</v>
      </c>
      <c r="O1008" t="s">
        <v>1014</v>
      </c>
      <c r="P1008" t="s">
        <v>1203</v>
      </c>
      <c r="Q1008">
        <v>118000</v>
      </c>
      <c r="R1008">
        <v>17.2</v>
      </c>
      <c r="S1008">
        <v>1.75</v>
      </c>
      <c r="T1008" s="90">
        <v>162743.25</v>
      </c>
      <c r="U1008" s="90">
        <v>14.97</v>
      </c>
      <c r="V1008" s="90">
        <v>1.1000000000000001</v>
      </c>
    </row>
    <row r="1009" spans="13:22" x14ac:dyDescent="0.35">
      <c r="M1009" t="s">
        <v>1085</v>
      </c>
      <c r="N1009" t="s">
        <v>1366</v>
      </c>
      <c r="O1009" t="s">
        <v>1014</v>
      </c>
      <c r="P1009" t="s">
        <v>1204</v>
      </c>
      <c r="Q1009">
        <v>132000</v>
      </c>
      <c r="R1009">
        <v>19</v>
      </c>
      <c r="S1009">
        <v>1.73</v>
      </c>
      <c r="T1009" s="90">
        <v>178177.8</v>
      </c>
      <c r="U1009" s="90">
        <v>16.53</v>
      </c>
      <c r="V1009" s="90">
        <v>1.1100000000000001</v>
      </c>
    </row>
    <row r="1010" spans="13:22" x14ac:dyDescent="0.35">
      <c r="M1010" t="s">
        <v>1085</v>
      </c>
      <c r="N1010" t="s">
        <v>1366</v>
      </c>
      <c r="O1010" t="s">
        <v>1014</v>
      </c>
      <c r="P1010" t="s">
        <v>1205</v>
      </c>
      <c r="Q1010">
        <v>150100</v>
      </c>
      <c r="R1010">
        <v>19.600000000000001</v>
      </c>
      <c r="S1010">
        <v>1.57</v>
      </c>
      <c r="T1010" s="90">
        <v>188093.03</v>
      </c>
      <c r="U1010" s="90">
        <v>17.260000000000002</v>
      </c>
      <c r="V1010" s="90">
        <v>1.1000000000000001</v>
      </c>
    </row>
    <row r="1011" spans="13:22" x14ac:dyDescent="0.35">
      <c r="M1011" t="s">
        <v>1085</v>
      </c>
      <c r="N1011" t="s">
        <v>1366</v>
      </c>
      <c r="O1011" t="s">
        <v>1014</v>
      </c>
      <c r="P1011" t="s">
        <v>1207</v>
      </c>
      <c r="Q1011">
        <v>179000</v>
      </c>
      <c r="R1011">
        <v>26.7</v>
      </c>
      <c r="S1011">
        <v>1.79</v>
      </c>
      <c r="T1011" s="90">
        <v>244383.11</v>
      </c>
      <c r="U1011" s="90">
        <v>24.13</v>
      </c>
      <c r="V1011" s="90">
        <v>1.18</v>
      </c>
    </row>
    <row r="1012" spans="13:22" x14ac:dyDescent="0.35">
      <c r="M1012" t="s">
        <v>1085</v>
      </c>
      <c r="N1012" t="s">
        <v>1366</v>
      </c>
      <c r="O1012" t="s">
        <v>1014</v>
      </c>
      <c r="P1012" t="s">
        <v>1206</v>
      </c>
      <c r="Q1012">
        <v>185000</v>
      </c>
      <c r="R1012">
        <v>24.4</v>
      </c>
      <c r="S1012">
        <v>1.58</v>
      </c>
      <c r="T1012" s="90">
        <v>249767.89</v>
      </c>
      <c r="U1012" s="90">
        <v>20.86</v>
      </c>
      <c r="V1012" s="90">
        <v>1</v>
      </c>
    </row>
    <row r="1013" spans="13:22" x14ac:dyDescent="0.35">
      <c r="M1013" t="s">
        <v>1085</v>
      </c>
      <c r="N1013" t="s">
        <v>1366</v>
      </c>
      <c r="O1013" t="s">
        <v>1014</v>
      </c>
      <c r="P1013" t="s">
        <v>1533</v>
      </c>
      <c r="Q1013">
        <v>273000</v>
      </c>
      <c r="R1013">
        <v>36.200000000000003</v>
      </c>
      <c r="S1013">
        <v>1.59</v>
      </c>
      <c r="T1013" s="90">
        <v>353531.47</v>
      </c>
      <c r="U1013" s="90">
        <v>29.18</v>
      </c>
      <c r="V1013" s="90">
        <v>0.99</v>
      </c>
    </row>
    <row r="1014" spans="13:22" x14ac:dyDescent="0.35">
      <c r="M1014" t="s">
        <v>1085</v>
      </c>
      <c r="N1014" t="s">
        <v>1366</v>
      </c>
      <c r="O1014" t="s">
        <v>1014</v>
      </c>
      <c r="P1014" t="s">
        <v>1534</v>
      </c>
      <c r="Q1014">
        <v>314000</v>
      </c>
      <c r="R1014">
        <v>43.5</v>
      </c>
      <c r="S1014">
        <v>1.66</v>
      </c>
      <c r="T1014" s="90">
        <v>407866.19</v>
      </c>
      <c r="U1014" s="90">
        <v>34.380000000000003</v>
      </c>
      <c r="V1014" s="90">
        <v>1.01</v>
      </c>
    </row>
    <row r="1015" spans="13:22" x14ac:dyDescent="0.35">
      <c r="M1015" t="s">
        <v>1088</v>
      </c>
      <c r="N1015" t="s">
        <v>1022</v>
      </c>
      <c r="O1015" t="s">
        <v>1014</v>
      </c>
      <c r="P1015" t="s">
        <v>1126</v>
      </c>
      <c r="Q1015">
        <v>16790.2</v>
      </c>
      <c r="R1015">
        <v>2.4</v>
      </c>
      <c r="S1015">
        <v>1.72</v>
      </c>
      <c r="T1015" s="90">
        <v>32805.32</v>
      </c>
      <c r="U1015" s="90">
        <v>2.71</v>
      </c>
      <c r="V1015" s="90">
        <v>0.99</v>
      </c>
    </row>
    <row r="1016" spans="13:22" x14ac:dyDescent="0.35">
      <c r="M1016" t="s">
        <v>1088</v>
      </c>
      <c r="N1016" t="s">
        <v>1022</v>
      </c>
      <c r="O1016" t="s">
        <v>1014</v>
      </c>
      <c r="P1016" t="s">
        <v>1127</v>
      </c>
      <c r="Q1016">
        <v>25152.6</v>
      </c>
      <c r="R1016">
        <v>3.3</v>
      </c>
      <c r="S1016">
        <v>1.57</v>
      </c>
      <c r="T1016" s="90">
        <v>52047.19</v>
      </c>
      <c r="U1016" s="90">
        <v>3.79</v>
      </c>
      <c r="V1016" s="90">
        <v>0.87</v>
      </c>
    </row>
    <row r="1017" spans="13:22" x14ac:dyDescent="0.35">
      <c r="M1017" t="s">
        <v>1088</v>
      </c>
      <c r="N1017" t="s">
        <v>1022</v>
      </c>
      <c r="O1017" t="s">
        <v>1014</v>
      </c>
      <c r="P1017" t="s">
        <v>1436</v>
      </c>
      <c r="Q1017">
        <v>33046.199999999997</v>
      </c>
      <c r="R1017">
        <v>4.5</v>
      </c>
      <c r="S1017">
        <v>1.63</v>
      </c>
      <c r="T1017" s="90">
        <v>67294.880000000005</v>
      </c>
      <c r="U1017" s="90">
        <v>5.01</v>
      </c>
      <c r="V1017" s="90">
        <v>0.89</v>
      </c>
    </row>
    <row r="1018" spans="13:22" x14ac:dyDescent="0.35">
      <c r="M1018" t="s">
        <v>1088</v>
      </c>
      <c r="N1018" t="s">
        <v>1022</v>
      </c>
      <c r="O1018" t="s">
        <v>1014</v>
      </c>
      <c r="P1018" t="s">
        <v>1093</v>
      </c>
      <c r="Q1018">
        <v>50382.3</v>
      </c>
      <c r="R1018">
        <v>6.2</v>
      </c>
      <c r="S1018">
        <v>1.48</v>
      </c>
      <c r="T1018" s="90">
        <v>88408.25</v>
      </c>
      <c r="U1018" s="90">
        <v>6.45</v>
      </c>
      <c r="V1018" s="90">
        <v>0.88</v>
      </c>
    </row>
    <row r="1019" spans="13:22" x14ac:dyDescent="0.35">
      <c r="M1019" t="s">
        <v>1088</v>
      </c>
      <c r="N1019" t="s">
        <v>1022</v>
      </c>
      <c r="O1019" t="s">
        <v>1014</v>
      </c>
      <c r="P1019" t="s">
        <v>1094</v>
      </c>
      <c r="Q1019">
        <v>56031.5</v>
      </c>
      <c r="R1019">
        <v>7.1</v>
      </c>
      <c r="S1019">
        <v>1.52</v>
      </c>
      <c r="T1019" s="90">
        <v>103001.83</v>
      </c>
      <c r="U1019" s="90">
        <v>7.62</v>
      </c>
      <c r="V1019" s="90">
        <v>0.89</v>
      </c>
    </row>
    <row r="1020" spans="13:22" x14ac:dyDescent="0.35">
      <c r="M1020" t="s">
        <v>1088</v>
      </c>
      <c r="N1020" t="s">
        <v>1022</v>
      </c>
      <c r="O1020" t="s">
        <v>1014</v>
      </c>
      <c r="P1020" t="s">
        <v>1095</v>
      </c>
      <c r="Q1020">
        <v>69258.399999999994</v>
      </c>
      <c r="R1020">
        <v>8.6999999999999993</v>
      </c>
      <c r="S1020">
        <v>1.51</v>
      </c>
      <c r="T1020" s="90">
        <v>123042.93</v>
      </c>
      <c r="U1020" s="90">
        <v>9.23</v>
      </c>
      <c r="V1020" s="90">
        <v>0.9</v>
      </c>
    </row>
    <row r="1021" spans="13:22" x14ac:dyDescent="0.35">
      <c r="M1021" t="s">
        <v>1088</v>
      </c>
      <c r="N1021" t="s">
        <v>1022</v>
      </c>
      <c r="O1021" t="s">
        <v>1014</v>
      </c>
      <c r="P1021" t="s">
        <v>1096</v>
      </c>
      <c r="Q1021">
        <v>91811.1</v>
      </c>
      <c r="R1021">
        <v>11.6</v>
      </c>
      <c r="S1021">
        <v>1.52</v>
      </c>
      <c r="T1021" s="90">
        <v>162996.59</v>
      </c>
      <c r="U1021" s="90">
        <v>12.23</v>
      </c>
      <c r="V1021" s="90">
        <v>0.9</v>
      </c>
    </row>
    <row r="1022" spans="13:22" x14ac:dyDescent="0.35">
      <c r="M1022" t="s">
        <v>1088</v>
      </c>
      <c r="N1022" t="s">
        <v>1022</v>
      </c>
      <c r="O1022" t="s">
        <v>1014</v>
      </c>
      <c r="P1022" t="s">
        <v>1437</v>
      </c>
      <c r="Q1022">
        <v>85553.5</v>
      </c>
      <c r="R1022">
        <v>11.3</v>
      </c>
      <c r="S1022">
        <v>1.58</v>
      </c>
      <c r="T1022" s="90">
        <v>157378.81</v>
      </c>
      <c r="U1022" s="90">
        <v>12.14</v>
      </c>
      <c r="V1022" s="90">
        <v>0.93</v>
      </c>
    </row>
    <row r="1023" spans="13:22" x14ac:dyDescent="0.35">
      <c r="M1023" t="s">
        <v>1088</v>
      </c>
      <c r="N1023" t="s">
        <v>1022</v>
      </c>
      <c r="O1023" t="s">
        <v>1014</v>
      </c>
      <c r="P1023" t="s">
        <v>1097</v>
      </c>
      <c r="Q1023">
        <v>102034</v>
      </c>
      <c r="R1023">
        <v>13.2</v>
      </c>
      <c r="S1023">
        <v>1.55</v>
      </c>
      <c r="T1023" s="90">
        <v>198672.31</v>
      </c>
      <c r="U1023" s="90">
        <v>15.51</v>
      </c>
      <c r="V1023" s="90">
        <v>0.94</v>
      </c>
    </row>
    <row r="1024" spans="13:22" x14ac:dyDescent="0.35">
      <c r="M1024" t="s">
        <v>1088</v>
      </c>
      <c r="N1024" t="s">
        <v>1022</v>
      </c>
      <c r="O1024" t="s">
        <v>1014</v>
      </c>
      <c r="P1024" t="s">
        <v>1098</v>
      </c>
      <c r="Q1024">
        <v>135206.20000000001</v>
      </c>
      <c r="R1024">
        <v>17.600000000000001</v>
      </c>
      <c r="S1024">
        <v>1.56</v>
      </c>
      <c r="T1024" s="90">
        <v>268061.71999999997</v>
      </c>
      <c r="U1024" s="90">
        <v>21.21</v>
      </c>
      <c r="V1024" s="90">
        <v>0.95</v>
      </c>
    </row>
    <row r="1025" spans="13:22" x14ac:dyDescent="0.35">
      <c r="M1025" t="s">
        <v>1088</v>
      </c>
      <c r="N1025" t="s">
        <v>1022</v>
      </c>
      <c r="O1025" t="s">
        <v>1014</v>
      </c>
      <c r="P1025" t="s">
        <v>1099</v>
      </c>
      <c r="Q1025">
        <v>160630.59</v>
      </c>
      <c r="R1025">
        <v>20.399999999999999</v>
      </c>
      <c r="S1025">
        <v>1.52</v>
      </c>
      <c r="T1025" s="90">
        <v>307897.78000000003</v>
      </c>
      <c r="U1025" s="90">
        <v>24.25</v>
      </c>
      <c r="V1025" s="90">
        <v>0.95</v>
      </c>
    </row>
    <row r="1026" spans="13:22" x14ac:dyDescent="0.35">
      <c r="M1026" t="s">
        <v>1088</v>
      </c>
      <c r="N1026" t="s">
        <v>1022</v>
      </c>
      <c r="O1026" t="s">
        <v>1014</v>
      </c>
      <c r="P1026" t="s">
        <v>1100</v>
      </c>
      <c r="Q1026">
        <v>265184.81</v>
      </c>
      <c r="R1026">
        <v>30.9</v>
      </c>
      <c r="S1026">
        <v>1.4</v>
      </c>
      <c r="T1026" s="90">
        <v>414928.63</v>
      </c>
      <c r="U1026" s="90">
        <v>32.44</v>
      </c>
      <c r="V1026" s="90">
        <v>0.94</v>
      </c>
    </row>
    <row r="1027" spans="13:22" x14ac:dyDescent="0.35">
      <c r="M1027" t="s">
        <v>1088</v>
      </c>
      <c r="N1027" t="s">
        <v>1022</v>
      </c>
      <c r="O1027" t="s">
        <v>1014</v>
      </c>
      <c r="P1027" t="s">
        <v>1258</v>
      </c>
      <c r="Q1027">
        <v>116346.6</v>
      </c>
      <c r="R1027">
        <v>16</v>
      </c>
      <c r="S1027">
        <v>1.65</v>
      </c>
      <c r="T1027" s="90">
        <v>180959.31</v>
      </c>
      <c r="U1027" s="90">
        <v>13.7</v>
      </c>
      <c r="V1027" s="90">
        <v>0.91</v>
      </c>
    </row>
    <row r="1028" spans="13:22" x14ac:dyDescent="0.35">
      <c r="M1028" t="s">
        <v>1088</v>
      </c>
      <c r="N1028" t="s">
        <v>1022</v>
      </c>
      <c r="O1028" t="s">
        <v>1014</v>
      </c>
      <c r="P1028" t="s">
        <v>1259</v>
      </c>
      <c r="Q1028">
        <v>141511.79999999999</v>
      </c>
      <c r="R1028">
        <v>19.5</v>
      </c>
      <c r="S1028">
        <v>1.65</v>
      </c>
      <c r="T1028" s="90">
        <v>217994.98</v>
      </c>
      <c r="U1028" s="90">
        <v>16.7</v>
      </c>
      <c r="V1028" s="90">
        <v>0.92</v>
      </c>
    </row>
    <row r="1029" spans="13:22" x14ac:dyDescent="0.35">
      <c r="M1029" t="s">
        <v>1088</v>
      </c>
      <c r="N1029" t="s">
        <v>1022</v>
      </c>
      <c r="O1029" t="s">
        <v>1014</v>
      </c>
      <c r="P1029" t="s">
        <v>1260</v>
      </c>
      <c r="Q1029">
        <v>159912.29999999999</v>
      </c>
      <c r="R1029">
        <v>21.9</v>
      </c>
      <c r="S1029">
        <v>1.64</v>
      </c>
      <c r="T1029" s="90">
        <v>245287.44</v>
      </c>
      <c r="U1029" s="90">
        <v>18.77</v>
      </c>
      <c r="V1029" s="90">
        <v>0.92</v>
      </c>
    </row>
    <row r="1030" spans="13:22" x14ac:dyDescent="0.35">
      <c r="M1030" t="s">
        <v>1088</v>
      </c>
      <c r="N1030" t="s">
        <v>1022</v>
      </c>
      <c r="O1030" t="s">
        <v>1014</v>
      </c>
      <c r="P1030" t="s">
        <v>1261</v>
      </c>
      <c r="Q1030">
        <v>177239.7</v>
      </c>
      <c r="R1030">
        <v>23.6</v>
      </c>
      <c r="S1030">
        <v>1.6</v>
      </c>
      <c r="T1030" s="90">
        <v>270379.90999999997</v>
      </c>
      <c r="U1030" s="90">
        <v>20.21</v>
      </c>
      <c r="V1030" s="90">
        <v>0.9</v>
      </c>
    </row>
    <row r="1031" spans="13:22" x14ac:dyDescent="0.35">
      <c r="M1031" t="s">
        <v>1088</v>
      </c>
      <c r="N1031" t="s">
        <v>1022</v>
      </c>
      <c r="O1031" t="s">
        <v>1014</v>
      </c>
      <c r="P1031" t="s">
        <v>1262</v>
      </c>
      <c r="Q1031">
        <v>202117.5</v>
      </c>
      <c r="R1031">
        <v>27.1</v>
      </c>
      <c r="S1031">
        <v>1.61</v>
      </c>
      <c r="T1031" s="90">
        <v>307192.96999999997</v>
      </c>
      <c r="U1031" s="90">
        <v>23.11</v>
      </c>
      <c r="V1031" s="90">
        <v>0.9</v>
      </c>
    </row>
    <row r="1032" spans="13:22" x14ac:dyDescent="0.35">
      <c r="M1032" t="s">
        <v>1088</v>
      </c>
      <c r="N1032" t="s">
        <v>1022</v>
      </c>
      <c r="O1032" t="s">
        <v>1014</v>
      </c>
      <c r="P1032" t="s">
        <v>1263</v>
      </c>
      <c r="Q1032">
        <v>251032.8</v>
      </c>
      <c r="R1032">
        <v>32.799999999999997</v>
      </c>
      <c r="S1032">
        <v>1.57</v>
      </c>
      <c r="T1032" s="90">
        <v>377241.81</v>
      </c>
      <c r="U1032" s="90">
        <v>27.97</v>
      </c>
      <c r="V1032" s="90">
        <v>0.89</v>
      </c>
    </row>
    <row r="1033" spans="13:22" x14ac:dyDescent="0.35">
      <c r="M1033" t="s">
        <v>1088</v>
      </c>
      <c r="N1033" t="s">
        <v>1022</v>
      </c>
      <c r="O1033" t="s">
        <v>1014</v>
      </c>
      <c r="P1033" t="s">
        <v>1264</v>
      </c>
      <c r="Q1033">
        <v>299751.09000000003</v>
      </c>
      <c r="R1033">
        <v>39.1</v>
      </c>
      <c r="S1033">
        <v>1.57</v>
      </c>
      <c r="T1033" s="90">
        <v>447548.63</v>
      </c>
      <c r="U1033" s="90">
        <v>33.29</v>
      </c>
      <c r="V1033" s="90">
        <v>0.89</v>
      </c>
    </row>
    <row r="1034" spans="13:22" x14ac:dyDescent="0.35">
      <c r="M1034" t="s">
        <v>1088</v>
      </c>
      <c r="N1034" t="s">
        <v>1022</v>
      </c>
      <c r="O1034" t="s">
        <v>1014</v>
      </c>
      <c r="P1034" t="s">
        <v>1265</v>
      </c>
      <c r="Q1034">
        <v>335077.40999999997</v>
      </c>
      <c r="R1034">
        <v>44.1</v>
      </c>
      <c r="S1034">
        <v>1.58</v>
      </c>
      <c r="T1034" s="90">
        <v>497352.47</v>
      </c>
      <c r="U1034" s="90">
        <v>37.78</v>
      </c>
      <c r="V1034" s="90">
        <v>0.91</v>
      </c>
    </row>
    <row r="1035" spans="13:22" x14ac:dyDescent="0.35">
      <c r="M1035" t="s">
        <v>1088</v>
      </c>
      <c r="N1035" t="s">
        <v>1022</v>
      </c>
      <c r="O1035" t="s">
        <v>1014</v>
      </c>
      <c r="P1035" t="s">
        <v>1266</v>
      </c>
      <c r="Q1035">
        <v>404234.91</v>
      </c>
      <c r="R1035">
        <v>54.2</v>
      </c>
      <c r="S1035">
        <v>1.61</v>
      </c>
      <c r="T1035" s="90">
        <v>614385.93999999994</v>
      </c>
      <c r="U1035" s="90">
        <v>46.23</v>
      </c>
      <c r="V1035" s="90">
        <v>0.9</v>
      </c>
    </row>
    <row r="1036" spans="13:22" x14ac:dyDescent="0.35">
      <c r="M1036" t="s">
        <v>1001</v>
      </c>
      <c r="N1036" t="s">
        <v>1022</v>
      </c>
      <c r="O1036" t="s">
        <v>1014</v>
      </c>
      <c r="P1036" t="s">
        <v>1477</v>
      </c>
      <c r="Q1036">
        <v>35600</v>
      </c>
      <c r="R1036">
        <v>4.5999999999999996</v>
      </c>
      <c r="S1036">
        <v>1.55</v>
      </c>
      <c r="T1036" s="90">
        <v>51052.34</v>
      </c>
      <c r="U1036" s="90">
        <v>3.73</v>
      </c>
      <c r="V1036" s="90">
        <v>0.88</v>
      </c>
    </row>
    <row r="1037" spans="13:22" x14ac:dyDescent="0.35">
      <c r="M1037" t="s">
        <v>1001</v>
      </c>
      <c r="N1037" t="s">
        <v>1022</v>
      </c>
      <c r="O1037" t="s">
        <v>1014</v>
      </c>
      <c r="P1037" t="s">
        <v>1478</v>
      </c>
      <c r="Q1037">
        <v>43200</v>
      </c>
      <c r="R1037">
        <v>5.4</v>
      </c>
      <c r="S1037">
        <v>1.5</v>
      </c>
      <c r="T1037" s="90">
        <v>60786.21</v>
      </c>
      <c r="U1037" s="90">
        <v>4.38</v>
      </c>
      <c r="V1037" s="90">
        <v>0.86</v>
      </c>
    </row>
    <row r="1038" spans="13:22" x14ac:dyDescent="0.35">
      <c r="M1038" t="s">
        <v>1001</v>
      </c>
      <c r="N1038" t="s">
        <v>1022</v>
      </c>
      <c r="O1038" t="s">
        <v>1014</v>
      </c>
      <c r="P1038" t="s">
        <v>1479</v>
      </c>
      <c r="Q1038">
        <v>53400</v>
      </c>
      <c r="R1038">
        <v>6.7</v>
      </c>
      <c r="S1038">
        <v>1.51</v>
      </c>
      <c r="T1038" s="90">
        <v>74025.440000000002</v>
      </c>
      <c r="U1038" s="90">
        <v>5.43</v>
      </c>
      <c r="V1038" s="90">
        <v>0.88</v>
      </c>
    </row>
    <row r="1039" spans="13:22" x14ac:dyDescent="0.35">
      <c r="M1039" t="s">
        <v>1001</v>
      </c>
      <c r="N1039" t="s">
        <v>1022</v>
      </c>
      <c r="O1039" t="s">
        <v>1014</v>
      </c>
      <c r="P1039" t="s">
        <v>1480</v>
      </c>
      <c r="Q1039">
        <v>61900</v>
      </c>
      <c r="R1039">
        <v>7.7</v>
      </c>
      <c r="S1039">
        <v>1.49</v>
      </c>
      <c r="T1039" s="90">
        <v>85247.48</v>
      </c>
      <c r="U1039" s="90">
        <v>6.24</v>
      </c>
      <c r="V1039" s="90">
        <v>0.88</v>
      </c>
    </row>
    <row r="1040" spans="13:22" x14ac:dyDescent="0.35">
      <c r="M1040" t="s">
        <v>1001</v>
      </c>
      <c r="N1040" t="s">
        <v>1022</v>
      </c>
      <c r="O1040" t="s">
        <v>1014</v>
      </c>
      <c r="P1040" t="s">
        <v>1481</v>
      </c>
      <c r="Q1040">
        <v>73300</v>
      </c>
      <c r="R1040">
        <v>9.3000000000000007</v>
      </c>
      <c r="S1040">
        <v>1.52</v>
      </c>
      <c r="T1040" s="90">
        <v>101671.38</v>
      </c>
      <c r="U1040" s="90">
        <v>7.35</v>
      </c>
      <c r="V1040" s="90">
        <v>0.87</v>
      </c>
    </row>
    <row r="1041" spans="13:22" x14ac:dyDescent="0.35">
      <c r="M1041" t="s">
        <v>1001</v>
      </c>
      <c r="N1041" t="s">
        <v>1022</v>
      </c>
      <c r="O1041" t="s">
        <v>1014</v>
      </c>
      <c r="P1041" t="s">
        <v>1482</v>
      </c>
      <c r="Q1041">
        <v>87300</v>
      </c>
      <c r="R1041">
        <v>11.2</v>
      </c>
      <c r="S1041">
        <v>1.54</v>
      </c>
      <c r="T1041" s="90">
        <v>118491.84</v>
      </c>
      <c r="U1041" s="90">
        <v>8.93</v>
      </c>
      <c r="V1041" s="90">
        <v>0.9</v>
      </c>
    </row>
    <row r="1042" spans="13:22" x14ac:dyDescent="0.35">
      <c r="M1042" t="s">
        <v>1001</v>
      </c>
      <c r="N1042" t="s">
        <v>1022</v>
      </c>
      <c r="O1042" t="s">
        <v>1014</v>
      </c>
      <c r="P1042" t="s">
        <v>1483</v>
      </c>
      <c r="Q1042">
        <v>108000</v>
      </c>
      <c r="R1042">
        <v>14.1</v>
      </c>
      <c r="S1042">
        <v>1.57</v>
      </c>
      <c r="T1042" s="90">
        <v>147625.78</v>
      </c>
      <c r="U1042" s="90">
        <v>11.33</v>
      </c>
      <c r="V1042" s="90">
        <v>0.92</v>
      </c>
    </row>
    <row r="1043" spans="13:22" x14ac:dyDescent="0.35">
      <c r="M1043" t="s">
        <v>1001</v>
      </c>
      <c r="N1043" t="s">
        <v>1022</v>
      </c>
      <c r="O1043" t="s">
        <v>1014</v>
      </c>
      <c r="P1043" t="s">
        <v>1484</v>
      </c>
      <c r="Q1043">
        <v>119000</v>
      </c>
      <c r="R1043">
        <v>15.6</v>
      </c>
      <c r="S1043">
        <v>1.57</v>
      </c>
      <c r="T1043" s="90">
        <v>163487.16</v>
      </c>
      <c r="U1043" s="90">
        <v>12.55</v>
      </c>
      <c r="V1043" s="90">
        <v>0.92</v>
      </c>
    </row>
    <row r="1044" spans="13:22" x14ac:dyDescent="0.35">
      <c r="M1044" t="s">
        <v>1001</v>
      </c>
      <c r="N1044" t="s">
        <v>1022</v>
      </c>
      <c r="O1044" t="s">
        <v>1014</v>
      </c>
      <c r="P1044" t="s">
        <v>1485</v>
      </c>
      <c r="Q1044">
        <v>123000</v>
      </c>
      <c r="R1044">
        <v>15.9</v>
      </c>
      <c r="S1044">
        <v>1.55</v>
      </c>
      <c r="T1044" s="90">
        <v>178152.91</v>
      </c>
      <c r="U1044" s="90">
        <v>12.95</v>
      </c>
      <c r="V1044" s="90">
        <v>0.87</v>
      </c>
    </row>
    <row r="1045" spans="13:22" x14ac:dyDescent="0.35">
      <c r="M1045" t="s">
        <v>1001</v>
      </c>
      <c r="N1045" t="s">
        <v>1022</v>
      </c>
      <c r="O1045" t="s">
        <v>1014</v>
      </c>
      <c r="P1045" t="s">
        <v>1486</v>
      </c>
      <c r="Q1045">
        <v>161000</v>
      </c>
      <c r="R1045">
        <v>20.8</v>
      </c>
      <c r="S1045">
        <v>1.55</v>
      </c>
      <c r="T1045" s="90">
        <v>226248.25</v>
      </c>
      <c r="U1045" s="90">
        <v>16.79</v>
      </c>
      <c r="V1045" s="90">
        <v>0.89</v>
      </c>
    </row>
    <row r="1046" spans="13:22" x14ac:dyDescent="0.35">
      <c r="M1046" t="s">
        <v>1001</v>
      </c>
      <c r="N1046" t="s">
        <v>1022</v>
      </c>
      <c r="O1046" t="s">
        <v>1014</v>
      </c>
      <c r="P1046" t="s">
        <v>1487</v>
      </c>
      <c r="Q1046">
        <v>192000</v>
      </c>
      <c r="R1046">
        <v>25.4</v>
      </c>
      <c r="S1046">
        <v>1.59</v>
      </c>
      <c r="T1046" s="90">
        <v>269291.5</v>
      </c>
      <c r="U1046" s="90">
        <v>20.72</v>
      </c>
      <c r="V1046" s="90">
        <v>0.92</v>
      </c>
    </row>
    <row r="1047" spans="13:22" x14ac:dyDescent="0.35">
      <c r="M1047" t="s">
        <v>1001</v>
      </c>
      <c r="N1047" t="s">
        <v>1022</v>
      </c>
      <c r="O1047" t="s">
        <v>1014</v>
      </c>
      <c r="P1047" t="s">
        <v>1488</v>
      </c>
      <c r="Q1047">
        <v>243000</v>
      </c>
      <c r="R1047">
        <v>31.7</v>
      </c>
      <c r="S1047">
        <v>1.57</v>
      </c>
      <c r="T1047" s="90">
        <v>334338.96999999997</v>
      </c>
      <c r="U1047" s="90">
        <v>25.21</v>
      </c>
      <c r="V1047" s="90">
        <v>0.9</v>
      </c>
    </row>
    <row r="1048" spans="13:22" x14ac:dyDescent="0.35">
      <c r="M1048" t="s">
        <v>1001</v>
      </c>
      <c r="N1048" t="s">
        <v>1022</v>
      </c>
      <c r="O1048" t="s">
        <v>1014</v>
      </c>
      <c r="P1048" t="s">
        <v>1489</v>
      </c>
      <c r="Q1048">
        <v>265000</v>
      </c>
      <c r="R1048">
        <v>35</v>
      </c>
      <c r="S1048">
        <v>1.58</v>
      </c>
      <c r="T1048" s="90">
        <v>367892.81</v>
      </c>
      <c r="U1048" s="90">
        <v>27.9</v>
      </c>
      <c r="V1048" s="90">
        <v>0.91</v>
      </c>
    </row>
    <row r="1049" spans="13:22" x14ac:dyDescent="0.35">
      <c r="M1049" t="s">
        <v>1001</v>
      </c>
      <c r="N1049" t="s">
        <v>1022</v>
      </c>
      <c r="O1049" t="s">
        <v>1014</v>
      </c>
      <c r="P1049" t="s">
        <v>1490</v>
      </c>
      <c r="Q1049">
        <v>287000</v>
      </c>
      <c r="R1049">
        <v>38.700000000000003</v>
      </c>
      <c r="S1049">
        <v>1.62</v>
      </c>
      <c r="T1049" s="90">
        <v>393520.44</v>
      </c>
      <c r="U1049" s="90">
        <v>31.18</v>
      </c>
      <c r="V1049" s="90">
        <v>0.95</v>
      </c>
    </row>
    <row r="1050" spans="13:22" x14ac:dyDescent="0.35">
      <c r="M1050" t="s">
        <v>1112</v>
      </c>
      <c r="N1050" t="s">
        <v>1022</v>
      </c>
      <c r="O1050" t="s">
        <v>1014</v>
      </c>
      <c r="P1050" t="s">
        <v>1496</v>
      </c>
      <c r="Q1050">
        <v>2560</v>
      </c>
      <c r="R1050">
        <v>0.6</v>
      </c>
      <c r="S1050">
        <v>2.81</v>
      </c>
      <c r="T1050" s="90">
        <v>4191.12</v>
      </c>
      <c r="U1050" s="90">
        <v>0.53</v>
      </c>
      <c r="V1050" s="90">
        <v>1.52</v>
      </c>
    </row>
    <row r="1051" spans="13:22" x14ac:dyDescent="0.35">
      <c r="M1051" t="s">
        <v>1112</v>
      </c>
      <c r="N1051" t="s">
        <v>1022</v>
      </c>
      <c r="O1051" t="s">
        <v>1014</v>
      </c>
      <c r="P1051" t="s">
        <v>1497</v>
      </c>
      <c r="Q1051">
        <v>3630</v>
      </c>
      <c r="R1051">
        <v>0.8</v>
      </c>
      <c r="S1051">
        <v>2.64</v>
      </c>
      <c r="T1051" s="90">
        <v>5614.93</v>
      </c>
      <c r="U1051" s="90">
        <v>0.69</v>
      </c>
      <c r="V1051" s="90">
        <v>1.48</v>
      </c>
    </row>
    <row r="1052" spans="13:22" x14ac:dyDescent="0.35">
      <c r="M1052" t="s">
        <v>1112</v>
      </c>
      <c r="N1052" t="s">
        <v>1022</v>
      </c>
      <c r="O1052" t="s">
        <v>1014</v>
      </c>
      <c r="P1052" t="s">
        <v>1499</v>
      </c>
      <c r="Q1052">
        <v>5450</v>
      </c>
      <c r="R1052">
        <v>1.1000000000000001</v>
      </c>
      <c r="S1052">
        <v>2.42</v>
      </c>
      <c r="T1052" s="90">
        <v>8270.75</v>
      </c>
      <c r="U1052" s="90">
        <v>0.98</v>
      </c>
      <c r="V1052" s="90">
        <v>1.43</v>
      </c>
    </row>
    <row r="1053" spans="13:22" x14ac:dyDescent="0.35">
      <c r="M1053" t="s">
        <v>1112</v>
      </c>
      <c r="N1053" t="s">
        <v>1022</v>
      </c>
      <c r="O1053" t="s">
        <v>1014</v>
      </c>
      <c r="P1053" t="s">
        <v>1502</v>
      </c>
      <c r="Q1053">
        <v>10300</v>
      </c>
      <c r="R1053">
        <v>1.7</v>
      </c>
      <c r="S1053">
        <v>1.98</v>
      </c>
      <c r="T1053" s="90">
        <v>17058.02</v>
      </c>
      <c r="U1053" s="90">
        <v>1.51</v>
      </c>
      <c r="V1053" s="90">
        <v>1.06</v>
      </c>
    </row>
    <row r="1054" spans="13:22" x14ac:dyDescent="0.35">
      <c r="M1054" t="s">
        <v>1112</v>
      </c>
      <c r="N1054" t="s">
        <v>1022</v>
      </c>
      <c r="O1054" t="s">
        <v>1014</v>
      </c>
      <c r="P1054" t="s">
        <v>1504</v>
      </c>
      <c r="Q1054">
        <v>12100</v>
      </c>
      <c r="R1054">
        <v>1.9</v>
      </c>
      <c r="S1054">
        <v>1.88</v>
      </c>
      <c r="T1054" s="90">
        <v>19788.54</v>
      </c>
      <c r="U1054" s="90">
        <v>1.7</v>
      </c>
      <c r="V1054" s="90">
        <v>1.03</v>
      </c>
    </row>
    <row r="1055" spans="13:22" x14ac:dyDescent="0.35">
      <c r="M1055" t="s">
        <v>1112</v>
      </c>
      <c r="N1055" t="s">
        <v>1022</v>
      </c>
      <c r="O1055" t="s">
        <v>1014</v>
      </c>
      <c r="P1055" t="s">
        <v>1505</v>
      </c>
      <c r="Q1055">
        <v>12300</v>
      </c>
      <c r="R1055">
        <v>2</v>
      </c>
      <c r="S1055">
        <v>1.95</v>
      </c>
      <c r="T1055" s="90">
        <v>19746.45</v>
      </c>
      <c r="U1055" s="90">
        <v>1.73</v>
      </c>
      <c r="V1055" s="90">
        <v>1.05</v>
      </c>
    </row>
    <row r="1056" spans="13:22" x14ac:dyDescent="0.35">
      <c r="M1056" t="s">
        <v>1112</v>
      </c>
      <c r="N1056" t="s">
        <v>1022</v>
      </c>
      <c r="O1056" t="s">
        <v>1014</v>
      </c>
      <c r="P1056" t="s">
        <v>1507</v>
      </c>
      <c r="Q1056">
        <v>14500</v>
      </c>
      <c r="R1056">
        <v>2.2999999999999998</v>
      </c>
      <c r="S1056">
        <v>1.9</v>
      </c>
      <c r="T1056" s="90">
        <v>22708.09</v>
      </c>
      <c r="U1056" s="90">
        <v>2.0299999999999998</v>
      </c>
      <c r="V1056" s="90">
        <v>1.07</v>
      </c>
    </row>
    <row r="1057" spans="13:22" x14ac:dyDescent="0.35">
      <c r="M1057" t="s">
        <v>1112</v>
      </c>
      <c r="N1057" t="s">
        <v>1022</v>
      </c>
      <c r="O1057" t="s">
        <v>1014</v>
      </c>
      <c r="P1057" t="s">
        <v>1506</v>
      </c>
      <c r="Q1057">
        <v>14300</v>
      </c>
      <c r="R1057">
        <v>2.2999999999999998</v>
      </c>
      <c r="S1057">
        <v>1.93</v>
      </c>
      <c r="T1057" s="90">
        <v>22253.919999999998</v>
      </c>
      <c r="U1057" s="90">
        <v>1.97</v>
      </c>
      <c r="V1057" s="90">
        <v>1.06</v>
      </c>
    </row>
    <row r="1058" spans="13:22" x14ac:dyDescent="0.35">
      <c r="M1058" t="s">
        <v>1112</v>
      </c>
      <c r="N1058" t="s">
        <v>1022</v>
      </c>
      <c r="O1058" t="s">
        <v>1014</v>
      </c>
      <c r="P1058" t="s">
        <v>1509</v>
      </c>
      <c r="Q1058">
        <v>18600</v>
      </c>
      <c r="R1058">
        <v>2.8</v>
      </c>
      <c r="S1058">
        <v>1.81</v>
      </c>
      <c r="T1058" s="90">
        <v>29847.95</v>
      </c>
      <c r="U1058" s="90">
        <v>2.5099999999999998</v>
      </c>
      <c r="V1058" s="90">
        <v>1.01</v>
      </c>
    </row>
    <row r="1059" spans="13:22" x14ac:dyDescent="0.35">
      <c r="M1059" t="s">
        <v>1112</v>
      </c>
      <c r="N1059" t="s">
        <v>1022</v>
      </c>
      <c r="O1059" t="s">
        <v>1014</v>
      </c>
      <c r="P1059" t="s">
        <v>1508</v>
      </c>
      <c r="Q1059">
        <v>18300</v>
      </c>
      <c r="R1059">
        <v>2.8</v>
      </c>
      <c r="S1059">
        <v>1.84</v>
      </c>
      <c r="T1059" s="90">
        <v>29023.22</v>
      </c>
      <c r="U1059" s="90">
        <v>2.4</v>
      </c>
      <c r="V1059" s="90">
        <v>0.99</v>
      </c>
    </row>
    <row r="1060" spans="13:22" x14ac:dyDescent="0.35">
      <c r="M1060" t="s">
        <v>1112</v>
      </c>
      <c r="N1060" t="s">
        <v>1022</v>
      </c>
      <c r="O1060" t="s">
        <v>1014</v>
      </c>
      <c r="P1060" t="s">
        <v>1511</v>
      </c>
      <c r="Q1060">
        <v>20600</v>
      </c>
      <c r="R1060">
        <v>3.2</v>
      </c>
      <c r="S1060">
        <v>1.86</v>
      </c>
      <c r="T1060" s="90">
        <v>34395.519999999997</v>
      </c>
      <c r="U1060" s="90">
        <v>2.92</v>
      </c>
      <c r="V1060" s="90">
        <v>1.02</v>
      </c>
    </row>
    <row r="1061" spans="13:22" x14ac:dyDescent="0.35">
      <c r="M1061" t="s">
        <v>1112</v>
      </c>
      <c r="N1061" t="s">
        <v>1022</v>
      </c>
      <c r="O1061" t="s">
        <v>1014</v>
      </c>
      <c r="P1061" t="s">
        <v>1510</v>
      </c>
      <c r="Q1061">
        <v>20200</v>
      </c>
      <c r="R1061">
        <v>3.1</v>
      </c>
      <c r="S1061">
        <v>1.84</v>
      </c>
      <c r="T1061" s="90">
        <v>33707.39</v>
      </c>
      <c r="U1061" s="90">
        <v>2.83</v>
      </c>
      <c r="V1061" s="90">
        <v>1.01</v>
      </c>
    </row>
    <row r="1062" spans="13:22" x14ac:dyDescent="0.35">
      <c r="M1062" t="s">
        <v>1112</v>
      </c>
      <c r="N1062" t="s">
        <v>1022</v>
      </c>
      <c r="O1062" t="s">
        <v>1014</v>
      </c>
      <c r="P1062" t="s">
        <v>1513</v>
      </c>
      <c r="Q1062">
        <v>26800</v>
      </c>
      <c r="R1062">
        <v>4.4000000000000004</v>
      </c>
      <c r="S1062">
        <v>1.97</v>
      </c>
      <c r="T1062" s="90">
        <v>42136.9</v>
      </c>
      <c r="U1062" s="90">
        <v>3.89</v>
      </c>
      <c r="V1062" s="90">
        <v>1.1100000000000001</v>
      </c>
    </row>
    <row r="1063" spans="13:22" x14ac:dyDescent="0.35">
      <c r="M1063" t="s">
        <v>1112</v>
      </c>
      <c r="N1063" t="s">
        <v>1022</v>
      </c>
      <c r="O1063" t="s">
        <v>1014</v>
      </c>
      <c r="P1063" t="s">
        <v>1512</v>
      </c>
      <c r="Q1063">
        <v>27400</v>
      </c>
      <c r="R1063">
        <v>4.5</v>
      </c>
      <c r="S1063">
        <v>1.97</v>
      </c>
      <c r="T1063" s="90">
        <v>42996.81</v>
      </c>
      <c r="U1063" s="90">
        <v>4.01</v>
      </c>
      <c r="V1063" s="90">
        <v>1.1200000000000001</v>
      </c>
    </row>
    <row r="1064" spans="13:22" x14ac:dyDescent="0.35">
      <c r="M1064" t="s">
        <v>1112</v>
      </c>
      <c r="N1064" t="s">
        <v>1022</v>
      </c>
      <c r="O1064" t="s">
        <v>1014</v>
      </c>
      <c r="P1064" t="s">
        <v>1119</v>
      </c>
      <c r="Q1064">
        <v>32100</v>
      </c>
      <c r="R1064">
        <v>5.3</v>
      </c>
      <c r="S1064">
        <v>1.98</v>
      </c>
      <c r="T1064" s="90">
        <v>49379.94</v>
      </c>
      <c r="U1064" s="90">
        <v>4.71</v>
      </c>
      <c r="V1064" s="90">
        <v>1.1399999999999999</v>
      </c>
    </row>
    <row r="1065" spans="13:22" x14ac:dyDescent="0.35">
      <c r="M1065" t="s">
        <v>1112</v>
      </c>
      <c r="N1065" t="s">
        <v>1022</v>
      </c>
      <c r="O1065" t="s">
        <v>1014</v>
      </c>
      <c r="P1065" t="s">
        <v>1514</v>
      </c>
      <c r="Q1065">
        <v>32600</v>
      </c>
      <c r="R1065">
        <v>5.4</v>
      </c>
      <c r="S1065">
        <v>1.99</v>
      </c>
      <c r="T1065" s="90">
        <v>49402.32</v>
      </c>
      <c r="U1065" s="90">
        <v>4.78</v>
      </c>
      <c r="V1065" s="90">
        <v>1.1599999999999999</v>
      </c>
    </row>
    <row r="1066" spans="13:22" x14ac:dyDescent="0.35">
      <c r="M1066" t="s">
        <v>1078</v>
      </c>
      <c r="N1066" t="s">
        <v>1022</v>
      </c>
      <c r="O1066" t="s">
        <v>1014</v>
      </c>
      <c r="P1066" t="s">
        <v>1477</v>
      </c>
      <c r="Q1066">
        <v>30500</v>
      </c>
      <c r="R1066">
        <v>3.9</v>
      </c>
      <c r="S1066">
        <v>1.53</v>
      </c>
      <c r="T1066" s="90">
        <v>44015.51</v>
      </c>
      <c r="U1066" s="90">
        <v>3.22</v>
      </c>
      <c r="V1066" s="90">
        <v>0.88</v>
      </c>
    </row>
    <row r="1067" spans="13:22" x14ac:dyDescent="0.35">
      <c r="M1067" t="s">
        <v>1078</v>
      </c>
      <c r="N1067" t="s">
        <v>1022</v>
      </c>
      <c r="O1067" t="s">
        <v>1014</v>
      </c>
      <c r="P1067" t="s">
        <v>1478</v>
      </c>
      <c r="Q1067">
        <v>36800</v>
      </c>
      <c r="R1067">
        <v>4.5999999999999996</v>
      </c>
      <c r="S1067">
        <v>1.5</v>
      </c>
      <c r="T1067" s="90">
        <v>51853.77</v>
      </c>
      <c r="U1067" s="90">
        <v>3.67</v>
      </c>
      <c r="V1067" s="90">
        <v>0.85</v>
      </c>
    </row>
    <row r="1068" spans="13:22" x14ac:dyDescent="0.35">
      <c r="M1068" t="s">
        <v>1078</v>
      </c>
      <c r="N1068" t="s">
        <v>1022</v>
      </c>
      <c r="O1068" t="s">
        <v>1014</v>
      </c>
      <c r="P1068" t="s">
        <v>1479</v>
      </c>
      <c r="Q1068">
        <v>46000</v>
      </c>
      <c r="R1068">
        <v>5.7</v>
      </c>
      <c r="S1068">
        <v>1.49</v>
      </c>
      <c r="T1068" s="90">
        <v>63578.61</v>
      </c>
      <c r="U1068" s="90">
        <v>4.5599999999999996</v>
      </c>
      <c r="V1068" s="90">
        <v>0.86</v>
      </c>
    </row>
    <row r="1069" spans="13:22" x14ac:dyDescent="0.35">
      <c r="M1069" t="s">
        <v>1078</v>
      </c>
      <c r="N1069" t="s">
        <v>1022</v>
      </c>
      <c r="O1069" t="s">
        <v>1014</v>
      </c>
      <c r="P1069" t="s">
        <v>1480</v>
      </c>
      <c r="Q1069">
        <v>54100</v>
      </c>
      <c r="R1069">
        <v>6.7</v>
      </c>
      <c r="S1069">
        <v>1.49</v>
      </c>
      <c r="T1069" s="90">
        <v>77136.63</v>
      </c>
      <c r="U1069" s="90">
        <v>5.53</v>
      </c>
      <c r="V1069" s="90">
        <v>0.86</v>
      </c>
    </row>
    <row r="1070" spans="13:22" x14ac:dyDescent="0.35">
      <c r="M1070" t="s">
        <v>1078</v>
      </c>
      <c r="N1070" t="s">
        <v>1022</v>
      </c>
      <c r="O1070" t="s">
        <v>1014</v>
      </c>
      <c r="P1070" t="s">
        <v>1481</v>
      </c>
      <c r="Q1070">
        <v>61600</v>
      </c>
      <c r="R1070">
        <v>7.7</v>
      </c>
      <c r="S1070">
        <v>1.5</v>
      </c>
      <c r="T1070" s="90">
        <v>83130.38</v>
      </c>
      <c r="U1070" s="90">
        <v>6.04</v>
      </c>
      <c r="V1070" s="90">
        <v>0.87</v>
      </c>
    </row>
    <row r="1071" spans="13:22" x14ac:dyDescent="0.35">
      <c r="M1071" t="s">
        <v>1078</v>
      </c>
      <c r="N1071" t="s">
        <v>1022</v>
      </c>
      <c r="O1071" t="s">
        <v>1014</v>
      </c>
      <c r="P1071" t="s">
        <v>1482</v>
      </c>
      <c r="Q1071">
        <v>74000</v>
      </c>
      <c r="R1071">
        <v>9.4</v>
      </c>
      <c r="S1071">
        <v>1.52</v>
      </c>
      <c r="T1071" s="90">
        <v>101514.66</v>
      </c>
      <c r="U1071" s="90">
        <v>7.44</v>
      </c>
      <c r="V1071" s="90">
        <v>0.88</v>
      </c>
    </row>
    <row r="1072" spans="13:22" x14ac:dyDescent="0.35">
      <c r="M1072" t="s">
        <v>1078</v>
      </c>
      <c r="N1072" t="s">
        <v>1022</v>
      </c>
      <c r="O1072" t="s">
        <v>1014</v>
      </c>
      <c r="P1072" t="s">
        <v>1483</v>
      </c>
      <c r="Q1072">
        <v>92100</v>
      </c>
      <c r="R1072">
        <v>11.7</v>
      </c>
      <c r="S1072">
        <v>1.52</v>
      </c>
      <c r="T1072" s="90">
        <v>125035.19</v>
      </c>
      <c r="U1072" s="90">
        <v>9.23</v>
      </c>
      <c r="V1072" s="90">
        <v>0.89</v>
      </c>
    </row>
    <row r="1073" spans="13:22" x14ac:dyDescent="0.35">
      <c r="M1073" t="s">
        <v>1078</v>
      </c>
      <c r="N1073" t="s">
        <v>1022</v>
      </c>
      <c r="O1073" t="s">
        <v>1014</v>
      </c>
      <c r="P1073" t="s">
        <v>1484</v>
      </c>
      <c r="Q1073">
        <v>102000</v>
      </c>
      <c r="R1073">
        <v>13</v>
      </c>
      <c r="S1073">
        <v>1.53</v>
      </c>
      <c r="T1073" s="90">
        <v>138463.94</v>
      </c>
      <c r="U1073" s="90">
        <v>10.210000000000001</v>
      </c>
      <c r="V1073" s="90">
        <v>0.88</v>
      </c>
    </row>
    <row r="1074" spans="13:22" x14ac:dyDescent="0.35">
      <c r="M1074" t="s">
        <v>1078</v>
      </c>
      <c r="N1074" t="s">
        <v>1022</v>
      </c>
      <c r="O1074" t="s">
        <v>1014</v>
      </c>
      <c r="P1074" t="s">
        <v>1485</v>
      </c>
      <c r="Q1074">
        <v>106000</v>
      </c>
      <c r="R1074">
        <v>13.6</v>
      </c>
      <c r="S1074">
        <v>1.54</v>
      </c>
      <c r="T1074" s="90">
        <v>147433.16</v>
      </c>
      <c r="U1074" s="90">
        <v>10.81</v>
      </c>
      <c r="V1074" s="90">
        <v>0.88</v>
      </c>
    </row>
    <row r="1075" spans="13:22" x14ac:dyDescent="0.35">
      <c r="M1075" t="s">
        <v>1078</v>
      </c>
      <c r="N1075" t="s">
        <v>1022</v>
      </c>
      <c r="O1075" t="s">
        <v>1014</v>
      </c>
      <c r="P1075" t="s">
        <v>1486</v>
      </c>
      <c r="Q1075">
        <v>140000</v>
      </c>
      <c r="R1075">
        <v>17.7</v>
      </c>
      <c r="S1075">
        <v>1.52</v>
      </c>
      <c r="T1075" s="90">
        <v>193114.66</v>
      </c>
      <c r="U1075" s="90">
        <v>13.94</v>
      </c>
      <c r="V1075" s="90">
        <v>0.87</v>
      </c>
    </row>
    <row r="1076" spans="13:22" x14ac:dyDescent="0.35">
      <c r="M1076" t="s">
        <v>1078</v>
      </c>
      <c r="N1076" t="s">
        <v>1022</v>
      </c>
      <c r="O1076" t="s">
        <v>1014</v>
      </c>
      <c r="P1076" t="s">
        <v>1487</v>
      </c>
      <c r="Q1076">
        <v>166000</v>
      </c>
      <c r="R1076">
        <v>21.5</v>
      </c>
      <c r="S1076">
        <v>1.55</v>
      </c>
      <c r="T1076" s="90">
        <v>232648.81</v>
      </c>
      <c r="U1076" s="90">
        <v>17</v>
      </c>
      <c r="V1076" s="90">
        <v>0.88</v>
      </c>
    </row>
    <row r="1077" spans="13:22" x14ac:dyDescent="0.35">
      <c r="M1077" t="s">
        <v>1078</v>
      </c>
      <c r="N1077" t="s">
        <v>1022</v>
      </c>
      <c r="O1077" t="s">
        <v>1014</v>
      </c>
      <c r="P1077" t="s">
        <v>1488</v>
      </c>
      <c r="Q1077">
        <v>200000</v>
      </c>
      <c r="R1077">
        <v>25.8</v>
      </c>
      <c r="S1077">
        <v>1.55</v>
      </c>
      <c r="T1077" s="90">
        <v>280952.78000000003</v>
      </c>
      <c r="U1077" s="90">
        <v>20.62</v>
      </c>
      <c r="V1077" s="90">
        <v>0.88</v>
      </c>
    </row>
    <row r="1078" spans="13:22" x14ac:dyDescent="0.35">
      <c r="M1078" t="s">
        <v>1078</v>
      </c>
      <c r="N1078" t="s">
        <v>1022</v>
      </c>
      <c r="O1078" t="s">
        <v>1014</v>
      </c>
      <c r="P1078" t="s">
        <v>1489</v>
      </c>
      <c r="Q1078">
        <v>217000</v>
      </c>
      <c r="R1078">
        <v>28.7</v>
      </c>
      <c r="S1078">
        <v>1.59</v>
      </c>
      <c r="T1078" s="90">
        <v>308414.78000000003</v>
      </c>
      <c r="U1078" s="90">
        <v>22.86</v>
      </c>
      <c r="V1078" s="90">
        <v>0.89</v>
      </c>
    </row>
    <row r="1079" spans="13:22" x14ac:dyDescent="0.35">
      <c r="M1079" t="s">
        <v>1078</v>
      </c>
      <c r="N1079" t="s">
        <v>1022</v>
      </c>
      <c r="O1079" t="s">
        <v>1014</v>
      </c>
      <c r="P1079" t="s">
        <v>1490</v>
      </c>
      <c r="Q1079">
        <v>241000</v>
      </c>
      <c r="R1079">
        <v>32</v>
      </c>
      <c r="S1079">
        <v>1.59</v>
      </c>
      <c r="T1079" s="90">
        <v>331157.75</v>
      </c>
      <c r="U1079" s="90">
        <v>25.3</v>
      </c>
      <c r="V1079" s="90">
        <v>0.92</v>
      </c>
    </row>
    <row r="1080" spans="13:22" x14ac:dyDescent="0.35">
      <c r="M1080" t="s">
        <v>1121</v>
      </c>
      <c r="N1080" t="s">
        <v>1022</v>
      </c>
      <c r="O1080" t="s">
        <v>1014</v>
      </c>
      <c r="P1080" t="s">
        <v>1525</v>
      </c>
      <c r="Q1080">
        <v>3030</v>
      </c>
      <c r="R1080">
        <v>0.7</v>
      </c>
      <c r="S1080">
        <v>2.77</v>
      </c>
      <c r="T1080" s="90">
        <v>4688.47</v>
      </c>
      <c r="U1080" s="90">
        <v>0.56999999999999995</v>
      </c>
      <c r="V1080" s="90">
        <v>1.45</v>
      </c>
    </row>
    <row r="1081" spans="13:22" x14ac:dyDescent="0.35">
      <c r="M1081" t="s">
        <v>1121</v>
      </c>
      <c r="N1081" t="s">
        <v>1022</v>
      </c>
      <c r="O1081" t="s">
        <v>1014</v>
      </c>
      <c r="P1081" t="s">
        <v>1124</v>
      </c>
      <c r="Q1081">
        <v>8600</v>
      </c>
      <c r="R1081">
        <v>1.4</v>
      </c>
      <c r="S1081">
        <v>1.95</v>
      </c>
      <c r="T1081" s="90">
        <v>14242.74</v>
      </c>
      <c r="U1081" s="90">
        <v>1.25</v>
      </c>
      <c r="V1081" s="90">
        <v>1.05</v>
      </c>
    </row>
    <row r="1082" spans="13:22" x14ac:dyDescent="0.35">
      <c r="M1082" t="s">
        <v>1121</v>
      </c>
      <c r="N1082" t="s">
        <v>1022</v>
      </c>
      <c r="O1082" t="s">
        <v>1014</v>
      </c>
      <c r="P1082" t="s">
        <v>1502</v>
      </c>
      <c r="Q1082">
        <v>8430</v>
      </c>
      <c r="R1082">
        <v>1.3</v>
      </c>
      <c r="S1082">
        <v>1.85</v>
      </c>
      <c r="T1082" s="90">
        <v>13954.04</v>
      </c>
      <c r="U1082" s="90">
        <v>1.21</v>
      </c>
      <c r="V1082" s="90">
        <v>1.04</v>
      </c>
    </row>
    <row r="1083" spans="13:22" x14ac:dyDescent="0.35">
      <c r="M1083" t="s">
        <v>1121</v>
      </c>
      <c r="N1083" t="s">
        <v>1022</v>
      </c>
      <c r="O1083" t="s">
        <v>1014</v>
      </c>
      <c r="P1083" t="s">
        <v>1504</v>
      </c>
      <c r="Q1083">
        <v>9930</v>
      </c>
      <c r="R1083">
        <v>1.5</v>
      </c>
      <c r="S1083">
        <v>1.81</v>
      </c>
      <c r="T1083" s="90">
        <v>16186.58</v>
      </c>
      <c r="U1083" s="90">
        <v>1.36</v>
      </c>
      <c r="V1083" s="90">
        <v>1.01</v>
      </c>
    </row>
    <row r="1084" spans="13:22" x14ac:dyDescent="0.35">
      <c r="M1084" t="s">
        <v>1121</v>
      </c>
      <c r="N1084" t="s">
        <v>1022</v>
      </c>
      <c r="O1084" t="s">
        <v>1014</v>
      </c>
      <c r="P1084" t="s">
        <v>1506</v>
      </c>
      <c r="Q1084">
        <v>11900</v>
      </c>
      <c r="R1084">
        <v>1.9</v>
      </c>
      <c r="S1084">
        <v>1.92</v>
      </c>
      <c r="T1084" s="90">
        <v>18575.21</v>
      </c>
      <c r="U1084" s="90">
        <v>1.62</v>
      </c>
      <c r="V1084" s="90">
        <v>1.04</v>
      </c>
    </row>
    <row r="1085" spans="13:22" x14ac:dyDescent="0.35">
      <c r="M1085" t="s">
        <v>1121</v>
      </c>
      <c r="N1085" t="s">
        <v>1022</v>
      </c>
      <c r="O1085" t="s">
        <v>1014</v>
      </c>
      <c r="P1085" t="s">
        <v>1529</v>
      </c>
      <c r="Q1085">
        <v>12100</v>
      </c>
      <c r="R1085">
        <v>1.9</v>
      </c>
      <c r="S1085">
        <v>1.88</v>
      </c>
      <c r="T1085" s="90">
        <v>18961.25</v>
      </c>
      <c r="U1085" s="90">
        <v>1.67</v>
      </c>
      <c r="V1085" s="90">
        <v>1.05</v>
      </c>
    </row>
    <row r="1086" spans="13:22" x14ac:dyDescent="0.35">
      <c r="M1086" t="s">
        <v>1121</v>
      </c>
      <c r="N1086" t="s">
        <v>1022</v>
      </c>
      <c r="O1086" t="s">
        <v>1014</v>
      </c>
      <c r="P1086" t="s">
        <v>1530</v>
      </c>
      <c r="Q1086">
        <v>15600</v>
      </c>
      <c r="R1086">
        <v>2.2999999999999998</v>
      </c>
      <c r="S1086">
        <v>1.77</v>
      </c>
      <c r="T1086" s="90">
        <v>24889.040000000001</v>
      </c>
      <c r="U1086" s="90">
        <v>2.0499999999999998</v>
      </c>
      <c r="V1086" s="90">
        <v>0.99</v>
      </c>
    </row>
    <row r="1087" spans="13:22" x14ac:dyDescent="0.35">
      <c r="M1087" t="s">
        <v>1121</v>
      </c>
      <c r="N1087" t="s">
        <v>1022</v>
      </c>
      <c r="O1087" t="s">
        <v>1014</v>
      </c>
      <c r="P1087" t="s">
        <v>1508</v>
      </c>
      <c r="Q1087">
        <v>15300</v>
      </c>
      <c r="R1087">
        <v>2.2999999999999998</v>
      </c>
      <c r="S1087">
        <v>1.8</v>
      </c>
      <c r="T1087" s="90">
        <v>24225.54</v>
      </c>
      <c r="U1087" s="90">
        <v>1.96</v>
      </c>
      <c r="V1087" s="90">
        <v>0.97</v>
      </c>
    </row>
    <row r="1088" spans="13:22" x14ac:dyDescent="0.35">
      <c r="M1088" t="s">
        <v>1121</v>
      </c>
      <c r="N1088" t="s">
        <v>1022</v>
      </c>
      <c r="O1088" t="s">
        <v>1014</v>
      </c>
      <c r="P1088" t="s">
        <v>1510</v>
      </c>
      <c r="Q1088">
        <v>16900</v>
      </c>
      <c r="R1088">
        <v>2.5</v>
      </c>
      <c r="S1088">
        <v>1.78</v>
      </c>
      <c r="T1088" s="90">
        <v>28135.93</v>
      </c>
      <c r="U1088" s="90">
        <v>2.3199999999999998</v>
      </c>
      <c r="V1088" s="90">
        <v>0.99</v>
      </c>
    </row>
    <row r="1089" spans="13:22" x14ac:dyDescent="0.35">
      <c r="M1089" t="s">
        <v>1121</v>
      </c>
      <c r="N1089" t="s">
        <v>1022</v>
      </c>
      <c r="O1089" t="s">
        <v>1014</v>
      </c>
      <c r="P1089" t="s">
        <v>1513</v>
      </c>
      <c r="Q1089">
        <v>22400</v>
      </c>
      <c r="R1089">
        <v>3.6</v>
      </c>
      <c r="S1089">
        <v>1.93</v>
      </c>
      <c r="T1089" s="90">
        <v>35184.32</v>
      </c>
      <c r="U1089" s="90">
        <v>3.19</v>
      </c>
      <c r="V1089" s="90">
        <v>1.0900000000000001</v>
      </c>
    </row>
    <row r="1090" spans="13:22" x14ac:dyDescent="0.35">
      <c r="M1090" t="s">
        <v>1121</v>
      </c>
      <c r="N1090" t="s">
        <v>1022</v>
      </c>
      <c r="O1090" t="s">
        <v>1014</v>
      </c>
      <c r="P1090" t="s">
        <v>1119</v>
      </c>
      <c r="Q1090">
        <v>26800</v>
      </c>
      <c r="R1090">
        <v>4.3</v>
      </c>
      <c r="S1090">
        <v>1.93</v>
      </c>
      <c r="T1090" s="90">
        <v>41232.199999999997</v>
      </c>
      <c r="U1090" s="90">
        <v>3.86</v>
      </c>
      <c r="V1090" s="90">
        <v>1.1200000000000001</v>
      </c>
    </row>
    <row r="1091" spans="13:22" x14ac:dyDescent="0.35">
      <c r="T1091" s="90"/>
      <c r="U1091" s="90"/>
      <c r="V1091" s="90"/>
    </row>
    <row r="1092" spans="13:22" x14ac:dyDescent="0.35">
      <c r="T1092" s="90"/>
      <c r="U1092" s="90"/>
      <c r="V1092" s="90"/>
    </row>
    <row r="1093" spans="13:22" x14ac:dyDescent="0.35">
      <c r="T1093" s="90"/>
      <c r="U1093" s="90"/>
      <c r="V1093" s="90"/>
    </row>
    <row r="1094" spans="13:22" x14ac:dyDescent="0.35">
      <c r="T1094" s="90"/>
      <c r="U1094" s="90"/>
      <c r="V1094" s="90"/>
    </row>
    <row r="1095" spans="13:22" x14ac:dyDescent="0.35">
      <c r="T1095" s="90"/>
      <c r="U1095" s="90"/>
      <c r="V1095" s="90"/>
    </row>
    <row r="1096" spans="13:22" x14ac:dyDescent="0.35">
      <c r="T1096" s="90"/>
      <c r="U1096" s="90"/>
      <c r="V1096" s="90"/>
    </row>
    <row r="1097" spans="13:22" x14ac:dyDescent="0.35">
      <c r="T1097" s="90"/>
      <c r="U1097" s="90"/>
      <c r="V1097" s="90"/>
    </row>
    <row r="1098" spans="13:22" x14ac:dyDescent="0.35">
      <c r="T1098" s="90"/>
      <c r="U1098" s="90"/>
      <c r="V1098" s="90"/>
    </row>
    <row r="1099" spans="13:22" x14ac:dyDescent="0.35">
      <c r="T1099" s="90"/>
      <c r="U1099" s="90"/>
      <c r="V1099" s="90"/>
    </row>
  </sheetData>
  <sheetProtection algorithmName="SHA-512" hashValue="kuJ2Hfeqc9uxLeTTRHMXhrGgM5tpyib5W7yQ2TzTiBoSK1b6hWEkqNCT7dxCFOxREP6xKA1I98jEUai9yNyYcw==" saltValue="iRMsnuqiGh5nIUwvRs8Ozw==" spinCount="100000" sheet="1" objects="1" scenarios="1"/>
  <mergeCells count="3">
    <mergeCell ref="Q1:S1"/>
    <mergeCell ref="T1:V1"/>
    <mergeCell ref="AL4:AL5"/>
  </mergeCells>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D73F562B50D72240BECAE7FDBD6B5E7E" ma:contentTypeVersion="13" ma:contentTypeDescription="Create a new document." ma:contentTypeScope="" ma:versionID="18ea3407bd78513ce4a805d9e546d1bf">
  <xsd:schema xmlns:xsd="http://www.w3.org/2001/XMLSchema" xmlns:xs="http://www.w3.org/2001/XMLSchema" xmlns:p="http://schemas.microsoft.com/office/2006/metadata/properties" xmlns:ns2="425b83f3-a7b8-4d3d-9990-e668da40bbd7" xmlns:ns3="25b5304f-4c43-4b61-8ce7-8f5c20081152" targetNamespace="http://schemas.microsoft.com/office/2006/metadata/properties" ma:root="true" ma:fieldsID="aa31cc5d04cc015de85bb1653ad521b2" ns2:_="" ns3:_="">
    <xsd:import namespace="425b83f3-a7b8-4d3d-9990-e668da40bbd7"/>
    <xsd:import namespace="25b5304f-4c43-4b61-8ce7-8f5c200811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b83f3-a7b8-4d3d-9990-e668da40bb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b5304f-4c43-4b61-8ce7-8f5c2008115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404644-6343-43f8-810f-5042af77b2a4}" ma:internalName="TaxCatchAll" ma:showField="CatchAllData" ma:web="25b5304f-4c43-4b61-8ce7-8f5c200811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25b5304f-4c43-4b61-8ce7-8f5c20081152" xsi:nil="true"/>
    <lcf76f155ced4ddcb4097134ff3c332f xmlns="425b83f3-a7b8-4d3d-9990-e668da40bbd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919BCAE-F11F-49A1-A5E1-FEBDF12CD493}">
  <ds:schemaRefs>
    <ds:schemaRef ds:uri="http://schemas.microsoft.com/DataMashup"/>
  </ds:schemaRefs>
</ds:datastoreItem>
</file>

<file path=customXml/itemProps2.xml><?xml version="1.0" encoding="utf-8"?>
<ds:datastoreItem xmlns:ds="http://schemas.openxmlformats.org/officeDocument/2006/customXml" ds:itemID="{F37155AF-429E-4896-B686-79D97C1C3F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b83f3-a7b8-4d3d-9990-e668da40bbd7"/>
    <ds:schemaRef ds:uri="25b5304f-4c43-4b61-8ce7-8f5c20081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E70548-7DEA-4EF5-A564-4CD273912B1A}">
  <ds:schemaRefs>
    <ds:schemaRef ds:uri="http://schemas.microsoft.com/sharepoint/v3/contenttype/forms"/>
  </ds:schemaRefs>
</ds:datastoreItem>
</file>

<file path=customXml/itemProps4.xml><?xml version="1.0" encoding="utf-8"?>
<ds:datastoreItem xmlns:ds="http://schemas.openxmlformats.org/officeDocument/2006/customXml" ds:itemID="{19FF71C8-A7BC-4EBB-8477-13B8A87F9E7B}">
  <ds:schemaRefs>
    <ds:schemaRef ds:uri="425b83f3-a7b8-4d3d-9990-e668da40bbd7"/>
    <ds:schemaRef ds:uri="http://schemas.microsoft.com/office/2006/metadata/properties"/>
    <ds:schemaRef ds:uri="http://purl.org/dc/dcmitype/"/>
    <ds:schemaRef ds:uri="http://schemas.microsoft.com/office/2006/documentManagement/types"/>
    <ds:schemaRef ds:uri="http://www.w3.org/XML/1998/namespace"/>
    <ds:schemaRef ds:uri="25b5304f-4c43-4b61-8ce7-8f5c20081152"/>
    <ds:schemaRef ds:uri="http://purl.org/dc/terms/"/>
    <ds:schemaRef ds:uri="http://schemas.microsoft.com/office/infopath/2007/PartnerControls"/>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App Instruct</vt:lpstr>
      <vt:lpstr>App Cust Info</vt:lpstr>
      <vt:lpstr>Terms &amp; Conditions</vt:lpstr>
      <vt:lpstr>Extra Sheet For User Notes</vt:lpstr>
      <vt:lpstr>Supp Meas Worksheet</vt:lpstr>
      <vt:lpstr>Comp Air Measures</vt:lpstr>
      <vt:lpstr>Custom Worksheet</vt:lpstr>
      <vt:lpstr>Savings Summary</vt:lpstr>
      <vt:lpstr>MRD-Post</vt:lpstr>
      <vt:lpstr>Table 6-ACHC</vt:lpstr>
      <vt:lpstr>Reference</vt:lpstr>
      <vt:lpstr>Indirect Refrig Savings</vt:lpstr>
      <vt:lpstr>BuildingType</vt:lpstr>
      <vt:lpstr>City</vt:lpstr>
      <vt:lpstr>CompType</vt:lpstr>
      <vt:lpstr>Controls</vt:lpstr>
      <vt:lpstr>CustCat</vt:lpstr>
      <vt:lpstr>CustomCap</vt:lpstr>
      <vt:lpstr>Doors</vt:lpstr>
      <vt:lpstr>HeatingSource</vt:lpstr>
      <vt:lpstr>HeatingSource_ElecList</vt:lpstr>
      <vt:lpstr>HeatingSource_FuelList</vt:lpstr>
      <vt:lpstr>HeatingSource_NAList</vt:lpstr>
      <vt:lpstr>PrescriptiveCap</vt:lpstr>
      <vt:lpstr>'App Cust Info'!Print_Area</vt:lpstr>
      <vt:lpstr>'Comp Air Measures'!Print_Area</vt:lpstr>
      <vt:lpstr>'Custom Worksheet'!Print_Area</vt:lpstr>
      <vt:lpstr>'Extra Sheet For User Notes'!Print_Area</vt:lpstr>
      <vt:lpstr>'Savings Summary'!Print_Area</vt:lpstr>
      <vt:lpstr>'Supp Meas Worksheet'!Print_Area</vt:lpstr>
      <vt:lpstr>'Terms &amp; Conditions'!Print_Area</vt:lpstr>
      <vt:lpstr>sec_CustomApplication</vt:lpstr>
      <vt:lpstr>Shift_Hrs</vt:lpstr>
      <vt:lpstr>States</vt:lpstr>
      <vt:lpstr>TRMCity</vt:lpstr>
      <vt:lpstr>ZipCode</vt:lpstr>
    </vt:vector>
  </TitlesOfParts>
  <Company>University at Buffalo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Supplemental Program Application_SMB_SHIFT_Rev1_0926</dc:title>
  <dc:creator>Hugh Henderson</dc:creator>
  <cp:keywords>Refrigeration, HVAC, Controls, Comp Air</cp:keywords>
  <cp:lastModifiedBy>Amy Dickerson</cp:lastModifiedBy>
  <cp:lastPrinted>2026-09-04T20:29:46Z</cp:lastPrinted>
  <dcterms:created xsi:type="dcterms:W3CDTF">2014-07-31T20:37:58Z</dcterms:created>
  <dcterms:modified xsi:type="dcterms:W3CDTF">2026-09-22T18:03:40Z</dcterms:modified>
  <cp:category>Refrigeration, HVAC, Controls, &amp; Comp Air Measures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0x010100D73F562B50D72240BECAE7FDBD6B5E7E</vt:lpwstr>
  </property>
  <property fmtid="{D5CDD505-2E9C-101B-9397-08002B2CF9AE}" pid="3" name="MSIP_Label_8bd75a54-f2be-4ffa-b165-74c609d83991_Enabled">
    <vt:lpwstr>true</vt:lpwstr>
  </property>
  <property fmtid="{D5CDD505-2E9C-101B-9397-08002B2CF9AE}" pid="4" name="MSIP_Label_8bd75a54-f2be-4ffa-b165-74c609d83991_SetDate">
    <vt:lpwstr>2026-04-23T18:20:43Z</vt:lpwstr>
  </property>
  <property fmtid="{D5CDD505-2E9C-101B-9397-08002B2CF9AE}" pid="5" name="MSIP_Label_8bd75a54-f2be-4ffa-b165-74c609d83991_Method">
    <vt:lpwstr>Standard</vt:lpwstr>
  </property>
  <property fmtid="{D5CDD505-2E9C-101B-9397-08002B2CF9AE}" pid="6" name="MSIP_Label_8bd75a54-f2be-4ffa-b165-74c609d83991_Name">
    <vt:lpwstr>Internal use only</vt:lpwstr>
  </property>
  <property fmtid="{D5CDD505-2E9C-101B-9397-08002B2CF9AE}" pid="7" name="MSIP_Label_8bd75a54-f2be-4ffa-b165-74c609d83991_SiteId">
    <vt:lpwstr>f98a6a53-25f3-4212-901c-c7787fcd3495</vt:lpwstr>
  </property>
  <property fmtid="{D5CDD505-2E9C-101B-9397-08002B2CF9AE}" pid="8" name="MSIP_Label_8bd75a54-f2be-4ffa-b165-74c609d83991_ActionId">
    <vt:lpwstr>b0778812-6f16-4df2-8b2a-ba23058158da</vt:lpwstr>
  </property>
  <property fmtid="{D5CDD505-2E9C-101B-9397-08002B2CF9AE}" pid="9" name="MSIP_Label_8bd75a54-f2be-4ffa-b165-74c609d83991_ContentBits">
    <vt:lpwstr>0</vt:lpwstr>
  </property>
  <property fmtid="{D5CDD505-2E9C-101B-9397-08002B2CF9AE}" pid="10" name="MSIP_Label_8bd75a54-f2be-4ffa-b165-74c609d83991_Tag">
    <vt:lpwstr>10, 3, 0, 1</vt:lpwstr>
  </property>
  <property fmtid="{D5CDD505-2E9C-101B-9397-08002B2CF9AE}" pid="11" name="MediaServiceImageTags">
    <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