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ustomProperty18.bin" ContentType="application/vnd.openxmlformats-officedocument.spreadsheetml.customProperty"/>
  <Override PartName="/xl/drawings/drawing15.xml" ContentType="application/vnd.openxmlformats-officedocument.drawing+xml"/>
  <Override PartName="/xl/customProperty19.bin" ContentType="application/vnd.openxmlformats-officedocument.spreadsheetml.customProperty"/>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nationalgridplc.sharepoint.com/sites/GRP-INT-RegulatoryReportingandAssurance/04 RFPR/03. RFPR 2020-21/01. Consolidated Files &amp; narrative/Website Publication Versions/"/>
    </mc:Choice>
  </mc:AlternateContent>
  <xr:revisionPtr revIDLastSave="0" documentId="13_ncr:1_{75B8BCA7-7EBC-486A-BAC0-37EAE8A51C7B}" xr6:coauthVersionLast="45" xr6:coauthVersionMax="45" xr10:uidLastSave="{00000000-0000-0000-0000-000000000000}"/>
  <workbookProtection workbookAlgorithmName="SHA-512" workbookHashValue="7s2oXwczmqicySQzS0PqQ3z24PJR/D+nBGUD6Oh7h4HrmtAAA6DyNqbnvbs8ZBo8p+Agf+hl9HsXk6G8Ne5FeQ==" workbookSaltValue="Iq2NCYYcfE51CwLoK2bi9A==" workbookSpinCount="100000" lockStructure="1"/>
  <bookViews>
    <workbookView xWindow="-108" yWindow="-108" windowWidth="23256" windowHeight="12576" tabRatio="847" xr2:uid="{00000000-000D-0000-FFFF-FFFF00000000}"/>
  </bookViews>
  <sheets>
    <sheet name="RFPR cover" sheetId="13" r:id="rId1"/>
    <sheet name="Data" sheetId="28" r:id="rId2"/>
    <sheet name="Content &amp; Version Control" sheetId="21" r:id="rId3"/>
    <sheet name="Change log" sheetId="14" r:id="rId4"/>
    <sheet name="R1 - RoRE" sheetId="1" r:id="rId5"/>
    <sheet name="R2 - Revenue" sheetId="4" r:id="rId6"/>
    <sheet name="R3 - Rec to totex" sheetId="15" r:id="rId7"/>
    <sheet name="R4 - Totex" sheetId="2" r:id="rId8"/>
    <sheet name="R5 - Output Incentives" sheetId="5" r:id="rId9"/>
    <sheet name="R6 - Innovation" sheetId="3" r:id="rId10"/>
    <sheet name="R7 - Financing" sheetId="17" r:id="rId11"/>
    <sheet name="R7a - Financing input" sheetId="30" state="hidden" r:id="rId12"/>
    <sheet name="R8 - Net Debt" sheetId="27" r:id="rId13"/>
    <sheet name="R8a - Net Debt input" sheetId="31" state="hidden" r:id="rId14"/>
    <sheet name="R9 - RAV" sheetId="10" r:id="rId15"/>
    <sheet name="R10 - Tax" sheetId="29" r:id="rId16"/>
    <sheet name="R11 - Dividends" sheetId="11" r:id="rId17"/>
    <sheet name="R12 - Pensions" sheetId="19" r:id="rId18"/>
    <sheet name="R13 - Other Activities " sheetId="20" r:id="rId19"/>
  </sheets>
  <externalReferences>
    <externalReference r:id="rId20"/>
    <externalReference r:id="rId21"/>
    <externalReference r:id="rId22"/>
    <externalReference r:id="rId2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NIA" localSheetId="15">#REF!</definedName>
    <definedName name="ANIA" localSheetId="12">#REF!</definedName>
    <definedName name="ANIA">#REF!</definedName>
    <definedName name="AR" localSheetId="15">#REF!</definedName>
    <definedName name="AR" localSheetId="12">#REF!</definedName>
    <definedName name="AR">#REF!</definedName>
    <definedName name="ARCMt">'[1]R4 Licence Condition Values'!$G$32:$N$32</definedName>
    <definedName name="ARtDR5" comment="Allowed distribution netwrok reveue in 2014/15">'[1]R5 Input Page'!$E$48:$F$48</definedName>
    <definedName name="AUM">'[1]R5 Input Page'!$G$133:$N$133</definedName>
    <definedName name="BM" localSheetId="15">#REF!</definedName>
    <definedName name="BM" localSheetId="12">#REF!</definedName>
    <definedName name="BM">#REF!</definedName>
    <definedName name="BMt_2">'[1]R5 Input Page'!$E$65:$F$65</definedName>
    <definedName name="Bond_or_Loan_Type_List">[2]!Bond_or_loan_type_table[[#All],[Column1]]</definedName>
    <definedName name="BPC">'[1]R5 Input Page'!$G$123:$N$123</definedName>
    <definedName name="BR" localSheetId="15">#REF!</definedName>
    <definedName name="BR" localSheetId="12">#REF!</definedName>
    <definedName name="BR">#REF!</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IS" localSheetId="15">#REF!</definedName>
    <definedName name="CIIS" localSheetId="12">#REF!</definedName>
    <definedName name="CIIS">#REF!</definedName>
    <definedName name="CIM">'[1]R5 Input Page'!$G$71:$N$71</definedName>
    <definedName name="CM" localSheetId="15">#REF!</definedName>
    <definedName name="CM" localSheetId="12">#REF!</definedName>
    <definedName name="CM">#REF!</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MLISt" localSheetId="15">#REF!</definedName>
    <definedName name="CMLISt" localSheetId="12">#REF!</definedName>
    <definedName name="CMLISt">#REF!</definedName>
    <definedName name="CMP" localSheetId="15">#REF!</definedName>
    <definedName name="CMP" localSheetId="12">#REF!</definedName>
    <definedName name="CMP">#REF!</definedName>
    <definedName name="Counterparty_table">[2]!Counterparty_tabl[[#All],[Column1]]</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 localSheetId="15">#REF!</definedName>
    <definedName name="CS" localSheetId="12">#REF!</definedName>
    <definedName name="CS">#REF!</definedName>
    <definedName name="CSA" localSheetId="15">#REF!</definedName>
    <definedName name="CSA" localSheetId="12">#REF!</definedName>
    <definedName name="CSA">#REF!</definedName>
    <definedName name="CSADt">'[1]R4 Licence Condition Values'!$G$25:$N$25</definedName>
    <definedName name="CSAUt">'[1]R4 Licence Condition Values'!$G$19:$N$19</definedName>
    <definedName name="CSB" localSheetId="15">#REF!</definedName>
    <definedName name="CSB" localSheetId="12">#REF!</definedName>
    <definedName name="CSB">#REF!</definedName>
    <definedName name="CSBDt">'[1]R4 Licence Condition Values'!$G$28:$N$28</definedName>
    <definedName name="CSBUt">'[1]R4 Licence Condition Values'!$G$21:$N$21</definedName>
    <definedName name="CSC" localSheetId="15">#REF!</definedName>
    <definedName name="CSC" localSheetId="12">#REF!</definedName>
    <definedName name="CSC">#REF!</definedName>
    <definedName name="CSCDt">'[1]R4 Licence Condition Values'!$G$30:$N$30</definedName>
    <definedName name="CSCUt">'[1]R4 Licence Condition Values'!$G$23:$N$23</definedName>
    <definedName name="CT">'[1]R5 Input Page'!$G$35:$N$35</definedName>
    <definedName name="Currency_List">[2]!Currency_table[[#All],[Column1]]</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Hedging_Question_List">[2]!Hedged_Table[[#All],[Column1]]</definedName>
    <definedName name="ICE" localSheetId="15">#REF!</definedName>
    <definedName name="ICE" localSheetId="12">#REF!</definedName>
    <definedName name="ICE">#REF!</definedName>
    <definedName name="ICEO">'[1]R5 Input Page'!$G$106:$N$106</definedName>
    <definedName name="IP" localSheetId="15">#REF!</definedName>
    <definedName name="IP" localSheetId="12">#REF!</definedName>
    <definedName name="IP">#REF!</definedName>
    <definedName name="IQ" localSheetId="15">#REF!</definedName>
    <definedName name="IQ" localSheetId="12">#REF!</definedName>
    <definedName name="IQ">#REF!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 localSheetId="15">#REF!</definedName>
    <definedName name="LCN" localSheetId="12">#REF!</definedName>
    <definedName name="LCN">#REF!</definedName>
    <definedName name="LCN1t">'[1]R5 Input Page'!$G$129:$N$129</definedName>
    <definedName name="LCN2t">'[1]R5 Input Page'!$G$128:$N$128</definedName>
    <definedName name="LDR" localSheetId="15">#REF!</definedName>
    <definedName name="LDR" localSheetId="12">#REF!</definedName>
    <definedName name="LDR">#REF!</definedName>
    <definedName name="LDRO">'[1]R5 Input Page'!$G$119:$N$119</definedName>
    <definedName name="LF">'[1]R8 Pass-Through Items'!$G$26:$N$26</definedName>
    <definedName name="LFA">'[1]R5 Input Page'!$G$53:$N$53</definedName>
    <definedName name="LFE">'[1]R4 Licence Condition Values'!$G$10:$N$10</definedName>
    <definedName name="LookupK">'[1]R13 Correction Factor'!$B$80:$H$93</definedName>
    <definedName name="LookupPPLD">'[1]R12 DPCR4 Losses and Growth'!$D$38:$N$51</definedName>
    <definedName name="MOD">'[1]R5 Input Page'!$G$44:$N$44</definedName>
    <definedName name="Name_of_Lender_List">[2]!Counterparty_tabl[[#All],[Column1]]</definedName>
    <definedName name="Navigate">'RFPR cover'!$D$1</definedName>
    <definedName name="NCPD">'[1]R5 Input Page'!$G$102:$N$102</definedName>
    <definedName name="NCPM">'[1]R5 Input Page'!$G$101:$N$101</definedName>
    <definedName name="NIA" localSheetId="15">#REF!</definedName>
    <definedName name="NIA" localSheetId="12">#REF!</definedName>
    <definedName name="NIA">#REF!</definedName>
    <definedName name="NIAR">'[1]R5 Input Page'!$G$124:$N$124</definedName>
    <definedName name="NIAV">'[1]R4 Licence Condition Values'!$F$56</definedName>
    <definedName name="OOEE">'[1]R5 Input Page'!$G$103:$N$103</definedName>
    <definedName name="Payment_Rank_List">[2]!Rank_Table[[#All],[Column1]]</definedName>
    <definedName name="PCUDPO">'[1]R5 Input Page'!$G$74:$N$74</definedName>
    <definedName name="PCUDPT">'[1]R5 Input Page'!$G$75:$N$75</definedName>
    <definedName name="POF">'[1]R5 Input Page'!$G$77:$N$77</definedName>
    <definedName name="PPL">'[1]R12 DPCR4 Losses and Growth'!$G$34:$N$34</definedName>
    <definedName name="PRC">'[1]R5 Input Page'!$G$76:$N$76</definedName>
    <definedName name="_xlnm.Print_Area" localSheetId="3">'Change log'!$A$1:$D$61</definedName>
    <definedName name="_xlnm.Print_Area" localSheetId="2">'Content &amp; Version Control'!$A$1:$H$19</definedName>
    <definedName name="_xlnm.Print_Area" localSheetId="4">'R1 - RoRE'!$A$1:$O$47</definedName>
    <definedName name="_xlnm.Print_Area" localSheetId="15">'R10 - Tax'!$A$1:$L$48</definedName>
    <definedName name="_xlnm.Print_Area" localSheetId="16">'R11 - Dividends'!$A$1:$L$15</definedName>
    <definedName name="_xlnm.Print_Area" localSheetId="17">'R12 - Pensions'!$A$1:$K$40</definedName>
    <definedName name="_xlnm.Print_Area" localSheetId="18">'R13 - Other Activities '!$A$1:$L$15</definedName>
    <definedName name="_xlnm.Print_Area" localSheetId="5">'R2 - Revenue'!$A$1:$L$71</definedName>
    <definedName name="_xlnm.Print_Area" localSheetId="6">'R3 - Rec to totex'!$A$1:$K$83</definedName>
    <definedName name="_xlnm.Print_Area" localSheetId="7">'R4 - Totex'!$A$1:$N$175</definedName>
    <definedName name="_xlnm.Print_Area" localSheetId="8">'R5 - Output Incentives'!$A$1:$L$114</definedName>
    <definedName name="_xlnm.Print_Area" localSheetId="9">'R6 - Innovation'!$A$1:$L$28</definedName>
    <definedName name="_xlnm.Print_Area" localSheetId="10">'R7 - Financing'!$A$1:$L$86</definedName>
    <definedName name="_xlnm.Print_Area" localSheetId="11">'R7a - Financing input'!$A$4:$AN$957</definedName>
    <definedName name="_xlnm.Print_Area" localSheetId="12">'R8 - Net Debt'!$A$1:$L$52</definedName>
    <definedName name="_xlnm.Print_Area" localSheetId="13">'R8a - Net Debt input'!$A$4:$AL$594</definedName>
    <definedName name="_xlnm.Print_Area" localSheetId="14">'R9 - RAV'!$A$1:$L$44</definedName>
    <definedName name="_xlnm.Print_Area" localSheetId="0">'RFPR cover'!$A$1:$K$80</definedName>
    <definedName name="_xlnm.Print_Titles" localSheetId="11">'R7a - Financing input'!$4:$9</definedName>
    <definedName name="_xlnm.Print_Titles" localSheetId="13">'R8a - Net Debt input'!$4:$9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QA" localSheetId="15">#REF!</definedName>
    <definedName name="QA" localSheetId="12">#REF!</definedName>
    <definedName name="QA">#REF!</definedName>
    <definedName name="QB" localSheetId="15">#REF!</definedName>
    <definedName name="QB" localSheetId="12">#REF!</definedName>
    <definedName name="QB">#REF!</definedName>
    <definedName name="QC" localSheetId="15">#REF!</definedName>
    <definedName name="QC" localSheetId="12">#REF!</definedName>
    <definedName name="QC">#REF!</definedName>
    <definedName name="QD" localSheetId="15">#REF!</definedName>
    <definedName name="QD" localSheetId="12">#REF!</definedName>
    <definedName name="QD">#REF!</definedName>
    <definedName name="QZ" localSheetId="15">#REF!</definedName>
    <definedName name="QZ" localSheetId="12">#REF!</definedName>
    <definedName name="QZ">#REF!</definedName>
    <definedName name="RB">'[1]R8 Pass-Through Items'!$G$36:$N$36</definedName>
    <definedName name="RBA">'[1]R5 Input Page'!$G$54:$N$54</definedName>
    <definedName name="RBE">'[1]R4 Licence Condition Values'!$G$11:$N$11</definedName>
    <definedName name="RD">'[1]R5 Input Page'!$F$47:$N$47</definedName>
    <definedName name="Reference_Rate_List">[2]!Reference_Rate_table[[#All],[Column1]]</definedName>
    <definedName name="REV" localSheetId="15">#REF!</definedName>
    <definedName name="REV" localSheetId="12">#REF!</definedName>
    <definedName name="REV">#REF!</definedName>
    <definedName name="RF">'[1]R8 Pass-Through Items'!$G$77:$N$77</definedName>
    <definedName name="RFA">'[1]R5 Input Page'!$G$59:$N$59</definedName>
    <definedName name="RFE">'[1]R4 Licence Condition Values'!$G$15:$N$15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[2]!Features_table[[#All],[Column1]]</definedName>
    <definedName name="Swap_type_list">[2]!Swap_type_table9[[#All],[Column1]]</definedName>
    <definedName name="SWE" localSheetId="15">#REF!</definedName>
    <definedName name="SWE" localSheetId="12">#REF!</definedName>
    <definedName name="SWE">#REF!</definedName>
    <definedName name="SWPD">'[1]R5 Input Page'!$G$99:$N$99</definedName>
    <definedName name="SWPM">'[1]R5 Input Page'!$G$98:$N$98</definedName>
    <definedName name="TA" localSheetId="15">#REF!</definedName>
    <definedName name="TA" localSheetId="12">#REF!</definedName>
    <definedName name="TA">#REF!</definedName>
    <definedName name="TAP" localSheetId="15">#REF!</definedName>
    <definedName name="TAP" localSheetId="12">#REF!</definedName>
    <definedName name="TAP">#REF!</definedName>
    <definedName name="TAUt">'[1]R4 Licence Condition Values'!$G$36:$N$36</definedName>
    <definedName name="TB">'[1]R8 Pass-Through Items'!$G$46:$N$46</definedName>
    <definedName name="TBd" localSheetId="15">#REF!</definedName>
    <definedName name="TBd" localSheetId="12">#REF!</definedName>
    <definedName name="TBd">#REF!</definedName>
    <definedName name="TBP" localSheetId="15">#REF!</definedName>
    <definedName name="TBP" localSheetId="12">#REF!</definedName>
    <definedName name="TBP">#REF!</definedName>
    <definedName name="TBUt">'[1]R4 Licence Condition Values'!$G$39:$N$39</definedName>
    <definedName name="TCA" localSheetId="15">#REF!</definedName>
    <definedName name="TCA" localSheetId="12">#REF!</definedName>
    <definedName name="TCA">#REF!</definedName>
    <definedName name="TCAIt">'[1]R4 Licence Condition Values'!$G$51:$N$51</definedName>
    <definedName name="TCAP">'[1]R5 Input Page'!$G$113:$N$113</definedName>
    <definedName name="TCAREt">'[1]R4 Licence Condition Values'!$G$50:$N$50</definedName>
    <definedName name="TCAT">'[1]R5 Input Page'!$G$114:$N$114</definedName>
    <definedName name="TCB" localSheetId="15">#REF!</definedName>
    <definedName name="TCB" localSheetId="12">#REF!</definedName>
    <definedName name="TCB">#REF!</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QA" localSheetId="15">#REF!</definedName>
    <definedName name="TQA" localSheetId="12">#REF!</definedName>
    <definedName name="TQA">#REF!</definedName>
    <definedName name="TQAIt">'[1]R4 Licence Condition Values'!$G$47:$N$47</definedName>
    <definedName name="TQAP">'[1]R5 Input Page'!$G$109:$N$109</definedName>
    <definedName name="TQAREt">'[1]R4 Licence Condition Values'!$G$46:$N$46</definedName>
    <definedName name="TQAT">'[1]R5 Input Page'!$G$110:$N$110</definedName>
    <definedName name="TQB" localSheetId="15">#REF!</definedName>
    <definedName name="TQB" localSheetId="12">#REF!</definedName>
    <definedName name="TQB">#REF!</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TRT" localSheetId="15">#REF!</definedName>
    <definedName name="TRT" localSheetId="12">#REF!</definedName>
    <definedName name="TRT">#REF!</definedName>
    <definedName name="TRU" localSheetId="15">#REF!</definedName>
    <definedName name="TRU" localSheetId="12">#REF!</definedName>
    <definedName name="TRU">#REF!</definedName>
    <definedName name="TTC" localSheetId="15">#REF!</definedName>
    <definedName name="TTC" localSheetId="12">#REF!</definedName>
    <definedName name="TTC">#REF!</definedName>
    <definedName name="UCPIR">'[1]R4 Licence Condition Values'!$G$27:$N$27</definedName>
    <definedName name="UNC">'[1]R5 Input Page'!$G$61:$N$61</definedName>
    <definedName name="Year">'[4]Pension Pack cover'!$B$80:$B$99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1" i="27" l="1"/>
  <c r="B115" i="2" l="1"/>
  <c r="M32" i="2" l="1"/>
  <c r="D776" i="30" l="1"/>
  <c r="F776" i="30"/>
  <c r="G776" i="30"/>
  <c r="H776" i="30"/>
  <c r="I776" i="30"/>
  <c r="D777" i="30"/>
  <c r="F777" i="30"/>
  <c r="G777" i="30"/>
  <c r="H777" i="30"/>
  <c r="I777" i="30"/>
  <c r="D778" i="30"/>
  <c r="F778" i="30"/>
  <c r="G778" i="30"/>
  <c r="H778" i="30"/>
  <c r="I778" i="30"/>
  <c r="D779" i="30"/>
  <c r="F779" i="30"/>
  <c r="G779" i="30"/>
  <c r="H779" i="30"/>
  <c r="I779" i="30"/>
  <c r="D780" i="30"/>
  <c r="F780" i="30"/>
  <c r="G780" i="30"/>
  <c r="H780" i="30"/>
  <c r="I780" i="30"/>
  <c r="D781" i="30"/>
  <c r="F781" i="30"/>
  <c r="G781" i="30"/>
  <c r="H781" i="30"/>
  <c r="I781" i="30"/>
  <c r="C664" i="30"/>
  <c r="D664" i="30"/>
  <c r="E664" i="30"/>
  <c r="F664" i="30"/>
  <c r="G664" i="30"/>
  <c r="H664" i="30"/>
  <c r="I664" i="30"/>
  <c r="C665" i="30"/>
  <c r="D665" i="30"/>
  <c r="E665" i="30"/>
  <c r="F665" i="30"/>
  <c r="G665" i="30"/>
  <c r="H665" i="30"/>
  <c r="I665" i="30"/>
  <c r="C550" i="30"/>
  <c r="D550" i="30"/>
  <c r="E424" i="30"/>
  <c r="C551" i="30"/>
  <c r="D551" i="30"/>
  <c r="E551" i="30"/>
  <c r="C552" i="30"/>
  <c r="D426" i="30"/>
  <c r="E426" i="30"/>
  <c r="C553" i="30"/>
  <c r="D427" i="30"/>
  <c r="C554" i="30"/>
  <c r="D554" i="30"/>
  <c r="E554" i="30"/>
  <c r="C429" i="30"/>
  <c r="D555" i="30"/>
  <c r="E555" i="30"/>
  <c r="C556" i="30"/>
  <c r="E556" i="30"/>
  <c r="C557" i="30"/>
  <c r="D557" i="30"/>
  <c r="E431" i="30"/>
  <c r="C558" i="30"/>
  <c r="D558" i="30"/>
  <c r="E432" i="30"/>
  <c r="D559" i="30"/>
  <c r="E559" i="30"/>
  <c r="C560" i="30"/>
  <c r="D434" i="30"/>
  <c r="E434" i="30"/>
  <c r="C561" i="30"/>
  <c r="D435" i="30"/>
  <c r="C562" i="30"/>
  <c r="D562" i="30"/>
  <c r="E562" i="30"/>
  <c r="C437" i="30"/>
  <c r="D563" i="30"/>
  <c r="E563" i="30"/>
  <c r="C438" i="30"/>
  <c r="E564" i="30"/>
  <c r="C565" i="30"/>
  <c r="D565" i="30"/>
  <c r="E439" i="30"/>
  <c r="C566" i="30"/>
  <c r="D566" i="30"/>
  <c r="E440" i="30"/>
  <c r="D567" i="30"/>
  <c r="E567" i="30"/>
  <c r="C568" i="30"/>
  <c r="D442" i="30"/>
  <c r="E442" i="30"/>
  <c r="C569" i="30"/>
  <c r="D569" i="30"/>
  <c r="C570" i="30"/>
  <c r="D570" i="30"/>
  <c r="E570" i="30"/>
  <c r="C445" i="30"/>
  <c r="D571" i="30"/>
  <c r="E571" i="30"/>
  <c r="C446" i="30"/>
  <c r="E572" i="30"/>
  <c r="C573" i="30"/>
  <c r="D573" i="30"/>
  <c r="E447" i="30"/>
  <c r="C574" i="30"/>
  <c r="D574" i="30"/>
  <c r="E448" i="30"/>
  <c r="D575" i="30"/>
  <c r="E575" i="30"/>
  <c r="C576" i="30"/>
  <c r="D450" i="30"/>
  <c r="E450" i="30"/>
  <c r="C577" i="30"/>
  <c r="D451" i="30"/>
  <c r="C578" i="30"/>
  <c r="D578" i="30"/>
  <c r="E578" i="30"/>
  <c r="C453" i="30"/>
  <c r="D579" i="30"/>
  <c r="E579" i="30"/>
  <c r="C454" i="30"/>
  <c r="E580" i="30"/>
  <c r="C581" i="30"/>
  <c r="D581" i="30"/>
  <c r="E455" i="30"/>
  <c r="C582" i="30"/>
  <c r="D582" i="30"/>
  <c r="E456" i="30"/>
  <c r="D583" i="30"/>
  <c r="E583" i="30"/>
  <c r="C584" i="30"/>
  <c r="D458" i="30"/>
  <c r="E458" i="30"/>
  <c r="C585" i="30"/>
  <c r="D459" i="30"/>
  <c r="C586" i="30"/>
  <c r="D586" i="30"/>
  <c r="E586" i="30"/>
  <c r="C461" i="30"/>
  <c r="D587" i="30"/>
  <c r="E587" i="30"/>
  <c r="C588" i="30"/>
  <c r="E588" i="30"/>
  <c r="C589" i="30"/>
  <c r="D589" i="30"/>
  <c r="E463" i="30"/>
  <c r="C590" i="30"/>
  <c r="D590" i="30"/>
  <c r="E464" i="30"/>
  <c r="D591" i="30"/>
  <c r="E591" i="30"/>
  <c r="C592" i="30"/>
  <c r="D466" i="30"/>
  <c r="E466" i="30"/>
  <c r="C593" i="30"/>
  <c r="D467" i="30"/>
  <c r="C594" i="30"/>
  <c r="D594" i="30"/>
  <c r="E594" i="30"/>
  <c r="C469" i="30"/>
  <c r="D595" i="30"/>
  <c r="E469" i="30"/>
  <c r="C470" i="30"/>
  <c r="E596" i="30"/>
  <c r="C597" i="30"/>
  <c r="D597" i="30"/>
  <c r="E471" i="30"/>
  <c r="C598" i="30"/>
  <c r="D598" i="30"/>
  <c r="E472" i="30"/>
  <c r="D599" i="30"/>
  <c r="E599" i="30"/>
  <c r="C600" i="30"/>
  <c r="D474" i="30"/>
  <c r="E474" i="30"/>
  <c r="C601" i="30"/>
  <c r="D601" i="30"/>
  <c r="C602" i="30"/>
  <c r="D602" i="30"/>
  <c r="E602" i="30"/>
  <c r="C477" i="30"/>
  <c r="D603" i="30"/>
  <c r="E477" i="30"/>
  <c r="C478" i="30"/>
  <c r="E604" i="30"/>
  <c r="C605" i="30"/>
  <c r="D605" i="30"/>
  <c r="E479" i="30"/>
  <c r="C606" i="30"/>
  <c r="D606" i="30"/>
  <c r="E480" i="30"/>
  <c r="D607" i="30"/>
  <c r="E607" i="30"/>
  <c r="C608" i="30"/>
  <c r="D482" i="30"/>
  <c r="E482" i="30"/>
  <c r="C609" i="30"/>
  <c r="D483" i="30"/>
  <c r="C610" i="30"/>
  <c r="D610" i="30"/>
  <c r="E610" i="30"/>
  <c r="C485" i="30"/>
  <c r="D611" i="30"/>
  <c r="E485" i="30"/>
  <c r="C486" i="30"/>
  <c r="E612" i="30"/>
  <c r="C613" i="30"/>
  <c r="D613" i="30"/>
  <c r="E487" i="30"/>
  <c r="C614" i="30"/>
  <c r="D614" i="30"/>
  <c r="E488" i="30"/>
  <c r="C615" i="30"/>
  <c r="D615" i="30"/>
  <c r="E615" i="30"/>
  <c r="C616" i="30"/>
  <c r="D490" i="30"/>
  <c r="E490" i="30"/>
  <c r="C617" i="30"/>
  <c r="D491" i="30"/>
  <c r="C618" i="30"/>
  <c r="D618" i="30"/>
  <c r="E618" i="30"/>
  <c r="C493" i="30"/>
  <c r="D619" i="30"/>
  <c r="E493" i="30"/>
  <c r="C620" i="30"/>
  <c r="E620" i="30"/>
  <c r="C621" i="30"/>
  <c r="D621" i="30"/>
  <c r="E495" i="30"/>
  <c r="C622" i="30"/>
  <c r="D622" i="30"/>
  <c r="E496" i="30"/>
  <c r="D623" i="30"/>
  <c r="E623" i="30"/>
  <c r="C624" i="30"/>
  <c r="D498" i="30"/>
  <c r="E498" i="30"/>
  <c r="C625" i="30"/>
  <c r="D499" i="30"/>
  <c r="C626" i="30"/>
  <c r="D626" i="30"/>
  <c r="E626" i="30"/>
  <c r="C501" i="30"/>
  <c r="D627" i="30"/>
  <c r="E501" i="30"/>
  <c r="C502" i="30"/>
  <c r="E628" i="30"/>
  <c r="C629" i="30"/>
  <c r="D629" i="30"/>
  <c r="E503" i="30"/>
  <c r="C630" i="30"/>
  <c r="D630" i="30"/>
  <c r="E504" i="30"/>
  <c r="D631" i="30"/>
  <c r="E631" i="30"/>
  <c r="C632" i="30"/>
  <c r="D506" i="30"/>
  <c r="E506" i="30"/>
  <c r="C633" i="30"/>
  <c r="D633" i="30"/>
  <c r="C634" i="30"/>
  <c r="D634" i="30"/>
  <c r="E634" i="30"/>
  <c r="C509" i="30"/>
  <c r="D635" i="30"/>
  <c r="E635" i="30"/>
  <c r="C510" i="30"/>
  <c r="E636" i="30"/>
  <c r="C637" i="30"/>
  <c r="D637" i="30"/>
  <c r="E511" i="30"/>
  <c r="C638" i="30"/>
  <c r="D638" i="30"/>
  <c r="E512" i="30"/>
  <c r="D639" i="30"/>
  <c r="E639" i="30"/>
  <c r="C640" i="30"/>
  <c r="D514" i="30"/>
  <c r="E514" i="30"/>
  <c r="C641" i="30"/>
  <c r="D515" i="30"/>
  <c r="C642" i="30"/>
  <c r="D642" i="30"/>
  <c r="E642" i="30"/>
  <c r="C517" i="30"/>
  <c r="D643" i="30"/>
  <c r="E517" i="30"/>
  <c r="C518" i="30"/>
  <c r="E644" i="30"/>
  <c r="C645" i="30"/>
  <c r="D645" i="30"/>
  <c r="E519" i="30"/>
  <c r="C646" i="30"/>
  <c r="D646" i="30"/>
  <c r="E520" i="30"/>
  <c r="D647" i="30"/>
  <c r="E647" i="30"/>
  <c r="C648" i="30"/>
  <c r="D522" i="30"/>
  <c r="E522" i="30"/>
  <c r="C649" i="30"/>
  <c r="D523" i="30"/>
  <c r="C650" i="30"/>
  <c r="D650" i="30"/>
  <c r="E650" i="30"/>
  <c r="C525" i="30"/>
  <c r="D651" i="30"/>
  <c r="E651" i="30"/>
  <c r="C526" i="30"/>
  <c r="E652" i="30"/>
  <c r="C653" i="30"/>
  <c r="D653" i="30"/>
  <c r="E527" i="30"/>
  <c r="C654" i="30"/>
  <c r="D654" i="30"/>
  <c r="E528" i="30"/>
  <c r="D655" i="30"/>
  <c r="E655" i="30"/>
  <c r="C656" i="30"/>
  <c r="D530" i="30"/>
  <c r="E530" i="30"/>
  <c r="C657" i="30"/>
  <c r="D531" i="30"/>
  <c r="C658" i="30"/>
  <c r="D658" i="30"/>
  <c r="E658" i="30"/>
  <c r="C533" i="30"/>
  <c r="D659" i="30"/>
  <c r="E533" i="30"/>
  <c r="C534" i="30"/>
  <c r="E660" i="30"/>
  <c r="C661" i="30"/>
  <c r="D661" i="30"/>
  <c r="E535" i="30"/>
  <c r="C662" i="30"/>
  <c r="D662" i="30"/>
  <c r="E536" i="30"/>
  <c r="D663" i="30"/>
  <c r="E663" i="30"/>
  <c r="E423" i="30"/>
  <c r="D424" i="30"/>
  <c r="C425" i="30"/>
  <c r="D425" i="30"/>
  <c r="C426" i="30"/>
  <c r="C427" i="30"/>
  <c r="D428" i="30"/>
  <c r="C430" i="30"/>
  <c r="C431" i="30"/>
  <c r="D431" i="30"/>
  <c r="D432" i="30"/>
  <c r="C434" i="30"/>
  <c r="C435" i="30"/>
  <c r="D436" i="30"/>
  <c r="D437" i="30"/>
  <c r="C439" i="30"/>
  <c r="D439" i="30"/>
  <c r="D440" i="30"/>
  <c r="C442" i="30"/>
  <c r="C443" i="30"/>
  <c r="C444" i="30"/>
  <c r="D444" i="30"/>
  <c r="C447" i="30"/>
  <c r="D447" i="30"/>
  <c r="D448" i="30"/>
  <c r="C450" i="30"/>
  <c r="C451" i="30"/>
  <c r="D452" i="30"/>
  <c r="D453" i="30"/>
  <c r="C455" i="30"/>
  <c r="D455" i="30"/>
  <c r="D456" i="30"/>
  <c r="C458" i="30"/>
  <c r="C459" i="30"/>
  <c r="C460" i="30"/>
  <c r="D460" i="30"/>
  <c r="C463" i="30"/>
  <c r="D463" i="30"/>
  <c r="D464" i="30"/>
  <c r="C466" i="30"/>
  <c r="C467" i="30"/>
  <c r="D468" i="30"/>
  <c r="D469" i="30"/>
  <c r="C471" i="30"/>
  <c r="D471" i="30"/>
  <c r="D472" i="30"/>
  <c r="C474" i="30"/>
  <c r="C475" i="30"/>
  <c r="C476" i="30"/>
  <c r="D476" i="30"/>
  <c r="C479" i="30"/>
  <c r="D479" i="30"/>
  <c r="D480" i="30"/>
  <c r="C482" i="30"/>
  <c r="C483" i="30"/>
  <c r="D484" i="30"/>
  <c r="D485" i="30"/>
  <c r="C487" i="30"/>
  <c r="D487" i="30"/>
  <c r="D488" i="30"/>
  <c r="C490" i="30"/>
  <c r="C491" i="30"/>
  <c r="C492" i="30"/>
  <c r="D492" i="30"/>
  <c r="D495" i="30"/>
  <c r="C496" i="30"/>
  <c r="C498" i="30"/>
  <c r="C499" i="30"/>
  <c r="C500" i="30"/>
  <c r="D503" i="30"/>
  <c r="C506" i="30"/>
  <c r="C507" i="30"/>
  <c r="D509" i="30"/>
  <c r="D511" i="30"/>
  <c r="D512" i="30"/>
  <c r="D513" i="30"/>
  <c r="C514" i="30"/>
  <c r="D519" i="30"/>
  <c r="D520" i="30"/>
  <c r="C522" i="30"/>
  <c r="D528" i="30"/>
  <c r="F178" i="30"/>
  <c r="F196" i="30" s="1"/>
  <c r="G178" i="30"/>
  <c r="G196" i="30" s="1"/>
  <c r="H178" i="30"/>
  <c r="H196" i="30" s="1"/>
  <c r="F168" i="30"/>
  <c r="F186" i="30" s="1"/>
  <c r="G168" i="30"/>
  <c r="G186" i="30" s="1"/>
  <c r="H168" i="30"/>
  <c r="H186" i="30" s="1"/>
  <c r="F169" i="30"/>
  <c r="F187" i="30" s="1"/>
  <c r="G169" i="30"/>
  <c r="G187" i="30" s="1"/>
  <c r="H169" i="30"/>
  <c r="H187" i="30" s="1"/>
  <c r="F170" i="30"/>
  <c r="F188" i="30" s="1"/>
  <c r="G170" i="30"/>
  <c r="G188" i="30" s="1"/>
  <c r="H170" i="30"/>
  <c r="H188" i="30" s="1"/>
  <c r="F171" i="30"/>
  <c r="F189" i="30" s="1"/>
  <c r="G171" i="30"/>
  <c r="G189" i="30" s="1"/>
  <c r="H171" i="30"/>
  <c r="H189" i="30" s="1"/>
  <c r="F172" i="30"/>
  <c r="F190" i="30" s="1"/>
  <c r="G172" i="30"/>
  <c r="G190" i="30" s="1"/>
  <c r="H172" i="30"/>
  <c r="H190" i="30" s="1"/>
  <c r="F173" i="30"/>
  <c r="F191" i="30" s="1"/>
  <c r="G173" i="30"/>
  <c r="G191" i="30" s="1"/>
  <c r="H173" i="30"/>
  <c r="H191" i="30" s="1"/>
  <c r="F174" i="30"/>
  <c r="F192" i="30" s="1"/>
  <c r="G174" i="30"/>
  <c r="G192" i="30" s="1"/>
  <c r="H174" i="30"/>
  <c r="H192" i="30" s="1"/>
  <c r="F175" i="30"/>
  <c r="F193" i="30" s="1"/>
  <c r="G175" i="30"/>
  <c r="G193" i="30" s="1"/>
  <c r="H175" i="30"/>
  <c r="H193" i="30" s="1"/>
  <c r="F176" i="30"/>
  <c r="F194" i="30" s="1"/>
  <c r="G176" i="30"/>
  <c r="G194" i="30" s="1"/>
  <c r="H176" i="30"/>
  <c r="H194" i="30" s="1"/>
  <c r="F177" i="30"/>
  <c r="F195" i="30" s="1"/>
  <c r="G177" i="30"/>
  <c r="G195" i="30" s="1"/>
  <c r="H177" i="30"/>
  <c r="H195" i="30" s="1"/>
  <c r="F21" i="30"/>
  <c r="F94" i="30" s="1"/>
  <c r="G21" i="30"/>
  <c r="G94" i="30" s="1"/>
  <c r="H21" i="30"/>
  <c r="H94" i="30" s="1"/>
  <c r="F22" i="30"/>
  <c r="F95" i="30" s="1"/>
  <c r="G22" i="30"/>
  <c r="G95" i="30" s="1"/>
  <c r="H22" i="30"/>
  <c r="H95" i="30" s="1"/>
  <c r="F23" i="30"/>
  <c r="F96" i="30" s="1"/>
  <c r="G23" i="30"/>
  <c r="G96" i="30" s="1"/>
  <c r="H23" i="30"/>
  <c r="H96" i="30" s="1"/>
  <c r="F24" i="30"/>
  <c r="F97" i="30" s="1"/>
  <c r="G24" i="30"/>
  <c r="G97" i="30" s="1"/>
  <c r="H24" i="30"/>
  <c r="H97" i="30" s="1"/>
  <c r="F25" i="30"/>
  <c r="F98" i="30" s="1"/>
  <c r="G25" i="30"/>
  <c r="G98" i="30" s="1"/>
  <c r="H25" i="30"/>
  <c r="H98" i="30" s="1"/>
  <c r="F26" i="30"/>
  <c r="F99" i="30" s="1"/>
  <c r="G26" i="30"/>
  <c r="G99" i="30" s="1"/>
  <c r="H26" i="30"/>
  <c r="H99" i="30" s="1"/>
  <c r="F27" i="30"/>
  <c r="F100" i="30" s="1"/>
  <c r="G27" i="30"/>
  <c r="G100" i="30" s="1"/>
  <c r="H27" i="30"/>
  <c r="H100" i="30" s="1"/>
  <c r="F28" i="30"/>
  <c r="F101" i="30" s="1"/>
  <c r="G28" i="30"/>
  <c r="G101" i="30" s="1"/>
  <c r="H28" i="30"/>
  <c r="H101" i="30" s="1"/>
  <c r="F29" i="30"/>
  <c r="F102" i="30" s="1"/>
  <c r="G29" i="30"/>
  <c r="G102" i="30" s="1"/>
  <c r="H29" i="30"/>
  <c r="H102" i="30" s="1"/>
  <c r="F30" i="30"/>
  <c r="F103" i="30" s="1"/>
  <c r="G30" i="30"/>
  <c r="G103" i="30" s="1"/>
  <c r="H30" i="30"/>
  <c r="H103" i="30" s="1"/>
  <c r="F31" i="30"/>
  <c r="F104" i="30" s="1"/>
  <c r="G31" i="30"/>
  <c r="G104" i="30" s="1"/>
  <c r="H31" i="30"/>
  <c r="H104" i="30" s="1"/>
  <c r="F32" i="30"/>
  <c r="F105" i="30" s="1"/>
  <c r="G32" i="30"/>
  <c r="G105" i="30" s="1"/>
  <c r="H32" i="30"/>
  <c r="H105" i="30" s="1"/>
  <c r="F33" i="30"/>
  <c r="F106" i="30" s="1"/>
  <c r="G33" i="30"/>
  <c r="G106" i="30" s="1"/>
  <c r="H33" i="30"/>
  <c r="H106" i="30" s="1"/>
  <c r="F34" i="30"/>
  <c r="F107" i="30" s="1"/>
  <c r="G34" i="30"/>
  <c r="G107" i="30" s="1"/>
  <c r="H34" i="30"/>
  <c r="H107" i="30" s="1"/>
  <c r="F35" i="30"/>
  <c r="F108" i="30" s="1"/>
  <c r="G35" i="30"/>
  <c r="G108" i="30" s="1"/>
  <c r="H35" i="30"/>
  <c r="H108" i="30" s="1"/>
  <c r="F36" i="30"/>
  <c r="F109" i="30" s="1"/>
  <c r="G36" i="30"/>
  <c r="G109" i="30" s="1"/>
  <c r="H36" i="30"/>
  <c r="H109" i="30" s="1"/>
  <c r="F37" i="30"/>
  <c r="F110" i="30" s="1"/>
  <c r="G37" i="30"/>
  <c r="G110" i="30" s="1"/>
  <c r="H37" i="30"/>
  <c r="H110" i="30" s="1"/>
  <c r="F38" i="30"/>
  <c r="F111" i="30" s="1"/>
  <c r="G38" i="30"/>
  <c r="G111" i="30" s="1"/>
  <c r="H38" i="30"/>
  <c r="H111" i="30" s="1"/>
  <c r="F39" i="30"/>
  <c r="F112" i="30" s="1"/>
  <c r="G39" i="30"/>
  <c r="G112" i="30" s="1"/>
  <c r="H39" i="30"/>
  <c r="H112" i="30" s="1"/>
  <c r="F40" i="30"/>
  <c r="F113" i="30" s="1"/>
  <c r="G40" i="30"/>
  <c r="G113" i="30" s="1"/>
  <c r="H40" i="30"/>
  <c r="H113" i="30" s="1"/>
  <c r="F41" i="30"/>
  <c r="F114" i="30" s="1"/>
  <c r="G41" i="30"/>
  <c r="G114" i="30" s="1"/>
  <c r="H41" i="30"/>
  <c r="H114" i="30" s="1"/>
  <c r="F42" i="30"/>
  <c r="F115" i="30" s="1"/>
  <c r="G42" i="30"/>
  <c r="G115" i="30" s="1"/>
  <c r="H42" i="30"/>
  <c r="H115" i="30" s="1"/>
  <c r="F43" i="30"/>
  <c r="F116" i="30" s="1"/>
  <c r="G43" i="30"/>
  <c r="G116" i="30" s="1"/>
  <c r="H43" i="30"/>
  <c r="H116" i="30" s="1"/>
  <c r="F44" i="30"/>
  <c r="F117" i="30" s="1"/>
  <c r="G44" i="30"/>
  <c r="G117" i="30" s="1"/>
  <c r="H44" i="30"/>
  <c r="H117" i="30" s="1"/>
  <c r="F45" i="30"/>
  <c r="F118" i="30" s="1"/>
  <c r="G45" i="30"/>
  <c r="G118" i="30" s="1"/>
  <c r="H45" i="30"/>
  <c r="H118" i="30" s="1"/>
  <c r="F46" i="30"/>
  <c r="F119" i="30" s="1"/>
  <c r="G46" i="30"/>
  <c r="G119" i="30" s="1"/>
  <c r="H46" i="30"/>
  <c r="H119" i="30" s="1"/>
  <c r="F47" i="30"/>
  <c r="F120" i="30" s="1"/>
  <c r="G47" i="30"/>
  <c r="G120" i="30" s="1"/>
  <c r="H47" i="30"/>
  <c r="H120" i="30" s="1"/>
  <c r="F48" i="30"/>
  <c r="F121" i="30" s="1"/>
  <c r="G48" i="30"/>
  <c r="G121" i="30" s="1"/>
  <c r="H48" i="30"/>
  <c r="H121" i="30" s="1"/>
  <c r="F49" i="30"/>
  <c r="F122" i="30" s="1"/>
  <c r="G49" i="30"/>
  <c r="G122" i="30" s="1"/>
  <c r="H49" i="30"/>
  <c r="H122" i="30" s="1"/>
  <c r="F50" i="30"/>
  <c r="F123" i="30" s="1"/>
  <c r="G50" i="30"/>
  <c r="G123" i="30" s="1"/>
  <c r="H50" i="30"/>
  <c r="H123" i="30" s="1"/>
  <c r="F51" i="30"/>
  <c r="F124" i="30" s="1"/>
  <c r="G51" i="30"/>
  <c r="G124" i="30" s="1"/>
  <c r="H51" i="30"/>
  <c r="H124" i="30" s="1"/>
  <c r="F52" i="30"/>
  <c r="F125" i="30" s="1"/>
  <c r="G52" i="30"/>
  <c r="G125" i="30" s="1"/>
  <c r="H52" i="30"/>
  <c r="H125" i="30" s="1"/>
  <c r="F53" i="30"/>
  <c r="F126" i="30" s="1"/>
  <c r="G53" i="30"/>
  <c r="G126" i="30" s="1"/>
  <c r="H53" i="30"/>
  <c r="H126" i="30" s="1"/>
  <c r="F54" i="30"/>
  <c r="F127" i="30" s="1"/>
  <c r="G54" i="30"/>
  <c r="G127" i="30" s="1"/>
  <c r="H54" i="30"/>
  <c r="H127" i="30" s="1"/>
  <c r="F55" i="30"/>
  <c r="F128" i="30" s="1"/>
  <c r="G55" i="30"/>
  <c r="G128" i="30" s="1"/>
  <c r="H55" i="30"/>
  <c r="H128" i="30" s="1"/>
  <c r="F56" i="30"/>
  <c r="F129" i="30" s="1"/>
  <c r="G56" i="30"/>
  <c r="G129" i="30" s="1"/>
  <c r="H56" i="30"/>
  <c r="H129" i="30" s="1"/>
  <c r="F57" i="30"/>
  <c r="F130" i="30" s="1"/>
  <c r="G57" i="30"/>
  <c r="G130" i="30" s="1"/>
  <c r="H57" i="30"/>
  <c r="H130" i="30" s="1"/>
  <c r="F58" i="30"/>
  <c r="F131" i="30" s="1"/>
  <c r="G58" i="30"/>
  <c r="G131" i="30" s="1"/>
  <c r="H58" i="30"/>
  <c r="H131" i="30" s="1"/>
  <c r="F59" i="30"/>
  <c r="F132" i="30" s="1"/>
  <c r="G59" i="30"/>
  <c r="G132" i="30" s="1"/>
  <c r="H59" i="30"/>
  <c r="H132" i="30" s="1"/>
  <c r="F60" i="30"/>
  <c r="F133" i="30" s="1"/>
  <c r="G60" i="30"/>
  <c r="G133" i="30" s="1"/>
  <c r="H60" i="30"/>
  <c r="H133" i="30" s="1"/>
  <c r="F61" i="30"/>
  <c r="F134" i="30" s="1"/>
  <c r="G61" i="30"/>
  <c r="G134" i="30" s="1"/>
  <c r="H61" i="30"/>
  <c r="H134" i="30" s="1"/>
  <c r="F62" i="30"/>
  <c r="F135" i="30" s="1"/>
  <c r="G62" i="30"/>
  <c r="G135" i="30" s="1"/>
  <c r="H62" i="30"/>
  <c r="H135" i="30" s="1"/>
  <c r="F63" i="30"/>
  <c r="F136" i="30" s="1"/>
  <c r="G63" i="30"/>
  <c r="G136" i="30" s="1"/>
  <c r="H63" i="30"/>
  <c r="H136" i="30" s="1"/>
  <c r="F64" i="30"/>
  <c r="F137" i="30" s="1"/>
  <c r="G64" i="30"/>
  <c r="G137" i="30" s="1"/>
  <c r="H64" i="30"/>
  <c r="H137" i="30" s="1"/>
  <c r="F65" i="30"/>
  <c r="F138" i="30" s="1"/>
  <c r="G65" i="30"/>
  <c r="G138" i="30" s="1"/>
  <c r="H65" i="30"/>
  <c r="H138" i="30" s="1"/>
  <c r="F66" i="30"/>
  <c r="F139" i="30" s="1"/>
  <c r="G66" i="30"/>
  <c r="G139" i="30" s="1"/>
  <c r="H66" i="30"/>
  <c r="H139" i="30" s="1"/>
  <c r="F67" i="30"/>
  <c r="F140" i="30" s="1"/>
  <c r="G67" i="30"/>
  <c r="G140" i="30" s="1"/>
  <c r="H67" i="30"/>
  <c r="H140" i="30" s="1"/>
  <c r="F68" i="30"/>
  <c r="F141" i="30" s="1"/>
  <c r="G68" i="30"/>
  <c r="G141" i="30" s="1"/>
  <c r="H68" i="30"/>
  <c r="H141" i="30" s="1"/>
  <c r="F69" i="30"/>
  <c r="F142" i="30" s="1"/>
  <c r="G69" i="30"/>
  <c r="G142" i="30" s="1"/>
  <c r="H69" i="30"/>
  <c r="H142" i="30" s="1"/>
  <c r="F70" i="30"/>
  <c r="F143" i="30" s="1"/>
  <c r="G70" i="30"/>
  <c r="G143" i="30" s="1"/>
  <c r="H70" i="30"/>
  <c r="H143" i="30" s="1"/>
  <c r="F71" i="30"/>
  <c r="F144" i="30" s="1"/>
  <c r="G71" i="30"/>
  <c r="G144" i="30" s="1"/>
  <c r="H71" i="30"/>
  <c r="H144" i="30" s="1"/>
  <c r="F72" i="30"/>
  <c r="F145" i="30" s="1"/>
  <c r="G72" i="30"/>
  <c r="G145" i="30" s="1"/>
  <c r="H72" i="30"/>
  <c r="H145" i="30" s="1"/>
  <c r="F73" i="30"/>
  <c r="F146" i="30" s="1"/>
  <c r="G73" i="30"/>
  <c r="G146" i="30" s="1"/>
  <c r="H73" i="30"/>
  <c r="H146" i="30" s="1"/>
  <c r="F74" i="30"/>
  <c r="F147" i="30" s="1"/>
  <c r="G74" i="30"/>
  <c r="G147" i="30" s="1"/>
  <c r="H74" i="30"/>
  <c r="H147" i="30" s="1"/>
  <c r="F75" i="30"/>
  <c r="F148" i="30" s="1"/>
  <c r="G75" i="30"/>
  <c r="G148" i="30" s="1"/>
  <c r="H75" i="30"/>
  <c r="H148" i="30" s="1"/>
  <c r="F76" i="30"/>
  <c r="F149" i="30" s="1"/>
  <c r="G76" i="30"/>
  <c r="G149" i="30" s="1"/>
  <c r="H76" i="30"/>
  <c r="H149" i="30" s="1"/>
  <c r="F77" i="30"/>
  <c r="F150" i="30" s="1"/>
  <c r="G77" i="30"/>
  <c r="G150" i="30" s="1"/>
  <c r="H77" i="30"/>
  <c r="H150" i="30" s="1"/>
  <c r="F78" i="30"/>
  <c r="F151" i="30" s="1"/>
  <c r="G78" i="30"/>
  <c r="G151" i="30" s="1"/>
  <c r="H78" i="30"/>
  <c r="H151" i="30" s="1"/>
  <c r="F79" i="30"/>
  <c r="F152" i="30" s="1"/>
  <c r="G79" i="30"/>
  <c r="G152" i="30" s="1"/>
  <c r="H79" i="30"/>
  <c r="H152" i="30" s="1"/>
  <c r="F80" i="30"/>
  <c r="F153" i="30" s="1"/>
  <c r="G80" i="30"/>
  <c r="G153" i="30" s="1"/>
  <c r="H80" i="30"/>
  <c r="H153" i="30" s="1"/>
  <c r="F81" i="30"/>
  <c r="F154" i="30" s="1"/>
  <c r="G81" i="30"/>
  <c r="G154" i="30" s="1"/>
  <c r="H81" i="30"/>
  <c r="H154" i="30" s="1"/>
  <c r="F82" i="30"/>
  <c r="F155" i="30" s="1"/>
  <c r="G82" i="30"/>
  <c r="G155" i="30" s="1"/>
  <c r="H82" i="30"/>
  <c r="H155" i="30" s="1"/>
  <c r="D535" i="30" l="1"/>
  <c r="D521" i="30"/>
  <c r="D505" i="30"/>
  <c r="C520" i="30"/>
  <c r="C508" i="30"/>
  <c r="C504" i="30"/>
  <c r="C488" i="30"/>
  <c r="D481" i="30"/>
  <c r="C472" i="30"/>
  <c r="D465" i="30"/>
  <c r="C456" i="30"/>
  <c r="D449" i="30"/>
  <c r="C440" i="30"/>
  <c r="D433" i="30"/>
  <c r="C428" i="30"/>
  <c r="C512" i="30"/>
  <c r="D493" i="30"/>
  <c r="C484" i="30"/>
  <c r="D477" i="30"/>
  <c r="C468" i="30"/>
  <c r="D461" i="30"/>
  <c r="C452" i="30"/>
  <c r="D445" i="30"/>
  <c r="C436" i="30"/>
  <c r="D501" i="30"/>
  <c r="D497" i="30"/>
  <c r="D489" i="30"/>
  <c r="C480" i="30"/>
  <c r="D473" i="30"/>
  <c r="C464" i="30"/>
  <c r="D457" i="30"/>
  <c r="C448" i="30"/>
  <c r="D441" i="30"/>
  <c r="C432" i="30"/>
  <c r="D429" i="30"/>
  <c r="C424" i="30"/>
  <c r="C519" i="30"/>
  <c r="D508" i="30"/>
  <c r="C495" i="30"/>
  <c r="D500" i="30"/>
  <c r="C527" i="30"/>
  <c r="D516" i="30"/>
  <c r="C503" i="30"/>
  <c r="C531" i="30"/>
  <c r="C528" i="30"/>
  <c r="D517" i="30"/>
  <c r="C511" i="30"/>
  <c r="D532" i="30"/>
  <c r="D504" i="30"/>
  <c r="C524" i="30"/>
  <c r="D537" i="30"/>
  <c r="C523" i="30"/>
  <c r="D496" i="30"/>
  <c r="C515" i="30"/>
  <c r="D527" i="30"/>
  <c r="C530" i="30"/>
  <c r="D536" i="30"/>
  <c r="C494" i="30"/>
  <c r="C462" i="30"/>
  <c r="D443" i="30"/>
  <c r="C535" i="30"/>
  <c r="D524" i="30"/>
  <c r="D533" i="30"/>
  <c r="C532" i="30"/>
  <c r="D525" i="30"/>
  <c r="C516" i="30"/>
  <c r="E526" i="30"/>
  <c r="E510" i="30"/>
  <c r="E494" i="30"/>
  <c r="E478" i="30"/>
  <c r="E462" i="30"/>
  <c r="E446" i="30"/>
  <c r="E430" i="30"/>
  <c r="C628" i="30"/>
  <c r="E619" i="30"/>
  <c r="E611" i="30"/>
  <c r="E603" i="30"/>
  <c r="E595" i="30"/>
  <c r="D585" i="30"/>
  <c r="E525" i="30"/>
  <c r="E509" i="30"/>
  <c r="E461" i="30"/>
  <c r="E445" i="30"/>
  <c r="E429" i="30"/>
  <c r="C660" i="30"/>
  <c r="E643" i="30"/>
  <c r="E627" i="30"/>
  <c r="D617" i="30"/>
  <c r="E574" i="30"/>
  <c r="E534" i="30"/>
  <c r="E518" i="30"/>
  <c r="E502" i="30"/>
  <c r="E486" i="30"/>
  <c r="E470" i="30"/>
  <c r="E454" i="30"/>
  <c r="E438" i="30"/>
  <c r="E659" i="30"/>
  <c r="D649" i="30"/>
  <c r="E606" i="30"/>
  <c r="C564" i="30"/>
  <c r="C536" i="30"/>
  <c r="D529" i="30"/>
  <c r="E453" i="30"/>
  <c r="E437" i="30"/>
  <c r="E638" i="30"/>
  <c r="C596" i="30"/>
  <c r="D553" i="30"/>
  <c r="C663" i="30"/>
  <c r="C537" i="30"/>
  <c r="D660" i="30"/>
  <c r="D534" i="30"/>
  <c r="E657" i="30"/>
  <c r="E531" i="30"/>
  <c r="C655" i="30"/>
  <c r="C529" i="30"/>
  <c r="D652" i="30"/>
  <c r="D526" i="30"/>
  <c r="E649" i="30"/>
  <c r="E523" i="30"/>
  <c r="C647" i="30"/>
  <c r="C521" i="30"/>
  <c r="D644" i="30"/>
  <c r="D518" i="30"/>
  <c r="E641" i="30"/>
  <c r="E515" i="30"/>
  <c r="C639" i="30"/>
  <c r="C513" i="30"/>
  <c r="D636" i="30"/>
  <c r="D510" i="30"/>
  <c r="E633" i="30"/>
  <c r="E507" i="30"/>
  <c r="C631" i="30"/>
  <c r="C505" i="30"/>
  <c r="D628" i="30"/>
  <c r="D502" i="30"/>
  <c r="E625" i="30"/>
  <c r="E499" i="30"/>
  <c r="C623" i="30"/>
  <c r="C497" i="30"/>
  <c r="D620" i="30"/>
  <c r="D494" i="30"/>
  <c r="E617" i="30"/>
  <c r="E491" i="30"/>
  <c r="D612" i="30"/>
  <c r="D486" i="30"/>
  <c r="E609" i="30"/>
  <c r="E483" i="30"/>
  <c r="C607" i="30"/>
  <c r="C481" i="30"/>
  <c r="D604" i="30"/>
  <c r="D478" i="30"/>
  <c r="E601" i="30"/>
  <c r="E475" i="30"/>
  <c r="C599" i="30"/>
  <c r="C473" i="30"/>
  <c r="D596" i="30"/>
  <c r="D470" i="30"/>
  <c r="E593" i="30"/>
  <c r="E467" i="30"/>
  <c r="C591" i="30"/>
  <c r="C465" i="30"/>
  <c r="D588" i="30"/>
  <c r="D462" i="30"/>
  <c r="E585" i="30"/>
  <c r="E459" i="30"/>
  <c r="C583" i="30"/>
  <c r="C457" i="30"/>
  <c r="D580" i="30"/>
  <c r="D454" i="30"/>
  <c r="E577" i="30"/>
  <c r="E451" i="30"/>
  <c r="C575" i="30"/>
  <c r="C449" i="30"/>
  <c r="D572" i="30"/>
  <c r="D446" i="30"/>
  <c r="E569" i="30"/>
  <c r="E443" i="30"/>
  <c r="C567" i="30"/>
  <c r="C441" i="30"/>
  <c r="D564" i="30"/>
  <c r="D438" i="30"/>
  <c r="E561" i="30"/>
  <c r="E435" i="30"/>
  <c r="C559" i="30"/>
  <c r="C433" i="30"/>
  <c r="D556" i="30"/>
  <c r="D430" i="30"/>
  <c r="E553" i="30"/>
  <c r="E427" i="30"/>
  <c r="C489" i="30"/>
  <c r="D507" i="30"/>
  <c r="E662" i="30"/>
  <c r="C652" i="30"/>
  <c r="D641" i="30"/>
  <c r="E630" i="30"/>
  <c r="D609" i="30"/>
  <c r="E598" i="30"/>
  <c r="D577" i="30"/>
  <c r="E566" i="30"/>
  <c r="D475" i="30"/>
  <c r="D657" i="30"/>
  <c r="E646" i="30"/>
  <c r="C636" i="30"/>
  <c r="D625" i="30"/>
  <c r="E614" i="30"/>
  <c r="C604" i="30"/>
  <c r="D593" i="30"/>
  <c r="E582" i="30"/>
  <c r="C572" i="30"/>
  <c r="D561" i="30"/>
  <c r="E550" i="30"/>
  <c r="E654" i="30"/>
  <c r="C644" i="30"/>
  <c r="E622" i="30"/>
  <c r="C612" i="30"/>
  <c r="E590" i="30"/>
  <c r="C580" i="30"/>
  <c r="E558" i="30"/>
  <c r="E532" i="30"/>
  <c r="E524" i="30"/>
  <c r="E516" i="30"/>
  <c r="E508" i="30"/>
  <c r="E500" i="30"/>
  <c r="E492" i="30"/>
  <c r="E484" i="30"/>
  <c r="E476" i="30"/>
  <c r="E468" i="30"/>
  <c r="E460" i="30"/>
  <c r="E452" i="30"/>
  <c r="E444" i="30"/>
  <c r="E436" i="30"/>
  <c r="E428" i="30"/>
  <c r="E656" i="30"/>
  <c r="E648" i="30"/>
  <c r="E640" i="30"/>
  <c r="E632" i="30"/>
  <c r="E624" i="30"/>
  <c r="E616" i="30"/>
  <c r="E608" i="30"/>
  <c r="E600" i="30"/>
  <c r="E592" i="30"/>
  <c r="E584" i="30"/>
  <c r="E576" i="30"/>
  <c r="E568" i="30"/>
  <c r="E560" i="30"/>
  <c r="E552" i="30"/>
  <c r="E661" i="30"/>
  <c r="C659" i="30"/>
  <c r="D656" i="30"/>
  <c r="E653" i="30"/>
  <c r="C651" i="30"/>
  <c r="D648" i="30"/>
  <c r="E645" i="30"/>
  <c r="C643" i="30"/>
  <c r="D640" i="30"/>
  <c r="E637" i="30"/>
  <c r="C635" i="30"/>
  <c r="D632" i="30"/>
  <c r="E629" i="30"/>
  <c r="C627" i="30"/>
  <c r="D624" i="30"/>
  <c r="E621" i="30"/>
  <c r="C619" i="30"/>
  <c r="D616" i="30"/>
  <c r="E613" i="30"/>
  <c r="C611" i="30"/>
  <c r="D608" i="30"/>
  <c r="E605" i="30"/>
  <c r="C603" i="30"/>
  <c r="D600" i="30"/>
  <c r="E597" i="30"/>
  <c r="C595" i="30"/>
  <c r="D592" i="30"/>
  <c r="E589" i="30"/>
  <c r="C587" i="30"/>
  <c r="D584" i="30"/>
  <c r="E581" i="30"/>
  <c r="C579" i="30"/>
  <c r="D576" i="30"/>
  <c r="E573" i="30"/>
  <c r="C571" i="30"/>
  <c r="D568" i="30"/>
  <c r="E565" i="30"/>
  <c r="C563" i="30"/>
  <c r="D560" i="30"/>
  <c r="E557" i="30"/>
  <c r="C555" i="30"/>
  <c r="D552" i="30"/>
  <c r="E537" i="30"/>
  <c r="E529" i="30"/>
  <c r="E521" i="30"/>
  <c r="E513" i="30"/>
  <c r="E505" i="30"/>
  <c r="E497" i="30"/>
  <c r="E489" i="30"/>
  <c r="E481" i="30"/>
  <c r="E473" i="30"/>
  <c r="E465" i="30"/>
  <c r="E457" i="30"/>
  <c r="E449" i="30"/>
  <c r="E441" i="30"/>
  <c r="E433" i="30"/>
  <c r="E425" i="30"/>
  <c r="C798" i="30"/>
  <c r="C797" i="30"/>
  <c r="C796" i="30"/>
  <c r="E379" i="30"/>
  <c r="D379" i="30"/>
  <c r="C379" i="30"/>
  <c r="I168" i="30"/>
  <c r="I186" i="30" s="1"/>
  <c r="I169" i="30"/>
  <c r="I187" i="30" s="1"/>
  <c r="I170" i="30"/>
  <c r="I188" i="30" s="1"/>
  <c r="I171" i="30"/>
  <c r="I189" i="30" s="1"/>
  <c r="I172" i="30"/>
  <c r="I190" i="30" s="1"/>
  <c r="I173" i="30"/>
  <c r="I191" i="30" s="1"/>
  <c r="I174" i="30"/>
  <c r="I192" i="30" s="1"/>
  <c r="I175" i="30"/>
  <c r="I193" i="30" s="1"/>
  <c r="I176" i="30"/>
  <c r="I194" i="30" s="1"/>
  <c r="I177" i="30"/>
  <c r="I195" i="30" s="1"/>
  <c r="I178" i="30"/>
  <c r="I196" i="30" s="1"/>
  <c r="E168" i="30"/>
  <c r="E186" i="30" s="1"/>
  <c r="E169" i="30"/>
  <c r="E187" i="30" s="1"/>
  <c r="E170" i="30"/>
  <c r="E188" i="30" s="1"/>
  <c r="E171" i="30"/>
  <c r="E189" i="30" s="1"/>
  <c r="E172" i="30"/>
  <c r="E190" i="30" s="1"/>
  <c r="E173" i="30"/>
  <c r="E191" i="30" s="1"/>
  <c r="E174" i="30"/>
  <c r="E192" i="30" s="1"/>
  <c r="E175" i="30"/>
  <c r="E193" i="30" s="1"/>
  <c r="E176" i="30"/>
  <c r="E194" i="30" s="1"/>
  <c r="E177" i="30"/>
  <c r="E195" i="30" s="1"/>
  <c r="E178" i="30"/>
  <c r="E196" i="30" s="1"/>
  <c r="D168" i="30"/>
  <c r="D186" i="30" s="1"/>
  <c r="D169" i="30"/>
  <c r="D187" i="30" s="1"/>
  <c r="D170" i="30"/>
  <c r="D188" i="30" s="1"/>
  <c r="D171" i="30"/>
  <c r="D189" i="30" s="1"/>
  <c r="D172" i="30"/>
  <c r="D190" i="30" s="1"/>
  <c r="D173" i="30"/>
  <c r="D191" i="30" s="1"/>
  <c r="D174" i="30"/>
  <c r="D192" i="30" s="1"/>
  <c r="D175" i="30"/>
  <c r="D193" i="30" s="1"/>
  <c r="D176" i="30"/>
  <c r="D194" i="30" s="1"/>
  <c r="D177" i="30"/>
  <c r="D195" i="30" s="1"/>
  <c r="D178" i="30"/>
  <c r="D196" i="30" s="1"/>
  <c r="C168" i="30"/>
  <c r="C186" i="30" s="1"/>
  <c r="C169" i="30"/>
  <c r="C187" i="30" s="1"/>
  <c r="C170" i="30"/>
  <c r="C188" i="30" s="1"/>
  <c r="C171" i="30"/>
  <c r="C189" i="30" s="1"/>
  <c r="C172" i="30"/>
  <c r="C190" i="30" s="1"/>
  <c r="C173" i="30"/>
  <c r="C191" i="30" s="1"/>
  <c r="C174" i="30"/>
  <c r="C192" i="30" s="1"/>
  <c r="C175" i="30"/>
  <c r="C193" i="30" s="1"/>
  <c r="C176" i="30"/>
  <c r="C194" i="30" s="1"/>
  <c r="C177" i="30"/>
  <c r="C195" i="30" s="1"/>
  <c r="C178" i="30"/>
  <c r="C196" i="30" s="1"/>
  <c r="I82" i="30"/>
  <c r="I155" i="30" s="1"/>
  <c r="I21" i="30"/>
  <c r="I94" i="30" s="1"/>
  <c r="I22" i="30"/>
  <c r="I95" i="30" s="1"/>
  <c r="I23" i="30"/>
  <c r="I96" i="30" s="1"/>
  <c r="I24" i="30"/>
  <c r="I97" i="30" s="1"/>
  <c r="I25" i="30"/>
  <c r="I98" i="30" s="1"/>
  <c r="I26" i="30"/>
  <c r="I99" i="30" s="1"/>
  <c r="I27" i="30"/>
  <c r="I100" i="30" s="1"/>
  <c r="I28" i="30"/>
  <c r="I101" i="30" s="1"/>
  <c r="I29" i="30"/>
  <c r="I102" i="30" s="1"/>
  <c r="I30" i="30"/>
  <c r="I103" i="30" s="1"/>
  <c r="I31" i="30"/>
  <c r="I104" i="30" s="1"/>
  <c r="I32" i="30"/>
  <c r="I105" i="30" s="1"/>
  <c r="I33" i="30"/>
  <c r="I106" i="30" s="1"/>
  <c r="I34" i="30"/>
  <c r="I107" i="30" s="1"/>
  <c r="I35" i="30"/>
  <c r="I108" i="30" s="1"/>
  <c r="I36" i="30"/>
  <c r="I109" i="30" s="1"/>
  <c r="I37" i="30"/>
  <c r="I110" i="30" s="1"/>
  <c r="I38" i="30"/>
  <c r="I111" i="30" s="1"/>
  <c r="I39" i="30"/>
  <c r="I112" i="30" s="1"/>
  <c r="I40" i="30"/>
  <c r="I113" i="30" s="1"/>
  <c r="I41" i="30"/>
  <c r="I114" i="30" s="1"/>
  <c r="I42" i="30"/>
  <c r="I115" i="30" s="1"/>
  <c r="I43" i="30"/>
  <c r="I116" i="30" s="1"/>
  <c r="I44" i="30"/>
  <c r="I117" i="30" s="1"/>
  <c r="I45" i="30"/>
  <c r="I118" i="30" s="1"/>
  <c r="I46" i="30"/>
  <c r="I119" i="30" s="1"/>
  <c r="I47" i="30"/>
  <c r="I120" i="30" s="1"/>
  <c r="I48" i="30"/>
  <c r="I121" i="30" s="1"/>
  <c r="I49" i="30"/>
  <c r="I122" i="30" s="1"/>
  <c r="I50" i="30"/>
  <c r="I123" i="30" s="1"/>
  <c r="I51" i="30"/>
  <c r="I124" i="30" s="1"/>
  <c r="I52" i="30"/>
  <c r="I125" i="30" s="1"/>
  <c r="I53" i="30"/>
  <c r="I126" i="30" s="1"/>
  <c r="I54" i="30"/>
  <c r="I127" i="30" s="1"/>
  <c r="I55" i="30"/>
  <c r="I128" i="30" s="1"/>
  <c r="I56" i="30"/>
  <c r="I129" i="30" s="1"/>
  <c r="I57" i="30"/>
  <c r="I130" i="30" s="1"/>
  <c r="I58" i="30"/>
  <c r="I131" i="30" s="1"/>
  <c r="I59" i="30"/>
  <c r="I132" i="30" s="1"/>
  <c r="I60" i="30"/>
  <c r="I133" i="30" s="1"/>
  <c r="I61" i="30"/>
  <c r="I134" i="30" s="1"/>
  <c r="I62" i="30"/>
  <c r="I135" i="30" s="1"/>
  <c r="I63" i="30"/>
  <c r="I136" i="30" s="1"/>
  <c r="I64" i="30"/>
  <c r="I137" i="30" s="1"/>
  <c r="I65" i="30"/>
  <c r="I138" i="30" s="1"/>
  <c r="I66" i="30"/>
  <c r="I139" i="30" s="1"/>
  <c r="I67" i="30"/>
  <c r="I140" i="30" s="1"/>
  <c r="I68" i="30"/>
  <c r="I141" i="30" s="1"/>
  <c r="I69" i="30"/>
  <c r="I142" i="30" s="1"/>
  <c r="I70" i="30"/>
  <c r="I143" i="30" s="1"/>
  <c r="I71" i="30"/>
  <c r="I144" i="30" s="1"/>
  <c r="I72" i="30"/>
  <c r="I145" i="30" s="1"/>
  <c r="I73" i="30"/>
  <c r="I146" i="30" s="1"/>
  <c r="I74" i="30"/>
  <c r="I147" i="30" s="1"/>
  <c r="I75" i="30"/>
  <c r="I148" i="30" s="1"/>
  <c r="I76" i="30"/>
  <c r="I149" i="30" s="1"/>
  <c r="I77" i="30"/>
  <c r="I150" i="30" s="1"/>
  <c r="I78" i="30"/>
  <c r="I151" i="30" s="1"/>
  <c r="I79" i="30"/>
  <c r="I152" i="30" s="1"/>
  <c r="I80" i="30"/>
  <c r="I153" i="30" s="1"/>
  <c r="I81" i="30"/>
  <c r="I154" i="30" s="1"/>
  <c r="E21" i="30"/>
  <c r="E94" i="30" s="1"/>
  <c r="E22" i="30"/>
  <c r="E95" i="30" s="1"/>
  <c r="E23" i="30"/>
  <c r="E96" i="30" s="1"/>
  <c r="E24" i="30"/>
  <c r="E97" i="30" s="1"/>
  <c r="E25" i="30"/>
  <c r="E98" i="30" s="1"/>
  <c r="E26" i="30"/>
  <c r="E99" i="30" s="1"/>
  <c r="E27" i="30"/>
  <c r="E100" i="30" s="1"/>
  <c r="E28" i="30"/>
  <c r="E101" i="30" s="1"/>
  <c r="E29" i="30"/>
  <c r="E102" i="30" s="1"/>
  <c r="E30" i="30"/>
  <c r="E103" i="30" s="1"/>
  <c r="E31" i="30"/>
  <c r="E104" i="30" s="1"/>
  <c r="E32" i="30"/>
  <c r="E105" i="30" s="1"/>
  <c r="E33" i="30"/>
  <c r="E106" i="30" s="1"/>
  <c r="E34" i="30"/>
  <c r="E107" i="30" s="1"/>
  <c r="E35" i="30"/>
  <c r="E108" i="30" s="1"/>
  <c r="E36" i="30"/>
  <c r="E109" i="30" s="1"/>
  <c r="E37" i="30"/>
  <c r="E110" i="30" s="1"/>
  <c r="E38" i="30"/>
  <c r="E111" i="30" s="1"/>
  <c r="E39" i="30"/>
  <c r="E112" i="30" s="1"/>
  <c r="E40" i="30"/>
  <c r="E113" i="30" s="1"/>
  <c r="E41" i="30"/>
  <c r="E114" i="30" s="1"/>
  <c r="E42" i="30"/>
  <c r="E115" i="30" s="1"/>
  <c r="E43" i="30"/>
  <c r="E116" i="30" s="1"/>
  <c r="E44" i="30"/>
  <c r="E117" i="30" s="1"/>
  <c r="E45" i="30"/>
  <c r="E118" i="30" s="1"/>
  <c r="E46" i="30"/>
  <c r="E119" i="30" s="1"/>
  <c r="E47" i="30"/>
  <c r="E120" i="30" s="1"/>
  <c r="E48" i="30"/>
  <c r="E121" i="30" s="1"/>
  <c r="E49" i="30"/>
  <c r="E122" i="30" s="1"/>
  <c r="E50" i="30"/>
  <c r="E123" i="30" s="1"/>
  <c r="E51" i="30"/>
  <c r="E124" i="30" s="1"/>
  <c r="E52" i="30"/>
  <c r="E125" i="30" s="1"/>
  <c r="E53" i="30"/>
  <c r="E126" i="30" s="1"/>
  <c r="E54" i="30"/>
  <c r="E127" i="30" s="1"/>
  <c r="E55" i="30"/>
  <c r="E128" i="30" s="1"/>
  <c r="E56" i="30"/>
  <c r="E129" i="30" s="1"/>
  <c r="E57" i="30"/>
  <c r="E130" i="30" s="1"/>
  <c r="E58" i="30"/>
  <c r="E131" i="30" s="1"/>
  <c r="E59" i="30"/>
  <c r="E132" i="30" s="1"/>
  <c r="E60" i="30"/>
  <c r="E133" i="30" s="1"/>
  <c r="E61" i="30"/>
  <c r="E134" i="30" s="1"/>
  <c r="E62" i="30"/>
  <c r="E135" i="30" s="1"/>
  <c r="E63" i="30"/>
  <c r="E136" i="30" s="1"/>
  <c r="E64" i="30"/>
  <c r="E137" i="30" s="1"/>
  <c r="E65" i="30"/>
  <c r="E138" i="30" s="1"/>
  <c r="E66" i="30"/>
  <c r="E139" i="30" s="1"/>
  <c r="E67" i="30"/>
  <c r="E140" i="30" s="1"/>
  <c r="E68" i="30"/>
  <c r="E141" i="30" s="1"/>
  <c r="E69" i="30"/>
  <c r="E142" i="30" s="1"/>
  <c r="E70" i="30"/>
  <c r="E143" i="30" s="1"/>
  <c r="E71" i="30"/>
  <c r="E144" i="30" s="1"/>
  <c r="E72" i="30"/>
  <c r="E145" i="30" s="1"/>
  <c r="E73" i="30"/>
  <c r="E146" i="30" s="1"/>
  <c r="E74" i="30"/>
  <c r="E147" i="30" s="1"/>
  <c r="E75" i="30"/>
  <c r="E148" i="30" s="1"/>
  <c r="E76" i="30"/>
  <c r="E149" i="30" s="1"/>
  <c r="E77" i="30"/>
  <c r="E150" i="30" s="1"/>
  <c r="E78" i="30"/>
  <c r="E151" i="30" s="1"/>
  <c r="E79" i="30"/>
  <c r="E152" i="30" s="1"/>
  <c r="E80" i="30"/>
  <c r="E153" i="30" s="1"/>
  <c r="E81" i="30"/>
  <c r="E154" i="30" s="1"/>
  <c r="E82" i="30"/>
  <c r="E155" i="30" s="1"/>
  <c r="D21" i="30"/>
  <c r="D94" i="30" s="1"/>
  <c r="D22" i="30"/>
  <c r="D95" i="30" s="1"/>
  <c r="D23" i="30"/>
  <c r="D96" i="30" s="1"/>
  <c r="D24" i="30"/>
  <c r="D97" i="30" s="1"/>
  <c r="D25" i="30"/>
  <c r="D98" i="30" s="1"/>
  <c r="D26" i="30"/>
  <c r="D99" i="30" s="1"/>
  <c r="D27" i="30"/>
  <c r="D100" i="30" s="1"/>
  <c r="D28" i="30"/>
  <c r="D101" i="30" s="1"/>
  <c r="D29" i="30"/>
  <c r="D102" i="30" s="1"/>
  <c r="D30" i="30"/>
  <c r="D103" i="30" s="1"/>
  <c r="D31" i="30"/>
  <c r="D104" i="30" s="1"/>
  <c r="D32" i="30"/>
  <c r="D105" i="30" s="1"/>
  <c r="D33" i="30"/>
  <c r="D106" i="30" s="1"/>
  <c r="D34" i="30"/>
  <c r="D107" i="30" s="1"/>
  <c r="D35" i="30"/>
  <c r="D108" i="30" s="1"/>
  <c r="D36" i="30"/>
  <c r="D109" i="30" s="1"/>
  <c r="D37" i="30"/>
  <c r="D110" i="30" s="1"/>
  <c r="D38" i="30"/>
  <c r="D111" i="30" s="1"/>
  <c r="D39" i="30"/>
  <c r="D112" i="30" s="1"/>
  <c r="D40" i="30"/>
  <c r="D113" i="30" s="1"/>
  <c r="D41" i="30"/>
  <c r="D114" i="30" s="1"/>
  <c r="D42" i="30"/>
  <c r="D115" i="30" s="1"/>
  <c r="D43" i="30"/>
  <c r="D116" i="30" s="1"/>
  <c r="D44" i="30"/>
  <c r="D117" i="30" s="1"/>
  <c r="D45" i="30"/>
  <c r="D118" i="30" s="1"/>
  <c r="D46" i="30"/>
  <c r="D119" i="30" s="1"/>
  <c r="D47" i="30"/>
  <c r="D120" i="30" s="1"/>
  <c r="D48" i="30"/>
  <c r="D121" i="30" s="1"/>
  <c r="D49" i="30"/>
  <c r="D122" i="30" s="1"/>
  <c r="D50" i="30"/>
  <c r="D123" i="30" s="1"/>
  <c r="D51" i="30"/>
  <c r="D124" i="30" s="1"/>
  <c r="D52" i="30"/>
  <c r="D125" i="30" s="1"/>
  <c r="D53" i="30"/>
  <c r="D126" i="30" s="1"/>
  <c r="D54" i="30"/>
  <c r="D127" i="30" s="1"/>
  <c r="D55" i="30"/>
  <c r="D128" i="30" s="1"/>
  <c r="D56" i="30"/>
  <c r="D129" i="30" s="1"/>
  <c r="D57" i="30"/>
  <c r="D130" i="30" s="1"/>
  <c r="D58" i="30"/>
  <c r="D131" i="30" s="1"/>
  <c r="D59" i="30"/>
  <c r="D132" i="30" s="1"/>
  <c r="D60" i="30"/>
  <c r="D133" i="30" s="1"/>
  <c r="D61" i="30"/>
  <c r="D134" i="30" s="1"/>
  <c r="D62" i="30"/>
  <c r="D135" i="30" s="1"/>
  <c r="D63" i="30"/>
  <c r="D136" i="30" s="1"/>
  <c r="D64" i="30"/>
  <c r="D137" i="30" s="1"/>
  <c r="D65" i="30"/>
  <c r="D138" i="30" s="1"/>
  <c r="D66" i="30"/>
  <c r="D139" i="30" s="1"/>
  <c r="D67" i="30"/>
  <c r="D140" i="30" s="1"/>
  <c r="D68" i="30"/>
  <c r="D141" i="30" s="1"/>
  <c r="D69" i="30"/>
  <c r="D142" i="30" s="1"/>
  <c r="D70" i="30"/>
  <c r="D143" i="30" s="1"/>
  <c r="D71" i="30"/>
  <c r="D144" i="30" s="1"/>
  <c r="D72" i="30"/>
  <c r="D145" i="30" s="1"/>
  <c r="D73" i="30"/>
  <c r="D146" i="30" s="1"/>
  <c r="D74" i="30"/>
  <c r="D147" i="30" s="1"/>
  <c r="D75" i="30"/>
  <c r="D148" i="30" s="1"/>
  <c r="D76" i="30"/>
  <c r="D149" i="30" s="1"/>
  <c r="D77" i="30"/>
  <c r="D150" i="30" s="1"/>
  <c r="D78" i="30"/>
  <c r="D151" i="30" s="1"/>
  <c r="D79" i="30"/>
  <c r="D152" i="30" s="1"/>
  <c r="D80" i="30"/>
  <c r="D153" i="30" s="1"/>
  <c r="D81" i="30"/>
  <c r="D154" i="30" s="1"/>
  <c r="D82" i="30"/>
  <c r="D155" i="30" s="1"/>
  <c r="C21" i="30"/>
  <c r="C94" i="30" s="1"/>
  <c r="C22" i="30"/>
  <c r="C95" i="30" s="1"/>
  <c r="C23" i="30"/>
  <c r="C96" i="30" s="1"/>
  <c r="C24" i="30"/>
  <c r="C97" i="30" s="1"/>
  <c r="C25" i="30"/>
  <c r="C98" i="30" s="1"/>
  <c r="C26" i="30"/>
  <c r="C99" i="30" s="1"/>
  <c r="C27" i="30"/>
  <c r="C100" i="30" s="1"/>
  <c r="C28" i="30"/>
  <c r="C101" i="30" s="1"/>
  <c r="C29" i="30"/>
  <c r="C102" i="30" s="1"/>
  <c r="C30" i="30"/>
  <c r="C103" i="30" s="1"/>
  <c r="C31" i="30"/>
  <c r="C104" i="30" s="1"/>
  <c r="C32" i="30"/>
  <c r="C105" i="30" s="1"/>
  <c r="C33" i="30"/>
  <c r="C106" i="30" s="1"/>
  <c r="C34" i="30"/>
  <c r="C107" i="30" s="1"/>
  <c r="C35" i="30"/>
  <c r="C108" i="30" s="1"/>
  <c r="C36" i="30"/>
  <c r="C109" i="30" s="1"/>
  <c r="C37" i="30"/>
  <c r="C110" i="30" s="1"/>
  <c r="C38" i="30"/>
  <c r="C111" i="30" s="1"/>
  <c r="C39" i="30"/>
  <c r="C112" i="30" s="1"/>
  <c r="C40" i="30"/>
  <c r="C113" i="30" s="1"/>
  <c r="C41" i="30"/>
  <c r="C114" i="30" s="1"/>
  <c r="C42" i="30"/>
  <c r="C115" i="30" s="1"/>
  <c r="C43" i="30"/>
  <c r="C116" i="30" s="1"/>
  <c r="C44" i="30"/>
  <c r="C117" i="30" s="1"/>
  <c r="C45" i="30"/>
  <c r="C118" i="30" s="1"/>
  <c r="C46" i="30"/>
  <c r="C119" i="30" s="1"/>
  <c r="C47" i="30"/>
  <c r="C120" i="30" s="1"/>
  <c r="C48" i="30"/>
  <c r="C121" i="30" s="1"/>
  <c r="C49" i="30"/>
  <c r="C122" i="30" s="1"/>
  <c r="C50" i="30"/>
  <c r="C123" i="30" s="1"/>
  <c r="C51" i="30"/>
  <c r="C124" i="30" s="1"/>
  <c r="C52" i="30"/>
  <c r="C125" i="30" s="1"/>
  <c r="C53" i="30"/>
  <c r="C126" i="30" s="1"/>
  <c r="C54" i="30"/>
  <c r="C127" i="30" s="1"/>
  <c r="C55" i="30"/>
  <c r="C128" i="30" s="1"/>
  <c r="C56" i="30"/>
  <c r="C129" i="30" s="1"/>
  <c r="C57" i="30"/>
  <c r="C130" i="30" s="1"/>
  <c r="C58" i="30"/>
  <c r="C131" i="30" s="1"/>
  <c r="C59" i="30"/>
  <c r="C132" i="30" s="1"/>
  <c r="C60" i="30"/>
  <c r="C133" i="30" s="1"/>
  <c r="C61" i="30"/>
  <c r="C134" i="30" s="1"/>
  <c r="C62" i="30"/>
  <c r="C135" i="30" s="1"/>
  <c r="C63" i="30"/>
  <c r="C136" i="30" s="1"/>
  <c r="C64" i="30"/>
  <c r="C137" i="30" s="1"/>
  <c r="C65" i="30"/>
  <c r="C138" i="30" s="1"/>
  <c r="C66" i="30"/>
  <c r="C139" i="30" s="1"/>
  <c r="C67" i="30"/>
  <c r="C140" i="30" s="1"/>
  <c r="C68" i="30"/>
  <c r="C141" i="30" s="1"/>
  <c r="C69" i="30"/>
  <c r="C142" i="30" s="1"/>
  <c r="C70" i="30"/>
  <c r="C143" i="30" s="1"/>
  <c r="C71" i="30"/>
  <c r="C144" i="30" s="1"/>
  <c r="C72" i="30"/>
  <c r="C145" i="30" s="1"/>
  <c r="C73" i="30"/>
  <c r="C146" i="30" s="1"/>
  <c r="C74" i="30"/>
  <c r="C147" i="30" s="1"/>
  <c r="C75" i="30"/>
  <c r="C148" i="30" s="1"/>
  <c r="C76" i="30"/>
  <c r="C149" i="30" s="1"/>
  <c r="C77" i="30"/>
  <c r="C150" i="30" s="1"/>
  <c r="C78" i="30"/>
  <c r="C151" i="30" s="1"/>
  <c r="C79" i="30"/>
  <c r="C152" i="30" s="1"/>
  <c r="C80" i="30"/>
  <c r="C153" i="30" s="1"/>
  <c r="C81" i="30"/>
  <c r="C154" i="30" s="1"/>
  <c r="C82" i="30"/>
  <c r="C155" i="30" s="1"/>
  <c r="AF510" i="31" l="1"/>
  <c r="X510" i="31"/>
  <c r="AE510" i="31"/>
  <c r="W510" i="31"/>
  <c r="C383" i="30"/>
  <c r="C341" i="30"/>
  <c r="E395" i="30"/>
  <c r="E353" i="30"/>
  <c r="E337" i="30"/>
  <c r="C400" i="30"/>
  <c r="C358" i="30"/>
  <c r="C392" i="30"/>
  <c r="C350" i="30"/>
  <c r="C384" i="30"/>
  <c r="C342" i="30"/>
  <c r="D405" i="30"/>
  <c r="D363" i="30"/>
  <c r="D397" i="30"/>
  <c r="D355" i="30"/>
  <c r="D389" i="30"/>
  <c r="D347" i="30"/>
  <c r="D339" i="30"/>
  <c r="D381" i="30"/>
  <c r="E404" i="30"/>
  <c r="E362" i="30"/>
  <c r="E396" i="30"/>
  <c r="E354" i="30"/>
  <c r="E388" i="30"/>
  <c r="E346" i="30"/>
  <c r="E338" i="30"/>
  <c r="E380" i="30"/>
  <c r="C784" i="30"/>
  <c r="C765" i="30"/>
  <c r="D783" i="30"/>
  <c r="F783" i="30"/>
  <c r="G783" i="30"/>
  <c r="H783" i="30"/>
  <c r="I783" i="30"/>
  <c r="C399" i="30"/>
  <c r="C357" i="30"/>
  <c r="E403" i="30"/>
  <c r="E361" i="30"/>
  <c r="C406" i="30"/>
  <c r="C364" i="30"/>
  <c r="C398" i="30"/>
  <c r="C356" i="30"/>
  <c r="C390" i="30"/>
  <c r="C348" i="30"/>
  <c r="C340" i="30"/>
  <c r="C382" i="30"/>
  <c r="D403" i="30"/>
  <c r="D361" i="30"/>
  <c r="D395" i="30"/>
  <c r="D353" i="30"/>
  <c r="D387" i="30"/>
  <c r="D345" i="30"/>
  <c r="E402" i="30"/>
  <c r="E360" i="30"/>
  <c r="E394" i="30"/>
  <c r="E352" i="30"/>
  <c r="E344" i="30"/>
  <c r="E386" i="30"/>
  <c r="C763" i="30"/>
  <c r="C782" i="30"/>
  <c r="AD510" i="31"/>
  <c r="V510" i="31"/>
  <c r="C405" i="30"/>
  <c r="C363" i="30"/>
  <c r="C397" i="30"/>
  <c r="C355" i="30"/>
  <c r="C389" i="30"/>
  <c r="C347" i="30"/>
  <c r="C381" i="30"/>
  <c r="C339" i="30"/>
  <c r="D402" i="30"/>
  <c r="D360" i="30"/>
  <c r="D394" i="30"/>
  <c r="D352" i="30"/>
  <c r="D386" i="30"/>
  <c r="D344" i="30"/>
  <c r="D407" i="30"/>
  <c r="D365" i="30"/>
  <c r="E401" i="30"/>
  <c r="E359" i="30"/>
  <c r="E393" i="30"/>
  <c r="E351" i="30"/>
  <c r="E385" i="30"/>
  <c r="E343" i="30"/>
  <c r="C762" i="30"/>
  <c r="C781" i="30"/>
  <c r="AC510" i="31"/>
  <c r="U510" i="31"/>
  <c r="C764" i="30"/>
  <c r="C783" i="30"/>
  <c r="C362" i="30"/>
  <c r="C404" i="30"/>
  <c r="C354" i="30"/>
  <c r="C396" i="30"/>
  <c r="C346" i="30"/>
  <c r="C388" i="30"/>
  <c r="C338" i="30"/>
  <c r="C380" i="30"/>
  <c r="D401" i="30"/>
  <c r="D359" i="30"/>
  <c r="D393" i="30"/>
  <c r="D351" i="30"/>
  <c r="D385" i="30"/>
  <c r="D343" i="30"/>
  <c r="E400" i="30"/>
  <c r="E358" i="30"/>
  <c r="E392" i="30"/>
  <c r="E350" i="30"/>
  <c r="E384" i="30"/>
  <c r="E342" i="30"/>
  <c r="H782" i="30"/>
  <c r="I782" i="30"/>
  <c r="D782" i="30"/>
  <c r="F782" i="30"/>
  <c r="G782" i="30"/>
  <c r="C780" i="30"/>
  <c r="C761" i="30"/>
  <c r="AB510" i="31"/>
  <c r="C403" i="30"/>
  <c r="C361" i="30"/>
  <c r="C395" i="30"/>
  <c r="C353" i="30"/>
  <c r="C387" i="30"/>
  <c r="C345" i="30"/>
  <c r="D400" i="30"/>
  <c r="D358" i="30"/>
  <c r="D350" i="30"/>
  <c r="D392" i="30"/>
  <c r="D384" i="30"/>
  <c r="D342" i="30"/>
  <c r="E407" i="30"/>
  <c r="E365" i="30"/>
  <c r="E399" i="30"/>
  <c r="E357" i="30"/>
  <c r="E391" i="30"/>
  <c r="E349" i="30"/>
  <c r="E383" i="30"/>
  <c r="E341" i="30"/>
  <c r="H786" i="30"/>
  <c r="I786" i="30"/>
  <c r="D786" i="30"/>
  <c r="G786" i="30"/>
  <c r="F786" i="30"/>
  <c r="AA510" i="31"/>
  <c r="C391" i="30"/>
  <c r="C349" i="30"/>
  <c r="D354" i="30"/>
  <c r="D396" i="30"/>
  <c r="D388" i="30"/>
  <c r="D346" i="30"/>
  <c r="D338" i="30"/>
  <c r="D380" i="30"/>
  <c r="C402" i="30"/>
  <c r="C360" i="30"/>
  <c r="C394" i="30"/>
  <c r="C352" i="30"/>
  <c r="C386" i="30"/>
  <c r="C344" i="30"/>
  <c r="D399" i="30"/>
  <c r="D357" i="30"/>
  <c r="D391" i="30"/>
  <c r="D349" i="30"/>
  <c r="D383" i="30"/>
  <c r="D341" i="30"/>
  <c r="E406" i="30"/>
  <c r="E364" i="30"/>
  <c r="E398" i="30"/>
  <c r="E356" i="30"/>
  <c r="E390" i="30"/>
  <c r="E348" i="30"/>
  <c r="E340" i="30"/>
  <c r="E382" i="30"/>
  <c r="C786" i="30"/>
  <c r="C767" i="30"/>
  <c r="F785" i="30"/>
  <c r="G785" i="30"/>
  <c r="H785" i="30"/>
  <c r="I785" i="30"/>
  <c r="D785" i="30"/>
  <c r="Z510" i="31"/>
  <c r="C407" i="30"/>
  <c r="C365" i="30"/>
  <c r="D404" i="30"/>
  <c r="D362" i="30"/>
  <c r="E345" i="30"/>
  <c r="E387" i="30"/>
  <c r="C401" i="30"/>
  <c r="C359" i="30"/>
  <c r="C393" i="30"/>
  <c r="C351" i="30"/>
  <c r="C385" i="30"/>
  <c r="C343" i="30"/>
  <c r="D406" i="30"/>
  <c r="D364" i="30"/>
  <c r="D356" i="30"/>
  <c r="D398" i="30"/>
  <c r="D390" i="30"/>
  <c r="D348" i="30"/>
  <c r="D382" i="30"/>
  <c r="D340" i="30"/>
  <c r="E363" i="30"/>
  <c r="E405" i="30"/>
  <c r="E355" i="30"/>
  <c r="E397" i="30"/>
  <c r="E389" i="30"/>
  <c r="E347" i="30"/>
  <c r="E339" i="30"/>
  <c r="E381" i="30"/>
  <c r="C766" i="30"/>
  <c r="C785" i="30"/>
  <c r="D784" i="30"/>
  <c r="F784" i="30"/>
  <c r="G784" i="30"/>
  <c r="H784" i="30"/>
  <c r="I784" i="30"/>
  <c r="Y510" i="31"/>
  <c r="C778" i="30" l="1"/>
  <c r="C759" i="30"/>
  <c r="C758" i="30"/>
  <c r="C777" i="30"/>
  <c r="C779" i="30"/>
  <c r="C760" i="30"/>
  <c r="C776" i="30"/>
  <c r="C757" i="30"/>
  <c r="B106" i="2" l="1"/>
  <c r="B107" i="2"/>
  <c r="B108" i="2"/>
  <c r="B109" i="2"/>
  <c r="B110" i="2"/>
  <c r="B111" i="2"/>
  <c r="B112" i="2"/>
  <c r="B113" i="2"/>
  <c r="B114" i="2"/>
  <c r="M29" i="2" l="1"/>
  <c r="M28" i="2"/>
  <c r="I43" i="28" l="1"/>
  <c r="B21" i="1" l="1"/>
  <c r="B3" i="1" l="1"/>
  <c r="T21" i="31" l="1"/>
  <c r="M47" i="17" l="1"/>
  <c r="K21" i="20" l="1"/>
  <c r="J21" i="20"/>
  <c r="I21" i="20"/>
  <c r="H21" i="20"/>
  <c r="G21" i="20"/>
  <c r="F21" i="20"/>
  <c r="E21" i="20"/>
  <c r="D21" i="20"/>
  <c r="K14" i="20"/>
  <c r="K16" i="20" s="1"/>
  <c r="J14" i="20"/>
  <c r="J16" i="20" s="1"/>
  <c r="I14" i="20"/>
  <c r="I16" i="20" s="1"/>
  <c r="H14" i="20"/>
  <c r="H16" i="20" s="1"/>
  <c r="G14" i="20"/>
  <c r="G16" i="20" s="1"/>
  <c r="F14" i="20"/>
  <c r="F16" i="20" s="1"/>
  <c r="E14" i="20"/>
  <c r="E16" i="20" s="1"/>
  <c r="D14" i="20"/>
  <c r="D16" i="20" s="1"/>
  <c r="A3" i="20"/>
  <c r="A2" i="20"/>
  <c r="D36" i="19"/>
  <c r="D35" i="19"/>
  <c r="K19" i="19"/>
  <c r="J19" i="19"/>
  <c r="I19" i="19"/>
  <c r="H19" i="19"/>
  <c r="G19" i="19"/>
  <c r="F19" i="19"/>
  <c r="E19" i="19"/>
  <c r="D19" i="19"/>
  <c r="A3" i="19"/>
  <c r="A2" i="19"/>
  <c r="K13" i="11"/>
  <c r="J13" i="11"/>
  <c r="I13" i="11"/>
  <c r="H13" i="11"/>
  <c r="G13" i="11"/>
  <c r="F13" i="11"/>
  <c r="E13" i="11"/>
  <c r="D13" i="11"/>
  <c r="B3" i="11"/>
  <c r="A3" i="11"/>
  <c r="A2" i="11"/>
  <c r="I71" i="29"/>
  <c r="H71" i="29"/>
  <c r="G71" i="29"/>
  <c r="F71" i="29"/>
  <c r="E71" i="29"/>
  <c r="D71" i="29"/>
  <c r="I65" i="29"/>
  <c r="H65" i="29"/>
  <c r="G65" i="29"/>
  <c r="F65" i="29"/>
  <c r="E65" i="29"/>
  <c r="D65" i="29"/>
  <c r="K19" i="29"/>
  <c r="J19" i="29"/>
  <c r="I19" i="29"/>
  <c r="H19" i="29"/>
  <c r="G19" i="29"/>
  <c r="F19" i="29"/>
  <c r="E19" i="29"/>
  <c r="D19" i="29"/>
  <c r="A3" i="29"/>
  <c r="A2" i="29"/>
  <c r="K28" i="10"/>
  <c r="J28" i="10"/>
  <c r="I28" i="10"/>
  <c r="H28" i="10"/>
  <c r="G28" i="10"/>
  <c r="F28" i="10"/>
  <c r="E28" i="10"/>
  <c r="D28" i="10"/>
  <c r="A3" i="10"/>
  <c r="A2" i="10"/>
  <c r="AF590" i="31"/>
  <c r="AF591" i="31" s="1"/>
  <c r="AE590" i="31"/>
  <c r="AE591" i="31" s="1"/>
  <c r="AD590" i="31"/>
  <c r="AD591" i="31" s="1"/>
  <c r="AC590" i="31"/>
  <c r="AC591" i="31" s="1"/>
  <c r="AB590" i="31"/>
  <c r="AB591" i="31" s="1"/>
  <c r="AA590" i="31"/>
  <c r="AA591" i="31" s="1"/>
  <c r="Z590" i="31"/>
  <c r="Z591" i="31" s="1"/>
  <c r="Y590" i="31"/>
  <c r="Y591" i="31" s="1"/>
  <c r="X590" i="31"/>
  <c r="X591" i="31" s="1"/>
  <c r="W590" i="31"/>
  <c r="W591" i="31" s="1"/>
  <c r="V590" i="31"/>
  <c r="V591" i="31" s="1"/>
  <c r="U590" i="31"/>
  <c r="U591" i="31" s="1"/>
  <c r="T590" i="31"/>
  <c r="AF584" i="31"/>
  <c r="AF585" i="31" s="1"/>
  <c r="AE584" i="31"/>
  <c r="AE585" i="31" s="1"/>
  <c r="AD584" i="31"/>
  <c r="AD585" i="31" s="1"/>
  <c r="AC584" i="31"/>
  <c r="AC585" i="31" s="1"/>
  <c r="AB584" i="31"/>
  <c r="AB585" i="31" s="1"/>
  <c r="AA584" i="31"/>
  <c r="AA585" i="31" s="1"/>
  <c r="Z584" i="31"/>
  <c r="Z585" i="31" s="1"/>
  <c r="Y584" i="31"/>
  <c r="Y585" i="31" s="1"/>
  <c r="X584" i="31"/>
  <c r="X585" i="31" s="1"/>
  <c r="W584" i="31"/>
  <c r="W585" i="31" s="1"/>
  <c r="V584" i="31"/>
  <c r="V585" i="31" s="1"/>
  <c r="U584" i="31"/>
  <c r="U585" i="31" s="1"/>
  <c r="T584" i="31"/>
  <c r="AF578" i="31"/>
  <c r="AF579" i="31" s="1"/>
  <c r="AE578" i="31"/>
  <c r="AE579" i="31" s="1"/>
  <c r="AD578" i="31"/>
  <c r="AD579" i="31" s="1"/>
  <c r="AC578" i="31"/>
  <c r="AC579" i="31" s="1"/>
  <c r="AB578" i="31"/>
  <c r="AB579" i="31" s="1"/>
  <c r="AA578" i="31"/>
  <c r="AA579" i="31" s="1"/>
  <c r="Z578" i="31"/>
  <c r="Z579" i="31" s="1"/>
  <c r="Y578" i="31"/>
  <c r="Y579" i="31" s="1"/>
  <c r="X578" i="31"/>
  <c r="X579" i="31" s="1"/>
  <c r="W578" i="31"/>
  <c r="W579" i="31" s="1"/>
  <c r="V578" i="31"/>
  <c r="V579" i="31" s="1"/>
  <c r="U578" i="31"/>
  <c r="U579" i="31" s="1"/>
  <c r="T578" i="31"/>
  <c r="AF570" i="31"/>
  <c r="AF571" i="31" s="1"/>
  <c r="AE570" i="31"/>
  <c r="AE571" i="31" s="1"/>
  <c r="AD570" i="31"/>
  <c r="AD571" i="31" s="1"/>
  <c r="AC570" i="31"/>
  <c r="AC571" i="31" s="1"/>
  <c r="AB570" i="31"/>
  <c r="AB571" i="31" s="1"/>
  <c r="AA570" i="31"/>
  <c r="AA571" i="31" s="1"/>
  <c r="Z570" i="31"/>
  <c r="Z571" i="31" s="1"/>
  <c r="Y570" i="31"/>
  <c r="Y571" i="31" s="1"/>
  <c r="X570" i="31"/>
  <c r="X571" i="31" s="1"/>
  <c r="W570" i="31"/>
  <c r="W571" i="31" s="1"/>
  <c r="V570" i="31"/>
  <c r="V571" i="31" s="1"/>
  <c r="U570" i="31"/>
  <c r="U571" i="31" s="1"/>
  <c r="T570" i="31"/>
  <c r="AF560" i="31"/>
  <c r="AE560" i="31"/>
  <c r="AD560" i="31"/>
  <c r="AC560" i="31"/>
  <c r="AB560" i="31"/>
  <c r="AA560" i="31"/>
  <c r="Z560" i="31"/>
  <c r="Y560" i="31"/>
  <c r="X560" i="31"/>
  <c r="W560" i="31"/>
  <c r="V560" i="31"/>
  <c r="U560" i="31"/>
  <c r="T560" i="31"/>
  <c r="K22" i="27"/>
  <c r="I22" i="27"/>
  <c r="H22" i="27"/>
  <c r="G22" i="27"/>
  <c r="F22" i="27"/>
  <c r="E22" i="27"/>
  <c r="T510" i="31"/>
  <c r="AF494" i="31"/>
  <c r="AE494" i="31"/>
  <c r="AD494" i="31"/>
  <c r="AC494" i="31"/>
  <c r="AB494" i="31"/>
  <c r="AA494" i="31"/>
  <c r="K21" i="27" s="1"/>
  <c r="Z494" i="31"/>
  <c r="J21" i="27" s="1"/>
  <c r="Y494" i="31"/>
  <c r="I21" i="27" s="1"/>
  <c r="X494" i="31"/>
  <c r="H21" i="27" s="1"/>
  <c r="W494" i="31"/>
  <c r="G21" i="27" s="1"/>
  <c r="V494" i="31"/>
  <c r="F21" i="27" s="1"/>
  <c r="U494" i="31"/>
  <c r="T494" i="31"/>
  <c r="AF469" i="31"/>
  <c r="AE469" i="31"/>
  <c r="AD469" i="31"/>
  <c r="AC469" i="31"/>
  <c r="AB469" i="31"/>
  <c r="AA469" i="31"/>
  <c r="K20" i="27" s="1"/>
  <c r="Z469" i="31"/>
  <c r="J20" i="27" s="1"/>
  <c r="Y469" i="31"/>
  <c r="I20" i="27" s="1"/>
  <c r="X469" i="31"/>
  <c r="H20" i="27" s="1"/>
  <c r="W469" i="31"/>
  <c r="G20" i="27" s="1"/>
  <c r="V469" i="31"/>
  <c r="F20" i="27" s="1"/>
  <c r="U469" i="31"/>
  <c r="E20" i="27" s="1"/>
  <c r="T469" i="31"/>
  <c r="AF451" i="31"/>
  <c r="AE451" i="31"/>
  <c r="AD451" i="31"/>
  <c r="AC451" i="31"/>
  <c r="AB451" i="31"/>
  <c r="AA451" i="31"/>
  <c r="K19" i="27" s="1"/>
  <c r="Z451" i="31"/>
  <c r="J19" i="27" s="1"/>
  <c r="Y451" i="31"/>
  <c r="I19" i="27" s="1"/>
  <c r="X451" i="31"/>
  <c r="H19" i="27" s="1"/>
  <c r="W451" i="31"/>
  <c r="G19" i="27" s="1"/>
  <c r="V451" i="31"/>
  <c r="F19" i="27" s="1"/>
  <c r="U451" i="31"/>
  <c r="E19" i="27" s="1"/>
  <c r="T451" i="31"/>
  <c r="AA428" i="31"/>
  <c r="K18" i="27" s="1"/>
  <c r="Z428" i="31"/>
  <c r="J18" i="27" s="1"/>
  <c r="Y428" i="31"/>
  <c r="I18" i="27" s="1"/>
  <c r="X428" i="31"/>
  <c r="H18" i="27" s="1"/>
  <c r="W428" i="31"/>
  <c r="G18" i="27" s="1"/>
  <c r="V428" i="31"/>
  <c r="F18" i="27" s="1"/>
  <c r="U428" i="31"/>
  <c r="E18" i="27" s="1"/>
  <c r="T428" i="31"/>
  <c r="AA345" i="31"/>
  <c r="K17" i="27" s="1"/>
  <c r="Z345" i="31"/>
  <c r="J17" i="27" s="1"/>
  <c r="Y345" i="31"/>
  <c r="I17" i="27" s="1"/>
  <c r="X345" i="31"/>
  <c r="H17" i="27" s="1"/>
  <c r="W345" i="31"/>
  <c r="G17" i="27" s="1"/>
  <c r="V345" i="31"/>
  <c r="F17" i="27" s="1"/>
  <c r="U345" i="31"/>
  <c r="E17" i="27" s="1"/>
  <c r="T345" i="31"/>
  <c r="AF210" i="31"/>
  <c r="AE210" i="31"/>
  <c r="AD210" i="31"/>
  <c r="AC210" i="31"/>
  <c r="AB210" i="31"/>
  <c r="AA210" i="31"/>
  <c r="K16" i="27" s="1"/>
  <c r="Z210" i="31"/>
  <c r="J16" i="27" s="1"/>
  <c r="Y210" i="31"/>
  <c r="I16" i="27" s="1"/>
  <c r="X210" i="31"/>
  <c r="H16" i="27" s="1"/>
  <c r="W210" i="31"/>
  <c r="G16" i="27" s="1"/>
  <c r="V210" i="31"/>
  <c r="F16" i="27" s="1"/>
  <c r="U210" i="31"/>
  <c r="E16" i="27" s="1"/>
  <c r="T210" i="31"/>
  <c r="AF171" i="31"/>
  <c r="AE171" i="31"/>
  <c r="AD171" i="31"/>
  <c r="AC171" i="31"/>
  <c r="AB171" i="31"/>
  <c r="AA171" i="31"/>
  <c r="K15" i="27" s="1"/>
  <c r="Z171" i="31"/>
  <c r="J15" i="27" s="1"/>
  <c r="Y171" i="31"/>
  <c r="I15" i="27" s="1"/>
  <c r="X171" i="31"/>
  <c r="H15" i="27" s="1"/>
  <c r="W171" i="31"/>
  <c r="G15" i="27" s="1"/>
  <c r="V171" i="31"/>
  <c r="F15" i="27" s="1"/>
  <c r="U171" i="31"/>
  <c r="E15" i="27" s="1"/>
  <c r="T171" i="31"/>
  <c r="AF155" i="31"/>
  <c r="AE155" i="31"/>
  <c r="AD155" i="31"/>
  <c r="AC155" i="31"/>
  <c r="AB155" i="31"/>
  <c r="AA155" i="31"/>
  <c r="K14" i="27" s="1"/>
  <c r="Z155" i="31"/>
  <c r="J14" i="27" s="1"/>
  <c r="Y155" i="31"/>
  <c r="I14" i="27" s="1"/>
  <c r="X155" i="31"/>
  <c r="H14" i="27" s="1"/>
  <c r="W155" i="31"/>
  <c r="G14" i="27" s="1"/>
  <c r="V155" i="31"/>
  <c r="F14" i="27" s="1"/>
  <c r="U155" i="31"/>
  <c r="E14" i="27" s="1"/>
  <c r="T155" i="31"/>
  <c r="AF140" i="31"/>
  <c r="AE140" i="31"/>
  <c r="AD140" i="31"/>
  <c r="AC140" i="31"/>
  <c r="AB140" i="31"/>
  <c r="AA140" i="31"/>
  <c r="K13" i="27" s="1"/>
  <c r="Z140" i="31"/>
  <c r="J13" i="27" s="1"/>
  <c r="Y140" i="31"/>
  <c r="I13" i="27" s="1"/>
  <c r="X140" i="31"/>
  <c r="H13" i="27" s="1"/>
  <c r="W140" i="31"/>
  <c r="G13" i="27" s="1"/>
  <c r="V140" i="31"/>
  <c r="F13" i="27" s="1"/>
  <c r="U140" i="31"/>
  <c r="E13" i="27" s="1"/>
  <c r="T140" i="31"/>
  <c r="AF125" i="31"/>
  <c r="AE125" i="31"/>
  <c r="AD125" i="31"/>
  <c r="AC125" i="31"/>
  <c r="AB125" i="31"/>
  <c r="AA125" i="31"/>
  <c r="K12" i="27" s="1"/>
  <c r="Z125" i="31"/>
  <c r="J12" i="27" s="1"/>
  <c r="Y125" i="31"/>
  <c r="I12" i="27" s="1"/>
  <c r="X125" i="31"/>
  <c r="H12" i="27" s="1"/>
  <c r="W125" i="31"/>
  <c r="G12" i="27" s="1"/>
  <c r="V125" i="31"/>
  <c r="F12" i="27" s="1"/>
  <c r="U125" i="31"/>
  <c r="E12" i="27" s="1"/>
  <c r="T125" i="31"/>
  <c r="AA110" i="31"/>
  <c r="K11" i="27" s="1"/>
  <c r="Z110" i="31"/>
  <c r="J11" i="27" s="1"/>
  <c r="Y110" i="31"/>
  <c r="I11" i="27" s="1"/>
  <c r="X110" i="31"/>
  <c r="H11" i="27" s="1"/>
  <c r="W110" i="31"/>
  <c r="G11" i="27" s="1"/>
  <c r="V110" i="31"/>
  <c r="F11" i="27" s="1"/>
  <c r="U110" i="31"/>
  <c r="E11" i="27" s="1"/>
  <c r="T110" i="31"/>
  <c r="AF21" i="31"/>
  <c r="AE21" i="31"/>
  <c r="AD21" i="31"/>
  <c r="AC21" i="31"/>
  <c r="AB21" i="31"/>
  <c r="AA21" i="31"/>
  <c r="K10" i="27" s="1"/>
  <c r="Z21" i="31"/>
  <c r="Y21" i="31"/>
  <c r="X21" i="31"/>
  <c r="H10" i="27" s="1"/>
  <c r="I8" i="27" s="1"/>
  <c r="W21" i="31"/>
  <c r="G10" i="27" s="1"/>
  <c r="H8" i="27" s="1"/>
  <c r="V21" i="31"/>
  <c r="F10" i="27" s="1"/>
  <c r="U21" i="31"/>
  <c r="B3" i="31"/>
  <c r="A2" i="31"/>
  <c r="K51" i="27"/>
  <c r="K52" i="27" s="1"/>
  <c r="J51" i="27"/>
  <c r="J52" i="27" s="1"/>
  <c r="I51" i="27"/>
  <c r="I52" i="27" s="1"/>
  <c r="H51" i="27"/>
  <c r="H52" i="27" s="1"/>
  <c r="G51" i="27"/>
  <c r="G52" i="27" s="1"/>
  <c r="F51" i="27"/>
  <c r="F52" i="27" s="1"/>
  <c r="E51" i="27"/>
  <c r="E52" i="27" s="1"/>
  <c r="D51" i="27"/>
  <c r="K41" i="27"/>
  <c r="J41" i="27"/>
  <c r="I41" i="27"/>
  <c r="H41" i="27"/>
  <c r="G41" i="27"/>
  <c r="F41" i="27"/>
  <c r="E41" i="27"/>
  <c r="D41" i="27"/>
  <c r="B41" i="27"/>
  <c r="K40" i="27"/>
  <c r="J40" i="27"/>
  <c r="I40" i="27"/>
  <c r="H40" i="27"/>
  <c r="G40" i="27"/>
  <c r="F40" i="27"/>
  <c r="E40" i="27"/>
  <c r="D40" i="27"/>
  <c r="B40" i="27"/>
  <c r="K39" i="27"/>
  <c r="J39" i="27"/>
  <c r="I39" i="27"/>
  <c r="H39" i="27"/>
  <c r="G39" i="27"/>
  <c r="F39" i="27"/>
  <c r="E39" i="27"/>
  <c r="D39" i="27"/>
  <c r="B39" i="27"/>
  <c r="K38" i="27"/>
  <c r="J38" i="27"/>
  <c r="I38" i="27"/>
  <c r="H38" i="27"/>
  <c r="G38" i="27"/>
  <c r="F38" i="27"/>
  <c r="E38" i="27"/>
  <c r="D38" i="27"/>
  <c r="B38" i="27"/>
  <c r="K37" i="27"/>
  <c r="J37" i="27"/>
  <c r="I37" i="27"/>
  <c r="H37" i="27"/>
  <c r="G37" i="27"/>
  <c r="F37" i="27"/>
  <c r="E37" i="27"/>
  <c r="D37" i="27"/>
  <c r="B37" i="27"/>
  <c r="K36" i="27"/>
  <c r="J36" i="27"/>
  <c r="I36" i="27"/>
  <c r="H36" i="27"/>
  <c r="G36" i="27"/>
  <c r="F36" i="27"/>
  <c r="E36" i="27"/>
  <c r="D36" i="27"/>
  <c r="B36" i="27"/>
  <c r="K35" i="27"/>
  <c r="J35" i="27"/>
  <c r="I35" i="27"/>
  <c r="H35" i="27"/>
  <c r="G35" i="27"/>
  <c r="F35" i="27"/>
  <c r="E35" i="27"/>
  <c r="D35" i="27"/>
  <c r="B35" i="27"/>
  <c r="K34" i="27"/>
  <c r="J34" i="27"/>
  <c r="I34" i="27"/>
  <c r="H34" i="27"/>
  <c r="G34" i="27"/>
  <c r="F34" i="27"/>
  <c r="E34" i="27"/>
  <c r="D34" i="27"/>
  <c r="B34" i="27"/>
  <c r="K33" i="27"/>
  <c r="J33" i="27"/>
  <c r="I33" i="27"/>
  <c r="H33" i="27"/>
  <c r="G33" i="27"/>
  <c r="F33" i="27"/>
  <c r="E33" i="27"/>
  <c r="D33" i="27"/>
  <c r="B33" i="27"/>
  <c r="K32" i="27"/>
  <c r="J32" i="27"/>
  <c r="I32" i="27"/>
  <c r="H32" i="27"/>
  <c r="G32" i="27"/>
  <c r="F32" i="27"/>
  <c r="E32" i="27"/>
  <c r="D32" i="27"/>
  <c r="B32" i="27"/>
  <c r="K31" i="27"/>
  <c r="J31" i="27"/>
  <c r="I31" i="27"/>
  <c r="H31" i="27"/>
  <c r="G31" i="27"/>
  <c r="F31" i="27"/>
  <c r="E31" i="27"/>
  <c r="D31" i="27"/>
  <c r="B31" i="27"/>
  <c r="K30" i="27"/>
  <c r="J30" i="27"/>
  <c r="I30" i="27"/>
  <c r="H30" i="27"/>
  <c r="G30" i="27"/>
  <c r="F30" i="27"/>
  <c r="E30" i="27"/>
  <c r="D30" i="27"/>
  <c r="B30" i="27"/>
  <c r="K29" i="27"/>
  <c r="J29" i="27"/>
  <c r="I29" i="27"/>
  <c r="H29" i="27"/>
  <c r="G29" i="27"/>
  <c r="F29" i="27"/>
  <c r="E29" i="27"/>
  <c r="D29" i="27"/>
  <c r="B29" i="27"/>
  <c r="K28" i="27"/>
  <c r="J28" i="27"/>
  <c r="I28" i="27"/>
  <c r="H28" i="27"/>
  <c r="G28" i="27"/>
  <c r="F28" i="27"/>
  <c r="E28" i="27"/>
  <c r="D28" i="27"/>
  <c r="B28" i="27"/>
  <c r="K27" i="27"/>
  <c r="J27" i="27"/>
  <c r="I27" i="27"/>
  <c r="H27" i="27"/>
  <c r="G27" i="27"/>
  <c r="F27" i="27"/>
  <c r="E27" i="27"/>
  <c r="D27" i="27"/>
  <c r="B27" i="27"/>
  <c r="K26" i="27"/>
  <c r="J26" i="27"/>
  <c r="I26" i="27"/>
  <c r="H26" i="27"/>
  <c r="G26" i="27"/>
  <c r="F26" i="27"/>
  <c r="E26" i="27"/>
  <c r="D26" i="27"/>
  <c r="B26" i="27"/>
  <c r="J22" i="27"/>
  <c r="D10" i="27"/>
  <c r="B3" i="27"/>
  <c r="A3" i="27"/>
  <c r="A2" i="27"/>
  <c r="Y941" i="30"/>
  <c r="X941" i="30"/>
  <c r="W941" i="30"/>
  <c r="V941" i="30"/>
  <c r="U941" i="30"/>
  <c r="T941" i="30"/>
  <c r="S941" i="30"/>
  <c r="R941" i="30"/>
  <c r="Q941" i="30"/>
  <c r="P941" i="30"/>
  <c r="O941" i="30"/>
  <c r="N941" i="30"/>
  <c r="M941" i="30"/>
  <c r="Y897" i="30"/>
  <c r="X897" i="30"/>
  <c r="W897" i="30"/>
  <c r="V897" i="30"/>
  <c r="U897" i="30"/>
  <c r="T897" i="30"/>
  <c r="S897" i="30"/>
  <c r="R897" i="30"/>
  <c r="Q897" i="30"/>
  <c r="P897" i="30"/>
  <c r="O897" i="30"/>
  <c r="N897" i="30"/>
  <c r="M897" i="30"/>
  <c r="Y886" i="30"/>
  <c r="Y893" i="30" s="1"/>
  <c r="X886" i="30"/>
  <c r="X893" i="30" s="1"/>
  <c r="W886" i="30"/>
  <c r="W893" i="30" s="1"/>
  <c r="V886" i="30"/>
  <c r="V893" i="30" s="1"/>
  <c r="U886" i="30"/>
  <c r="U893" i="30" s="1"/>
  <c r="T886" i="30"/>
  <c r="T893" i="30" s="1"/>
  <c r="S886" i="30"/>
  <c r="S893" i="30" s="1"/>
  <c r="R886" i="30"/>
  <c r="R893" i="30" s="1"/>
  <c r="Q886" i="30"/>
  <c r="Q893" i="30" s="1"/>
  <c r="P886" i="30"/>
  <c r="P893" i="30" s="1"/>
  <c r="O886" i="30"/>
  <c r="O893" i="30" s="1"/>
  <c r="N886" i="30"/>
  <c r="N893" i="30" s="1"/>
  <c r="M886" i="30"/>
  <c r="Y863" i="30"/>
  <c r="X863" i="30"/>
  <c r="W863" i="30"/>
  <c r="V863" i="30"/>
  <c r="U863" i="30"/>
  <c r="T863" i="30"/>
  <c r="S863" i="30"/>
  <c r="R863" i="30"/>
  <c r="Q863" i="30"/>
  <c r="P863" i="30"/>
  <c r="O863" i="30"/>
  <c r="N863" i="30"/>
  <c r="M863" i="30"/>
  <c r="AA848" i="30"/>
  <c r="AA849" i="30" s="1"/>
  <c r="AA854" i="30" s="1"/>
  <c r="AA858" i="30" s="1"/>
  <c r="AA819" i="30"/>
  <c r="AA818" i="30"/>
  <c r="AA817" i="30"/>
  <c r="Y810" i="30"/>
  <c r="X810" i="30"/>
  <c r="W810" i="30"/>
  <c r="V810" i="30"/>
  <c r="U810" i="30"/>
  <c r="T810" i="30"/>
  <c r="S810" i="30"/>
  <c r="R810" i="30"/>
  <c r="Q810" i="30"/>
  <c r="P810" i="30"/>
  <c r="O810" i="30"/>
  <c r="N810" i="30"/>
  <c r="M810" i="30"/>
  <c r="I808" i="30"/>
  <c r="H808" i="30"/>
  <c r="G808" i="30"/>
  <c r="F808" i="30"/>
  <c r="E808" i="30"/>
  <c r="D808" i="30"/>
  <c r="C808" i="30"/>
  <c r="I807" i="30"/>
  <c r="H807" i="30"/>
  <c r="G807" i="30"/>
  <c r="F807" i="30"/>
  <c r="E807" i="30"/>
  <c r="D807" i="30"/>
  <c r="C807" i="30"/>
  <c r="I806" i="30"/>
  <c r="H806" i="30"/>
  <c r="G806" i="30"/>
  <c r="F806" i="30"/>
  <c r="E806" i="30"/>
  <c r="D806" i="30"/>
  <c r="C806" i="30"/>
  <c r="I805" i="30"/>
  <c r="H805" i="30"/>
  <c r="G805" i="30"/>
  <c r="F805" i="30"/>
  <c r="E805" i="30"/>
  <c r="D805" i="30"/>
  <c r="C805" i="30"/>
  <c r="Y800" i="30"/>
  <c r="X800" i="30"/>
  <c r="W800" i="30"/>
  <c r="V800" i="30"/>
  <c r="U800" i="30"/>
  <c r="T800" i="30"/>
  <c r="S800" i="30"/>
  <c r="R800" i="30"/>
  <c r="Q800" i="30"/>
  <c r="P800" i="30"/>
  <c r="O800" i="30"/>
  <c r="N800" i="30"/>
  <c r="M800" i="30"/>
  <c r="C795" i="30"/>
  <c r="Y788" i="30"/>
  <c r="X788" i="30"/>
  <c r="W788" i="30"/>
  <c r="V788" i="30"/>
  <c r="U788" i="30"/>
  <c r="T788" i="30"/>
  <c r="S788" i="30"/>
  <c r="R788" i="30"/>
  <c r="Q788" i="30"/>
  <c r="P788" i="30"/>
  <c r="O788" i="30"/>
  <c r="N788" i="30"/>
  <c r="M788" i="30"/>
  <c r="I775" i="30"/>
  <c r="H775" i="30"/>
  <c r="G775" i="30"/>
  <c r="F775" i="30"/>
  <c r="D775" i="30"/>
  <c r="C775" i="30"/>
  <c r="Y769" i="30"/>
  <c r="X769" i="30"/>
  <c r="W769" i="30"/>
  <c r="V769" i="30"/>
  <c r="U769" i="30"/>
  <c r="T769" i="30"/>
  <c r="S769" i="30"/>
  <c r="R769" i="30"/>
  <c r="Q769" i="30"/>
  <c r="P769" i="30"/>
  <c r="O769" i="30"/>
  <c r="N769" i="30"/>
  <c r="M769" i="30"/>
  <c r="C768" i="30"/>
  <c r="C756" i="30"/>
  <c r="Y749" i="30"/>
  <c r="X749" i="30"/>
  <c r="W749" i="30"/>
  <c r="V749" i="30"/>
  <c r="U749" i="30"/>
  <c r="T749" i="30"/>
  <c r="S749" i="30"/>
  <c r="R749" i="30"/>
  <c r="Q749" i="30"/>
  <c r="P749" i="30"/>
  <c r="O749" i="30"/>
  <c r="N749" i="30"/>
  <c r="M749" i="30"/>
  <c r="I747" i="30"/>
  <c r="H747" i="30"/>
  <c r="G747" i="30"/>
  <c r="F747" i="30"/>
  <c r="E747" i="30"/>
  <c r="D747" i="30"/>
  <c r="C747" i="30"/>
  <c r="I746" i="30"/>
  <c r="H746" i="30"/>
  <c r="G746" i="30"/>
  <c r="F746" i="30"/>
  <c r="E746" i="30"/>
  <c r="D746" i="30"/>
  <c r="C746" i="30"/>
  <c r="I745" i="30"/>
  <c r="H745" i="30"/>
  <c r="G745" i="30"/>
  <c r="F745" i="30"/>
  <c r="E745" i="30"/>
  <c r="D745" i="30"/>
  <c r="C745" i="30"/>
  <c r="I744" i="30"/>
  <c r="H744" i="30"/>
  <c r="G744" i="30"/>
  <c r="F744" i="30"/>
  <c r="E744" i="30"/>
  <c r="D744" i="30"/>
  <c r="C744" i="30"/>
  <c r="Y738" i="30"/>
  <c r="X738" i="30"/>
  <c r="W738" i="30"/>
  <c r="V738" i="30"/>
  <c r="U738" i="30"/>
  <c r="T738" i="30"/>
  <c r="S738" i="30"/>
  <c r="R738" i="30"/>
  <c r="Q738" i="30"/>
  <c r="P738" i="30"/>
  <c r="O738" i="30"/>
  <c r="N738" i="30"/>
  <c r="M738" i="30"/>
  <c r="E736" i="30"/>
  <c r="D736" i="30"/>
  <c r="C736" i="30"/>
  <c r="E735" i="30"/>
  <c r="D735" i="30"/>
  <c r="C735" i="30"/>
  <c r="E734" i="30"/>
  <c r="D734" i="30"/>
  <c r="C734" i="30"/>
  <c r="E733" i="30"/>
  <c r="D733" i="30"/>
  <c r="C733" i="30"/>
  <c r="Y725" i="30"/>
  <c r="X725" i="30"/>
  <c r="W725" i="30"/>
  <c r="V725" i="30"/>
  <c r="U725" i="30"/>
  <c r="T725" i="30"/>
  <c r="S725" i="30"/>
  <c r="R725" i="30"/>
  <c r="Q725" i="30"/>
  <c r="P725" i="30"/>
  <c r="O725" i="30"/>
  <c r="N725" i="30"/>
  <c r="M725" i="30"/>
  <c r="I723" i="30"/>
  <c r="H723" i="30"/>
  <c r="G723" i="30"/>
  <c r="F723" i="30"/>
  <c r="E723" i="30"/>
  <c r="D723" i="30"/>
  <c r="C723" i="30"/>
  <c r="I722" i="30"/>
  <c r="H722" i="30"/>
  <c r="G722" i="30"/>
  <c r="F722" i="30"/>
  <c r="E722" i="30"/>
  <c r="D722" i="30"/>
  <c r="C722" i="30"/>
  <c r="I721" i="30"/>
  <c r="H721" i="30"/>
  <c r="G721" i="30"/>
  <c r="F721" i="30"/>
  <c r="E721" i="30"/>
  <c r="D721" i="30"/>
  <c r="C721" i="30"/>
  <c r="I720" i="30"/>
  <c r="H720" i="30"/>
  <c r="G720" i="30"/>
  <c r="F720" i="30"/>
  <c r="E720" i="30"/>
  <c r="D720" i="30"/>
  <c r="C720" i="30"/>
  <c r="Y714" i="30"/>
  <c r="X714" i="30"/>
  <c r="W714" i="30"/>
  <c r="V714" i="30"/>
  <c r="U714" i="30"/>
  <c r="T714" i="30"/>
  <c r="S714" i="30"/>
  <c r="R714" i="30"/>
  <c r="Q714" i="30"/>
  <c r="P714" i="30"/>
  <c r="O714" i="30"/>
  <c r="N714" i="30"/>
  <c r="M714" i="30"/>
  <c r="E712" i="30"/>
  <c r="D712" i="30"/>
  <c r="C712" i="30"/>
  <c r="E711" i="30"/>
  <c r="D711" i="30"/>
  <c r="C711" i="30"/>
  <c r="E710" i="30"/>
  <c r="D710" i="30"/>
  <c r="C710" i="30"/>
  <c r="E709" i="30"/>
  <c r="D709" i="30"/>
  <c r="C709" i="30"/>
  <c r="Y701" i="30"/>
  <c r="X701" i="30"/>
  <c r="W701" i="30"/>
  <c r="V701" i="30"/>
  <c r="U701" i="30"/>
  <c r="T701" i="30"/>
  <c r="S701" i="30"/>
  <c r="R701" i="30"/>
  <c r="Q701" i="30"/>
  <c r="P701" i="30"/>
  <c r="O701" i="30"/>
  <c r="N701" i="30"/>
  <c r="M701" i="30"/>
  <c r="I697" i="30"/>
  <c r="H697" i="30"/>
  <c r="G697" i="30"/>
  <c r="F697" i="30"/>
  <c r="E697" i="30"/>
  <c r="D697" i="30"/>
  <c r="C697" i="30"/>
  <c r="I696" i="30"/>
  <c r="H696" i="30"/>
  <c r="G696" i="30"/>
  <c r="F696" i="30"/>
  <c r="E696" i="30"/>
  <c r="D696" i="30"/>
  <c r="C696" i="30"/>
  <c r="I695" i="30"/>
  <c r="H695" i="30"/>
  <c r="G695" i="30"/>
  <c r="F695" i="30"/>
  <c r="E695" i="30"/>
  <c r="D695" i="30"/>
  <c r="C695" i="30"/>
  <c r="I694" i="30"/>
  <c r="H694" i="30"/>
  <c r="G694" i="30"/>
  <c r="F694" i="30"/>
  <c r="E694" i="30"/>
  <c r="D694" i="30"/>
  <c r="C694" i="30"/>
  <c r="I693" i="30"/>
  <c r="H693" i="30"/>
  <c r="G693" i="30"/>
  <c r="F693" i="30"/>
  <c r="E693" i="30"/>
  <c r="D693" i="30"/>
  <c r="C693" i="30"/>
  <c r="I692" i="30"/>
  <c r="H692" i="30"/>
  <c r="G692" i="30"/>
  <c r="F692" i="30"/>
  <c r="E692" i="30"/>
  <c r="D692" i="30"/>
  <c r="C692" i="30"/>
  <c r="I691" i="30"/>
  <c r="H691" i="30"/>
  <c r="G691" i="30"/>
  <c r="F691" i="30"/>
  <c r="E691" i="30"/>
  <c r="D691" i="30"/>
  <c r="C691" i="30"/>
  <c r="Y685" i="30"/>
  <c r="X685" i="30"/>
  <c r="W685" i="30"/>
  <c r="V685" i="30"/>
  <c r="U685" i="30"/>
  <c r="T685" i="30"/>
  <c r="S685" i="30"/>
  <c r="R685" i="30"/>
  <c r="Q685" i="30"/>
  <c r="P685" i="30"/>
  <c r="O685" i="30"/>
  <c r="N685" i="30"/>
  <c r="M685" i="30"/>
  <c r="E683" i="30"/>
  <c r="D683" i="30"/>
  <c r="C683" i="30"/>
  <c r="E682" i="30"/>
  <c r="D682" i="30"/>
  <c r="C682" i="30"/>
  <c r="E681" i="30"/>
  <c r="D681" i="30"/>
  <c r="C681" i="30"/>
  <c r="E680" i="30"/>
  <c r="D680" i="30"/>
  <c r="C680" i="30"/>
  <c r="E679" i="30"/>
  <c r="D679" i="30"/>
  <c r="C679" i="30"/>
  <c r="E678" i="30"/>
  <c r="D678" i="30"/>
  <c r="C678" i="30"/>
  <c r="E677" i="30"/>
  <c r="D677" i="30"/>
  <c r="C677" i="30"/>
  <c r="E676" i="30"/>
  <c r="D676" i="30"/>
  <c r="C676" i="30"/>
  <c r="E675" i="30"/>
  <c r="D675" i="30"/>
  <c r="C675" i="30"/>
  <c r="Y667" i="30"/>
  <c r="X667" i="30"/>
  <c r="W667" i="30"/>
  <c r="V667" i="30"/>
  <c r="U667" i="30"/>
  <c r="T667" i="30"/>
  <c r="S667" i="30"/>
  <c r="R667" i="30"/>
  <c r="Q667" i="30"/>
  <c r="P667" i="30"/>
  <c r="O667" i="30"/>
  <c r="N667" i="30"/>
  <c r="M667" i="30"/>
  <c r="E549" i="30"/>
  <c r="D549" i="30"/>
  <c r="C549" i="30"/>
  <c r="Y543" i="30"/>
  <c r="X543" i="30"/>
  <c r="W543" i="30"/>
  <c r="V543" i="30"/>
  <c r="U543" i="30"/>
  <c r="T543" i="30"/>
  <c r="S543" i="30"/>
  <c r="R543" i="30"/>
  <c r="Q543" i="30"/>
  <c r="P543" i="30"/>
  <c r="O543" i="30"/>
  <c r="N543" i="30"/>
  <c r="M543" i="30"/>
  <c r="D423" i="30"/>
  <c r="C423" i="30"/>
  <c r="Y415" i="30"/>
  <c r="X415" i="30"/>
  <c r="W415" i="30"/>
  <c r="V415" i="30"/>
  <c r="U415" i="30"/>
  <c r="T415" i="30"/>
  <c r="S415" i="30"/>
  <c r="R415" i="30"/>
  <c r="Q415" i="30"/>
  <c r="P415" i="30"/>
  <c r="O415" i="30"/>
  <c r="N415" i="30"/>
  <c r="M415" i="30"/>
  <c r="E413" i="30"/>
  <c r="D413" i="30"/>
  <c r="C413" i="30"/>
  <c r="E412" i="30"/>
  <c r="D412" i="30"/>
  <c r="C412" i="30"/>
  <c r="E378" i="30"/>
  <c r="D378" i="30"/>
  <c r="C378" i="30"/>
  <c r="Y372" i="30"/>
  <c r="X372" i="30"/>
  <c r="W372" i="30"/>
  <c r="V372" i="30"/>
  <c r="U372" i="30"/>
  <c r="T372" i="30"/>
  <c r="S372" i="30"/>
  <c r="R372" i="30"/>
  <c r="Q372" i="30"/>
  <c r="P372" i="30"/>
  <c r="O372" i="30"/>
  <c r="N372" i="30"/>
  <c r="M372" i="30"/>
  <c r="E370" i="30"/>
  <c r="D370" i="30"/>
  <c r="C370" i="30"/>
  <c r="D337" i="30"/>
  <c r="C337" i="30"/>
  <c r="E336" i="30"/>
  <c r="D336" i="30"/>
  <c r="C336" i="30"/>
  <c r="Y328" i="30"/>
  <c r="X328" i="30"/>
  <c r="W328" i="30"/>
  <c r="V328" i="30"/>
  <c r="U328" i="30"/>
  <c r="T328" i="30"/>
  <c r="S328" i="30"/>
  <c r="R328" i="30"/>
  <c r="Q328" i="30"/>
  <c r="P328" i="30"/>
  <c r="O328" i="30"/>
  <c r="N328" i="30"/>
  <c r="M328" i="30"/>
  <c r="C327" i="30"/>
  <c r="C326" i="30"/>
  <c r="C325" i="30"/>
  <c r="C324" i="30"/>
  <c r="C323" i="30"/>
  <c r="C322" i="30"/>
  <c r="C321" i="30"/>
  <c r="C320" i="30"/>
  <c r="C319" i="30"/>
  <c r="Y313" i="30"/>
  <c r="X313" i="30"/>
  <c r="W313" i="30"/>
  <c r="V313" i="30"/>
  <c r="U313" i="30"/>
  <c r="T313" i="30"/>
  <c r="S313" i="30"/>
  <c r="R313" i="30"/>
  <c r="Q313" i="30"/>
  <c r="P313" i="30"/>
  <c r="O313" i="30"/>
  <c r="N313" i="30"/>
  <c r="M313" i="30"/>
  <c r="C312" i="30"/>
  <c r="C311" i="30"/>
  <c r="C310" i="30"/>
  <c r="C309" i="30"/>
  <c r="C308" i="30"/>
  <c r="C307" i="30"/>
  <c r="C306" i="30"/>
  <c r="C305" i="30"/>
  <c r="C304" i="30"/>
  <c r="Y296" i="30"/>
  <c r="X296" i="30"/>
  <c r="W296" i="30"/>
  <c r="V296" i="30"/>
  <c r="U296" i="30"/>
  <c r="T296" i="30"/>
  <c r="S296" i="30"/>
  <c r="R296" i="30"/>
  <c r="Q296" i="30"/>
  <c r="P296" i="30"/>
  <c r="O296" i="30"/>
  <c r="N296" i="30"/>
  <c r="M296" i="30"/>
  <c r="C295" i="30"/>
  <c r="C294" i="30"/>
  <c r="C293" i="30"/>
  <c r="C292" i="30"/>
  <c r="C291" i="30"/>
  <c r="C290" i="30"/>
  <c r="C289" i="30"/>
  <c r="C288" i="30"/>
  <c r="C287" i="30"/>
  <c r="C280" i="30"/>
  <c r="C279" i="30"/>
  <c r="C278" i="30"/>
  <c r="C277" i="30"/>
  <c r="C276" i="30"/>
  <c r="C275" i="30"/>
  <c r="C274" i="30"/>
  <c r="C273" i="30"/>
  <c r="C272" i="30"/>
  <c r="Y263" i="30"/>
  <c r="X263" i="30"/>
  <c r="W263" i="30"/>
  <c r="V263" i="30"/>
  <c r="U263" i="30"/>
  <c r="T263" i="30"/>
  <c r="S263" i="30"/>
  <c r="R263" i="30"/>
  <c r="Q263" i="30"/>
  <c r="P263" i="30"/>
  <c r="O263" i="30"/>
  <c r="N263" i="30"/>
  <c r="M263" i="30"/>
  <c r="Y248" i="30"/>
  <c r="X248" i="30"/>
  <c r="W248" i="30"/>
  <c r="V248" i="30"/>
  <c r="U248" i="30"/>
  <c r="T248" i="30"/>
  <c r="S248" i="30"/>
  <c r="R248" i="30"/>
  <c r="Q248" i="30"/>
  <c r="P248" i="30"/>
  <c r="O248" i="30"/>
  <c r="N248" i="30"/>
  <c r="M248" i="30"/>
  <c r="I247" i="30"/>
  <c r="I262" i="30" s="1"/>
  <c r="H247" i="30"/>
  <c r="H262" i="30" s="1"/>
  <c r="G247" i="30"/>
  <c r="G262" i="30" s="1"/>
  <c r="F247" i="30"/>
  <c r="F262" i="30" s="1"/>
  <c r="E247" i="30"/>
  <c r="E262" i="30" s="1"/>
  <c r="D247" i="30"/>
  <c r="D262" i="30" s="1"/>
  <c r="C247" i="30"/>
  <c r="C262" i="30" s="1"/>
  <c r="I246" i="30"/>
  <c r="I261" i="30" s="1"/>
  <c r="H246" i="30"/>
  <c r="H261" i="30" s="1"/>
  <c r="G246" i="30"/>
  <c r="G261" i="30" s="1"/>
  <c r="F246" i="30"/>
  <c r="F261" i="30" s="1"/>
  <c r="E246" i="30"/>
  <c r="E261" i="30" s="1"/>
  <c r="D246" i="30"/>
  <c r="D261" i="30" s="1"/>
  <c r="C246" i="30"/>
  <c r="C261" i="30" s="1"/>
  <c r="I245" i="30"/>
  <c r="I260" i="30" s="1"/>
  <c r="H245" i="30"/>
  <c r="H260" i="30" s="1"/>
  <c r="G245" i="30"/>
  <c r="G260" i="30" s="1"/>
  <c r="F245" i="30"/>
  <c r="F260" i="30" s="1"/>
  <c r="E245" i="30"/>
  <c r="E260" i="30" s="1"/>
  <c r="D245" i="30"/>
  <c r="D260" i="30" s="1"/>
  <c r="C245" i="30"/>
  <c r="C260" i="30" s="1"/>
  <c r="I244" i="30"/>
  <c r="I259" i="30" s="1"/>
  <c r="H244" i="30"/>
  <c r="H259" i="30" s="1"/>
  <c r="G244" i="30"/>
  <c r="G259" i="30" s="1"/>
  <c r="F244" i="30"/>
  <c r="F259" i="30" s="1"/>
  <c r="E244" i="30"/>
  <c r="E259" i="30" s="1"/>
  <c r="D244" i="30"/>
  <c r="D259" i="30" s="1"/>
  <c r="C244" i="30"/>
  <c r="C259" i="30" s="1"/>
  <c r="I243" i="30"/>
  <c r="I258" i="30" s="1"/>
  <c r="H243" i="30"/>
  <c r="H258" i="30" s="1"/>
  <c r="G243" i="30"/>
  <c r="G258" i="30" s="1"/>
  <c r="F243" i="30"/>
  <c r="F258" i="30" s="1"/>
  <c r="E243" i="30"/>
  <c r="E258" i="30" s="1"/>
  <c r="D243" i="30"/>
  <c r="D258" i="30" s="1"/>
  <c r="C243" i="30"/>
  <c r="C258" i="30" s="1"/>
  <c r="I242" i="30"/>
  <c r="I257" i="30" s="1"/>
  <c r="H242" i="30"/>
  <c r="H257" i="30" s="1"/>
  <c r="G242" i="30"/>
  <c r="G257" i="30" s="1"/>
  <c r="F242" i="30"/>
  <c r="F257" i="30" s="1"/>
  <c r="E242" i="30"/>
  <c r="E257" i="30" s="1"/>
  <c r="D242" i="30"/>
  <c r="D257" i="30" s="1"/>
  <c r="C242" i="30"/>
  <c r="C257" i="30" s="1"/>
  <c r="I241" i="30"/>
  <c r="I256" i="30" s="1"/>
  <c r="H241" i="30"/>
  <c r="H256" i="30" s="1"/>
  <c r="G241" i="30"/>
  <c r="G256" i="30" s="1"/>
  <c r="F241" i="30"/>
  <c r="F256" i="30" s="1"/>
  <c r="E241" i="30"/>
  <c r="E256" i="30" s="1"/>
  <c r="D241" i="30"/>
  <c r="D256" i="30" s="1"/>
  <c r="C241" i="30"/>
  <c r="C256" i="30" s="1"/>
  <c r="I240" i="30"/>
  <c r="I255" i="30" s="1"/>
  <c r="H240" i="30"/>
  <c r="H255" i="30" s="1"/>
  <c r="G240" i="30"/>
  <c r="G255" i="30" s="1"/>
  <c r="F240" i="30"/>
  <c r="F255" i="30" s="1"/>
  <c r="E240" i="30"/>
  <c r="E255" i="30" s="1"/>
  <c r="D240" i="30"/>
  <c r="D255" i="30" s="1"/>
  <c r="C240" i="30"/>
  <c r="C255" i="30" s="1"/>
  <c r="I239" i="30"/>
  <c r="I254" i="30" s="1"/>
  <c r="H239" i="30"/>
  <c r="H254" i="30" s="1"/>
  <c r="G239" i="30"/>
  <c r="G254" i="30" s="1"/>
  <c r="F239" i="30"/>
  <c r="F254" i="30" s="1"/>
  <c r="E239" i="30"/>
  <c r="E254" i="30" s="1"/>
  <c r="D239" i="30"/>
  <c r="D254" i="30" s="1"/>
  <c r="C239" i="30"/>
  <c r="C254" i="30" s="1"/>
  <c r="I238" i="30"/>
  <c r="I253" i="30" s="1"/>
  <c r="H238" i="30"/>
  <c r="H253" i="30" s="1"/>
  <c r="G238" i="30"/>
  <c r="G253" i="30" s="1"/>
  <c r="F238" i="30"/>
  <c r="F253" i="30" s="1"/>
  <c r="E238" i="30"/>
  <c r="E253" i="30" s="1"/>
  <c r="D238" i="30"/>
  <c r="D253" i="30" s="1"/>
  <c r="C238" i="30"/>
  <c r="C253" i="30" s="1"/>
  <c r="I237" i="30"/>
  <c r="I252" i="30" s="1"/>
  <c r="H237" i="30"/>
  <c r="H252" i="30" s="1"/>
  <c r="G237" i="30"/>
  <c r="G252" i="30" s="1"/>
  <c r="F237" i="30"/>
  <c r="F252" i="30" s="1"/>
  <c r="E237" i="30"/>
  <c r="E252" i="30" s="1"/>
  <c r="D237" i="30"/>
  <c r="D252" i="30" s="1"/>
  <c r="C237" i="30"/>
  <c r="C252" i="30" s="1"/>
  <c r="Y230" i="30"/>
  <c r="X230" i="30"/>
  <c r="W230" i="30"/>
  <c r="V230" i="30"/>
  <c r="U230" i="30"/>
  <c r="T230" i="30"/>
  <c r="S230" i="30"/>
  <c r="R230" i="30"/>
  <c r="Q230" i="30"/>
  <c r="P230" i="30"/>
  <c r="O230" i="30"/>
  <c r="N230" i="30"/>
  <c r="M230" i="30"/>
  <c r="Y215" i="30"/>
  <c r="X215" i="30"/>
  <c r="W215" i="30"/>
  <c r="V215" i="30"/>
  <c r="U215" i="30"/>
  <c r="T215" i="30"/>
  <c r="S215" i="30"/>
  <c r="R215" i="30"/>
  <c r="Q215" i="30"/>
  <c r="P215" i="30"/>
  <c r="O215" i="30"/>
  <c r="N215" i="30"/>
  <c r="M215" i="30"/>
  <c r="I214" i="30"/>
  <c r="I229" i="30" s="1"/>
  <c r="H214" i="30"/>
  <c r="H229" i="30" s="1"/>
  <c r="G214" i="30"/>
  <c r="G229" i="30" s="1"/>
  <c r="F214" i="30"/>
  <c r="F229" i="30" s="1"/>
  <c r="E214" i="30"/>
  <c r="E229" i="30" s="1"/>
  <c r="D214" i="30"/>
  <c r="D229" i="30" s="1"/>
  <c r="C214" i="30"/>
  <c r="C229" i="30" s="1"/>
  <c r="I213" i="30"/>
  <c r="I228" i="30" s="1"/>
  <c r="H213" i="30"/>
  <c r="H228" i="30" s="1"/>
  <c r="G213" i="30"/>
  <c r="G228" i="30" s="1"/>
  <c r="F213" i="30"/>
  <c r="F228" i="30" s="1"/>
  <c r="E213" i="30"/>
  <c r="E228" i="30" s="1"/>
  <c r="D213" i="30"/>
  <c r="D228" i="30" s="1"/>
  <c r="C213" i="30"/>
  <c r="C228" i="30" s="1"/>
  <c r="I212" i="30"/>
  <c r="I227" i="30" s="1"/>
  <c r="H212" i="30"/>
  <c r="H227" i="30" s="1"/>
  <c r="G212" i="30"/>
  <c r="G227" i="30" s="1"/>
  <c r="F212" i="30"/>
  <c r="F227" i="30" s="1"/>
  <c r="E212" i="30"/>
  <c r="E227" i="30" s="1"/>
  <c r="D212" i="30"/>
  <c r="D227" i="30" s="1"/>
  <c r="C212" i="30"/>
  <c r="C227" i="30" s="1"/>
  <c r="I211" i="30"/>
  <c r="I226" i="30" s="1"/>
  <c r="H211" i="30"/>
  <c r="H226" i="30" s="1"/>
  <c r="G211" i="30"/>
  <c r="G226" i="30" s="1"/>
  <c r="F211" i="30"/>
  <c r="F226" i="30" s="1"/>
  <c r="E211" i="30"/>
  <c r="E226" i="30" s="1"/>
  <c r="D211" i="30"/>
  <c r="D226" i="30" s="1"/>
  <c r="C211" i="30"/>
  <c r="C226" i="30" s="1"/>
  <c r="I210" i="30"/>
  <c r="I225" i="30" s="1"/>
  <c r="H210" i="30"/>
  <c r="H225" i="30" s="1"/>
  <c r="G210" i="30"/>
  <c r="G225" i="30" s="1"/>
  <c r="F210" i="30"/>
  <c r="F225" i="30" s="1"/>
  <c r="E210" i="30"/>
  <c r="E225" i="30" s="1"/>
  <c r="D210" i="30"/>
  <c r="D225" i="30" s="1"/>
  <c r="C210" i="30"/>
  <c r="C225" i="30" s="1"/>
  <c r="I209" i="30"/>
  <c r="I224" i="30" s="1"/>
  <c r="H209" i="30"/>
  <c r="H224" i="30" s="1"/>
  <c r="G209" i="30"/>
  <c r="G224" i="30" s="1"/>
  <c r="F209" i="30"/>
  <c r="F224" i="30" s="1"/>
  <c r="E209" i="30"/>
  <c r="E224" i="30" s="1"/>
  <c r="D209" i="30"/>
  <c r="D224" i="30" s="1"/>
  <c r="C209" i="30"/>
  <c r="C224" i="30" s="1"/>
  <c r="I208" i="30"/>
  <c r="I223" i="30" s="1"/>
  <c r="H208" i="30"/>
  <c r="H223" i="30" s="1"/>
  <c r="G208" i="30"/>
  <c r="G223" i="30" s="1"/>
  <c r="F208" i="30"/>
  <c r="F223" i="30" s="1"/>
  <c r="E208" i="30"/>
  <c r="E223" i="30" s="1"/>
  <c r="D208" i="30"/>
  <c r="D223" i="30" s="1"/>
  <c r="C208" i="30"/>
  <c r="C223" i="30" s="1"/>
  <c r="I207" i="30"/>
  <c r="I222" i="30" s="1"/>
  <c r="H207" i="30"/>
  <c r="H222" i="30" s="1"/>
  <c r="G207" i="30"/>
  <c r="G222" i="30" s="1"/>
  <c r="F207" i="30"/>
  <c r="F222" i="30" s="1"/>
  <c r="E207" i="30"/>
  <c r="E222" i="30" s="1"/>
  <c r="D207" i="30"/>
  <c r="D222" i="30" s="1"/>
  <c r="C207" i="30"/>
  <c r="C222" i="30" s="1"/>
  <c r="I206" i="30"/>
  <c r="I221" i="30" s="1"/>
  <c r="H206" i="30"/>
  <c r="H221" i="30" s="1"/>
  <c r="G206" i="30"/>
  <c r="G221" i="30" s="1"/>
  <c r="F206" i="30"/>
  <c r="F221" i="30" s="1"/>
  <c r="E206" i="30"/>
  <c r="E221" i="30" s="1"/>
  <c r="D206" i="30"/>
  <c r="D221" i="30" s="1"/>
  <c r="C206" i="30"/>
  <c r="C221" i="30" s="1"/>
  <c r="I205" i="30"/>
  <c r="I220" i="30" s="1"/>
  <c r="H205" i="30"/>
  <c r="H220" i="30" s="1"/>
  <c r="G205" i="30"/>
  <c r="G220" i="30" s="1"/>
  <c r="F205" i="30"/>
  <c r="F220" i="30" s="1"/>
  <c r="E205" i="30"/>
  <c r="E220" i="30" s="1"/>
  <c r="D205" i="30"/>
  <c r="D220" i="30" s="1"/>
  <c r="C205" i="30"/>
  <c r="C220" i="30" s="1"/>
  <c r="I204" i="30"/>
  <c r="I219" i="30" s="1"/>
  <c r="H204" i="30"/>
  <c r="H219" i="30" s="1"/>
  <c r="G204" i="30"/>
  <c r="G219" i="30" s="1"/>
  <c r="F204" i="30"/>
  <c r="F219" i="30" s="1"/>
  <c r="E204" i="30"/>
  <c r="E219" i="30" s="1"/>
  <c r="D204" i="30"/>
  <c r="D219" i="30" s="1"/>
  <c r="C204" i="30"/>
  <c r="C219" i="30" s="1"/>
  <c r="Y197" i="30"/>
  <c r="X197" i="30"/>
  <c r="W197" i="30"/>
  <c r="V197" i="30"/>
  <c r="U197" i="30"/>
  <c r="T197" i="30"/>
  <c r="S197" i="30"/>
  <c r="R197" i="30"/>
  <c r="Q197" i="30"/>
  <c r="P197" i="30"/>
  <c r="O197" i="30"/>
  <c r="N197" i="30"/>
  <c r="M197" i="30"/>
  <c r="T179" i="30"/>
  <c r="S179" i="30"/>
  <c r="R179" i="30"/>
  <c r="Q179" i="30"/>
  <c r="P179" i="30"/>
  <c r="O179" i="30"/>
  <c r="N179" i="30"/>
  <c r="M179" i="30"/>
  <c r="I167" i="30"/>
  <c r="I185" i="30" s="1"/>
  <c r="H167" i="30"/>
  <c r="H185" i="30" s="1"/>
  <c r="G167" i="30"/>
  <c r="G185" i="30" s="1"/>
  <c r="F167" i="30"/>
  <c r="F185" i="30" s="1"/>
  <c r="E167" i="30"/>
  <c r="E185" i="30" s="1"/>
  <c r="D167" i="30"/>
  <c r="D185" i="30" s="1"/>
  <c r="C167" i="30"/>
  <c r="C185" i="30" s="1"/>
  <c r="I166" i="30"/>
  <c r="I184" i="30" s="1"/>
  <c r="H166" i="30"/>
  <c r="H184" i="30" s="1"/>
  <c r="G166" i="30"/>
  <c r="G184" i="30" s="1"/>
  <c r="F166" i="30"/>
  <c r="F184" i="30" s="1"/>
  <c r="E166" i="30"/>
  <c r="E184" i="30" s="1"/>
  <c r="D166" i="30"/>
  <c r="D184" i="30" s="1"/>
  <c r="C166" i="30"/>
  <c r="C184" i="30" s="1"/>
  <c r="I165" i="30"/>
  <c r="I183" i="30" s="1"/>
  <c r="H165" i="30"/>
  <c r="H183" i="30" s="1"/>
  <c r="G165" i="30"/>
  <c r="G183" i="30" s="1"/>
  <c r="F165" i="30"/>
  <c r="F183" i="30" s="1"/>
  <c r="E165" i="30"/>
  <c r="E183" i="30" s="1"/>
  <c r="D165" i="30"/>
  <c r="D183" i="30" s="1"/>
  <c r="C165" i="30"/>
  <c r="C183" i="30" s="1"/>
  <c r="Y159" i="30"/>
  <c r="X159" i="30"/>
  <c r="W159" i="30"/>
  <c r="V159" i="30"/>
  <c r="U159" i="30"/>
  <c r="T159" i="30"/>
  <c r="S159" i="30"/>
  <c r="R159" i="30"/>
  <c r="Q159" i="30"/>
  <c r="P159" i="30"/>
  <c r="O159" i="30"/>
  <c r="N159" i="30"/>
  <c r="M159" i="30"/>
  <c r="T86" i="30"/>
  <c r="S86" i="30"/>
  <c r="R86" i="30"/>
  <c r="Q86" i="30"/>
  <c r="P86" i="30"/>
  <c r="O86" i="30"/>
  <c r="N86" i="30"/>
  <c r="M86" i="30"/>
  <c r="I83" i="30"/>
  <c r="H83" i="30"/>
  <c r="G83" i="30"/>
  <c r="F83" i="30"/>
  <c r="E83" i="30"/>
  <c r="D83" i="30"/>
  <c r="C83" i="30"/>
  <c r="I20" i="30"/>
  <c r="I93" i="30" s="1"/>
  <c r="H20" i="30"/>
  <c r="H93" i="30" s="1"/>
  <c r="G20" i="30"/>
  <c r="G93" i="30" s="1"/>
  <c r="F20" i="30"/>
  <c r="F93" i="30" s="1"/>
  <c r="E20" i="30"/>
  <c r="E93" i="30" s="1"/>
  <c r="D20" i="30"/>
  <c r="D93" i="30" s="1"/>
  <c r="C20" i="30"/>
  <c r="C93" i="30" s="1"/>
  <c r="I19" i="30"/>
  <c r="I92" i="30" s="1"/>
  <c r="H19" i="30"/>
  <c r="H92" i="30" s="1"/>
  <c r="G19" i="30"/>
  <c r="G92" i="30" s="1"/>
  <c r="F19" i="30"/>
  <c r="F92" i="30" s="1"/>
  <c r="E19" i="30"/>
  <c r="E92" i="30" s="1"/>
  <c r="D19" i="30"/>
  <c r="D92" i="30" s="1"/>
  <c r="C19" i="30"/>
  <c r="C92" i="30" s="1"/>
  <c r="I18" i="30"/>
  <c r="I91" i="30" s="1"/>
  <c r="H18" i="30"/>
  <c r="H91" i="30" s="1"/>
  <c r="G18" i="30"/>
  <c r="G91" i="30" s="1"/>
  <c r="F18" i="30"/>
  <c r="F91" i="30" s="1"/>
  <c r="E18" i="30"/>
  <c r="E91" i="30" s="1"/>
  <c r="D18" i="30"/>
  <c r="D91" i="30" s="1"/>
  <c r="C18" i="30"/>
  <c r="C91" i="30" s="1"/>
  <c r="I17" i="30"/>
  <c r="I90" i="30" s="1"/>
  <c r="H17" i="30"/>
  <c r="H90" i="30" s="1"/>
  <c r="G17" i="30"/>
  <c r="G90" i="30" s="1"/>
  <c r="F17" i="30"/>
  <c r="F90" i="30" s="1"/>
  <c r="E17" i="30"/>
  <c r="E90" i="30" s="1"/>
  <c r="D17" i="30"/>
  <c r="D90" i="30" s="1"/>
  <c r="C17" i="30"/>
  <c r="C90" i="30" s="1"/>
  <c r="B3" i="30"/>
  <c r="A2" i="30"/>
  <c r="K53" i="17"/>
  <c r="J53" i="17"/>
  <c r="I53" i="17"/>
  <c r="H53" i="17"/>
  <c r="G53" i="17"/>
  <c r="F53" i="17"/>
  <c r="E53" i="17"/>
  <c r="D53" i="17"/>
  <c r="B53" i="17"/>
  <c r="K52" i="17"/>
  <c r="J52" i="17"/>
  <c r="I52" i="17"/>
  <c r="H52" i="17"/>
  <c r="G52" i="17"/>
  <c r="F52" i="17"/>
  <c r="E52" i="17"/>
  <c r="D52" i="17"/>
  <c r="B52" i="17"/>
  <c r="K51" i="17"/>
  <c r="J51" i="17"/>
  <c r="I51" i="17"/>
  <c r="H51" i="17"/>
  <c r="G51" i="17"/>
  <c r="F51" i="17"/>
  <c r="E51" i="17"/>
  <c r="D51" i="17"/>
  <c r="B51" i="17"/>
  <c r="K50" i="17"/>
  <c r="J50" i="17"/>
  <c r="I50" i="17"/>
  <c r="H50" i="17"/>
  <c r="G50" i="17"/>
  <c r="F50" i="17"/>
  <c r="E50" i="17"/>
  <c r="D50" i="17"/>
  <c r="B50" i="17"/>
  <c r="K49" i="17"/>
  <c r="J49" i="17"/>
  <c r="I49" i="17"/>
  <c r="H49" i="17"/>
  <c r="G49" i="17"/>
  <c r="F49" i="17"/>
  <c r="E49" i="17"/>
  <c r="D49" i="17"/>
  <c r="B49" i="17"/>
  <c r="K48" i="17"/>
  <c r="J48" i="17"/>
  <c r="I48" i="17"/>
  <c r="H48" i="17"/>
  <c r="G48" i="17"/>
  <c r="F48" i="17"/>
  <c r="E48" i="17"/>
  <c r="D48" i="17"/>
  <c r="B48" i="17"/>
  <c r="B46" i="17"/>
  <c r="K27" i="17"/>
  <c r="J27" i="17"/>
  <c r="I27" i="17"/>
  <c r="H27" i="17"/>
  <c r="G27" i="17"/>
  <c r="F27" i="17"/>
  <c r="E27" i="17"/>
  <c r="D27" i="17"/>
  <c r="B27" i="17"/>
  <c r="K26" i="17"/>
  <c r="J26" i="17"/>
  <c r="I26" i="17"/>
  <c r="H26" i="17"/>
  <c r="G26" i="17"/>
  <c r="F26" i="17"/>
  <c r="E26" i="17"/>
  <c r="D26" i="17"/>
  <c r="B26" i="17"/>
  <c r="K25" i="17"/>
  <c r="J25" i="17"/>
  <c r="I25" i="17"/>
  <c r="H25" i="17"/>
  <c r="G25" i="17"/>
  <c r="F25" i="17"/>
  <c r="E25" i="17"/>
  <c r="D25" i="17"/>
  <c r="B25" i="17"/>
  <c r="K24" i="17"/>
  <c r="J24" i="17"/>
  <c r="I24" i="17"/>
  <c r="H24" i="17"/>
  <c r="G24" i="17"/>
  <c r="F24" i="17"/>
  <c r="E24" i="17"/>
  <c r="D24" i="17"/>
  <c r="B24" i="17"/>
  <c r="K23" i="17"/>
  <c r="J23" i="17"/>
  <c r="I23" i="17"/>
  <c r="H23" i="17"/>
  <c r="G23" i="17"/>
  <c r="F23" i="17"/>
  <c r="E23" i="17"/>
  <c r="D23" i="17"/>
  <c r="B23" i="17"/>
  <c r="K22" i="17"/>
  <c r="J22" i="17"/>
  <c r="I22" i="17"/>
  <c r="H22" i="17"/>
  <c r="G22" i="17"/>
  <c r="F22" i="17"/>
  <c r="E22" i="17"/>
  <c r="D22" i="17"/>
  <c r="B22" i="17"/>
  <c r="K21" i="17"/>
  <c r="J21" i="17"/>
  <c r="I21" i="17"/>
  <c r="H21" i="17"/>
  <c r="G21" i="17"/>
  <c r="F21" i="17"/>
  <c r="E21" i="17"/>
  <c r="D21" i="17"/>
  <c r="B21" i="17"/>
  <c r="K20" i="17"/>
  <c r="J20" i="17"/>
  <c r="I20" i="17"/>
  <c r="H20" i="17"/>
  <c r="G20" i="17"/>
  <c r="F20" i="17"/>
  <c r="E20" i="17"/>
  <c r="D20" i="17"/>
  <c r="B20" i="17"/>
  <c r="K19" i="17"/>
  <c r="J19" i="17"/>
  <c r="I19" i="17"/>
  <c r="H19" i="17"/>
  <c r="G19" i="17"/>
  <c r="F19" i="17"/>
  <c r="E19" i="17"/>
  <c r="D19" i="17"/>
  <c r="B19" i="17"/>
  <c r="K18" i="17"/>
  <c r="J18" i="17"/>
  <c r="I18" i="17"/>
  <c r="H18" i="17"/>
  <c r="G18" i="17"/>
  <c r="F18" i="17"/>
  <c r="E18" i="17"/>
  <c r="D18" i="17"/>
  <c r="B18" i="17"/>
  <c r="K17" i="17"/>
  <c r="J17" i="17"/>
  <c r="I17" i="17"/>
  <c r="H17" i="17"/>
  <c r="G17" i="17"/>
  <c r="F17" i="17"/>
  <c r="E17" i="17"/>
  <c r="D17" i="17"/>
  <c r="B17" i="17"/>
  <c r="K16" i="17"/>
  <c r="J16" i="17"/>
  <c r="I16" i="17"/>
  <c r="H16" i="17"/>
  <c r="G16" i="17"/>
  <c r="F16" i="17"/>
  <c r="E16" i="17"/>
  <c r="D16" i="17"/>
  <c r="B16" i="17"/>
  <c r="K15" i="17"/>
  <c r="J15" i="17"/>
  <c r="I15" i="17"/>
  <c r="H15" i="17"/>
  <c r="G15" i="17"/>
  <c r="F15" i="17"/>
  <c r="E15" i="17"/>
  <c r="D15" i="17"/>
  <c r="B15" i="17"/>
  <c r="K14" i="17"/>
  <c r="J14" i="17"/>
  <c r="I14" i="17"/>
  <c r="H14" i="17"/>
  <c r="G14" i="17"/>
  <c r="F14" i="17"/>
  <c r="E14" i="17"/>
  <c r="D14" i="17"/>
  <c r="B14" i="17"/>
  <c r="K13" i="17"/>
  <c r="J13" i="17"/>
  <c r="I13" i="17"/>
  <c r="H13" i="17"/>
  <c r="G13" i="17"/>
  <c r="F13" i="17"/>
  <c r="E13" i="17"/>
  <c r="D13" i="17"/>
  <c r="B13" i="17"/>
  <c r="K12" i="17"/>
  <c r="J12" i="17"/>
  <c r="I12" i="17"/>
  <c r="H12" i="17"/>
  <c r="G12" i="17"/>
  <c r="F12" i="17"/>
  <c r="E12" i="17"/>
  <c r="D12" i="17"/>
  <c r="B12" i="17"/>
  <c r="K11" i="17"/>
  <c r="J11" i="17"/>
  <c r="I11" i="17"/>
  <c r="H11" i="17"/>
  <c r="G11" i="17"/>
  <c r="F11" i="17"/>
  <c r="E11" i="17"/>
  <c r="D11" i="17"/>
  <c r="B11" i="17"/>
  <c r="B8" i="17"/>
  <c r="L6" i="17"/>
  <c r="B3" i="17"/>
  <c r="A3" i="17"/>
  <c r="A2" i="17"/>
  <c r="K17" i="3"/>
  <c r="K18" i="4" s="1"/>
  <c r="J17" i="3"/>
  <c r="J18" i="4" s="1"/>
  <c r="I17" i="3"/>
  <c r="I18" i="4" s="1"/>
  <c r="H17" i="3"/>
  <c r="H18" i="4" s="1"/>
  <c r="G17" i="3"/>
  <c r="F17" i="3"/>
  <c r="F18" i="4" s="1"/>
  <c r="E17" i="3"/>
  <c r="E18" i="4" s="1"/>
  <c r="D17" i="3"/>
  <c r="D18" i="4" s="1"/>
  <c r="K12" i="3"/>
  <c r="K17" i="4" s="1"/>
  <c r="J12" i="3"/>
  <c r="J17" i="4" s="1"/>
  <c r="I12" i="3"/>
  <c r="I17" i="4" s="1"/>
  <c r="H12" i="3"/>
  <c r="H17" i="4" s="1"/>
  <c r="G12" i="3"/>
  <c r="F12" i="3"/>
  <c r="F17" i="4" s="1"/>
  <c r="E12" i="3"/>
  <c r="E17" i="4" s="1"/>
  <c r="D12" i="3"/>
  <c r="D17" i="4" s="1"/>
  <c r="B3" i="3"/>
  <c r="A3" i="3"/>
  <c r="A2" i="3"/>
  <c r="K102" i="5"/>
  <c r="K15" i="4" s="1"/>
  <c r="J102" i="5"/>
  <c r="J15" i="4" s="1"/>
  <c r="I102" i="5"/>
  <c r="I15" i="4" s="1"/>
  <c r="H102" i="5"/>
  <c r="H15" i="4" s="1"/>
  <c r="G102" i="5"/>
  <c r="G15" i="4" s="1"/>
  <c r="F102" i="5"/>
  <c r="F15" i="4" s="1"/>
  <c r="E102" i="5"/>
  <c r="E15" i="4" s="1"/>
  <c r="D102" i="5"/>
  <c r="D15" i="4" s="1"/>
  <c r="A100" i="5"/>
  <c r="A111" i="5" s="1"/>
  <c r="A97" i="5"/>
  <c r="A110" i="5" s="1"/>
  <c r="A94" i="5"/>
  <c r="A109" i="5" s="1"/>
  <c r="A91" i="5"/>
  <c r="A108" i="5" s="1"/>
  <c r="A88" i="5"/>
  <c r="A107" i="5" s="1"/>
  <c r="A85" i="5"/>
  <c r="A106" i="5" s="1"/>
  <c r="A82" i="5"/>
  <c r="A105" i="5" s="1"/>
  <c r="K73" i="5"/>
  <c r="J73" i="5"/>
  <c r="I73" i="5"/>
  <c r="H73" i="5"/>
  <c r="G73" i="5"/>
  <c r="F73" i="5"/>
  <c r="E73" i="5"/>
  <c r="D73" i="5"/>
  <c r="A69" i="5"/>
  <c r="I69" i="5" s="1"/>
  <c r="A65" i="5"/>
  <c r="I65" i="5" s="1"/>
  <c r="A61" i="5"/>
  <c r="I61" i="5" s="1"/>
  <c r="A57" i="5"/>
  <c r="I57" i="5" s="1"/>
  <c r="A53" i="5"/>
  <c r="I53" i="5" s="1"/>
  <c r="A49" i="5"/>
  <c r="E49" i="5" s="1"/>
  <c r="A45" i="5"/>
  <c r="A44" i="5"/>
  <c r="A43" i="5"/>
  <c r="A42" i="5"/>
  <c r="A41" i="5"/>
  <c r="A40" i="5"/>
  <c r="A39" i="5"/>
  <c r="A25" i="5"/>
  <c r="A24" i="5"/>
  <c r="A23" i="5"/>
  <c r="A22" i="5"/>
  <c r="A21" i="5"/>
  <c r="K18" i="5"/>
  <c r="J18" i="5"/>
  <c r="I18" i="5"/>
  <c r="H18" i="5"/>
  <c r="G18" i="5"/>
  <c r="F18" i="5"/>
  <c r="E18" i="5"/>
  <c r="D18" i="5"/>
  <c r="M17" i="5"/>
  <c r="M16" i="5"/>
  <c r="M15" i="5"/>
  <c r="M14" i="5"/>
  <c r="M13" i="5"/>
  <c r="M12" i="5"/>
  <c r="M11" i="5"/>
  <c r="L6" i="5"/>
  <c r="A3" i="5"/>
  <c r="A2" i="5"/>
  <c r="B143" i="2"/>
  <c r="B142" i="2"/>
  <c r="B141" i="2"/>
  <c r="B140" i="2"/>
  <c r="B139" i="2"/>
  <c r="B138" i="2"/>
  <c r="K132" i="2"/>
  <c r="J132" i="2"/>
  <c r="I132" i="2"/>
  <c r="H132" i="2"/>
  <c r="G132" i="2"/>
  <c r="F132" i="2"/>
  <c r="E132" i="2"/>
  <c r="D132" i="2"/>
  <c r="B105" i="2"/>
  <c r="K99" i="2"/>
  <c r="J99" i="2"/>
  <c r="I99" i="2"/>
  <c r="H99" i="2"/>
  <c r="G99" i="2"/>
  <c r="F99" i="2"/>
  <c r="E99" i="2"/>
  <c r="D99" i="2"/>
  <c r="B91" i="2"/>
  <c r="K61" i="2"/>
  <c r="J61" i="2"/>
  <c r="I61" i="2"/>
  <c r="H61" i="2"/>
  <c r="G61" i="2"/>
  <c r="F61" i="2"/>
  <c r="E61" i="2"/>
  <c r="D61" i="2"/>
  <c r="M60" i="2"/>
  <c r="M59" i="2"/>
  <c r="M58" i="2"/>
  <c r="M57" i="2"/>
  <c r="M56" i="2"/>
  <c r="M55" i="2"/>
  <c r="K49" i="2"/>
  <c r="J49" i="2"/>
  <c r="I49" i="2"/>
  <c r="H49" i="2"/>
  <c r="G49" i="2"/>
  <c r="F49" i="2"/>
  <c r="E49" i="2"/>
  <c r="D49" i="2"/>
  <c r="K47" i="2"/>
  <c r="J47" i="2"/>
  <c r="I47" i="2"/>
  <c r="H47" i="2"/>
  <c r="G47" i="2"/>
  <c r="F47" i="2"/>
  <c r="E47" i="2"/>
  <c r="D47" i="2"/>
  <c r="M46" i="2"/>
  <c r="M45" i="2"/>
  <c r="M24" i="2"/>
  <c r="K16" i="2"/>
  <c r="J16" i="2"/>
  <c r="I16" i="2"/>
  <c r="H16" i="2"/>
  <c r="G16" i="2"/>
  <c r="F16" i="2"/>
  <c r="E16" i="2"/>
  <c r="D16" i="2"/>
  <c r="L6" i="2"/>
  <c r="A3" i="2"/>
  <c r="A2" i="2"/>
  <c r="K78" i="15"/>
  <c r="J78" i="15"/>
  <c r="I78" i="15"/>
  <c r="H78" i="15"/>
  <c r="G78" i="15"/>
  <c r="F78" i="15"/>
  <c r="E78" i="15"/>
  <c r="D78" i="15"/>
  <c r="K46" i="15"/>
  <c r="J46" i="15"/>
  <c r="I46" i="15"/>
  <c r="H46" i="15"/>
  <c r="G46" i="15"/>
  <c r="F46" i="15"/>
  <c r="E46" i="15"/>
  <c r="D46" i="15"/>
  <c r="K18" i="15"/>
  <c r="K23" i="15" s="1"/>
  <c r="J18" i="15"/>
  <c r="J23" i="15" s="1"/>
  <c r="I18" i="15"/>
  <c r="I23" i="15" s="1"/>
  <c r="H18" i="15"/>
  <c r="H23" i="15" s="1"/>
  <c r="G18" i="15"/>
  <c r="G23" i="15" s="1"/>
  <c r="F18" i="15"/>
  <c r="F23" i="15" s="1"/>
  <c r="E18" i="15"/>
  <c r="E23" i="15" s="1"/>
  <c r="D18" i="15"/>
  <c r="D23" i="15" s="1"/>
  <c r="A3" i="15"/>
  <c r="A2" i="15"/>
  <c r="K64" i="4"/>
  <c r="J64" i="4"/>
  <c r="I64" i="4"/>
  <c r="H64" i="4"/>
  <c r="G64" i="4"/>
  <c r="F64" i="4"/>
  <c r="E64" i="4"/>
  <c r="D64" i="4"/>
  <c r="K45" i="4"/>
  <c r="K66" i="4" s="1"/>
  <c r="K68" i="4" s="1"/>
  <c r="J45" i="4"/>
  <c r="I45" i="4"/>
  <c r="H45" i="4"/>
  <c r="H66" i="4" s="1"/>
  <c r="H68" i="4" s="1"/>
  <c r="G45" i="4"/>
  <c r="F45" i="4"/>
  <c r="F66" i="4" s="1"/>
  <c r="F68" i="4" s="1"/>
  <c r="E45" i="4"/>
  <c r="D45" i="4"/>
  <c r="G18" i="4"/>
  <c r="G17" i="4"/>
  <c r="K14" i="4"/>
  <c r="J14" i="4"/>
  <c r="I14" i="4"/>
  <c r="H14" i="4"/>
  <c r="G14" i="4"/>
  <c r="F14" i="4"/>
  <c r="E14" i="4"/>
  <c r="D14" i="4"/>
  <c r="A3" i="4"/>
  <c r="A2" i="4"/>
  <c r="B42" i="1"/>
  <c r="B39" i="1"/>
  <c r="B38" i="1"/>
  <c r="B37" i="1"/>
  <c r="B31" i="1"/>
  <c r="B30" i="1"/>
  <c r="B23" i="1"/>
  <c r="B22" i="1"/>
  <c r="B20" i="1"/>
  <c r="B19" i="1"/>
  <c r="B18" i="1"/>
  <c r="B12" i="1"/>
  <c r="B11" i="1"/>
  <c r="M6" i="1"/>
  <c r="A3" i="1"/>
  <c r="A2" i="1"/>
  <c r="A3" i="14"/>
  <c r="A2" i="14"/>
  <c r="A3" i="21"/>
  <c r="A2" i="21"/>
  <c r="E202" i="28"/>
  <c r="F159" i="28" s="1"/>
  <c r="B202" i="28"/>
  <c r="F158" i="28" s="1"/>
  <c r="E192" i="28"/>
  <c r="F157" i="28" s="1"/>
  <c r="B192" i="28"/>
  <c r="F156" i="28" s="1"/>
  <c r="E182" i="28"/>
  <c r="F155" i="28" s="1"/>
  <c r="B182" i="28"/>
  <c r="F154" i="28" s="1"/>
  <c r="F153" i="28"/>
  <c r="F152" i="28"/>
  <c r="D118" i="28"/>
  <c r="E118" i="28" s="1"/>
  <c r="F118" i="28" s="1"/>
  <c r="G118" i="28" s="1"/>
  <c r="H118" i="28" s="1"/>
  <c r="I118" i="28" s="1"/>
  <c r="J118" i="28" s="1"/>
  <c r="K118" i="28" s="1"/>
  <c r="L118" i="28" s="1"/>
  <c r="D105" i="28"/>
  <c r="E105" i="28" s="1"/>
  <c r="F105" i="28" s="1"/>
  <c r="G105" i="28" s="1"/>
  <c r="H105" i="28" s="1"/>
  <c r="I105" i="28" s="1"/>
  <c r="J105" i="28" s="1"/>
  <c r="R100" i="28"/>
  <c r="Q100" i="28"/>
  <c r="P100" i="28"/>
  <c r="O100" i="28"/>
  <c r="N100" i="28"/>
  <c r="M100" i="28"/>
  <c r="L100" i="28"/>
  <c r="K100" i="28"/>
  <c r="H100" i="28"/>
  <c r="R99" i="28"/>
  <c r="Q99" i="28"/>
  <c r="P99" i="28"/>
  <c r="O99" i="28"/>
  <c r="N99" i="28"/>
  <c r="M99" i="28"/>
  <c r="L99" i="28"/>
  <c r="K99" i="28"/>
  <c r="H99" i="28"/>
  <c r="R98" i="28"/>
  <c r="Q98" i="28"/>
  <c r="P98" i="28"/>
  <c r="O98" i="28"/>
  <c r="N98" i="28"/>
  <c r="M98" i="28"/>
  <c r="L98" i="28"/>
  <c r="K98" i="28"/>
  <c r="H98" i="28"/>
  <c r="R97" i="28"/>
  <c r="Q97" i="28"/>
  <c r="P97" i="28"/>
  <c r="O97" i="28"/>
  <c r="N97" i="28"/>
  <c r="M97" i="28"/>
  <c r="L97" i="28"/>
  <c r="K97" i="28"/>
  <c r="H97" i="28"/>
  <c r="R96" i="28"/>
  <c r="Q96" i="28"/>
  <c r="P96" i="28"/>
  <c r="O96" i="28"/>
  <c r="N96" i="28"/>
  <c r="M96" i="28"/>
  <c r="L96" i="28"/>
  <c r="K96" i="28"/>
  <c r="H96" i="28"/>
  <c r="R95" i="28"/>
  <c r="Q95" i="28"/>
  <c r="P95" i="28"/>
  <c r="O95" i="28"/>
  <c r="N95" i="28"/>
  <c r="M95" i="28"/>
  <c r="L95" i="28"/>
  <c r="K95" i="28"/>
  <c r="H95" i="28"/>
  <c r="R94" i="28"/>
  <c r="Q94" i="28"/>
  <c r="P94" i="28"/>
  <c r="O94" i="28"/>
  <c r="N94" i="28"/>
  <c r="M94" i="28"/>
  <c r="L94" i="28"/>
  <c r="K94" i="28"/>
  <c r="H94" i="28"/>
  <c r="R93" i="28"/>
  <c r="Q93" i="28"/>
  <c r="P93" i="28"/>
  <c r="O93" i="28"/>
  <c r="N93" i="28"/>
  <c r="M93" i="28"/>
  <c r="L93" i="28"/>
  <c r="K93" i="28"/>
  <c r="H93" i="28"/>
  <c r="R92" i="28"/>
  <c r="Q92" i="28"/>
  <c r="P92" i="28"/>
  <c r="O92" i="28"/>
  <c r="N92" i="28"/>
  <c r="M92" i="28"/>
  <c r="L92" i="28"/>
  <c r="K92" i="28"/>
  <c r="H92" i="28"/>
  <c r="R91" i="28"/>
  <c r="Q91" i="28"/>
  <c r="P91" i="28"/>
  <c r="O91" i="28"/>
  <c r="N91" i="28"/>
  <c r="M91" i="28"/>
  <c r="L91" i="28"/>
  <c r="K91" i="28"/>
  <c r="H91" i="28"/>
  <c r="R90" i="28"/>
  <c r="Q90" i="28"/>
  <c r="P90" i="28"/>
  <c r="O90" i="28"/>
  <c r="N90" i="28"/>
  <c r="M90" i="28"/>
  <c r="L90" i="28"/>
  <c r="K90" i="28"/>
  <c r="H90" i="28"/>
  <c r="R89" i="28"/>
  <c r="Q89" i="28"/>
  <c r="P89" i="28"/>
  <c r="O89" i="28"/>
  <c r="N89" i="28"/>
  <c r="M89" i="28"/>
  <c r="L89" i="28"/>
  <c r="K89" i="28"/>
  <c r="H89" i="28"/>
  <c r="R88" i="28"/>
  <c r="Q88" i="28"/>
  <c r="P88" i="28"/>
  <c r="O88" i="28"/>
  <c r="N88" i="28"/>
  <c r="M88" i="28"/>
  <c r="L88" i="28"/>
  <c r="K88" i="28"/>
  <c r="H88" i="28"/>
  <c r="R87" i="28"/>
  <c r="Q87" i="28"/>
  <c r="P87" i="28"/>
  <c r="O87" i="28"/>
  <c r="N87" i="28"/>
  <c r="M87" i="28"/>
  <c r="L87" i="28"/>
  <c r="K87" i="28"/>
  <c r="H87" i="28"/>
  <c r="T86" i="28"/>
  <c r="S86" i="28"/>
  <c r="R86" i="28"/>
  <c r="Q86" i="28"/>
  <c r="P86" i="28"/>
  <c r="O86" i="28"/>
  <c r="N86" i="28"/>
  <c r="M86" i="28"/>
  <c r="H86" i="28"/>
  <c r="T85" i="28"/>
  <c r="S85" i="28"/>
  <c r="R85" i="28"/>
  <c r="Q85" i="28"/>
  <c r="P85" i="28"/>
  <c r="O85" i="28"/>
  <c r="N85" i="28"/>
  <c r="M85" i="28"/>
  <c r="H85" i="28"/>
  <c r="T84" i="28"/>
  <c r="S84" i="28"/>
  <c r="R84" i="28"/>
  <c r="Q84" i="28"/>
  <c r="P84" i="28"/>
  <c r="O84" i="28"/>
  <c r="N84" i="28"/>
  <c r="M84" i="28"/>
  <c r="H84" i="28"/>
  <c r="T83" i="28"/>
  <c r="S83" i="28"/>
  <c r="R83" i="28"/>
  <c r="Q83" i="28"/>
  <c r="P83" i="28"/>
  <c r="O83" i="28"/>
  <c r="N83" i="28"/>
  <c r="M83" i="28"/>
  <c r="H83" i="28"/>
  <c r="T82" i="28"/>
  <c r="S82" i="28"/>
  <c r="R82" i="28"/>
  <c r="Q82" i="28"/>
  <c r="P82" i="28"/>
  <c r="O82" i="28"/>
  <c r="N82" i="28"/>
  <c r="M82" i="28"/>
  <c r="H82" i="28"/>
  <c r="T81" i="28"/>
  <c r="S81" i="28"/>
  <c r="R81" i="28"/>
  <c r="Q81" i="28"/>
  <c r="P81" i="28"/>
  <c r="O81" i="28"/>
  <c r="N81" i="28"/>
  <c r="M81" i="28"/>
  <c r="H81" i="28"/>
  <c r="T80" i="28"/>
  <c r="S80" i="28"/>
  <c r="R80" i="28"/>
  <c r="Q80" i="28"/>
  <c r="P80" i="28"/>
  <c r="O80" i="28"/>
  <c r="N80" i="28"/>
  <c r="M80" i="28"/>
  <c r="H80" i="28"/>
  <c r="T79" i="28"/>
  <c r="S79" i="28"/>
  <c r="R79" i="28"/>
  <c r="Q79" i="28"/>
  <c r="P79" i="28"/>
  <c r="O79" i="28"/>
  <c r="N79" i="28"/>
  <c r="M79" i="28"/>
  <c r="H79" i="28"/>
  <c r="T78" i="28"/>
  <c r="S78" i="28"/>
  <c r="R78" i="28"/>
  <c r="Q78" i="28"/>
  <c r="P78" i="28"/>
  <c r="O78" i="28"/>
  <c r="N78" i="28"/>
  <c r="M78" i="28"/>
  <c r="H78" i="28"/>
  <c r="T77" i="28"/>
  <c r="S77" i="28"/>
  <c r="R77" i="28"/>
  <c r="Q77" i="28"/>
  <c r="P77" i="28"/>
  <c r="O77" i="28"/>
  <c r="N77" i="28"/>
  <c r="M77" i="28"/>
  <c r="H77" i="28"/>
  <c r="T76" i="28"/>
  <c r="S76" i="28"/>
  <c r="R76" i="28"/>
  <c r="Q76" i="28"/>
  <c r="P76" i="28"/>
  <c r="O76" i="28"/>
  <c r="N76" i="28"/>
  <c r="M76" i="28"/>
  <c r="H76" i="28"/>
  <c r="T75" i="28"/>
  <c r="S75" i="28"/>
  <c r="R75" i="28"/>
  <c r="Q75" i="28"/>
  <c r="P75" i="28"/>
  <c r="O75" i="28"/>
  <c r="N75" i="28"/>
  <c r="M75" i="28"/>
  <c r="H75" i="28"/>
  <c r="T74" i="28"/>
  <c r="S74" i="28"/>
  <c r="R74" i="28"/>
  <c r="Q74" i="28"/>
  <c r="P74" i="28"/>
  <c r="O74" i="28"/>
  <c r="N74" i="28"/>
  <c r="M74" i="28"/>
  <c r="H74" i="28"/>
  <c r="T73" i="28"/>
  <c r="S73" i="28"/>
  <c r="R73" i="28"/>
  <c r="Q73" i="28"/>
  <c r="P73" i="28"/>
  <c r="O73" i="28"/>
  <c r="N73" i="28"/>
  <c r="M73" i="28"/>
  <c r="H73" i="28"/>
  <c r="C14" i="13" s="1"/>
  <c r="L72" i="28"/>
  <c r="M72" i="28" s="1"/>
  <c r="N72" i="28" s="1"/>
  <c r="O72" i="28" s="1"/>
  <c r="P72" i="28" s="1"/>
  <c r="Q72" i="28" s="1"/>
  <c r="R72" i="28" s="1"/>
  <c r="S72" i="28" s="1"/>
  <c r="T72" i="28" s="1"/>
  <c r="D62" i="28"/>
  <c r="E62" i="28" s="1"/>
  <c r="F62" i="28" s="1"/>
  <c r="G62" i="28" s="1"/>
  <c r="H62" i="28" s="1"/>
  <c r="I62" i="28" s="1"/>
  <c r="J62" i="28" s="1"/>
  <c r="K62" i="28" s="1"/>
  <c r="L62" i="28" s="1"/>
  <c r="J51" i="28"/>
  <c r="I51" i="28"/>
  <c r="H51" i="28"/>
  <c r="G51" i="28"/>
  <c r="F51" i="28"/>
  <c r="E51" i="28"/>
  <c r="D51" i="28"/>
  <c r="C51" i="28"/>
  <c r="D50" i="28"/>
  <c r="E50" i="28" s="1"/>
  <c r="F50" i="28" s="1"/>
  <c r="G50" i="28" s="1"/>
  <c r="H50" i="28" s="1"/>
  <c r="I50" i="28" s="1"/>
  <c r="J50" i="28" s="1"/>
  <c r="C48" i="28"/>
  <c r="B45" i="28"/>
  <c r="J43" i="28"/>
  <c r="E42" i="28"/>
  <c r="F42" i="28" s="1"/>
  <c r="G42" i="28" s="1"/>
  <c r="H42" i="28" s="1"/>
  <c r="I42" i="28" s="1"/>
  <c r="J42" i="28" s="1"/>
  <c r="E38" i="28"/>
  <c r="F38" i="28" s="1"/>
  <c r="G38" i="28" s="1"/>
  <c r="H38" i="28" s="1"/>
  <c r="I38" i="28" s="1"/>
  <c r="J38" i="28" s="1"/>
  <c r="D30" i="28"/>
  <c r="D29" i="28"/>
  <c r="D28" i="28"/>
  <c r="D27" i="28"/>
  <c r="D26" i="28"/>
  <c r="D25" i="28"/>
  <c r="D24" i="28"/>
  <c r="D23" i="28"/>
  <c r="D22" i="28"/>
  <c r="D21" i="28"/>
  <c r="D20" i="28"/>
  <c r="D19" i="28"/>
  <c r="D18" i="28"/>
  <c r="D17" i="28"/>
  <c r="D16" i="28"/>
  <c r="D15" i="28"/>
  <c r="D14" i="28"/>
  <c r="A3" i="28"/>
  <c r="A2" i="28"/>
  <c r="C13" i="13"/>
  <c r="D6" i="15" s="1"/>
  <c r="C12" i="13"/>
  <c r="C11" i="13"/>
  <c r="C10" i="13"/>
  <c r="C6" i="13"/>
  <c r="A3" i="13"/>
  <c r="A2" i="13"/>
  <c r="E156" i="28" l="1"/>
  <c r="C47" i="2"/>
  <c r="C27" i="2"/>
  <c r="C30" i="2"/>
  <c r="C28" i="2"/>
  <c r="C29" i="2"/>
  <c r="D73" i="29"/>
  <c r="D77" i="29" s="1"/>
  <c r="N819" i="30"/>
  <c r="Q911" i="30"/>
  <c r="Y911" i="30"/>
  <c r="O848" i="30"/>
  <c r="O849" i="30" s="1"/>
  <c r="O854" i="30" s="1"/>
  <c r="R926" i="30"/>
  <c r="R927" i="30" s="1"/>
  <c r="R932" i="30" s="1"/>
  <c r="M819" i="30"/>
  <c r="U819" i="30"/>
  <c r="P911" i="30"/>
  <c r="X911" i="30"/>
  <c r="N848" i="30"/>
  <c r="N849" i="30" s="1"/>
  <c r="N854" i="30" s="1"/>
  <c r="V848" i="30"/>
  <c r="V849" i="30" s="1"/>
  <c r="V854" i="30" s="1"/>
  <c r="Q926" i="30"/>
  <c r="Q927" i="30" s="1"/>
  <c r="Q932" i="30" s="1"/>
  <c r="Y926" i="30"/>
  <c r="Y927" i="30" s="1"/>
  <c r="Y932" i="30" s="1"/>
  <c r="O819" i="30"/>
  <c r="W819" i="30"/>
  <c r="R911" i="30"/>
  <c r="P848" i="30"/>
  <c r="P849" i="30" s="1"/>
  <c r="P854" i="30" s="1"/>
  <c r="X848" i="30"/>
  <c r="X849" i="30" s="1"/>
  <c r="X854" i="30" s="1"/>
  <c r="S926" i="30"/>
  <c r="S927" i="30" s="1"/>
  <c r="S932" i="30" s="1"/>
  <c r="P819" i="30"/>
  <c r="X819" i="30"/>
  <c r="S911" i="30"/>
  <c r="Q848" i="30"/>
  <c r="Q849" i="30" s="1"/>
  <c r="Q854" i="30" s="1"/>
  <c r="Y848" i="30"/>
  <c r="Y849" i="30" s="1"/>
  <c r="Y854" i="30" s="1"/>
  <c r="T926" i="30"/>
  <c r="T927" i="30" s="1"/>
  <c r="T932" i="30" s="1"/>
  <c r="Q819" i="30"/>
  <c r="T911" i="30"/>
  <c r="R848" i="30"/>
  <c r="R849" i="30" s="1"/>
  <c r="R854" i="30" s="1"/>
  <c r="U926" i="30"/>
  <c r="U927" i="30" s="1"/>
  <c r="U932" i="30" s="1"/>
  <c r="R819" i="30"/>
  <c r="U911" i="30"/>
  <c r="S848" i="30"/>
  <c r="S849" i="30" s="1"/>
  <c r="S854" i="30" s="1"/>
  <c r="N926" i="30"/>
  <c r="N927" i="30" s="1"/>
  <c r="N932" i="30" s="1"/>
  <c r="V926" i="30"/>
  <c r="V927" i="30" s="1"/>
  <c r="V932" i="30" s="1"/>
  <c r="V819" i="30"/>
  <c r="W848" i="30"/>
  <c r="W849" i="30" s="1"/>
  <c r="W854" i="30" s="1"/>
  <c r="S819" i="30"/>
  <c r="N911" i="30"/>
  <c r="V911" i="30"/>
  <c r="T848" i="30"/>
  <c r="T849" i="30" s="1"/>
  <c r="T854" i="30" s="1"/>
  <c r="O926" i="30"/>
  <c r="O927" i="30" s="1"/>
  <c r="O932" i="30" s="1"/>
  <c r="W926" i="30"/>
  <c r="W927" i="30" s="1"/>
  <c r="W932" i="30" s="1"/>
  <c r="T819" i="30"/>
  <c r="O911" i="30"/>
  <c r="W911" i="30"/>
  <c r="U848" i="30"/>
  <c r="U849" i="30" s="1"/>
  <c r="U854" i="30" s="1"/>
  <c r="P926" i="30"/>
  <c r="P927" i="30" s="1"/>
  <c r="P932" i="30" s="1"/>
  <c r="X926" i="30"/>
  <c r="X927" i="30" s="1"/>
  <c r="X932" i="30" s="1"/>
  <c r="O909" i="30"/>
  <c r="S817" i="30"/>
  <c r="N909" i="30"/>
  <c r="V909" i="30"/>
  <c r="T818" i="30"/>
  <c r="O910" i="30"/>
  <c r="W910" i="30"/>
  <c r="W909" i="30"/>
  <c r="P909" i="30"/>
  <c r="X909" i="30"/>
  <c r="N818" i="30"/>
  <c r="Q910" i="30"/>
  <c r="Y910" i="30"/>
  <c r="N817" i="30"/>
  <c r="Q909" i="30"/>
  <c r="Y909" i="30"/>
  <c r="O818" i="30"/>
  <c r="R910" i="30"/>
  <c r="X910" i="30"/>
  <c r="O817" i="30"/>
  <c r="R909" i="30"/>
  <c r="P818" i="30"/>
  <c r="S910" i="30"/>
  <c r="T817" i="30"/>
  <c r="P910" i="30"/>
  <c r="P817" i="30"/>
  <c r="S909" i="30"/>
  <c r="Q818" i="30"/>
  <c r="T910" i="30"/>
  <c r="T909" i="30"/>
  <c r="R818" i="30"/>
  <c r="U910" i="30"/>
  <c r="Q817" i="30"/>
  <c r="R817" i="30"/>
  <c r="U909" i="30"/>
  <c r="S818" i="30"/>
  <c r="N910" i="30"/>
  <c r="V910" i="30"/>
  <c r="D12" i="27"/>
  <c r="D16" i="27"/>
  <c r="D20" i="27"/>
  <c r="T585" i="31"/>
  <c r="D13" i="27"/>
  <c r="D17" i="27"/>
  <c r="D21" i="27"/>
  <c r="T591" i="31"/>
  <c r="D14" i="27"/>
  <c r="D18" i="27"/>
  <c r="D22" i="27"/>
  <c r="T571" i="31"/>
  <c r="E10" i="27"/>
  <c r="F8" i="27" s="1"/>
  <c r="D11" i="27"/>
  <c r="D15" i="27"/>
  <c r="D19" i="27"/>
  <c r="T579" i="31"/>
  <c r="D52" i="27"/>
  <c r="M893" i="30"/>
  <c r="D46" i="17"/>
  <c r="D55" i="17" s="1"/>
  <c r="M926" i="30"/>
  <c r="M911" i="30"/>
  <c r="M910" i="30"/>
  <c r="M848" i="30"/>
  <c r="Y819" i="30"/>
  <c r="M817" i="30"/>
  <c r="M818" i="30"/>
  <c r="M909" i="30"/>
  <c r="K46" i="17"/>
  <c r="K55" i="17" s="1"/>
  <c r="G66" i="4"/>
  <c r="G68" i="4" s="1"/>
  <c r="E66" i="4"/>
  <c r="E68" i="4" s="1"/>
  <c r="I66" i="4"/>
  <c r="I68" i="4" s="1"/>
  <c r="J66" i="4"/>
  <c r="J68" i="4" s="1"/>
  <c r="D66" i="4"/>
  <c r="D68" i="4" s="1"/>
  <c r="E73" i="29"/>
  <c r="E77" i="29" s="1"/>
  <c r="H46" i="17"/>
  <c r="H55" i="17" s="1"/>
  <c r="I49" i="5"/>
  <c r="E65" i="5"/>
  <c r="I46" i="17"/>
  <c r="I55" i="17" s="1"/>
  <c r="E46" i="17"/>
  <c r="J46" i="17"/>
  <c r="J55" i="17" s="1"/>
  <c r="AA826" i="30"/>
  <c r="AA842" i="30" s="1"/>
  <c r="AA857" i="30" s="1"/>
  <c r="AA859" i="30" s="1"/>
  <c r="M47" i="2"/>
  <c r="F46" i="17"/>
  <c r="F55" i="17" s="1"/>
  <c r="Q912" i="30"/>
  <c r="Y912" i="30"/>
  <c r="O912" i="30"/>
  <c r="W912" i="30"/>
  <c r="G46" i="17"/>
  <c r="G55" i="17" s="1"/>
  <c r="R820" i="30"/>
  <c r="R912" i="30"/>
  <c r="S912" i="30"/>
  <c r="M61" i="2"/>
  <c r="M18" i="5"/>
  <c r="E57" i="5"/>
  <c r="T519" i="31"/>
  <c r="M912" i="30"/>
  <c r="U912" i="30"/>
  <c r="N820" i="30"/>
  <c r="V820" i="30"/>
  <c r="N912" i="30"/>
  <c r="V912" i="30"/>
  <c r="I26" i="4"/>
  <c r="I28" i="4" s="1"/>
  <c r="T912" i="30"/>
  <c r="E26" i="4"/>
  <c r="E28" i="4" s="1"/>
  <c r="G26" i="4"/>
  <c r="G28" i="4" s="1"/>
  <c r="K26" i="4"/>
  <c r="K28" i="4" s="1"/>
  <c r="H63" i="2"/>
  <c r="P820" i="30"/>
  <c r="T820" i="30"/>
  <c r="X820" i="30"/>
  <c r="P912" i="30"/>
  <c r="X912" i="30"/>
  <c r="D26" i="4"/>
  <c r="D28" i="4" s="1"/>
  <c r="H26" i="4"/>
  <c r="H28" i="4" s="1"/>
  <c r="E63" i="2"/>
  <c r="I63" i="2"/>
  <c r="M73" i="5"/>
  <c r="M49" i="17"/>
  <c r="M50" i="17"/>
  <c r="M53" i="17"/>
  <c r="M820" i="30"/>
  <c r="Q820" i="30"/>
  <c r="U820" i="30"/>
  <c r="Y820" i="30"/>
  <c r="F26" i="4"/>
  <c r="F28" i="4" s="1"/>
  <c r="J26" i="4"/>
  <c r="J28" i="4" s="1"/>
  <c r="K52" i="2"/>
  <c r="M52" i="17"/>
  <c r="O820" i="30"/>
  <c r="S820" i="30"/>
  <c r="W820" i="30"/>
  <c r="E48" i="15"/>
  <c r="E80" i="15" s="1"/>
  <c r="G48" i="15"/>
  <c r="G80" i="15" s="1"/>
  <c r="I48" i="15"/>
  <c r="I80" i="15" s="1"/>
  <c r="K48" i="15"/>
  <c r="K80" i="15" s="1"/>
  <c r="F26" i="28"/>
  <c r="D48" i="15"/>
  <c r="D80" i="15" s="1"/>
  <c r="F48" i="15"/>
  <c r="F80" i="15" s="1"/>
  <c r="H48" i="15"/>
  <c r="H80" i="15" s="1"/>
  <c r="J48" i="15"/>
  <c r="J80" i="15" s="1"/>
  <c r="J49" i="5"/>
  <c r="H49" i="5"/>
  <c r="F49" i="5"/>
  <c r="D49" i="5"/>
  <c r="G49" i="5"/>
  <c r="K49" i="5"/>
  <c r="E53" i="5"/>
  <c r="J57" i="5"/>
  <c r="H57" i="5"/>
  <c r="F57" i="5"/>
  <c r="D57" i="5"/>
  <c r="G57" i="5"/>
  <c r="K57" i="5"/>
  <c r="E61" i="5"/>
  <c r="J65" i="5"/>
  <c r="H65" i="5"/>
  <c r="F65" i="5"/>
  <c r="D65" i="5"/>
  <c r="G65" i="5"/>
  <c r="K65" i="5"/>
  <c r="E69" i="5"/>
  <c r="J53" i="5"/>
  <c r="H53" i="5"/>
  <c r="F53" i="5"/>
  <c r="D53" i="5"/>
  <c r="G53" i="5"/>
  <c r="K53" i="5"/>
  <c r="J61" i="5"/>
  <c r="H61" i="5"/>
  <c r="F61" i="5"/>
  <c r="D61" i="5"/>
  <c r="G61" i="5"/>
  <c r="K61" i="5"/>
  <c r="J69" i="5"/>
  <c r="H69" i="5"/>
  <c r="F69" i="5"/>
  <c r="D69" i="5"/>
  <c r="G69" i="5"/>
  <c r="K69" i="5"/>
  <c r="F51" i="2"/>
  <c r="M48" i="17"/>
  <c r="M51" i="17"/>
  <c r="Z519" i="31"/>
  <c r="Z539" i="31" s="1"/>
  <c r="Z556" i="31" s="1"/>
  <c r="S900" i="30" s="1"/>
  <c r="J10" i="27"/>
  <c r="K8" i="27" s="1"/>
  <c r="U519" i="31"/>
  <c r="U539" i="31" s="1"/>
  <c r="U556" i="31" s="1"/>
  <c r="N900" i="30" s="1"/>
  <c r="W519" i="31"/>
  <c r="W539" i="31" s="1"/>
  <c r="W556" i="31" s="1"/>
  <c r="P900" i="30" s="1"/>
  <c r="Y519" i="31"/>
  <c r="Y539" i="31" s="1"/>
  <c r="Y556" i="31" s="1"/>
  <c r="R900" i="30" s="1"/>
  <c r="AA519" i="31"/>
  <c r="AA539" i="31" s="1"/>
  <c r="AA556" i="31" s="1"/>
  <c r="T900" i="30" s="1"/>
  <c r="V519" i="31"/>
  <c r="V539" i="31" s="1"/>
  <c r="V556" i="31" s="1"/>
  <c r="O900" i="30" s="1"/>
  <c r="X519" i="31"/>
  <c r="X539" i="31" s="1"/>
  <c r="X556" i="31" s="1"/>
  <c r="Q900" i="30" s="1"/>
  <c r="I73" i="29"/>
  <c r="I77" i="29" s="1"/>
  <c r="F73" i="29"/>
  <c r="F77" i="29" s="1"/>
  <c r="G73" i="29"/>
  <c r="G77" i="29" s="1"/>
  <c r="H73" i="29"/>
  <c r="H77" i="29" s="1"/>
  <c r="I64" i="2"/>
  <c r="K51" i="2"/>
  <c r="F52" i="2"/>
  <c r="E51" i="2"/>
  <c r="I51" i="2"/>
  <c r="E64" i="2"/>
  <c r="E6" i="15"/>
  <c r="D5" i="15"/>
  <c r="E154" i="28"/>
  <c r="E159" i="28"/>
  <c r="C51" i="1"/>
  <c r="C55" i="1"/>
  <c r="C61" i="1"/>
  <c r="C11" i="4"/>
  <c r="J49" i="29"/>
  <c r="F49" i="29"/>
  <c r="J42" i="10"/>
  <c r="F42" i="10"/>
  <c r="I65" i="27"/>
  <c r="E65" i="27"/>
  <c r="H58" i="27"/>
  <c r="D58" i="27"/>
  <c r="J62" i="17"/>
  <c r="F62" i="17"/>
  <c r="I49" i="29"/>
  <c r="E49" i="29"/>
  <c r="I42" i="10"/>
  <c r="E42" i="10"/>
  <c r="H65" i="27"/>
  <c r="D65" i="27"/>
  <c r="K58" i="27"/>
  <c r="G58" i="27"/>
  <c r="I62" i="17"/>
  <c r="E62" i="17"/>
  <c r="H49" i="29"/>
  <c r="D49" i="29"/>
  <c r="H42" i="10"/>
  <c r="D42" i="10"/>
  <c r="K65" i="27"/>
  <c r="G65" i="27"/>
  <c r="J58" i="27"/>
  <c r="F58" i="27"/>
  <c r="H62" i="17"/>
  <c r="D62" i="17"/>
  <c r="J65" i="27"/>
  <c r="E58" i="27"/>
  <c r="K42" i="10"/>
  <c r="F65" i="27"/>
  <c r="K62" i="17"/>
  <c r="K49" i="29"/>
  <c r="G42" i="10"/>
  <c r="G62" i="17"/>
  <c r="G49" i="29"/>
  <c r="I58" i="27"/>
  <c r="C33" i="28"/>
  <c r="C50" i="1"/>
  <c r="C54" i="1"/>
  <c r="C66" i="1"/>
  <c r="A3" i="31"/>
  <c r="A3" i="30"/>
  <c r="E157" i="28"/>
  <c r="E153" i="28"/>
  <c r="D6" i="20"/>
  <c r="D6" i="19"/>
  <c r="D6" i="3"/>
  <c r="D6" i="10"/>
  <c r="D5" i="10" s="1"/>
  <c r="D6" i="27"/>
  <c r="D6" i="11"/>
  <c r="T9" i="31"/>
  <c r="T8" i="31" s="1"/>
  <c r="D6" i="29"/>
  <c r="D5" i="29" s="1"/>
  <c r="M9" i="30"/>
  <c r="D6" i="17"/>
  <c r="E6" i="17" s="1"/>
  <c r="D6" i="4"/>
  <c r="D6" i="1"/>
  <c r="D6" i="2"/>
  <c r="D6" i="5"/>
  <c r="B48" i="28"/>
  <c r="B10" i="2" s="1"/>
  <c r="B93" i="2" s="1"/>
  <c r="B149" i="28"/>
  <c r="E158" i="28"/>
  <c r="C48" i="1"/>
  <c r="C53" i="1"/>
  <c r="C12" i="2"/>
  <c r="F63" i="2"/>
  <c r="F64" i="2"/>
  <c r="J63" i="2"/>
  <c r="J64" i="2"/>
  <c r="J52" i="2"/>
  <c r="J51" i="2"/>
  <c r="J41" i="10"/>
  <c r="F41" i="10"/>
  <c r="I41" i="10"/>
  <c r="E41" i="10"/>
  <c r="H41" i="10"/>
  <c r="D41" i="10"/>
  <c r="G41" i="10"/>
  <c r="K41" i="10"/>
  <c r="C8" i="20"/>
  <c r="C14" i="19"/>
  <c r="C89" i="29"/>
  <c r="C77" i="29"/>
  <c r="C71" i="29"/>
  <c r="C64" i="29"/>
  <c r="C47" i="10"/>
  <c r="C29" i="10"/>
  <c r="C25" i="10"/>
  <c r="C21" i="10"/>
  <c r="C17" i="10"/>
  <c r="C16" i="10"/>
  <c r="C61" i="27"/>
  <c r="C90" i="17"/>
  <c r="C79" i="17"/>
  <c r="C28" i="3"/>
  <c r="C19" i="19"/>
  <c r="C86" i="29"/>
  <c r="C76" i="29"/>
  <c r="C70" i="29"/>
  <c r="C63" i="29"/>
  <c r="C51" i="10"/>
  <c r="C46" i="10"/>
  <c r="C28" i="10"/>
  <c r="C24" i="10"/>
  <c r="C20" i="10"/>
  <c r="C11" i="10"/>
  <c r="C88" i="17"/>
  <c r="C70" i="17"/>
  <c r="C18" i="19"/>
  <c r="C92" i="29"/>
  <c r="C84" i="29"/>
  <c r="C75" i="29"/>
  <c r="C69" i="29"/>
  <c r="C56" i="29"/>
  <c r="C50" i="10"/>
  <c r="C45" i="10"/>
  <c r="C27" i="10"/>
  <c r="C23" i="10"/>
  <c r="C19" i="10"/>
  <c r="C63" i="27"/>
  <c r="C86" i="17"/>
  <c r="C69" i="17"/>
  <c r="C17" i="19"/>
  <c r="C74" i="29"/>
  <c r="C44" i="29"/>
  <c r="C49" i="10"/>
  <c r="C26" i="10"/>
  <c r="C80" i="17"/>
  <c r="C69" i="5"/>
  <c r="C53" i="5"/>
  <c r="C43" i="5"/>
  <c r="C39" i="5"/>
  <c r="C17" i="5"/>
  <c r="C16" i="5"/>
  <c r="C15" i="5"/>
  <c r="C14" i="5"/>
  <c r="C13" i="5"/>
  <c r="C12" i="5"/>
  <c r="C11" i="5"/>
  <c r="C65" i="29"/>
  <c r="C22" i="10"/>
  <c r="C91" i="29"/>
  <c r="C18" i="10"/>
  <c r="C62" i="27"/>
  <c r="C73" i="5"/>
  <c r="C61" i="5"/>
  <c r="C82" i="29"/>
  <c r="C31" i="10"/>
  <c r="C56" i="17"/>
  <c r="C43" i="17"/>
  <c r="C65" i="5"/>
  <c r="C49" i="5"/>
  <c r="C46" i="5"/>
  <c r="C44" i="5"/>
  <c r="C40" i="5"/>
  <c r="C57" i="5"/>
  <c r="C45" i="5"/>
  <c r="C42" i="5"/>
  <c r="C41" i="5"/>
  <c r="C82" i="2"/>
  <c r="C69" i="2"/>
  <c r="C63" i="2"/>
  <c r="C58" i="2"/>
  <c r="C84" i="2"/>
  <c r="C74" i="2"/>
  <c r="C64" i="2"/>
  <c r="C59" i="2"/>
  <c r="C18" i="5"/>
  <c r="C75" i="2"/>
  <c r="C67" i="2"/>
  <c r="C60" i="2"/>
  <c r="C56" i="2"/>
  <c r="C40" i="2"/>
  <c r="C33" i="2"/>
  <c r="C68" i="2"/>
  <c r="C57" i="2"/>
  <c r="C45" i="2"/>
  <c r="C25" i="2"/>
  <c r="C19" i="2"/>
  <c r="C13" i="2"/>
  <c r="C10" i="4"/>
  <c r="C65" i="1"/>
  <c r="C60" i="1"/>
  <c r="C56" i="1"/>
  <c r="B46" i="1"/>
  <c r="C76" i="2"/>
  <c r="C55" i="2"/>
  <c r="C52" i="2"/>
  <c r="C51" i="2"/>
  <c r="C41" i="2"/>
  <c r="C22" i="2"/>
  <c r="C14" i="2"/>
  <c r="C63" i="1"/>
  <c r="C59" i="1"/>
  <c r="C61" i="2"/>
  <c r="C46" i="2"/>
  <c r="C39" i="2"/>
  <c r="C36" i="2"/>
  <c r="C35" i="2"/>
  <c r="C26" i="2"/>
  <c r="C23" i="2"/>
  <c r="C12" i="4"/>
  <c r="C62" i="1"/>
  <c r="C58" i="1"/>
  <c r="C49" i="1"/>
  <c r="B51" i="28"/>
  <c r="B43" i="2" s="1"/>
  <c r="B126" i="2" s="1"/>
  <c r="E152" i="28"/>
  <c r="E155" i="28"/>
  <c r="C52" i="1"/>
  <c r="C57" i="1"/>
  <c r="C18" i="2"/>
  <c r="C24" i="2"/>
  <c r="C31" i="2"/>
  <c r="G63" i="2"/>
  <c r="G64" i="2"/>
  <c r="K63" i="2"/>
  <c r="K64" i="2"/>
  <c r="G51" i="2"/>
  <c r="G52" i="2"/>
  <c r="D64" i="2"/>
  <c r="D51" i="2"/>
  <c r="H64" i="2"/>
  <c r="H51" i="2"/>
  <c r="H52" i="2"/>
  <c r="D52" i="2"/>
  <c r="D63" i="2"/>
  <c r="E52" i="2"/>
  <c r="I52" i="2"/>
  <c r="F23" i="27"/>
  <c r="E8" i="27"/>
  <c r="K23" i="27"/>
  <c r="G23" i="27"/>
  <c r="H23" i="27"/>
  <c r="G8" i="27"/>
  <c r="I10" i="27"/>
  <c r="E23" i="27" l="1"/>
  <c r="E42" i="27" s="1"/>
  <c r="E44" i="27" s="1"/>
  <c r="E48" i="27" s="1"/>
  <c r="S826" i="30"/>
  <c r="S842" i="30" s="1"/>
  <c r="S857" i="30" s="1"/>
  <c r="P914" i="30"/>
  <c r="P919" i="30" s="1"/>
  <c r="P935" i="30" s="1"/>
  <c r="T914" i="30"/>
  <c r="T919" i="30" s="1"/>
  <c r="S914" i="30"/>
  <c r="S919" i="30" s="1"/>
  <c r="S935" i="30" s="1"/>
  <c r="W914" i="30"/>
  <c r="W919" i="30" s="1"/>
  <c r="W935" i="30" s="1"/>
  <c r="V914" i="30"/>
  <c r="V919" i="30" s="1"/>
  <c r="V935" i="30" s="1"/>
  <c r="Y914" i="30"/>
  <c r="Y919" i="30" s="1"/>
  <c r="Y935" i="30" s="1"/>
  <c r="D23" i="27"/>
  <c r="X914" i="30"/>
  <c r="X919" i="30" s="1"/>
  <c r="X936" i="30"/>
  <c r="T858" i="30"/>
  <c r="W858" i="30"/>
  <c r="S858" i="30"/>
  <c r="R858" i="30"/>
  <c r="Y858" i="30"/>
  <c r="Q936" i="30"/>
  <c r="O858" i="30"/>
  <c r="H42" i="27"/>
  <c r="H45" i="27" s="1"/>
  <c r="P936" i="30"/>
  <c r="K42" i="27"/>
  <c r="K45" i="27" s="1"/>
  <c r="Q858" i="30"/>
  <c r="S936" i="30"/>
  <c r="V858" i="30"/>
  <c r="U858" i="30"/>
  <c r="W936" i="30"/>
  <c r="V936" i="30"/>
  <c r="X858" i="30"/>
  <c r="N858" i="30"/>
  <c r="F42" i="27"/>
  <c r="F45" i="27" s="1"/>
  <c r="O936" i="30"/>
  <c r="N936" i="30"/>
  <c r="U936" i="30"/>
  <c r="T936" i="30"/>
  <c r="P858" i="30"/>
  <c r="Y936" i="30"/>
  <c r="R936" i="30"/>
  <c r="G42" i="27"/>
  <c r="G45" i="27" s="1"/>
  <c r="O914" i="30"/>
  <c r="O919" i="30" s="1"/>
  <c r="T826" i="30"/>
  <c r="T842" i="30" s="1"/>
  <c r="P826" i="30"/>
  <c r="P842" i="30" s="1"/>
  <c r="N914" i="30"/>
  <c r="N919" i="30" s="1"/>
  <c r="Q914" i="30"/>
  <c r="Q919" i="30" s="1"/>
  <c r="O826" i="30"/>
  <c r="O842" i="30" s="1"/>
  <c r="Q826" i="30"/>
  <c r="Q842" i="30" s="1"/>
  <c r="N826" i="30"/>
  <c r="N842" i="30" s="1"/>
  <c r="R914" i="30"/>
  <c r="R919" i="30" s="1"/>
  <c r="U914" i="30"/>
  <c r="U919" i="30" s="1"/>
  <c r="R826" i="30"/>
  <c r="R842" i="30" s="1"/>
  <c r="X935" i="30"/>
  <c r="T539" i="31"/>
  <c r="M927" i="30"/>
  <c r="M849" i="30"/>
  <c r="M854" i="30" s="1"/>
  <c r="M914" i="30"/>
  <c r="M826" i="30"/>
  <c r="G67" i="2"/>
  <c r="M46" i="17"/>
  <c r="G68" i="2"/>
  <c r="D50" i="15"/>
  <c r="E55" i="17"/>
  <c r="M55" i="17" s="1"/>
  <c r="E67" i="2"/>
  <c r="I67" i="2"/>
  <c r="J23" i="27"/>
  <c r="K67" i="2"/>
  <c r="H67" i="2"/>
  <c r="F67" i="2"/>
  <c r="K68" i="2"/>
  <c r="I68" i="2"/>
  <c r="M65" i="5"/>
  <c r="M49" i="5"/>
  <c r="M69" i="5"/>
  <c r="M61" i="5"/>
  <c r="M53" i="5"/>
  <c r="M57" i="5"/>
  <c r="B153" i="28"/>
  <c r="B11" i="5" s="1"/>
  <c r="F68" i="2"/>
  <c r="M63" i="2"/>
  <c r="M64" i="2"/>
  <c r="U9" i="31"/>
  <c r="V9" i="31" s="1"/>
  <c r="E68" i="2"/>
  <c r="D83" i="2"/>
  <c r="E6" i="2"/>
  <c r="D5" i="2"/>
  <c r="D82" i="2"/>
  <c r="M8" i="30"/>
  <c r="N9" i="30"/>
  <c r="E6" i="27"/>
  <c r="D5" i="27"/>
  <c r="D5" i="20"/>
  <c r="E6" i="20"/>
  <c r="F6" i="15"/>
  <c r="E5" i="15"/>
  <c r="E50" i="15" s="1"/>
  <c r="D5" i="1"/>
  <c r="E6" i="1"/>
  <c r="E6" i="29"/>
  <c r="E5" i="29" s="1"/>
  <c r="D22" i="29"/>
  <c r="E6" i="10"/>
  <c r="E5" i="10" s="1"/>
  <c r="D40" i="10"/>
  <c r="D43" i="10" s="1"/>
  <c r="D36" i="10"/>
  <c r="D68" i="2"/>
  <c r="M52" i="2"/>
  <c r="H68" i="2"/>
  <c r="D67" i="2"/>
  <c r="M51" i="2"/>
  <c r="B159" i="28"/>
  <c r="B17" i="5" s="1"/>
  <c r="B160" i="28"/>
  <c r="B156" i="28"/>
  <c r="B14" i="5" s="1"/>
  <c r="B157" i="28"/>
  <c r="B15" i="5" s="1"/>
  <c r="B154" i="28"/>
  <c r="B12" i="5" s="1"/>
  <c r="B155" i="28"/>
  <c r="B13" i="5" s="1"/>
  <c r="B158" i="28"/>
  <c r="B16" i="5" s="1"/>
  <c r="J67" i="2"/>
  <c r="D5" i="4"/>
  <c r="E6" i="4"/>
  <c r="D5" i="3"/>
  <c r="E6" i="3"/>
  <c r="J68" i="2"/>
  <c r="D99" i="5"/>
  <c r="D93" i="5"/>
  <c r="D87" i="5"/>
  <c r="D81" i="5"/>
  <c r="D96" i="5"/>
  <c r="D90" i="5"/>
  <c r="D84" i="5"/>
  <c r="D66" i="5"/>
  <c r="D67" i="5" s="1"/>
  <c r="D50" i="5"/>
  <c r="D51" i="5" s="1"/>
  <c r="D70" i="5"/>
  <c r="D71" i="5" s="1"/>
  <c r="D58" i="5"/>
  <c r="D59" i="5" s="1"/>
  <c r="D74" i="5"/>
  <c r="D75" i="5" s="1"/>
  <c r="D62" i="5"/>
  <c r="D63" i="5" s="1"/>
  <c r="D5" i="5"/>
  <c r="E6" i="5"/>
  <c r="D54" i="5"/>
  <c r="D55" i="5" s="1"/>
  <c r="D5" i="17"/>
  <c r="E6" i="11"/>
  <c r="D5" i="11"/>
  <c r="D5" i="19"/>
  <c r="E6" i="19"/>
  <c r="D33" i="28"/>
  <c r="C36" i="28"/>
  <c r="C35" i="28"/>
  <c r="D34" i="10" s="1"/>
  <c r="C34" i="28"/>
  <c r="C32" i="28"/>
  <c r="J8" i="27"/>
  <c r="I23" i="27"/>
  <c r="E26" i="28"/>
  <c r="F27" i="28"/>
  <c r="E5" i="17"/>
  <c r="F6" i="17"/>
  <c r="G69" i="2" l="1"/>
  <c r="S937" i="30"/>
  <c r="T935" i="30"/>
  <c r="T937" i="30" s="1"/>
  <c r="W937" i="30"/>
  <c r="P937" i="30"/>
  <c r="Y937" i="30"/>
  <c r="X937" i="30"/>
  <c r="K44" i="27"/>
  <c r="K48" i="27" s="1"/>
  <c r="H44" i="27"/>
  <c r="H48" i="27" s="1"/>
  <c r="V937" i="30"/>
  <c r="D42" i="27"/>
  <c r="D44" i="27" s="1"/>
  <c r="E45" i="27"/>
  <c r="F44" i="27"/>
  <c r="S859" i="30"/>
  <c r="I42" i="27"/>
  <c r="I44" i="27" s="1"/>
  <c r="J42" i="27"/>
  <c r="J44" i="27" s="1"/>
  <c r="J48" i="27" s="1"/>
  <c r="G44" i="27"/>
  <c r="G48" i="27" s="1"/>
  <c r="U935" i="30"/>
  <c r="U937" i="30" s="1"/>
  <c r="Q857" i="30"/>
  <c r="Q859" i="30" s="1"/>
  <c r="R857" i="30"/>
  <c r="R859" i="30" s="1"/>
  <c r="O857" i="30"/>
  <c r="O859" i="30" s="1"/>
  <c r="Q935" i="30"/>
  <c r="Q937" i="30" s="1"/>
  <c r="N857" i="30"/>
  <c r="N859" i="30" s="1"/>
  <c r="N935" i="30"/>
  <c r="N937" i="30" s="1"/>
  <c r="O935" i="30"/>
  <c r="O937" i="30" s="1"/>
  <c r="P857" i="30"/>
  <c r="P859" i="30" s="1"/>
  <c r="T857" i="30"/>
  <c r="T859" i="30" s="1"/>
  <c r="R935" i="30"/>
  <c r="R937" i="30" s="1"/>
  <c r="F48" i="27"/>
  <c r="F47" i="27"/>
  <c r="T556" i="31"/>
  <c r="M932" i="30"/>
  <c r="M919" i="30"/>
  <c r="M842" i="30"/>
  <c r="M858" i="30"/>
  <c r="E69" i="2"/>
  <c r="K69" i="2"/>
  <c r="I69" i="2"/>
  <c r="F69" i="2"/>
  <c r="U8" i="31"/>
  <c r="J69" i="2"/>
  <c r="D84" i="2"/>
  <c r="D50" i="1" s="1"/>
  <c r="D42" i="5"/>
  <c r="D41" i="5"/>
  <c r="B49" i="5"/>
  <c r="B82" i="5"/>
  <c r="B39" i="5"/>
  <c r="B51" i="1" s="1"/>
  <c r="B94" i="5"/>
  <c r="B65" i="5"/>
  <c r="B43" i="5"/>
  <c r="B55" i="1" s="1"/>
  <c r="M68" i="2"/>
  <c r="E83" i="2"/>
  <c r="E82" i="2"/>
  <c r="E5" i="2"/>
  <c r="F6" i="2"/>
  <c r="E33" i="28"/>
  <c r="D36" i="28"/>
  <c r="D35" i="28"/>
  <c r="E34" i="10" s="1"/>
  <c r="D34" i="28"/>
  <c r="D32" i="28"/>
  <c r="F6" i="11"/>
  <c r="E5" i="11"/>
  <c r="F6" i="4"/>
  <c r="E5" i="4"/>
  <c r="B97" i="5"/>
  <c r="B44" i="5"/>
  <c r="B69" i="5"/>
  <c r="B91" i="5"/>
  <c r="B61" i="5"/>
  <c r="B42" i="5"/>
  <c r="B54" i="1" s="1"/>
  <c r="M67" i="2"/>
  <c r="D69" i="2"/>
  <c r="F6" i="29"/>
  <c r="F5" i="29" s="1"/>
  <c r="E22" i="29"/>
  <c r="H69" i="2"/>
  <c r="D35" i="10"/>
  <c r="D42" i="29"/>
  <c r="D41" i="17"/>
  <c r="D8" i="20"/>
  <c r="D57" i="1" s="1"/>
  <c r="D14" i="19"/>
  <c r="D91" i="2"/>
  <c r="D115" i="2" s="1"/>
  <c r="D28" i="3"/>
  <c r="D56" i="1" s="1"/>
  <c r="F6" i="19"/>
  <c r="E5" i="19"/>
  <c r="D40" i="5"/>
  <c r="E96" i="5"/>
  <c r="E90" i="5"/>
  <c r="E84" i="5"/>
  <c r="E99" i="5"/>
  <c r="E70" i="5"/>
  <c r="E71" i="5" s="1"/>
  <c r="E44" i="5" s="1"/>
  <c r="E54" i="5"/>
  <c r="E55" i="5" s="1"/>
  <c r="E40" i="5" s="1"/>
  <c r="E52" i="1" s="1"/>
  <c r="F6" i="5"/>
  <c r="E81" i="5"/>
  <c r="E87" i="5"/>
  <c r="E74" i="5"/>
  <c r="E75" i="5" s="1"/>
  <c r="E45" i="5" s="1"/>
  <c r="E62" i="5"/>
  <c r="E63" i="5" s="1"/>
  <c r="E42" i="5" s="1"/>
  <c r="E54" i="1" s="1"/>
  <c r="E93" i="5"/>
  <c r="E66" i="5"/>
  <c r="E67" i="5" s="1"/>
  <c r="E43" i="5" s="1"/>
  <c r="E55" i="1" s="1"/>
  <c r="E50" i="5"/>
  <c r="E51" i="5" s="1"/>
  <c r="E39" i="5" s="1"/>
  <c r="E5" i="5"/>
  <c r="E58" i="5"/>
  <c r="E59" i="5" s="1"/>
  <c r="E41" i="5" s="1"/>
  <c r="E53" i="1" s="1"/>
  <c r="D43" i="5"/>
  <c r="B57" i="5"/>
  <c r="B88" i="5"/>
  <c r="B41" i="5"/>
  <c r="B53" i="1" s="1"/>
  <c r="E40" i="10"/>
  <c r="E43" i="10" s="1"/>
  <c r="F6" i="10"/>
  <c r="F5" i="10" s="1"/>
  <c r="F6" i="1"/>
  <c r="E5" i="1"/>
  <c r="G6" i="15"/>
  <c r="F5" i="15"/>
  <c r="F50" i="15" s="1"/>
  <c r="E5" i="27"/>
  <c r="F6" i="27"/>
  <c r="D45" i="5"/>
  <c r="D44" i="5"/>
  <c r="D39" i="5"/>
  <c r="F6" i="3"/>
  <c r="E5" i="3"/>
  <c r="B85" i="5"/>
  <c r="B40" i="5"/>
  <c r="B52" i="1" s="1"/>
  <c r="B53" i="5"/>
  <c r="B100" i="5"/>
  <c r="B73" i="5"/>
  <c r="B45" i="5"/>
  <c r="F6" i="20"/>
  <c r="E5" i="20"/>
  <c r="O9" i="30"/>
  <c r="N8" i="30"/>
  <c r="V8" i="31"/>
  <c r="W9" i="31"/>
  <c r="I45" i="27"/>
  <c r="E27" i="28"/>
  <c r="G6" i="17"/>
  <c r="F5" i="17"/>
  <c r="D56" i="17" l="1"/>
  <c r="D45" i="27"/>
  <c r="D107" i="2"/>
  <c r="D111" i="2"/>
  <c r="D112" i="2"/>
  <c r="D113" i="2"/>
  <c r="J45" i="27"/>
  <c r="F54" i="27"/>
  <c r="J8" i="17"/>
  <c r="J28" i="17" s="1"/>
  <c r="J30" i="17" s="1"/>
  <c r="J33" i="17" s="1"/>
  <c r="S866" i="30"/>
  <c r="S884" i="30" s="1"/>
  <c r="T866" i="30"/>
  <c r="T884" i="30" s="1"/>
  <c r="K8" i="17"/>
  <c r="K28" i="17" s="1"/>
  <c r="K30" i="17" s="1"/>
  <c r="K33" i="17" s="1"/>
  <c r="N866" i="30"/>
  <c r="N884" i="30" s="1"/>
  <c r="E8" i="17"/>
  <c r="E28" i="17" s="1"/>
  <c r="E30" i="17" s="1"/>
  <c r="E33" i="17" s="1"/>
  <c r="R866" i="30"/>
  <c r="R884" i="30" s="1"/>
  <c r="I8" i="17"/>
  <c r="I28" i="17" s="1"/>
  <c r="I30" i="17" s="1"/>
  <c r="I33" i="17" s="1"/>
  <c r="P866" i="30"/>
  <c r="P884" i="30" s="1"/>
  <c r="G8" i="17"/>
  <c r="G28" i="17" s="1"/>
  <c r="G30" i="17" s="1"/>
  <c r="G33" i="17" s="1"/>
  <c r="M857" i="30"/>
  <c r="M859" i="30" s="1"/>
  <c r="Q866" i="30"/>
  <c r="Q884" i="30" s="1"/>
  <c r="H8" i="17"/>
  <c r="H28" i="17" s="1"/>
  <c r="H30" i="17" s="1"/>
  <c r="H33" i="17" s="1"/>
  <c r="F8" i="17"/>
  <c r="F28" i="17" s="1"/>
  <c r="F30" i="17" s="1"/>
  <c r="F33" i="17" s="1"/>
  <c r="O866" i="30"/>
  <c r="O884" i="30" s="1"/>
  <c r="I48" i="27"/>
  <c r="H47" i="27"/>
  <c r="H54" i="27" s="1"/>
  <c r="K47" i="27"/>
  <c r="K54" i="27" s="1"/>
  <c r="G47" i="27"/>
  <c r="G54" i="27" s="1"/>
  <c r="I47" i="27"/>
  <c r="I54" i="27" s="1"/>
  <c r="M900" i="30"/>
  <c r="M936" i="30"/>
  <c r="D48" i="27"/>
  <c r="M935" i="30"/>
  <c r="P9" i="30"/>
  <c r="O8" i="30"/>
  <c r="B33" i="1"/>
  <c r="B14" i="1"/>
  <c r="D46" i="5"/>
  <c r="D51" i="1"/>
  <c r="G6" i="19"/>
  <c r="F5" i="19"/>
  <c r="G6" i="4"/>
  <c r="F5" i="4"/>
  <c r="E41" i="17"/>
  <c r="E56" i="17" s="1"/>
  <c r="E8" i="20"/>
  <c r="E57" i="1" s="1"/>
  <c r="E35" i="10"/>
  <c r="E14" i="19"/>
  <c r="E42" i="29"/>
  <c r="E91" i="2"/>
  <c r="E115" i="2" s="1"/>
  <c r="E28" i="3"/>
  <c r="E56" i="1" s="1"/>
  <c r="E84" i="2"/>
  <c r="B36" i="1"/>
  <c r="B17" i="1"/>
  <c r="D53" i="1"/>
  <c r="D55" i="1"/>
  <c r="D52" i="1"/>
  <c r="B35" i="1"/>
  <c r="B16" i="1"/>
  <c r="F82" i="2"/>
  <c r="G6" i="2"/>
  <c r="F83" i="2"/>
  <c r="F5" i="2"/>
  <c r="G6" i="20"/>
  <c r="F5" i="20"/>
  <c r="G5" i="15"/>
  <c r="H6" i="15"/>
  <c r="G6" i="1"/>
  <c r="F5" i="1"/>
  <c r="B34" i="1"/>
  <c r="B15" i="1"/>
  <c r="F96" i="5"/>
  <c r="F90" i="5"/>
  <c r="F84" i="5"/>
  <c r="F99" i="5"/>
  <c r="F93" i="5"/>
  <c r="F87" i="5"/>
  <c r="F81" i="5"/>
  <c r="F58" i="5"/>
  <c r="F59" i="5" s="1"/>
  <c r="F41" i="5" s="1"/>
  <c r="F53" i="1" s="1"/>
  <c r="F5" i="5"/>
  <c r="F74" i="5"/>
  <c r="F75" i="5" s="1"/>
  <c r="F66" i="5"/>
  <c r="F67" i="5" s="1"/>
  <c r="F43" i="5" s="1"/>
  <c r="F55" i="1" s="1"/>
  <c r="F70" i="5"/>
  <c r="F71" i="5" s="1"/>
  <c r="F54" i="5"/>
  <c r="F55" i="5" s="1"/>
  <c r="F40" i="5" s="1"/>
  <c r="F52" i="1" s="1"/>
  <c r="G6" i="5"/>
  <c r="F62" i="5"/>
  <c r="F63" i="5" s="1"/>
  <c r="F42" i="5" s="1"/>
  <c r="F54" i="1" s="1"/>
  <c r="F50" i="5"/>
  <c r="F51" i="5" s="1"/>
  <c r="D129" i="2"/>
  <c r="D141" i="2"/>
  <c r="D140" i="2"/>
  <c r="D142" i="2"/>
  <c r="D128" i="2"/>
  <c r="D138" i="2"/>
  <c r="D143" i="2"/>
  <c r="D139" i="2"/>
  <c r="D23" i="29"/>
  <c r="D37" i="29" s="1"/>
  <c r="D40" i="29" s="1"/>
  <c r="F5" i="11"/>
  <c r="G6" i="11"/>
  <c r="G6" i="3"/>
  <c r="F5" i="3"/>
  <c r="G6" i="27"/>
  <c r="F5" i="27"/>
  <c r="G6" i="10"/>
  <c r="G5" i="10" s="1"/>
  <c r="F40" i="10"/>
  <c r="F43" i="10" s="1"/>
  <c r="E46" i="5"/>
  <c r="E51" i="1"/>
  <c r="G6" i="29"/>
  <c r="G5" i="29" s="1"/>
  <c r="F22" i="29"/>
  <c r="M69" i="2"/>
  <c r="E36" i="28"/>
  <c r="E35" i="28"/>
  <c r="F34" i="10" s="1"/>
  <c r="E34" i="28"/>
  <c r="E32" i="28"/>
  <c r="F33" i="28"/>
  <c r="B32" i="1"/>
  <c r="B13" i="1"/>
  <c r="D54" i="1"/>
  <c r="W8" i="31"/>
  <c r="X9" i="31"/>
  <c r="G5" i="17"/>
  <c r="H6" i="17"/>
  <c r="H5" i="17" s="1"/>
  <c r="F37" i="17" l="1"/>
  <c r="F39" i="17" s="1"/>
  <c r="F65" i="17" s="1"/>
  <c r="E107" i="2"/>
  <c r="E111" i="2"/>
  <c r="E112" i="2"/>
  <c r="E113" i="2"/>
  <c r="S901" i="30"/>
  <c r="M866" i="30"/>
  <c r="Q901" i="30"/>
  <c r="P901" i="30"/>
  <c r="N901" i="30"/>
  <c r="O901" i="30"/>
  <c r="T901" i="30"/>
  <c r="R901" i="30"/>
  <c r="J47" i="27"/>
  <c r="J54" i="27" s="1"/>
  <c r="E47" i="27"/>
  <c r="D54" i="27"/>
  <c r="D37" i="17" s="1"/>
  <c r="M937" i="30"/>
  <c r="D8" i="17"/>
  <c r="E23" i="29"/>
  <c r="E37" i="29" s="1"/>
  <c r="F41" i="17"/>
  <c r="F14" i="19"/>
  <c r="F35" i="10"/>
  <c r="F8" i="20"/>
  <c r="F57" i="1" s="1"/>
  <c r="F91" i="2"/>
  <c r="F115" i="2" s="1"/>
  <c r="F28" i="3"/>
  <c r="F56" i="1" s="1"/>
  <c r="F42" i="29"/>
  <c r="H6" i="3"/>
  <c r="G5" i="3"/>
  <c r="D130" i="2"/>
  <c r="I6" i="15"/>
  <c r="H5" i="15"/>
  <c r="H6" i="19"/>
  <c r="G5" i="19"/>
  <c r="P8" i="30"/>
  <c r="Q9" i="30"/>
  <c r="G99" i="5"/>
  <c r="G93" i="5"/>
  <c r="G87" i="5"/>
  <c r="G81" i="5"/>
  <c r="G74" i="5"/>
  <c r="G75" i="5" s="1"/>
  <c r="G45" i="5" s="1"/>
  <c r="G62" i="5"/>
  <c r="G63" i="5" s="1"/>
  <c r="G42" i="5" s="1"/>
  <c r="G54" i="1" s="1"/>
  <c r="G84" i="5"/>
  <c r="G90" i="5"/>
  <c r="G70" i="5"/>
  <c r="G71" i="5" s="1"/>
  <c r="G44" i="5" s="1"/>
  <c r="G96" i="5"/>
  <c r="G58" i="5"/>
  <c r="G59" i="5" s="1"/>
  <c r="G41" i="5" s="1"/>
  <c r="G53" i="1" s="1"/>
  <c r="G66" i="5"/>
  <c r="G67" i="5" s="1"/>
  <c r="G43" i="5" s="1"/>
  <c r="G55" i="1" s="1"/>
  <c r="H6" i="5"/>
  <c r="G50" i="5"/>
  <c r="G51" i="5" s="1"/>
  <c r="G39" i="5" s="1"/>
  <c r="G54" i="5"/>
  <c r="G55" i="5" s="1"/>
  <c r="G5" i="5"/>
  <c r="F45" i="5"/>
  <c r="G50" i="15"/>
  <c r="F84" i="2"/>
  <c r="F50" i="1" s="1"/>
  <c r="H6" i="4"/>
  <c r="G5" i="4"/>
  <c r="G33" i="28"/>
  <c r="F36" i="28"/>
  <c r="G37" i="17" s="1"/>
  <c r="G39" i="17" s="1"/>
  <c r="G65" i="17" s="1"/>
  <c r="F35" i="28"/>
  <c r="G34" i="10" s="1"/>
  <c r="F34" i="28"/>
  <c r="F32" i="28"/>
  <c r="G22" i="29"/>
  <c r="H6" i="29"/>
  <c r="H5" i="29" s="1"/>
  <c r="H6" i="27"/>
  <c r="G5" i="27"/>
  <c r="H6" i="11"/>
  <c r="G5" i="11"/>
  <c r="D44" i="29"/>
  <c r="D82" i="29" s="1"/>
  <c r="D52" i="29"/>
  <c r="D144" i="2"/>
  <c r="H6" i="20"/>
  <c r="G5" i="20"/>
  <c r="G82" i="2"/>
  <c r="G83" i="2"/>
  <c r="H6" i="2"/>
  <c r="G5" i="2"/>
  <c r="E129" i="2"/>
  <c r="E138" i="2"/>
  <c r="E141" i="2"/>
  <c r="E140" i="2"/>
  <c r="E142" i="2"/>
  <c r="E128" i="2"/>
  <c r="E143" i="2"/>
  <c r="E139" i="2"/>
  <c r="H6" i="10"/>
  <c r="H5" i="10" s="1"/>
  <c r="G40" i="10"/>
  <c r="G43" i="10" s="1"/>
  <c r="F39" i="5"/>
  <c r="F44" i="5"/>
  <c r="H6" i="1"/>
  <c r="G5" i="1"/>
  <c r="E50" i="1"/>
  <c r="X8" i="31"/>
  <c r="Y9" i="31"/>
  <c r="I6" i="17"/>
  <c r="F56" i="17" l="1"/>
  <c r="M884" i="30"/>
  <c r="F107" i="2"/>
  <c r="F111" i="2"/>
  <c r="F112" i="2"/>
  <c r="F113" i="2"/>
  <c r="D28" i="17"/>
  <c r="E54" i="27"/>
  <c r="E37" i="17" s="1"/>
  <c r="E39" i="17" s="1"/>
  <c r="E40" i="29"/>
  <c r="E52" i="29" s="1"/>
  <c r="F43" i="17"/>
  <c r="E130" i="2"/>
  <c r="E135" i="2" s="1"/>
  <c r="G84" i="2"/>
  <c r="G50" i="1" s="1"/>
  <c r="F46" i="5"/>
  <c r="F51" i="1"/>
  <c r="H5" i="1"/>
  <c r="I6" i="1"/>
  <c r="I6" i="10"/>
  <c r="I5" i="10" s="1"/>
  <c r="H40" i="10"/>
  <c r="H43" i="10" s="1"/>
  <c r="G41" i="17"/>
  <c r="G14" i="19"/>
  <c r="G28" i="3"/>
  <c r="G56" i="1" s="1"/>
  <c r="G91" i="2"/>
  <c r="G115" i="2" s="1"/>
  <c r="G35" i="10"/>
  <c r="G8" i="20"/>
  <c r="G57" i="1" s="1"/>
  <c r="G42" i="29"/>
  <c r="H5" i="4"/>
  <c r="I6" i="4"/>
  <c r="J6" i="15"/>
  <c r="I5" i="15"/>
  <c r="I6" i="27"/>
  <c r="H5" i="27"/>
  <c r="G40" i="5"/>
  <c r="G46" i="5" s="1"/>
  <c r="H5" i="3"/>
  <c r="I6" i="3"/>
  <c r="H5" i="19"/>
  <c r="I6" i="19"/>
  <c r="F138" i="2"/>
  <c r="F143" i="2"/>
  <c r="F139" i="2"/>
  <c r="F129" i="2"/>
  <c r="F128" i="2"/>
  <c r="F140" i="2"/>
  <c r="F142" i="2"/>
  <c r="F141" i="2"/>
  <c r="E144" i="2"/>
  <c r="D146" i="2"/>
  <c r="D147" i="2"/>
  <c r="I6" i="11"/>
  <c r="H5" i="11"/>
  <c r="I6" i="29"/>
  <c r="I5" i="29" s="1"/>
  <c r="H22" i="29"/>
  <c r="G51" i="1"/>
  <c r="F23" i="29"/>
  <c r="F37" i="29" s="1"/>
  <c r="F40" i="29" s="1"/>
  <c r="H83" i="2"/>
  <c r="I6" i="2"/>
  <c r="H82" i="2"/>
  <c r="H5" i="2"/>
  <c r="H5" i="20"/>
  <c r="I6" i="20"/>
  <c r="H33" i="28"/>
  <c r="G32" i="28"/>
  <c r="G35" i="28"/>
  <c r="H34" i="10" s="1"/>
  <c r="G34" i="28"/>
  <c r="G36" i="28"/>
  <c r="H37" i="17" s="1"/>
  <c r="H39" i="17" s="1"/>
  <c r="H99" i="5"/>
  <c r="H93" i="5"/>
  <c r="H87" i="5"/>
  <c r="H81" i="5"/>
  <c r="H96" i="5"/>
  <c r="H90" i="5"/>
  <c r="H84" i="5"/>
  <c r="H66" i="5"/>
  <c r="H67" i="5" s="1"/>
  <c r="H43" i="5" s="1"/>
  <c r="H55" i="1" s="1"/>
  <c r="H50" i="5"/>
  <c r="H51" i="5" s="1"/>
  <c r="H39" i="5" s="1"/>
  <c r="H70" i="5"/>
  <c r="H71" i="5" s="1"/>
  <c r="H58" i="5"/>
  <c r="H59" i="5" s="1"/>
  <c r="H74" i="5"/>
  <c r="H75" i="5" s="1"/>
  <c r="H62" i="5"/>
  <c r="H63" i="5" s="1"/>
  <c r="H42" i="5" s="1"/>
  <c r="H54" i="5"/>
  <c r="H55" i="5" s="1"/>
  <c r="H40" i="5" s="1"/>
  <c r="H52" i="1" s="1"/>
  <c r="H5" i="5"/>
  <c r="I6" i="5"/>
  <c r="Q8" i="30"/>
  <c r="R9" i="30"/>
  <c r="H50" i="15"/>
  <c r="D135" i="2"/>
  <c r="D134" i="2"/>
  <c r="Y8" i="31"/>
  <c r="Z9" i="31"/>
  <c r="J6" i="17"/>
  <c r="I5" i="17"/>
  <c r="M901" i="30" l="1"/>
  <c r="G107" i="2"/>
  <c r="G111" i="2"/>
  <c r="G112" i="2"/>
  <c r="G113" i="2"/>
  <c r="D30" i="17"/>
  <c r="E65" i="17"/>
  <c r="E43" i="17"/>
  <c r="E44" i="29"/>
  <c r="E82" i="29" s="1"/>
  <c r="E134" i="2"/>
  <c r="G23" i="29"/>
  <c r="G37" i="29" s="1"/>
  <c r="G40" i="29" s="1"/>
  <c r="D150" i="2"/>
  <c r="D151" i="2"/>
  <c r="H65" i="17"/>
  <c r="I33" i="28"/>
  <c r="H32" i="28"/>
  <c r="H35" i="28"/>
  <c r="I34" i="10" s="1"/>
  <c r="H36" i="28"/>
  <c r="I37" i="17" s="1"/>
  <c r="I39" i="17" s="1"/>
  <c r="H34" i="28"/>
  <c r="H84" i="2"/>
  <c r="F130" i="2"/>
  <c r="F144" i="2"/>
  <c r="J6" i="19"/>
  <c r="I5" i="19"/>
  <c r="G52" i="1"/>
  <c r="G143" i="2"/>
  <c r="G139" i="2"/>
  <c r="G138" i="2"/>
  <c r="G140" i="2"/>
  <c r="G142" i="2"/>
  <c r="G141" i="2"/>
  <c r="G129" i="2"/>
  <c r="G128" i="2"/>
  <c r="H44" i="5"/>
  <c r="S9" i="30"/>
  <c r="R8" i="30"/>
  <c r="H54" i="1"/>
  <c r="H51" i="1"/>
  <c r="H8" i="20"/>
  <c r="H57" i="1" s="1"/>
  <c r="H28" i="3"/>
  <c r="H56" i="1" s="1"/>
  <c r="H14" i="19"/>
  <c r="H41" i="17"/>
  <c r="H56" i="17" s="1"/>
  <c r="H35" i="10"/>
  <c r="H42" i="29"/>
  <c r="H91" i="2"/>
  <c r="H115" i="2" s="1"/>
  <c r="J6" i="20"/>
  <c r="I5" i="20"/>
  <c r="J6" i="10"/>
  <c r="J5" i="10" s="1"/>
  <c r="I40" i="10"/>
  <c r="I43" i="10" s="1"/>
  <c r="J6" i="1"/>
  <c r="I5" i="1"/>
  <c r="I96" i="5"/>
  <c r="I90" i="5"/>
  <c r="I84" i="5"/>
  <c r="I81" i="5"/>
  <c r="I70" i="5"/>
  <c r="I71" i="5" s="1"/>
  <c r="I44" i="5" s="1"/>
  <c r="I54" i="5"/>
  <c r="I55" i="5" s="1"/>
  <c r="I40" i="5" s="1"/>
  <c r="I52" i="1" s="1"/>
  <c r="J6" i="5"/>
  <c r="I87" i="5"/>
  <c r="I93" i="5"/>
  <c r="I74" i="5"/>
  <c r="I75" i="5" s="1"/>
  <c r="I45" i="5" s="1"/>
  <c r="I62" i="5"/>
  <c r="I63" i="5" s="1"/>
  <c r="I42" i="5" s="1"/>
  <c r="I54" i="1" s="1"/>
  <c r="I99" i="5"/>
  <c r="I66" i="5"/>
  <c r="I67" i="5" s="1"/>
  <c r="I43" i="5" s="1"/>
  <c r="I55" i="1" s="1"/>
  <c r="I50" i="5"/>
  <c r="I51" i="5" s="1"/>
  <c r="I39" i="5" s="1"/>
  <c r="I58" i="5"/>
  <c r="I59" i="5" s="1"/>
  <c r="I41" i="5" s="1"/>
  <c r="I53" i="1" s="1"/>
  <c r="I5" i="5"/>
  <c r="H45" i="5"/>
  <c r="J6" i="11"/>
  <c r="I5" i="11"/>
  <c r="I5" i="27"/>
  <c r="J6" i="27"/>
  <c r="I50" i="15"/>
  <c r="H41" i="5"/>
  <c r="I83" i="2"/>
  <c r="I82" i="2"/>
  <c r="I5" i="2"/>
  <c r="J6" i="2"/>
  <c r="F44" i="29"/>
  <c r="F82" i="29" s="1"/>
  <c r="F52" i="29"/>
  <c r="J6" i="29"/>
  <c r="J5" i="29" s="1"/>
  <c r="I22" i="29"/>
  <c r="E147" i="2"/>
  <c r="E151" i="2" s="1"/>
  <c r="E146" i="2"/>
  <c r="E150" i="2" s="1"/>
  <c r="J6" i="3"/>
  <c r="I5" i="3"/>
  <c r="K6" i="15"/>
  <c r="K5" i="15" s="1"/>
  <c r="J5" i="15"/>
  <c r="J6" i="4"/>
  <c r="I5" i="4"/>
  <c r="G56" i="17"/>
  <c r="G43" i="17"/>
  <c r="AA9" i="31"/>
  <c r="Z8" i="31"/>
  <c r="K6" i="17"/>
  <c r="L50" i="17" s="1"/>
  <c r="J5" i="17"/>
  <c r="H107" i="2" l="1"/>
  <c r="H111" i="2"/>
  <c r="H112" i="2"/>
  <c r="H113" i="2"/>
  <c r="D33" i="17"/>
  <c r="D39" i="17"/>
  <c r="H23" i="29"/>
  <c r="H37" i="29" s="1"/>
  <c r="H40" i="29" s="1"/>
  <c r="H52" i="29" s="1"/>
  <c r="L49" i="17"/>
  <c r="L55" i="17"/>
  <c r="L46" i="17"/>
  <c r="L52" i="17"/>
  <c r="L51" i="17"/>
  <c r="L48" i="17"/>
  <c r="L53" i="17"/>
  <c r="G52" i="29"/>
  <c r="D152" i="2"/>
  <c r="E152" i="2"/>
  <c r="J50" i="15"/>
  <c r="K6" i="3"/>
  <c r="K5" i="3" s="1"/>
  <c r="J5" i="3"/>
  <c r="H53" i="1"/>
  <c r="I51" i="1"/>
  <c r="I46" i="5"/>
  <c r="K6" i="19"/>
  <c r="K5" i="19" s="1"/>
  <c r="J5" i="19"/>
  <c r="H50" i="1"/>
  <c r="I14" i="19"/>
  <c r="I28" i="3"/>
  <c r="I56" i="1" s="1"/>
  <c r="I42" i="29"/>
  <c r="I91" i="2"/>
  <c r="I115" i="2" s="1"/>
  <c r="I35" i="10"/>
  <c r="I8" i="20"/>
  <c r="I57" i="1" s="1"/>
  <c r="I41" i="17"/>
  <c r="I56" i="17" s="1"/>
  <c r="I32" i="28"/>
  <c r="J33" i="28"/>
  <c r="I35" i="28"/>
  <c r="J34" i="10" s="1"/>
  <c r="I36" i="28"/>
  <c r="J37" i="17" s="1"/>
  <c r="J39" i="17" s="1"/>
  <c r="I34" i="28"/>
  <c r="J40" i="10"/>
  <c r="J43" i="10" s="1"/>
  <c r="K6" i="10"/>
  <c r="K5" i="10" s="1"/>
  <c r="K6" i="20"/>
  <c r="K5" i="20" s="1"/>
  <c r="J5" i="20"/>
  <c r="F146" i="2"/>
  <c r="F147" i="2"/>
  <c r="I65" i="17"/>
  <c r="K6" i="29"/>
  <c r="K5" i="29" s="1"/>
  <c r="J22" i="29"/>
  <c r="I84" i="2"/>
  <c r="H140" i="2"/>
  <c r="H142" i="2"/>
  <c r="H141" i="2"/>
  <c r="H128" i="2"/>
  <c r="H139" i="2"/>
  <c r="H138" i="2"/>
  <c r="H129" i="2"/>
  <c r="H143" i="2"/>
  <c r="H46" i="5"/>
  <c r="T9" i="30"/>
  <c r="S8" i="30"/>
  <c r="F135" i="2"/>
  <c r="F134" i="2"/>
  <c r="H43" i="17"/>
  <c r="K5" i="17"/>
  <c r="L47" i="17"/>
  <c r="K6" i="4"/>
  <c r="K5" i="4" s="1"/>
  <c r="J5" i="4"/>
  <c r="J82" i="2"/>
  <c r="J83" i="2"/>
  <c r="K6" i="2"/>
  <c r="J5" i="2"/>
  <c r="K6" i="27"/>
  <c r="J5" i="27"/>
  <c r="J5" i="11"/>
  <c r="K6" i="11"/>
  <c r="K5" i="11" s="1"/>
  <c r="J96" i="5"/>
  <c r="J90" i="5"/>
  <c r="J84" i="5"/>
  <c r="J99" i="5"/>
  <c r="J93" i="5"/>
  <c r="J87" i="5"/>
  <c r="J81" i="5"/>
  <c r="J58" i="5"/>
  <c r="J59" i="5" s="1"/>
  <c r="J5" i="5"/>
  <c r="J74" i="5"/>
  <c r="J75" i="5" s="1"/>
  <c r="J66" i="5"/>
  <c r="J67" i="5" s="1"/>
  <c r="J43" i="5" s="1"/>
  <c r="J70" i="5"/>
  <c r="J71" i="5" s="1"/>
  <c r="J54" i="5"/>
  <c r="J55" i="5" s="1"/>
  <c r="J50" i="5"/>
  <c r="J51" i="5" s="1"/>
  <c r="J39" i="5" s="1"/>
  <c r="J62" i="5"/>
  <c r="J63" i="5" s="1"/>
  <c r="J42" i="5" s="1"/>
  <c r="K6" i="5"/>
  <c r="L16" i="5" s="1"/>
  <c r="K6" i="1"/>
  <c r="J5" i="1"/>
  <c r="G130" i="2"/>
  <c r="G144" i="2"/>
  <c r="AB9" i="31"/>
  <c r="AA8" i="31"/>
  <c r="L32" i="2" l="1"/>
  <c r="I107" i="2"/>
  <c r="I111" i="2"/>
  <c r="I112" i="2"/>
  <c r="I113" i="2"/>
  <c r="D43" i="17"/>
  <c r="D65" i="17"/>
  <c r="L51" i="2"/>
  <c r="L61" i="2"/>
  <c r="L29" i="2"/>
  <c r="L28" i="2"/>
  <c r="H44" i="29"/>
  <c r="H82" i="29" s="1"/>
  <c r="L58" i="2"/>
  <c r="L63" i="2"/>
  <c r="L46" i="2"/>
  <c r="L57" i="5"/>
  <c r="L14" i="5"/>
  <c r="L56" i="2"/>
  <c r="L68" i="2"/>
  <c r="L52" i="2"/>
  <c r="L11" i="5"/>
  <c r="L17" i="5"/>
  <c r="L45" i="2"/>
  <c r="L24" i="2"/>
  <c r="L55" i="2"/>
  <c r="L69" i="5"/>
  <c r="L67" i="2"/>
  <c r="L57" i="2"/>
  <c r="L65" i="5"/>
  <c r="L64" i="2"/>
  <c r="L73" i="5"/>
  <c r="L69" i="2"/>
  <c r="L61" i="5"/>
  <c r="L13" i="5"/>
  <c r="L60" i="2"/>
  <c r="L53" i="5"/>
  <c r="L59" i="2"/>
  <c r="L15" i="5"/>
  <c r="I43" i="17"/>
  <c r="G44" i="29"/>
  <c r="G82" i="29" s="1"/>
  <c r="J84" i="2"/>
  <c r="J50" i="1" s="1"/>
  <c r="K99" i="5"/>
  <c r="K93" i="5"/>
  <c r="K87" i="5"/>
  <c r="K81" i="5"/>
  <c r="K84" i="5"/>
  <c r="K74" i="5"/>
  <c r="K75" i="5" s="1"/>
  <c r="K45" i="5" s="1"/>
  <c r="K62" i="5"/>
  <c r="K63" i="5" s="1"/>
  <c r="L63" i="5" s="1"/>
  <c r="K90" i="5"/>
  <c r="K96" i="5"/>
  <c r="K70" i="5"/>
  <c r="K71" i="5" s="1"/>
  <c r="L71" i="5" s="1"/>
  <c r="K54" i="5"/>
  <c r="K55" i="5" s="1"/>
  <c r="K40" i="5" s="1"/>
  <c r="K52" i="1" s="1"/>
  <c r="K58" i="5"/>
  <c r="K59" i="5" s="1"/>
  <c r="K41" i="5" s="1"/>
  <c r="K53" i="1" s="1"/>
  <c r="K5" i="5"/>
  <c r="K66" i="5"/>
  <c r="K67" i="5" s="1"/>
  <c r="L67" i="5" s="1"/>
  <c r="K50" i="5"/>
  <c r="K51" i="5" s="1"/>
  <c r="L51" i="5" s="1"/>
  <c r="L49" i="5"/>
  <c r="L12" i="5"/>
  <c r="J44" i="5"/>
  <c r="J41" i="5"/>
  <c r="F150" i="2"/>
  <c r="T8" i="30"/>
  <c r="U9" i="30"/>
  <c r="H130" i="2"/>
  <c r="K32" i="10"/>
  <c r="K40" i="10"/>
  <c r="K43" i="10" s="1"/>
  <c r="J35" i="10"/>
  <c r="J8" i="20"/>
  <c r="J57" i="1" s="1"/>
  <c r="J41" i="17"/>
  <c r="J56" i="17" s="1"/>
  <c r="J42" i="29"/>
  <c r="J14" i="19"/>
  <c r="J28" i="3"/>
  <c r="J56" i="1" s="1"/>
  <c r="J91" i="2"/>
  <c r="J115" i="2" s="1"/>
  <c r="I129" i="2"/>
  <c r="I142" i="2"/>
  <c r="I141" i="2"/>
  <c r="I140" i="2"/>
  <c r="I138" i="2"/>
  <c r="I128" i="2"/>
  <c r="I143" i="2"/>
  <c r="I139" i="2"/>
  <c r="G147" i="2"/>
  <c r="G146" i="2"/>
  <c r="G134" i="2"/>
  <c r="G135" i="2"/>
  <c r="J54" i="1"/>
  <c r="J55" i="1"/>
  <c r="K82" i="2"/>
  <c r="L82" i="2" s="1"/>
  <c r="K83" i="2"/>
  <c r="K5" i="2"/>
  <c r="F151" i="2"/>
  <c r="I23" i="29"/>
  <c r="I37" i="29" s="1"/>
  <c r="I40" i="29" s="1"/>
  <c r="J65" i="17"/>
  <c r="J51" i="1"/>
  <c r="J45" i="5"/>
  <c r="K5" i="27"/>
  <c r="I50" i="1"/>
  <c r="K5" i="1"/>
  <c r="J40" i="5"/>
  <c r="H144" i="2"/>
  <c r="K22" i="29"/>
  <c r="J32" i="28"/>
  <c r="J35" i="28"/>
  <c r="K34" i="10" s="1"/>
  <c r="J36" i="28"/>
  <c r="J34" i="28"/>
  <c r="AB8" i="31"/>
  <c r="AC9" i="31"/>
  <c r="J107" i="2" l="1"/>
  <c r="J111" i="2"/>
  <c r="J112" i="2"/>
  <c r="J113" i="2"/>
  <c r="L47" i="2"/>
  <c r="L45" i="5"/>
  <c r="L75" i="5"/>
  <c r="L59" i="5"/>
  <c r="L18" i="5"/>
  <c r="L55" i="5"/>
  <c r="M55" i="5"/>
  <c r="J46" i="5"/>
  <c r="G151" i="2"/>
  <c r="K84" i="2"/>
  <c r="K50" i="1" s="1"/>
  <c r="N50" i="1" s="1"/>
  <c r="J23" i="29"/>
  <c r="J37" i="29" s="1"/>
  <c r="J40" i="29" s="1"/>
  <c r="J52" i="29" s="1"/>
  <c r="M75" i="5"/>
  <c r="J43" i="17"/>
  <c r="G150" i="2"/>
  <c r="M59" i="5"/>
  <c r="I130" i="2"/>
  <c r="I135" i="2" s="1"/>
  <c r="I52" i="29"/>
  <c r="I44" i="29"/>
  <c r="I82" i="29" s="1"/>
  <c r="F152" i="2"/>
  <c r="K35" i="10"/>
  <c r="K8" i="20"/>
  <c r="K57" i="1" s="1"/>
  <c r="K14" i="19"/>
  <c r="K28" i="3"/>
  <c r="K56" i="1" s="1"/>
  <c r="N56" i="1" s="1"/>
  <c r="K42" i="29"/>
  <c r="K91" i="2"/>
  <c r="K115" i="2" s="1"/>
  <c r="M115" i="2" s="1"/>
  <c r="K41" i="17"/>
  <c r="K39" i="5"/>
  <c r="L39" i="5" s="1"/>
  <c r="M51" i="5"/>
  <c r="K42" i="5"/>
  <c r="L42" i="5" s="1"/>
  <c r="M63" i="5"/>
  <c r="K37" i="17"/>
  <c r="H146" i="2"/>
  <c r="H147" i="2"/>
  <c r="J52" i="1"/>
  <c r="M40" i="5"/>
  <c r="L40" i="5"/>
  <c r="H135" i="2"/>
  <c r="H134" i="2"/>
  <c r="K43" i="5"/>
  <c r="L43" i="5" s="1"/>
  <c r="M67" i="5"/>
  <c r="K44" i="5"/>
  <c r="M44" i="5" s="1"/>
  <c r="M71" i="5"/>
  <c r="M45" i="5"/>
  <c r="M82" i="2"/>
  <c r="I144" i="2"/>
  <c r="J129" i="2"/>
  <c r="J141" i="2"/>
  <c r="J140" i="2"/>
  <c r="J128" i="2"/>
  <c r="J139" i="2"/>
  <c r="J138" i="2"/>
  <c r="J143" i="2"/>
  <c r="J142" i="2"/>
  <c r="U8" i="30"/>
  <c r="V9" i="30"/>
  <c r="J53" i="1"/>
  <c r="M41" i="5"/>
  <c r="L41" i="5"/>
  <c r="AC8" i="31"/>
  <c r="AD9" i="31"/>
  <c r="K56" i="17" l="1"/>
  <c r="L115" i="2"/>
  <c r="K107" i="2"/>
  <c r="M107" i="2" s="1"/>
  <c r="K111" i="2"/>
  <c r="M111" i="2" s="1"/>
  <c r="K112" i="2"/>
  <c r="M112" i="2" s="1"/>
  <c r="K39" i="17"/>
  <c r="L56" i="17"/>
  <c r="M50" i="1"/>
  <c r="L84" i="2"/>
  <c r="M56" i="1"/>
  <c r="M57" i="1"/>
  <c r="L44" i="5"/>
  <c r="L46" i="5" s="1"/>
  <c r="G152" i="2"/>
  <c r="M84" i="2"/>
  <c r="I134" i="2"/>
  <c r="J44" i="29"/>
  <c r="K23" i="29"/>
  <c r="K37" i="29" s="1"/>
  <c r="H151" i="2"/>
  <c r="K54" i="1"/>
  <c r="M42" i="5"/>
  <c r="K46" i="5"/>
  <c r="K51" i="1"/>
  <c r="M39" i="5"/>
  <c r="W9" i="30"/>
  <c r="V8" i="30"/>
  <c r="J144" i="2"/>
  <c r="I146" i="2"/>
  <c r="I147" i="2"/>
  <c r="I151" i="2" s="1"/>
  <c r="H150" i="2"/>
  <c r="M53" i="1"/>
  <c r="N53" i="1"/>
  <c r="J130" i="2"/>
  <c r="K55" i="1"/>
  <c r="M43" i="5"/>
  <c r="N52" i="1"/>
  <c r="M52" i="1"/>
  <c r="K141" i="2"/>
  <c r="M141" i="2" s="1"/>
  <c r="K140" i="2"/>
  <c r="M140" i="2" s="1"/>
  <c r="K128" i="2"/>
  <c r="M128" i="2" s="1"/>
  <c r="K142" i="2"/>
  <c r="M142" i="2" s="1"/>
  <c r="K129" i="2"/>
  <c r="L129" i="2" s="1"/>
  <c r="K139" i="2"/>
  <c r="M139" i="2" s="1"/>
  <c r="K138" i="2"/>
  <c r="L138" i="2" s="1"/>
  <c r="K143" i="2"/>
  <c r="M143" i="2" s="1"/>
  <c r="N57" i="1"/>
  <c r="AD8" i="31"/>
  <c r="AE9" i="31"/>
  <c r="M56" i="17" l="1"/>
  <c r="K65" i="17"/>
  <c r="L112" i="2"/>
  <c r="L111" i="2"/>
  <c r="L107" i="2"/>
  <c r="K43" i="17"/>
  <c r="I150" i="2"/>
  <c r="I152" i="2" s="1"/>
  <c r="L43" i="17"/>
  <c r="M54" i="1"/>
  <c r="L142" i="2"/>
  <c r="M51" i="1"/>
  <c r="L143" i="2"/>
  <c r="L140" i="2"/>
  <c r="M55" i="1"/>
  <c r="L139" i="2"/>
  <c r="L141" i="2"/>
  <c r="L128" i="2"/>
  <c r="L130" i="2" s="1"/>
  <c r="M46" i="5"/>
  <c r="N54" i="1"/>
  <c r="J146" i="2"/>
  <c r="J147" i="2"/>
  <c r="M138" i="2"/>
  <c r="K144" i="2"/>
  <c r="L144" i="2" s="1"/>
  <c r="J134" i="2"/>
  <c r="J135" i="2"/>
  <c r="H152" i="2"/>
  <c r="N51" i="1"/>
  <c r="K130" i="2"/>
  <c r="N55" i="1"/>
  <c r="X9" i="30"/>
  <c r="W8" i="30"/>
  <c r="M129" i="2"/>
  <c r="M130" i="2" s="1"/>
  <c r="AE8" i="31"/>
  <c r="AF9" i="31"/>
  <c r="AF8" i="31" s="1"/>
  <c r="M43" i="17" l="1"/>
  <c r="J151" i="2"/>
  <c r="X8" i="30"/>
  <c r="Y9" i="30"/>
  <c r="Y8" i="30" s="1"/>
  <c r="K134" i="2"/>
  <c r="M134" i="2" s="1"/>
  <c r="K135" i="2"/>
  <c r="L135" i="2" s="1"/>
  <c r="J150" i="2"/>
  <c r="K146" i="2"/>
  <c r="M146" i="2" s="1"/>
  <c r="K147" i="2"/>
  <c r="M147" i="2" s="1"/>
  <c r="M144" i="2"/>
  <c r="L134" i="2" l="1"/>
  <c r="L146" i="2"/>
  <c r="L147" i="2"/>
  <c r="K151" i="2"/>
  <c r="M151" i="2" s="1"/>
  <c r="K150" i="2"/>
  <c r="L150" i="2" s="1"/>
  <c r="J152" i="2"/>
  <c r="M135" i="2"/>
  <c r="L151" i="2" l="1"/>
  <c r="K152" i="2"/>
  <c r="M152" i="2" s="1"/>
  <c r="M150" i="2"/>
  <c r="L152" i="2" l="1"/>
  <c r="J65" i="29" l="1"/>
  <c r="K65" i="29"/>
  <c r="J71" i="29" l="1"/>
  <c r="J73" i="29" s="1"/>
  <c r="J82" i="29" l="1"/>
  <c r="J77" i="29" l="1"/>
  <c r="K71" i="29" l="1"/>
  <c r="K73" i="29" s="1"/>
  <c r="K77" i="29" l="1"/>
  <c r="J114" i="2" l="1"/>
  <c r="H114" i="2"/>
  <c r="G114" i="2"/>
  <c r="F114" i="2"/>
  <c r="I114" i="2"/>
  <c r="E114" i="2"/>
  <c r="D114" i="2"/>
  <c r="K114" i="2"/>
  <c r="M114" i="2" l="1"/>
  <c r="L114" i="2"/>
  <c r="M31" i="2"/>
  <c r="L31" i="2"/>
  <c r="J109" i="2" l="1"/>
  <c r="H109" i="2"/>
  <c r="G109" i="2"/>
  <c r="F109" i="2"/>
  <c r="I109" i="2"/>
  <c r="E109" i="2"/>
  <c r="D109" i="2"/>
  <c r="K109" i="2"/>
  <c r="M109" i="2" l="1"/>
  <c r="L109" i="2"/>
  <c r="M26" i="2"/>
  <c r="L26" i="2"/>
  <c r="D108" i="2" l="1"/>
  <c r="K108" i="2" l="1"/>
  <c r="J108" i="2"/>
  <c r="I108" i="2"/>
  <c r="G108" i="2"/>
  <c r="F108" i="2"/>
  <c r="E108" i="2"/>
  <c r="H108" i="2" l="1"/>
  <c r="M108" i="2" s="1"/>
  <c r="L108" i="2" l="1"/>
  <c r="L25" i="2"/>
  <c r="M25" i="2"/>
  <c r="D106" i="2" l="1"/>
  <c r="I106" i="2" l="1"/>
  <c r="K106" i="2"/>
  <c r="G106" i="2"/>
  <c r="J106" i="2"/>
  <c r="H106" i="2"/>
  <c r="E106" i="2" l="1"/>
  <c r="F106" i="2"/>
  <c r="M106" i="2" l="1"/>
  <c r="L106" i="2"/>
  <c r="L23" i="2"/>
  <c r="M23" i="2"/>
  <c r="F21" i="10" l="1"/>
  <c r="E21" i="10"/>
  <c r="H21" i="10"/>
  <c r="G21" i="10" l="1"/>
  <c r="I21" i="10" l="1"/>
  <c r="J21" i="10"/>
  <c r="D21" i="10" l="1"/>
  <c r="D91" i="29" l="1"/>
  <c r="D53" i="29" l="1"/>
  <c r="D54" i="29" s="1"/>
  <c r="D56" i="29" s="1"/>
  <c r="D84" i="29" s="1"/>
  <c r="D89" i="29"/>
  <c r="D92" i="29" s="1"/>
  <c r="E91" i="29" l="1"/>
  <c r="D61" i="1"/>
  <c r="D86" i="29"/>
  <c r="D62" i="1" s="1"/>
  <c r="F91" i="29" l="1"/>
  <c r="E53" i="29"/>
  <c r="E54" i="29" s="1"/>
  <c r="E56" i="29" s="1"/>
  <c r="E84" i="29" s="1"/>
  <c r="E89" i="29"/>
  <c r="E92" i="29" s="1"/>
  <c r="F89" i="29"/>
  <c r="F92" i="29" l="1"/>
  <c r="F53" i="29"/>
  <c r="F54" i="29" s="1"/>
  <c r="F56" i="29" s="1"/>
  <c r="F84" i="29" s="1"/>
  <c r="F61" i="1" s="1"/>
  <c r="E61" i="1"/>
  <c r="E86" i="29"/>
  <c r="E62" i="1" s="1"/>
  <c r="G91" i="29"/>
  <c r="F86" i="29" l="1"/>
  <c r="F62" i="1" s="1"/>
  <c r="H91" i="29"/>
  <c r="G53" i="29"/>
  <c r="G54" i="29" s="1"/>
  <c r="G56" i="29" s="1"/>
  <c r="G84" i="29" s="1"/>
  <c r="G89" i="29"/>
  <c r="G92" i="29" s="1"/>
  <c r="I91" i="29" l="1"/>
  <c r="H53" i="29"/>
  <c r="H54" i="29" s="1"/>
  <c r="H56" i="29" s="1"/>
  <c r="H84" i="29" s="1"/>
  <c r="H89" i="29"/>
  <c r="H92" i="29" s="1"/>
  <c r="G61" i="1"/>
  <c r="G86" i="29"/>
  <c r="G62" i="1" s="1"/>
  <c r="I53" i="29" l="1"/>
  <c r="I54" i="29" s="1"/>
  <c r="I56" i="29" s="1"/>
  <c r="I84" i="29" s="1"/>
  <c r="I89" i="29"/>
  <c r="I92" i="29" s="1"/>
  <c r="H61" i="1"/>
  <c r="H86" i="29"/>
  <c r="H62" i="1" s="1"/>
  <c r="K91" i="29" l="1"/>
  <c r="J91" i="29"/>
  <c r="I61" i="1"/>
  <c r="I86" i="29"/>
  <c r="I62" i="1" s="1"/>
  <c r="K40" i="29" l="1"/>
  <c r="K53" i="29"/>
  <c r="K89" i="29"/>
  <c r="K92" i="29" s="1"/>
  <c r="J53" i="29"/>
  <c r="J54" i="29" s="1"/>
  <c r="J56" i="29" s="1"/>
  <c r="J84" i="29" s="1"/>
  <c r="J89" i="29"/>
  <c r="J92" i="29" s="1"/>
  <c r="J61" i="1" l="1"/>
  <c r="J86" i="29"/>
  <c r="J62" i="1" s="1"/>
  <c r="K52" i="29"/>
  <c r="K54" i="29" s="1"/>
  <c r="K56" i="29" s="1"/>
  <c r="K84" i="29" s="1"/>
  <c r="K61" i="1" s="1"/>
  <c r="K44" i="29"/>
  <c r="K82" i="29" s="1"/>
  <c r="K86" i="29" l="1"/>
  <c r="K62" i="1" s="1"/>
  <c r="N62" i="1" s="1"/>
  <c r="N61" i="1"/>
  <c r="M62" i="1"/>
  <c r="M61" i="1"/>
  <c r="G96" i="2" l="1"/>
  <c r="F96" i="2"/>
  <c r="E96" i="2"/>
  <c r="M13" i="2"/>
  <c r="D96" i="2"/>
  <c r="L13" i="2"/>
  <c r="K96" i="2"/>
  <c r="J96" i="2"/>
  <c r="H96" i="2"/>
  <c r="I96" i="2"/>
  <c r="L96" i="2" l="1"/>
  <c r="M96" i="2"/>
  <c r="K113" i="2" l="1"/>
  <c r="M113" i="2" l="1"/>
  <c r="L113" i="2"/>
  <c r="M30" i="2"/>
  <c r="L30" i="2"/>
  <c r="H110" i="2" l="1"/>
  <c r="K110" i="2" l="1"/>
  <c r="F110" i="2"/>
  <c r="E110" i="2"/>
  <c r="J110" i="2"/>
  <c r="I110" i="2"/>
  <c r="G110" i="2" l="1"/>
  <c r="L27" i="2" l="1"/>
  <c r="M27" i="2" l="1"/>
  <c r="D110" i="2"/>
  <c r="M110" i="2" l="1"/>
  <c r="L110" i="2"/>
  <c r="K50" i="15" l="1"/>
  <c r="J95" i="2" l="1"/>
  <c r="J14" i="2"/>
  <c r="J19" i="2" l="1"/>
  <c r="J18" i="2"/>
  <c r="K95" i="2"/>
  <c r="K14" i="2"/>
  <c r="J81" i="15"/>
  <c r="J82" i="15"/>
  <c r="J97" i="2"/>
  <c r="G95" i="2"/>
  <c r="G14" i="2"/>
  <c r="I95" i="2"/>
  <c r="I14" i="2"/>
  <c r="H95" i="2"/>
  <c r="H14" i="2"/>
  <c r="H81" i="15" l="1"/>
  <c r="H82" i="15"/>
  <c r="H97" i="2"/>
  <c r="G19" i="2"/>
  <c r="G18" i="2"/>
  <c r="K18" i="2"/>
  <c r="K19" i="2"/>
  <c r="G82" i="15"/>
  <c r="G81" i="15"/>
  <c r="G97" i="2"/>
  <c r="K81" i="15"/>
  <c r="K82" i="15"/>
  <c r="K97" i="2"/>
  <c r="F95" i="2"/>
  <c r="F14" i="2"/>
  <c r="J102" i="2"/>
  <c r="J101" i="2"/>
  <c r="L12" i="2"/>
  <c r="L14" i="2" s="1"/>
  <c r="D95" i="2"/>
  <c r="M12" i="2"/>
  <c r="D14" i="2"/>
  <c r="I18" i="2"/>
  <c r="I19" i="2"/>
  <c r="I81" i="15"/>
  <c r="I82" i="15"/>
  <c r="I97" i="2"/>
  <c r="E95" i="2"/>
  <c r="E14" i="2"/>
  <c r="H19" i="2"/>
  <c r="H18" i="2"/>
  <c r="M14" i="2" l="1"/>
  <c r="F82" i="15"/>
  <c r="F81" i="15"/>
  <c r="F97" i="2"/>
  <c r="D81" i="15"/>
  <c r="D82" i="15"/>
  <c r="L95" i="2"/>
  <c r="L97" i="2" s="1"/>
  <c r="M95" i="2"/>
  <c r="M97" i="2" s="1"/>
  <c r="D97" i="2"/>
  <c r="H102" i="2"/>
  <c r="H101" i="2"/>
  <c r="E19" i="2"/>
  <c r="E18" i="2"/>
  <c r="E82" i="15"/>
  <c r="E81" i="15"/>
  <c r="E97" i="2"/>
  <c r="G102" i="2"/>
  <c r="G101" i="2"/>
  <c r="I101" i="2"/>
  <c r="I102" i="2"/>
  <c r="F18" i="2"/>
  <c r="F19" i="2"/>
  <c r="D19" i="2"/>
  <c r="D18" i="2"/>
  <c r="K101" i="2"/>
  <c r="K102" i="2"/>
  <c r="E102" i="2" l="1"/>
  <c r="E101" i="2"/>
  <c r="D102" i="2"/>
  <c r="D101" i="2"/>
  <c r="F101" i="2"/>
  <c r="F102" i="2"/>
  <c r="L18" i="2"/>
  <c r="M18" i="2"/>
  <c r="M19" i="2"/>
  <c r="L19" i="2"/>
  <c r="L102" i="2" l="1"/>
  <c r="M102" i="2"/>
  <c r="M101" i="2"/>
  <c r="L101" i="2"/>
  <c r="K21" i="10" l="1"/>
  <c r="D31" i="10" l="1"/>
  <c r="D24" i="10"/>
  <c r="J24" i="10"/>
  <c r="J31" i="10"/>
  <c r="E24" i="10"/>
  <c r="E31" i="10"/>
  <c r="G24" i="10"/>
  <c r="G31" i="10"/>
  <c r="K24" i="10"/>
  <c r="K31" i="10"/>
  <c r="I24" i="10"/>
  <c r="I31" i="10"/>
  <c r="F31" i="10"/>
  <c r="F24" i="10"/>
  <c r="H24" i="10"/>
  <c r="H31" i="10"/>
  <c r="D18" i="10" l="1"/>
  <c r="D29" i="10" s="1"/>
  <c r="D47" i="10" s="1"/>
  <c r="D32" i="10" l="1"/>
  <c r="D38" i="10"/>
  <c r="E16" i="10"/>
  <c r="E18" i="10" s="1"/>
  <c r="E29" i="10" s="1"/>
  <c r="E38" i="10" s="1"/>
  <c r="D56" i="27"/>
  <c r="D57" i="27" s="1"/>
  <c r="D46" i="10"/>
  <c r="D63" i="27"/>
  <c r="D45" i="10"/>
  <c r="F16" i="10" l="1"/>
  <c r="F18" i="10" s="1"/>
  <c r="F29" i="10" s="1"/>
  <c r="E47" i="10"/>
  <c r="E32" i="10"/>
  <c r="D55" i="27"/>
  <c r="E56" i="27"/>
  <c r="E55" i="27" s="1"/>
  <c r="F32" i="10"/>
  <c r="G16" i="10"/>
  <c r="G18" i="10" s="1"/>
  <c r="G29" i="10" s="1"/>
  <c r="F38" i="10"/>
  <c r="F47" i="10"/>
  <c r="E46" i="10"/>
  <c r="E45" i="10"/>
  <c r="E63" i="27"/>
  <c r="D49" i="10"/>
  <c r="D53" i="10"/>
  <c r="D61" i="27"/>
  <c r="D62" i="27"/>
  <c r="D65" i="1"/>
  <c r="D54" i="10"/>
  <c r="D50" i="10"/>
  <c r="D50" i="29"/>
  <c r="D59" i="27"/>
  <c r="E57" i="27" l="1"/>
  <c r="E50" i="29" s="1"/>
  <c r="F56" i="27"/>
  <c r="F55" i="27" s="1"/>
  <c r="D66" i="1"/>
  <c r="E62" i="27"/>
  <c r="E66" i="1" s="1"/>
  <c r="D48" i="1"/>
  <c r="D58" i="10"/>
  <c r="E59" i="27"/>
  <c r="D64" i="27"/>
  <c r="E49" i="10"/>
  <c r="E53" i="10"/>
  <c r="G38" i="10"/>
  <c r="H16" i="10"/>
  <c r="H18" i="10" s="1"/>
  <c r="H29" i="10" s="1"/>
  <c r="G32" i="10"/>
  <c r="G47" i="10"/>
  <c r="D55" i="10"/>
  <c r="E65" i="1"/>
  <c r="E54" i="10"/>
  <c r="E50" i="10"/>
  <c r="D18" i="1"/>
  <c r="D17" i="1"/>
  <c r="D22" i="1"/>
  <c r="D14" i="1"/>
  <c r="D19" i="1"/>
  <c r="D12" i="1"/>
  <c r="D13" i="1"/>
  <c r="D15" i="1"/>
  <c r="D16" i="1"/>
  <c r="D51" i="10"/>
  <c r="D80" i="17"/>
  <c r="D57" i="10"/>
  <c r="F46" i="10"/>
  <c r="F45" i="10"/>
  <c r="F63" i="27"/>
  <c r="E61" i="27" l="1"/>
  <c r="E64" i="27" s="1"/>
  <c r="E66" i="27" s="1"/>
  <c r="G56" i="27"/>
  <c r="G57" i="27" s="1"/>
  <c r="F57" i="27"/>
  <c r="F61" i="27" s="1"/>
  <c r="F64" i="27" s="1"/>
  <c r="D59" i="10"/>
  <c r="D86" i="17"/>
  <c r="F53" i="10"/>
  <c r="F49" i="10"/>
  <c r="D63" i="17"/>
  <c r="D66" i="27"/>
  <c r="D29" i="1"/>
  <c r="D10" i="1"/>
  <c r="E37" i="1"/>
  <c r="E38" i="1"/>
  <c r="E36" i="1"/>
  <c r="E35" i="1"/>
  <c r="E34" i="1"/>
  <c r="E41" i="1"/>
  <c r="E32" i="1"/>
  <c r="E31" i="1"/>
  <c r="E33" i="1"/>
  <c r="E48" i="1"/>
  <c r="E58" i="10"/>
  <c r="G45" i="10"/>
  <c r="G63" i="27"/>
  <c r="G46" i="10"/>
  <c r="E55" i="10"/>
  <c r="E51" i="10"/>
  <c r="E57" i="10"/>
  <c r="E59" i="10" s="1"/>
  <c r="E80" i="17"/>
  <c r="F54" i="10"/>
  <c r="F50" i="10"/>
  <c r="F65" i="1"/>
  <c r="E18" i="1"/>
  <c r="E19" i="1"/>
  <c r="E16" i="1"/>
  <c r="E12" i="1"/>
  <c r="E13" i="1"/>
  <c r="E15" i="1"/>
  <c r="E22" i="1"/>
  <c r="E17" i="1"/>
  <c r="E14" i="1"/>
  <c r="H47" i="10"/>
  <c r="H38" i="10"/>
  <c r="I16" i="10"/>
  <c r="I18" i="10" s="1"/>
  <c r="I29" i="10" s="1"/>
  <c r="H32" i="10"/>
  <c r="D34" i="1"/>
  <c r="D38" i="1"/>
  <c r="D32" i="1"/>
  <c r="D35" i="1"/>
  <c r="D31" i="1"/>
  <c r="D37" i="1"/>
  <c r="D36" i="1"/>
  <c r="D41" i="1"/>
  <c r="D33" i="1"/>
  <c r="E63" i="17" l="1"/>
  <c r="E66" i="17" s="1"/>
  <c r="E67" i="17" s="1"/>
  <c r="E69" i="17" s="1"/>
  <c r="F59" i="27"/>
  <c r="G55" i="27"/>
  <c r="F50" i="29"/>
  <c r="F62" i="27"/>
  <c r="F66" i="1" s="1"/>
  <c r="F34" i="1" s="1"/>
  <c r="H56" i="27"/>
  <c r="H55" i="27" s="1"/>
  <c r="F48" i="1"/>
  <c r="F58" i="10"/>
  <c r="G50" i="10"/>
  <c r="G54" i="10"/>
  <c r="G65" i="1"/>
  <c r="E10" i="1"/>
  <c r="E29" i="1"/>
  <c r="F55" i="10"/>
  <c r="J16" i="10"/>
  <c r="J18" i="10" s="1"/>
  <c r="J29" i="10" s="1"/>
  <c r="I38" i="10"/>
  <c r="I47" i="10"/>
  <c r="I32" i="10"/>
  <c r="G62" i="27"/>
  <c r="G61" i="27"/>
  <c r="G50" i="29"/>
  <c r="G59" i="27"/>
  <c r="E86" i="17"/>
  <c r="G53" i="10"/>
  <c r="G49" i="10"/>
  <c r="D70" i="17"/>
  <c r="D66" i="17"/>
  <c r="F66" i="27"/>
  <c r="F63" i="17"/>
  <c r="H46" i="10"/>
  <c r="H63" i="27"/>
  <c r="H45" i="10"/>
  <c r="F19" i="1"/>
  <c r="F16" i="1"/>
  <c r="F15" i="1"/>
  <c r="F18" i="1"/>
  <c r="F22" i="1"/>
  <c r="F14" i="1"/>
  <c r="F13" i="1"/>
  <c r="F12" i="1"/>
  <c r="F17" i="1"/>
  <c r="F51" i="10"/>
  <c r="F57" i="10"/>
  <c r="F80" i="17"/>
  <c r="F37" i="1"/>
  <c r="F32" i="1"/>
  <c r="F33" i="1"/>
  <c r="F36" i="1"/>
  <c r="F38" i="1"/>
  <c r="F35" i="1"/>
  <c r="F31" i="1" l="1"/>
  <c r="F41" i="1"/>
  <c r="E70" i="17"/>
  <c r="E88" i="17" s="1"/>
  <c r="E59" i="1" s="1"/>
  <c r="E21" i="1" s="1"/>
  <c r="H57" i="27"/>
  <c r="F59" i="10"/>
  <c r="I56" i="27"/>
  <c r="I57" i="27" s="1"/>
  <c r="G55" i="10"/>
  <c r="G57" i="10"/>
  <c r="G80" i="17"/>
  <c r="G51" i="10"/>
  <c r="G17" i="1"/>
  <c r="G13" i="1"/>
  <c r="G22" i="1"/>
  <c r="G19" i="1"/>
  <c r="G15" i="1"/>
  <c r="G14" i="1"/>
  <c r="G16" i="1"/>
  <c r="G18" i="1"/>
  <c r="G12" i="1"/>
  <c r="F10" i="1"/>
  <c r="F29" i="1"/>
  <c r="H49" i="10"/>
  <c r="H53" i="10"/>
  <c r="F70" i="17"/>
  <c r="F66" i="17"/>
  <c r="F67" i="17" s="1"/>
  <c r="F69" i="17" s="1"/>
  <c r="D67" i="17"/>
  <c r="H59" i="27"/>
  <c r="H50" i="29"/>
  <c r="J38" i="10"/>
  <c r="K16" i="10"/>
  <c r="K18" i="10" s="1"/>
  <c r="K29" i="10" s="1"/>
  <c r="J32" i="10"/>
  <c r="J47" i="10"/>
  <c r="G64" i="27"/>
  <c r="G48" i="1"/>
  <c r="G58" i="10"/>
  <c r="H62" i="27"/>
  <c r="H66" i="1" s="1"/>
  <c r="H61" i="27"/>
  <c r="H64" i="27" s="1"/>
  <c r="F86" i="17"/>
  <c r="H54" i="10"/>
  <c r="H50" i="10"/>
  <c r="H65" i="1"/>
  <c r="G66" i="1"/>
  <c r="I63" i="27"/>
  <c r="I45" i="10"/>
  <c r="I46" i="10"/>
  <c r="I55" i="27" l="1"/>
  <c r="J56" i="27"/>
  <c r="J55" i="27" s="1"/>
  <c r="F88" i="17"/>
  <c r="F59" i="1" s="1"/>
  <c r="F21" i="1" s="1"/>
  <c r="E90" i="17"/>
  <c r="E60" i="1" s="1"/>
  <c r="G66" i="27"/>
  <c r="G63" i="17"/>
  <c r="I61" i="27"/>
  <c r="I64" i="27" s="1"/>
  <c r="I62" i="27"/>
  <c r="H63" i="17"/>
  <c r="H66" i="27"/>
  <c r="G10" i="1"/>
  <c r="G29" i="1"/>
  <c r="I53" i="10"/>
  <c r="I49" i="10"/>
  <c r="H19" i="1"/>
  <c r="H18" i="1"/>
  <c r="H14" i="1"/>
  <c r="H15" i="1"/>
  <c r="H16" i="1"/>
  <c r="H12" i="1"/>
  <c r="H17" i="1"/>
  <c r="H22" i="1"/>
  <c r="H13" i="1"/>
  <c r="H48" i="1"/>
  <c r="H58" i="10"/>
  <c r="I65" i="1"/>
  <c r="I54" i="10"/>
  <c r="I50" i="10"/>
  <c r="G32" i="1"/>
  <c r="G37" i="1"/>
  <c r="G34" i="1"/>
  <c r="G31" i="1"/>
  <c r="G35" i="1"/>
  <c r="G36" i="1"/>
  <c r="G41" i="1"/>
  <c r="G38" i="1"/>
  <c r="G33" i="1"/>
  <c r="H37" i="1"/>
  <c r="H34" i="1"/>
  <c r="H32" i="1"/>
  <c r="H35" i="1"/>
  <c r="H41" i="1"/>
  <c r="H38" i="1"/>
  <c r="H31" i="1"/>
  <c r="H36" i="1"/>
  <c r="H33" i="1"/>
  <c r="J46" i="10"/>
  <c r="J63" i="27"/>
  <c r="J45" i="10"/>
  <c r="H55" i="10"/>
  <c r="D69" i="17"/>
  <c r="H51" i="10"/>
  <c r="H80" i="17"/>
  <c r="H57" i="10"/>
  <c r="I59" i="27"/>
  <c r="I50" i="29"/>
  <c r="G86" i="17"/>
  <c r="K38" i="10"/>
  <c r="K56" i="27" s="1"/>
  <c r="K47" i="10"/>
  <c r="G59" i="10"/>
  <c r="J57" i="27" l="1"/>
  <c r="J62" i="27" s="1"/>
  <c r="J66" i="1" s="1"/>
  <c r="F90" i="17"/>
  <c r="F60" i="1" s="1"/>
  <c r="F40" i="1" s="1"/>
  <c r="I55" i="10"/>
  <c r="H59" i="10"/>
  <c r="I66" i="27"/>
  <c r="I63" i="17"/>
  <c r="K55" i="27"/>
  <c r="K57" i="27"/>
  <c r="J50" i="29"/>
  <c r="J59" i="27"/>
  <c r="K63" i="27"/>
  <c r="K46" i="10"/>
  <c r="K45" i="10"/>
  <c r="H86" i="17"/>
  <c r="J53" i="10"/>
  <c r="J49" i="10"/>
  <c r="I15" i="1"/>
  <c r="I18" i="1"/>
  <c r="I16" i="1"/>
  <c r="I14" i="1"/>
  <c r="I17" i="1"/>
  <c r="I12" i="1"/>
  <c r="I19" i="1"/>
  <c r="I13" i="1"/>
  <c r="I22" i="1"/>
  <c r="J50" i="10"/>
  <c r="J65" i="1"/>
  <c r="J54" i="10"/>
  <c r="I48" i="1"/>
  <c r="I58" i="10"/>
  <c r="H10" i="1"/>
  <c r="H29" i="1"/>
  <c r="H70" i="17"/>
  <c r="H66" i="17"/>
  <c r="H67" i="17" s="1"/>
  <c r="H69" i="17" s="1"/>
  <c r="E40" i="1"/>
  <c r="G66" i="17"/>
  <c r="G70" i="17"/>
  <c r="D88" i="17"/>
  <c r="I51" i="10"/>
  <c r="I57" i="10"/>
  <c r="I80" i="17"/>
  <c r="I66" i="1"/>
  <c r="J61" i="27" l="1"/>
  <c r="J64" i="27" s="1"/>
  <c r="I59" i="10"/>
  <c r="H88" i="17"/>
  <c r="H59" i="1" s="1"/>
  <c r="H21" i="1" s="1"/>
  <c r="J58" i="10"/>
  <c r="J48" i="1"/>
  <c r="J55" i="10"/>
  <c r="I66" i="17"/>
  <c r="I67" i="17" s="1"/>
  <c r="I69" i="17" s="1"/>
  <c r="I70" i="17"/>
  <c r="I29" i="1"/>
  <c r="I10" i="1"/>
  <c r="K61" i="27"/>
  <c r="K64" i="27" s="1"/>
  <c r="K62" i="27"/>
  <c r="I36" i="1"/>
  <c r="I33" i="1"/>
  <c r="I41" i="1"/>
  <c r="I32" i="1"/>
  <c r="I37" i="1"/>
  <c r="I38" i="1"/>
  <c r="I35" i="1"/>
  <c r="I34" i="1"/>
  <c r="I31" i="1"/>
  <c r="D59" i="1"/>
  <c r="D90" i="17"/>
  <c r="G67" i="17"/>
  <c r="K49" i="10"/>
  <c r="K53" i="10"/>
  <c r="K59" i="27"/>
  <c r="K50" i="29"/>
  <c r="I86" i="17"/>
  <c r="J80" i="17"/>
  <c r="J51" i="10"/>
  <c r="J57" i="10"/>
  <c r="J17" i="1"/>
  <c r="J12" i="1"/>
  <c r="J22" i="1"/>
  <c r="J13" i="1"/>
  <c r="J19" i="1"/>
  <c r="J16" i="1"/>
  <c r="J15" i="1"/>
  <c r="J18" i="1"/>
  <c r="J14" i="1"/>
  <c r="K50" i="10"/>
  <c r="K65" i="1"/>
  <c r="N22" i="1" s="1"/>
  <c r="K54" i="10"/>
  <c r="J32" i="1"/>
  <c r="J34" i="1"/>
  <c r="J35" i="1"/>
  <c r="J38" i="1"/>
  <c r="J36" i="1"/>
  <c r="J33" i="1"/>
  <c r="J31" i="1"/>
  <c r="J37" i="1"/>
  <c r="J41" i="1"/>
  <c r="J59" i="10" l="1"/>
  <c r="H90" i="17"/>
  <c r="H60" i="1" s="1"/>
  <c r="N17" i="1"/>
  <c r="I88" i="17"/>
  <c r="I59" i="1" s="1"/>
  <c r="I21" i="1" s="1"/>
  <c r="N12" i="1"/>
  <c r="K55" i="10"/>
  <c r="K66" i="1"/>
  <c r="M17" i="1"/>
  <c r="K51" i="10"/>
  <c r="K57" i="10"/>
  <c r="K80" i="17"/>
  <c r="K63" i="17"/>
  <c r="K66" i="27"/>
  <c r="M18" i="1"/>
  <c r="G69" i="17"/>
  <c r="K48" i="1"/>
  <c r="K58" i="10"/>
  <c r="D60" i="1"/>
  <c r="D21" i="1"/>
  <c r="J29" i="1"/>
  <c r="J10" i="1"/>
  <c r="N15" i="1"/>
  <c r="K15" i="1"/>
  <c r="K14" i="1"/>
  <c r="K22" i="1"/>
  <c r="K12" i="1"/>
  <c r="K13" i="1"/>
  <c r="K17" i="1"/>
  <c r="K16" i="1"/>
  <c r="K18" i="1"/>
  <c r="K19" i="1"/>
  <c r="M22" i="1"/>
  <c r="M14" i="1"/>
  <c r="M15" i="1"/>
  <c r="N16" i="1"/>
  <c r="N14" i="1"/>
  <c r="N18" i="1"/>
  <c r="M16" i="1"/>
  <c r="N13" i="1"/>
  <c r="M12" i="1"/>
  <c r="N19" i="1"/>
  <c r="M19" i="1"/>
  <c r="M13" i="1"/>
  <c r="J86" i="17"/>
  <c r="J63" i="17"/>
  <c r="J66" i="27"/>
  <c r="D40" i="1" l="1"/>
  <c r="I90" i="17"/>
  <c r="I60" i="1" s="1"/>
  <c r="K59" i="10"/>
  <c r="K35" i="1"/>
  <c r="K32" i="1"/>
  <c r="K41" i="1"/>
  <c r="K37" i="1"/>
  <c r="K36" i="1"/>
  <c r="K31" i="1"/>
  <c r="K34" i="1"/>
  <c r="K33" i="1"/>
  <c r="K38" i="1"/>
  <c r="N38" i="1"/>
  <c r="N33" i="1"/>
  <c r="N32" i="1"/>
  <c r="M33" i="1"/>
  <c r="N41" i="1"/>
  <c r="M36" i="1"/>
  <c r="M41" i="1"/>
  <c r="M37" i="1"/>
  <c r="N37" i="1"/>
  <c r="N31" i="1"/>
  <c r="M38" i="1"/>
  <c r="M31" i="1"/>
  <c r="N35" i="1"/>
  <c r="N34" i="1"/>
  <c r="M35" i="1"/>
  <c r="N36" i="1"/>
  <c r="M34" i="1"/>
  <c r="M32" i="1"/>
  <c r="H40" i="1"/>
  <c r="J70" i="17"/>
  <c r="J66" i="17"/>
  <c r="G88" i="17"/>
  <c r="K29" i="1"/>
  <c r="K10" i="1"/>
  <c r="N10" i="1"/>
  <c r="M29" i="1"/>
  <c r="N29" i="1"/>
  <c r="M48" i="1"/>
  <c r="N48" i="1"/>
  <c r="M10" i="1"/>
  <c r="K70" i="17"/>
  <c r="K66" i="17"/>
  <c r="K67" i="17" s="1"/>
  <c r="K69" i="17" s="1"/>
  <c r="M80" i="17"/>
  <c r="K86" i="17"/>
  <c r="L86" i="17" s="1"/>
  <c r="L80" i="17"/>
  <c r="K88" i="17" l="1"/>
  <c r="K59" i="1" s="1"/>
  <c r="K21" i="1" s="1"/>
  <c r="G59" i="1"/>
  <c r="G90" i="17"/>
  <c r="J67" i="17"/>
  <c r="M86" i="17"/>
  <c r="L70" i="17"/>
  <c r="M70" i="17"/>
  <c r="I40" i="1"/>
  <c r="K90" i="17" l="1"/>
  <c r="K60" i="1" s="1"/>
  <c r="G60" i="1"/>
  <c r="J69" i="17"/>
  <c r="G21" i="1"/>
  <c r="J88" i="17" l="1"/>
  <c r="L69" i="17"/>
  <c r="M69" i="17"/>
  <c r="G40" i="1"/>
  <c r="K40" i="1"/>
  <c r="J59" i="1" l="1"/>
  <c r="J90" i="17"/>
  <c r="L88" i="17"/>
  <c r="M88" i="17"/>
  <c r="J60" i="1" l="1"/>
  <c r="M90" i="17"/>
  <c r="L90" i="17"/>
  <c r="J21" i="1"/>
  <c r="N21" i="1"/>
  <c r="M40" i="1"/>
  <c r="M21" i="1"/>
  <c r="M59" i="1"/>
  <c r="N40" i="1"/>
  <c r="N59" i="1"/>
  <c r="J40" i="1" l="1"/>
  <c r="M60" i="1"/>
  <c r="N60" i="1"/>
  <c r="AB345" i="31" l="1"/>
  <c r="AC345" i="31" l="1"/>
  <c r="AD345" i="31" l="1"/>
  <c r="AE345" i="31" l="1"/>
  <c r="W179" i="30"/>
  <c r="W818" i="30" l="1"/>
  <c r="X179" i="30"/>
  <c r="AF345" i="31"/>
  <c r="Y179" i="30" l="1"/>
  <c r="X818" i="30"/>
  <c r="Y818" i="30" l="1"/>
  <c r="V179" i="30" l="1"/>
  <c r="AF428" i="31" l="1"/>
  <c r="AC110" i="31"/>
  <c r="AE428" i="31"/>
  <c r="AD428" i="31"/>
  <c r="AB428" i="31"/>
  <c r="U179" i="30"/>
  <c r="AB110" i="31"/>
  <c r="AC428" i="31"/>
  <c r="AC519" i="31" s="1"/>
  <c r="AC539" i="31" s="1"/>
  <c r="V818" i="30"/>
  <c r="AD110" i="31" l="1"/>
  <c r="AD519" i="31" s="1"/>
  <c r="AD539" i="31" s="1"/>
  <c r="AC556" i="31"/>
  <c r="V900" i="30" s="1"/>
  <c r="AB519" i="31"/>
  <c r="U818" i="30"/>
  <c r="U86" i="30"/>
  <c r="AE110" i="31" l="1"/>
  <c r="AE519" i="31" s="1"/>
  <c r="AE539" i="31" s="1"/>
  <c r="AE556" i="31" s="1"/>
  <c r="X900" i="30" s="1"/>
  <c r="AD556" i="31"/>
  <c r="W900" i="30" s="1"/>
  <c r="U817" i="30"/>
  <c r="AB539" i="31"/>
  <c r="V86" i="30"/>
  <c r="AB556" i="31" l="1"/>
  <c r="V817" i="30"/>
  <c r="V826" i="30" s="1"/>
  <c r="V842" i="30" s="1"/>
  <c r="U826" i="30"/>
  <c r="AF110" i="31"/>
  <c r="W86" i="30" l="1"/>
  <c r="AF519" i="31"/>
  <c r="U842" i="30"/>
  <c r="V857" i="30"/>
  <c r="V859" i="30" s="1"/>
  <c r="U900" i="30"/>
  <c r="X86" i="30" l="1"/>
  <c r="X817" i="30" s="1"/>
  <c r="X826" i="30" s="1"/>
  <c r="X842" i="30" s="1"/>
  <c r="V866" i="30"/>
  <c r="U857" i="30"/>
  <c r="U859" i="30" s="1"/>
  <c r="AF539" i="31"/>
  <c r="W817" i="30"/>
  <c r="AF556" i="31" l="1"/>
  <c r="W826" i="30"/>
  <c r="V884" i="30"/>
  <c r="Y86" i="30"/>
  <c r="U866" i="30"/>
  <c r="X857" i="30"/>
  <c r="X859" i="30" s="1"/>
  <c r="V901" i="30" l="1"/>
  <c r="W842" i="30"/>
  <c r="X866" i="30"/>
  <c r="U884" i="30"/>
  <c r="Y817" i="30"/>
  <c r="Y900" i="30"/>
  <c r="U901" i="30" l="1"/>
  <c r="W857" i="30"/>
  <c r="W859" i="30" s="1"/>
  <c r="Y826" i="30"/>
  <c r="Y842" i="30" l="1"/>
  <c r="W866" i="30"/>
  <c r="W884" i="30" l="1"/>
  <c r="Y857" i="30"/>
  <c r="Y859" i="30" s="1"/>
  <c r="X884" i="30"/>
  <c r="Y866" i="30" l="1"/>
  <c r="X901" i="30"/>
  <c r="W901" i="30"/>
  <c r="Y884" i="30" l="1"/>
  <c r="Y901" i="30" l="1"/>
  <c r="F33" i="2" l="1"/>
  <c r="F105" i="2"/>
  <c r="F116" i="2" s="1"/>
  <c r="G33" i="2" l="1"/>
  <c r="G105" i="2"/>
  <c r="G116" i="2" s="1"/>
  <c r="D105" i="2"/>
  <c r="D33" i="2"/>
  <c r="F118" i="2"/>
  <c r="F122" i="2" s="1"/>
  <c r="F119" i="2"/>
  <c r="F123" i="2" s="1"/>
  <c r="F158" i="2" s="1"/>
  <c r="F35" i="2"/>
  <c r="F39" i="2" s="1"/>
  <c r="F36" i="2"/>
  <c r="F40" i="2" s="1"/>
  <c r="F157" i="2" l="1"/>
  <c r="F159" i="2" s="1"/>
  <c r="F124" i="2"/>
  <c r="D36" i="2"/>
  <c r="D35" i="2"/>
  <c r="D116" i="2"/>
  <c r="F75" i="2"/>
  <c r="F49" i="1"/>
  <c r="G119" i="2"/>
  <c r="G123" i="2" s="1"/>
  <c r="G158" i="2" s="1"/>
  <c r="G118" i="2"/>
  <c r="G122" i="2" s="1"/>
  <c r="H105" i="2"/>
  <c r="H116" i="2" s="1"/>
  <c r="H33" i="2"/>
  <c r="F41" i="2"/>
  <c r="F74" i="2"/>
  <c r="G36" i="2"/>
  <c r="G40" i="2" s="1"/>
  <c r="G35" i="2"/>
  <c r="G39" i="2" s="1"/>
  <c r="F76" i="2" l="1"/>
  <c r="H35" i="2"/>
  <c r="H39" i="2" s="1"/>
  <c r="H36" i="2"/>
  <c r="H40" i="2" s="1"/>
  <c r="D119" i="2"/>
  <c r="D118" i="2"/>
  <c r="G124" i="2"/>
  <c r="G157" i="2"/>
  <c r="G159" i="2" s="1"/>
  <c r="D39" i="2"/>
  <c r="H119" i="2"/>
  <c r="H123" i="2" s="1"/>
  <c r="H158" i="2" s="1"/>
  <c r="H118" i="2"/>
  <c r="H122" i="2" s="1"/>
  <c r="G41" i="2"/>
  <c r="G74" i="2"/>
  <c r="F11" i="1"/>
  <c r="F20" i="1" s="1"/>
  <c r="F30" i="1"/>
  <c r="F39" i="1" s="1"/>
  <c r="F42" i="1" s="1"/>
  <c r="F58" i="1"/>
  <c r="F63" i="1" s="1"/>
  <c r="D40" i="2"/>
  <c r="E105" i="2"/>
  <c r="E33" i="2"/>
  <c r="G49" i="1"/>
  <c r="G75" i="2"/>
  <c r="F23" i="1" l="1"/>
  <c r="G76" i="2"/>
  <c r="E35" i="2"/>
  <c r="E36" i="2"/>
  <c r="E116" i="2"/>
  <c r="H157" i="2"/>
  <c r="H159" i="2" s="1"/>
  <c r="H124" i="2"/>
  <c r="D122" i="2"/>
  <c r="D75" i="2"/>
  <c r="D49" i="1"/>
  <c r="D123" i="2"/>
  <c r="H49" i="1"/>
  <c r="H75" i="2"/>
  <c r="G11" i="1"/>
  <c r="G20" i="1" s="1"/>
  <c r="G30" i="1"/>
  <c r="G39" i="1" s="1"/>
  <c r="G42" i="1" s="1"/>
  <c r="G58" i="1"/>
  <c r="G63" i="1" s="1"/>
  <c r="D41" i="2"/>
  <c r="D74" i="2"/>
  <c r="H41" i="2"/>
  <c r="H74" i="2"/>
  <c r="G23" i="1" l="1"/>
  <c r="H76" i="2"/>
  <c r="D11" i="1"/>
  <c r="D20" i="1" s="1"/>
  <c r="D30" i="1"/>
  <c r="D39" i="1" s="1"/>
  <c r="D42" i="1" s="1"/>
  <c r="D58" i="1"/>
  <c r="D63" i="1" s="1"/>
  <c r="I105" i="2"/>
  <c r="I33" i="2"/>
  <c r="M22" i="2"/>
  <c r="L22" i="2"/>
  <c r="E119" i="2"/>
  <c r="E118" i="2"/>
  <c r="H30" i="1"/>
  <c r="H39" i="1" s="1"/>
  <c r="H42" i="1" s="1"/>
  <c r="H11" i="1"/>
  <c r="H20" i="1" s="1"/>
  <c r="H58" i="1"/>
  <c r="H63" i="1" s="1"/>
  <c r="J33" i="2"/>
  <c r="J105" i="2"/>
  <c r="J116" i="2" s="1"/>
  <c r="D76" i="2"/>
  <c r="D157" i="2"/>
  <c r="D124" i="2"/>
  <c r="E40" i="2"/>
  <c r="K105" i="2"/>
  <c r="K116" i="2" s="1"/>
  <c r="K33" i="2"/>
  <c r="D158" i="2"/>
  <c r="E39" i="2"/>
  <c r="H23" i="1" l="1"/>
  <c r="D23" i="1"/>
  <c r="E75" i="2"/>
  <c r="E49" i="1"/>
  <c r="J119" i="2"/>
  <c r="J123" i="2" s="1"/>
  <c r="J158" i="2" s="1"/>
  <c r="J118" i="2"/>
  <c r="J122" i="2" s="1"/>
  <c r="E123" i="2"/>
  <c r="J35" i="2"/>
  <c r="J39" i="2" s="1"/>
  <c r="J36" i="2"/>
  <c r="J40" i="2" s="1"/>
  <c r="K36" i="2"/>
  <c r="K40" i="2" s="1"/>
  <c r="K35" i="2"/>
  <c r="K39" i="2" s="1"/>
  <c r="D159" i="2"/>
  <c r="K119" i="2"/>
  <c r="K123" i="2" s="1"/>
  <c r="K158" i="2" s="1"/>
  <c r="K118" i="2"/>
  <c r="K122" i="2" s="1"/>
  <c r="I36" i="2"/>
  <c r="I35" i="2"/>
  <c r="M33" i="2"/>
  <c r="L33" i="2"/>
  <c r="I116" i="2"/>
  <c r="M105" i="2"/>
  <c r="L105" i="2"/>
  <c r="E74" i="2"/>
  <c r="E41" i="2"/>
  <c r="E122" i="2"/>
  <c r="K74" i="2" l="1"/>
  <c r="K41" i="2"/>
  <c r="E158" i="2"/>
  <c r="E76" i="2"/>
  <c r="I39" i="2"/>
  <c r="L35" i="2"/>
  <c r="M35" i="2"/>
  <c r="K49" i="1"/>
  <c r="K75" i="2"/>
  <c r="J157" i="2"/>
  <c r="J159" i="2" s="1"/>
  <c r="J124" i="2"/>
  <c r="I40" i="2"/>
  <c r="L36" i="2"/>
  <c r="M36" i="2"/>
  <c r="J49" i="1"/>
  <c r="J75" i="2"/>
  <c r="E157" i="2"/>
  <c r="E124" i="2"/>
  <c r="K157" i="2"/>
  <c r="K159" i="2" s="1"/>
  <c r="K124" i="2"/>
  <c r="J74" i="2"/>
  <c r="J41" i="2"/>
  <c r="E11" i="1"/>
  <c r="E20" i="1" s="1"/>
  <c r="E30" i="1"/>
  <c r="E39" i="1" s="1"/>
  <c r="E42" i="1" s="1"/>
  <c r="E58" i="1"/>
  <c r="E63" i="1" s="1"/>
  <c r="I118" i="2"/>
  <c r="I119" i="2"/>
  <c r="L116" i="2"/>
  <c r="M116" i="2"/>
  <c r="E23" i="1" l="1"/>
  <c r="K11" i="1"/>
  <c r="K20" i="1" s="1"/>
  <c r="K30" i="1"/>
  <c r="K39" i="1" s="1"/>
  <c r="K42" i="1" s="1"/>
  <c r="K58" i="1"/>
  <c r="K63" i="1" s="1"/>
  <c r="J76" i="2"/>
  <c r="J11" i="1"/>
  <c r="J20" i="1" s="1"/>
  <c r="J30" i="1"/>
  <c r="J39" i="1" s="1"/>
  <c r="J42" i="1" s="1"/>
  <c r="J58" i="1"/>
  <c r="J63" i="1" s="1"/>
  <c r="I41" i="2"/>
  <c r="I74" i="2"/>
  <c r="M39" i="2"/>
  <c r="L39" i="2"/>
  <c r="K76" i="2"/>
  <c r="I49" i="1"/>
  <c r="I75" i="2"/>
  <c r="M40" i="2"/>
  <c r="L40" i="2"/>
  <c r="I123" i="2"/>
  <c r="L119" i="2"/>
  <c r="M119" i="2"/>
  <c r="I122" i="2"/>
  <c r="L118" i="2"/>
  <c r="M118" i="2"/>
  <c r="E159" i="2"/>
  <c r="J23" i="1" l="1"/>
  <c r="K23" i="1"/>
  <c r="I11" i="1"/>
  <c r="I20" i="1" s="1"/>
  <c r="I30" i="1"/>
  <c r="I39" i="1" s="1"/>
  <c r="I42" i="1" s="1"/>
  <c r="I58" i="1"/>
  <c r="I63" i="1" s="1"/>
  <c r="M30" i="1"/>
  <c r="M39" i="1" s="1"/>
  <c r="M42" i="1" s="1"/>
  <c r="N49" i="1"/>
  <c r="N58" i="1" s="1"/>
  <c r="N63" i="1" s="1"/>
  <c r="N30" i="1"/>
  <c r="N39" i="1" s="1"/>
  <c r="N42" i="1" s="1"/>
  <c r="M49" i="1"/>
  <c r="M58" i="1" s="1"/>
  <c r="M63" i="1" s="1"/>
  <c r="N11" i="1"/>
  <c r="N20" i="1" s="1"/>
  <c r="N23" i="1" s="1"/>
  <c r="M11" i="1"/>
  <c r="M20" i="1" s="1"/>
  <c r="M23" i="1" s="1"/>
  <c r="I124" i="2"/>
  <c r="I157" i="2"/>
  <c r="L122" i="2"/>
  <c r="M122" i="2"/>
  <c r="I158" i="2"/>
  <c r="L123" i="2"/>
  <c r="M123" i="2"/>
  <c r="I76" i="2"/>
  <c r="L74" i="2"/>
  <c r="M74" i="2"/>
  <c r="M41" i="2"/>
  <c r="L41" i="2"/>
  <c r="L75" i="2"/>
  <c r="M75" i="2"/>
  <c r="I23" i="1" l="1"/>
  <c r="M158" i="2"/>
  <c r="L158" i="2"/>
  <c r="M76" i="2"/>
  <c r="L76" i="2"/>
  <c r="I159" i="2"/>
  <c r="M157" i="2"/>
  <c r="L157" i="2"/>
  <c r="L124" i="2"/>
  <c r="M124" i="2"/>
  <c r="M159" i="2" l="1"/>
  <c r="L159" i="2"/>
</calcChain>
</file>

<file path=xl/sharedStrings.xml><?xml version="1.0" encoding="utf-8"?>
<sst xmlns="http://schemas.openxmlformats.org/spreadsheetml/2006/main" count="5946" uniqueCount="1685">
  <si>
    <t>Input cells</t>
  </si>
  <si>
    <t>Totals cells (of formula within worksheet)</t>
  </si>
  <si>
    <t>Referencing to other worksheets</t>
  </si>
  <si>
    <t>Referencing to other workbooks</t>
  </si>
  <si>
    <t>Check cells</t>
  </si>
  <si>
    <t>No Input</t>
  </si>
  <si>
    <t>Descriptions and pack data</t>
  </si>
  <si>
    <t>%</t>
  </si>
  <si>
    <t>Total Net Debt</t>
  </si>
  <si>
    <t>Fixed asset investments not readily convertible to cash</t>
  </si>
  <si>
    <t>Preference shares</t>
  </si>
  <si>
    <t>Long term loans (Not for benefit of regulated business or distribution in nature)</t>
  </si>
  <si>
    <t>Total</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</si>
  <si>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</si>
  <si>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</si>
  <si>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</si>
  <si>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</si>
  <si>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</si>
  <si>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</si>
  <si>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Commitment fees for undrawn liquidity backup lines</t>
  </si>
  <si>
    <t>Net Interest Per Regulatory (RIIO-1) Definition</t>
  </si>
  <si>
    <t>[Insert new rows here as necessary]</t>
  </si>
  <si>
    <t>External Net Interest</t>
  </si>
  <si>
    <t>[Insert adjustment as necessary]</t>
  </si>
  <si>
    <t>Established deficit element funded via specific allowances</t>
  </si>
  <si>
    <t>Of which:</t>
  </si>
  <si>
    <t>Incremental deficit funded via totex</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</si>
  <si>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</si>
  <si>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</si>
  <si>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</si>
  <si>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</si>
  <si>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pre Cut-Off Date Notional Sub-Fund</t>
  </si>
  <si>
    <t>Deficit in the post Cut-Off Date Notional Sub-Fund</t>
  </si>
  <si>
    <t>Licensee element of established deficit</t>
  </si>
  <si>
    <t>Licensee element of incremental deficit</t>
  </si>
  <si>
    <t>Latest Totex actuals/forecast</t>
  </si>
  <si>
    <t>Penalties and fines</t>
  </si>
  <si>
    <t>[Insert detail of fine or penalty]</t>
  </si>
  <si>
    <t>Version (Number)</t>
  </si>
  <si>
    <t>Submitted Date:</t>
  </si>
  <si>
    <t>RPI Index</t>
  </si>
  <si>
    <t>Reporting year</t>
  </si>
  <si>
    <t>Financial Year Average RPI
(RPIt)</t>
  </si>
  <si>
    <t>Year end RPI</t>
  </si>
  <si>
    <t>ENWL</t>
  </si>
  <si>
    <t>NPgN</t>
  </si>
  <si>
    <t>SPD</t>
  </si>
  <si>
    <t>SPMW</t>
  </si>
  <si>
    <t>SSEH</t>
  </si>
  <si>
    <t>SSES</t>
  </si>
  <si>
    <t>WWU</t>
  </si>
  <si>
    <t>NGN</t>
  </si>
  <si>
    <t>SGN - Southern</t>
  </si>
  <si>
    <t>SGN - Scotland</t>
  </si>
  <si>
    <t>Cadent-EOE</t>
  </si>
  <si>
    <t>Cadent-London</t>
  </si>
  <si>
    <t>Cadent-WM</t>
  </si>
  <si>
    <t>Cadent-NW</t>
  </si>
  <si>
    <t>UKPN-LPN</t>
  </si>
  <si>
    <t>UKPN-SPN</t>
  </si>
  <si>
    <t>UKPN-EPN</t>
  </si>
  <si>
    <t>SPT</t>
  </si>
  <si>
    <t>SHET</t>
  </si>
  <si>
    <t>Licensee</t>
  </si>
  <si>
    <t>2017-18</t>
  </si>
  <si>
    <t>2018-19</t>
  </si>
  <si>
    <t>2019-20</t>
  </si>
  <si>
    <t>2020-21</t>
  </si>
  <si>
    <t>2021-22</t>
  </si>
  <si>
    <t>2022-23</t>
  </si>
  <si>
    <t>Default</t>
  </si>
  <si>
    <t>Cost of Equity</t>
  </si>
  <si>
    <t>Sharing Factor</t>
  </si>
  <si>
    <t>Gearing</t>
  </si>
  <si>
    <t>NPgY</t>
  </si>
  <si>
    <t>2009-10</t>
  </si>
  <si>
    <t>2010-11</t>
  </si>
  <si>
    <t>2011-12</t>
  </si>
  <si>
    <t>2012-13</t>
  </si>
  <si>
    <t>2013-14</t>
  </si>
  <si>
    <t>2014-15</t>
  </si>
  <si>
    <t>2015-16</t>
  </si>
  <si>
    <t>2016-17</t>
  </si>
  <si>
    <t>Less inflation in interest charge</t>
  </si>
  <si>
    <t>Version control</t>
  </si>
  <si>
    <t xml:space="preserve"> </t>
  </si>
  <si>
    <t>Version:</t>
  </si>
  <si>
    <t>Submission</t>
  </si>
  <si>
    <t>Date submitted</t>
  </si>
  <si>
    <t>Changes</t>
  </si>
  <si>
    <t>Submission 1</t>
  </si>
  <si>
    <t>Submission 2</t>
  </si>
  <si>
    <t>Submission 3</t>
  </si>
  <si>
    <t>Submission 4</t>
  </si>
  <si>
    <t>Submission 5</t>
  </si>
  <si>
    <t>Submission 6</t>
  </si>
  <si>
    <t>Submission 7</t>
  </si>
  <si>
    <t>Submission 8</t>
  </si>
  <si>
    <t>Submission 9</t>
  </si>
  <si>
    <t>Submission 10</t>
  </si>
  <si>
    <t>R4 - Totex</t>
  </si>
  <si>
    <t>R6 - Innovation</t>
  </si>
  <si>
    <t>R9 - RAV</t>
  </si>
  <si>
    <t>Totex outperformance</t>
  </si>
  <si>
    <t>RoRE - Operational performance</t>
  </si>
  <si>
    <t>RoRE - including financing and tax</t>
  </si>
  <si>
    <t>Less dividend paid not related to Regulated business</t>
  </si>
  <si>
    <t>Dividend paid relating to the Regulated Business</t>
  </si>
  <si>
    <t>Equity RAV based on actual gearing</t>
  </si>
  <si>
    <t>RoRE based on Notional Gearing</t>
  </si>
  <si>
    <t>RIIO-1 period</t>
  </si>
  <si>
    <t>IQI Reward</t>
  </si>
  <si>
    <t>NGET (TO)</t>
  </si>
  <si>
    <t>NGET (SO)</t>
  </si>
  <si>
    <t>NGGT (TO)</t>
  </si>
  <si>
    <t>NGGT (SO)</t>
  </si>
  <si>
    <t>Notional Gearing</t>
  </si>
  <si>
    <t>RIIO1 start date</t>
  </si>
  <si>
    <t>Latest pension scheme valuation</t>
  </si>
  <si>
    <t>Enter valuation date</t>
  </si>
  <si>
    <t>R2 - Revenue</t>
  </si>
  <si>
    <t>R9 - Regulatory Asset Value (RAV)</t>
  </si>
  <si>
    <t>Change log</t>
  </si>
  <si>
    <t>Check</t>
  </si>
  <si>
    <t>Conversion to Regulatory (RIIO-1) Definition of Net Debt</t>
  </si>
  <si>
    <t>Allocation of net debt (Per regulatory definition. Transmission companies only)</t>
  </si>
  <si>
    <t>System operator allocation (transmission companies only)</t>
  </si>
  <si>
    <t>Transmission or distribution allocation</t>
  </si>
  <si>
    <t>Index</t>
  </si>
  <si>
    <t>£m nominal</t>
  </si>
  <si>
    <t>Time to Connect Incentive revenue adjustment</t>
  </si>
  <si>
    <t>Losses discretionary reward scheme revenue adjustment</t>
  </si>
  <si>
    <t>Incentive revenue adjustment</t>
  </si>
  <si>
    <t>Allowed NIA adjustment</t>
  </si>
  <si>
    <t>Low Carbon Networks Fund revenue adjustment</t>
  </si>
  <si>
    <t>Network Innovation Allowance</t>
  </si>
  <si>
    <t>Correction factor</t>
  </si>
  <si>
    <t>Other Turnover Items</t>
  </si>
  <si>
    <t>Network Innovation Competition (NIC) payments received from SO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</si>
  <si>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</si>
  <si>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</si>
  <si>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</si>
  <si>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</si>
  <si>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</si>
  <si>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</si>
  <si>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</si>
  <si>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Other adjustments - please list</t>
  </si>
  <si>
    <t>Reconciled total revenue</t>
  </si>
  <si>
    <t>True Up</t>
  </si>
  <si>
    <t>Allowed Network Revenue</t>
  </si>
  <si>
    <t>Collected Regulated Network Revenue</t>
  </si>
  <si>
    <t>(Under) / Over recovery</t>
  </si>
  <si>
    <t>a</t>
  </si>
  <si>
    <t>b</t>
  </si>
  <si>
    <t>c</t>
  </si>
  <si>
    <t>Roundings</t>
  </si>
  <si>
    <r>
      <t xml:space="preserve">Allowed Revenue </t>
    </r>
    <r>
      <rPr>
        <sz val="10"/>
        <color theme="1"/>
        <rFont val="Verdana"/>
        <family val="2"/>
      </rPr>
      <t>- per latest submitted Revenue Return</t>
    </r>
  </si>
  <si>
    <t>Low Carbon Networks Fund</t>
  </si>
  <si>
    <t>Network Innovation Competition</t>
  </si>
  <si>
    <t>Total Impact on Allowed Revenue</t>
  </si>
  <si>
    <t>£m 12/13</t>
  </si>
  <si>
    <t>Tangible Fixed Asset Additions</t>
  </si>
  <si>
    <t>Intangible Asset Additions (under IFRS) - IT Software</t>
  </si>
  <si>
    <t>Customer Contributions Additions</t>
  </si>
  <si>
    <t>Capitalised interest</t>
  </si>
  <si>
    <t>Revaluation of tangible fixed assets</t>
  </si>
  <si>
    <t>Capex Incurred</t>
  </si>
  <si>
    <t>Operational Costs Incurred</t>
  </si>
  <si>
    <t>Total Expenditure Incurred</t>
  </si>
  <si>
    <t>d</t>
  </si>
  <si>
    <t>e</t>
  </si>
  <si>
    <t>f</t>
  </si>
  <si>
    <t>Total reconciling items not recognised in totex</t>
  </si>
  <si>
    <t>ED</t>
  </si>
  <si>
    <t>GD</t>
  </si>
  <si>
    <t>ET</t>
  </si>
  <si>
    <t>GT</t>
  </si>
  <si>
    <t>Total Other Turnover Items</t>
  </si>
  <si>
    <t>Total other adjustments</t>
  </si>
  <si>
    <t>Funding Adjustment Rate (often referred to as 'sharing factor')</t>
  </si>
  <si>
    <t>NO share of performance</t>
  </si>
  <si>
    <t>Customer share of performance</t>
  </si>
  <si>
    <t>Total out(under) performance (including enduring value adjustments)</t>
  </si>
  <si>
    <t>Enduring Value adjustments to Totex performance</t>
  </si>
  <si>
    <t>Customer share of out(under) performance</t>
  </si>
  <si>
    <t>£m 09/10</t>
  </si>
  <si>
    <t>Price basis</t>
  </si>
  <si>
    <t>Price Basis</t>
  </si>
  <si>
    <t>£m Nominal</t>
  </si>
  <si>
    <t>Reporting Year:
(enter 2014 for 2013-14)</t>
  </si>
  <si>
    <t>Sector</t>
  </si>
  <si>
    <t>Total enduring value adjustments</t>
  </si>
  <si>
    <t>Materiality £m</t>
  </si>
  <si>
    <t>Actual / Forecast index</t>
  </si>
  <si>
    <t>Reconciliation: Regulated Network Revenue to Accounts</t>
  </si>
  <si>
    <t>Turnover as per Profit and Loss (Accounts)</t>
  </si>
  <si>
    <t>Totex out(under)performance</t>
  </si>
  <si>
    <t>Nominal Base Revenue</t>
  </si>
  <si>
    <t>Totex allowance 
   including forecast allowed adjustments and uncertainty mechanisms</t>
  </si>
  <si>
    <t>Enduring Value: Customer share of performance</t>
  </si>
  <si>
    <r>
      <t xml:space="preserve">Pre-tax Earned Incentives </t>
    </r>
    <r>
      <rPr>
        <sz val="10"/>
        <color theme="1"/>
        <rFont val="Verdana"/>
        <family val="2"/>
      </rPr>
      <t>(Actuals may be updated once all incentives are determined)</t>
    </r>
  </si>
  <si>
    <r>
      <t xml:space="preserve">Post-tax Earned Incentives </t>
    </r>
    <r>
      <rPr>
        <sz val="10"/>
        <color theme="1"/>
        <rFont val="Verdana"/>
        <family val="2"/>
      </rPr>
      <t>(Actuals may be updated once all incentives are determined)</t>
    </r>
  </si>
  <si>
    <t>Corporation tax rate when recognised in allowed revenue</t>
  </si>
  <si>
    <t>t+2</t>
  </si>
  <si>
    <t>Earned Incentive revenue</t>
  </si>
  <si>
    <t>Post-Tax Earned Incentive revenue</t>
  </si>
  <si>
    <t>2023-24</t>
  </si>
  <si>
    <t>2024-25</t>
  </si>
  <si>
    <t>2025-26</t>
  </si>
  <si>
    <t>t+3</t>
  </si>
  <si>
    <t>t+1</t>
  </si>
  <si>
    <t>Post tax</t>
  </si>
  <si>
    <t>Year tax paid when incentive recognised in allowed revenue. Select from dropdown in Column C</t>
  </si>
  <si>
    <t>TIM Incentive Strength</t>
  </si>
  <si>
    <t>Additional Income is Pre-tax for Fast Track companies and Post-tax for Slow Track.</t>
  </si>
  <si>
    <t>IQI Additional Income</t>
  </si>
  <si>
    <t>Allowed Equity Return</t>
  </si>
  <si>
    <t>RoRE based on Actual Gearing</t>
  </si>
  <si>
    <t>IQI Additional Income per PCFM</t>
  </si>
  <si>
    <t>Network Reliability Incentive</t>
  </si>
  <si>
    <t>Stakeholder Satisfaction Output</t>
  </si>
  <si>
    <t>SF6 Emissions</t>
  </si>
  <si>
    <t>Environmental Discretionary Reward</t>
  </si>
  <si>
    <t xml:space="preserve">Performance re offers of timely connection </t>
  </si>
  <si>
    <t xml:space="preserve">Broad Measure of Customer Satisfaction </t>
  </si>
  <si>
    <t>Shrinkage Allowance Revenue Adjustment</t>
  </si>
  <si>
    <t xml:space="preserve">Environment Emissions Incentive </t>
  </si>
  <si>
    <t>Discretionary Reward Scheme</t>
  </si>
  <si>
    <t>Permits revenue adjustment</t>
  </si>
  <si>
    <t>Equity Return on the RAV</t>
  </si>
  <si>
    <t>Equity Return on RAV</t>
  </si>
  <si>
    <t>Dividend paid as per Statutory Accounts</t>
  </si>
  <si>
    <t>NPV-neutral RAV return base</t>
  </si>
  <si>
    <t>NPV-neutral equity element of RAV</t>
  </si>
  <si>
    <t>Cost of Debt Allowance as per latest published PCFM (prior year AIP)</t>
  </si>
  <si>
    <t>Total Net Debt per Regulatory (RIIO-1) definition</t>
  </si>
  <si>
    <t>Actual Regulatory Gearing</t>
  </si>
  <si>
    <t>Gearing Ratio delta</t>
  </si>
  <si>
    <t>R8 - Net Debt</t>
  </si>
  <si>
    <t>Equity Return on NPV-neutral RAV</t>
  </si>
  <si>
    <t>R1 - Return on Regulatory Equity (RoRE)</t>
  </si>
  <si>
    <t>All incentive performance recognised in t+2 allowed revenue - except TTC (t+3) and LDR (t+1) in ED</t>
  </si>
  <si>
    <t>-</t>
  </si>
  <si>
    <t>[Enduring Value adjustment]</t>
  </si>
  <si>
    <t>[Input description]</t>
  </si>
  <si>
    <t>Totex excluding repex</t>
  </si>
  <si>
    <t>Repex</t>
  </si>
  <si>
    <t>WPD-EMID</t>
  </si>
  <si>
    <t>WPD-WMID</t>
  </si>
  <si>
    <t>WPD-SWALES</t>
  </si>
  <si>
    <t>WPD-SWEST</t>
  </si>
  <si>
    <t>GD: Capitalised share of repex / GT: Uncertainty Rate</t>
  </si>
  <si>
    <t>Allowed 
Cost of Equity</t>
  </si>
  <si>
    <t>RIIO1</t>
  </si>
  <si>
    <t>Totex</t>
  </si>
  <si>
    <t>Totex (non-'uncertainty rate')</t>
  </si>
  <si>
    <t>n/a</t>
  </si>
  <si>
    <t>Uncertainty rate</t>
  </si>
  <si>
    <t>Totex Summary</t>
  </si>
  <si>
    <t>R13 - Other activities</t>
  </si>
  <si>
    <t>R12 - Pensions</t>
  </si>
  <si>
    <t xml:space="preserve">R11 - Dividends </t>
  </si>
  <si>
    <t>R10 - Tax</t>
  </si>
  <si>
    <t>R5 - Output Incentives</t>
  </si>
  <si>
    <t>R1 - RoRE</t>
  </si>
  <si>
    <t>R3 - Rec to totex</t>
  </si>
  <si>
    <t>R7 - Financing</t>
  </si>
  <si>
    <t>R11 - Dividends</t>
  </si>
  <si>
    <t>R13 - Other Activities</t>
  </si>
  <si>
    <t>[Input other adjustment]</t>
  </si>
  <si>
    <t>Fast Tracked</t>
  </si>
  <si>
    <t>No</t>
  </si>
  <si>
    <t>Yes</t>
  </si>
  <si>
    <t>Equity RAV</t>
  </si>
  <si>
    <t>Vanilla WACC</t>
  </si>
  <si>
    <t>Main Cap. Rate</t>
  </si>
  <si>
    <t>HMT Forecasts for UK Economy - M3 New Forecasts RPI</t>
  </si>
  <si>
    <t>Calendar Year</t>
  </si>
  <si>
    <t>Forecast growth rate</t>
  </si>
  <si>
    <t>Reporting Year</t>
  </si>
  <si>
    <t>Future inflation assumption</t>
  </si>
  <si>
    <t>NWO share of performance</t>
  </si>
  <si>
    <t>R7a - Financing input</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</si>
  <si>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</si>
  <si>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</si>
  <si>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</si>
  <si>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</si>
  <si>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</si>
  <si>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</si>
  <si>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</si>
  <si>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</si>
  <si>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</si>
  <si>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</si>
  <si>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</si>
  <si>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</si>
  <si>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</si>
  <si>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</si>
  <si>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</si>
  <si>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</si>
  <si>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</si>
  <si>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</si>
  <si>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External loan or finance lease</t>
  </si>
  <si>
    <t>B2.1</t>
  </si>
  <si>
    <t>B2.2</t>
  </si>
  <si>
    <t>B2.3</t>
  </si>
  <si>
    <t>B2.4</t>
  </si>
  <si>
    <t>B2.5</t>
  </si>
  <si>
    <t>B2.6</t>
  </si>
  <si>
    <t>B2.7</t>
  </si>
  <si>
    <t>B2.8</t>
  </si>
  <si>
    <t>B2.9</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</si>
  <si>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</si>
  <si>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</si>
  <si>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</si>
  <si>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</si>
  <si>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</si>
  <si>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</si>
  <si>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</si>
  <si>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</si>
  <si>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</si>
  <si>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</si>
  <si>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</si>
  <si>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</si>
  <si>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</si>
  <si>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</si>
  <si>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</si>
  <si>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</si>
  <si>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</si>
  <si>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</si>
  <si>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</si>
  <si>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</si>
  <si>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</si>
  <si>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</si>
  <si>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</si>
  <si>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</si>
  <si>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Payable/ (Receivable)</t>
  </si>
  <si>
    <t>Description</t>
  </si>
  <si>
    <t>E1</t>
  </si>
  <si>
    <t>E2</t>
  </si>
  <si>
    <t>E3</t>
  </si>
  <si>
    <t>E4</t>
  </si>
  <si>
    <t>E5</t>
  </si>
  <si>
    <t>E6</t>
  </si>
  <si>
    <t>E7</t>
  </si>
  <si>
    <t>E8</t>
  </si>
  <si>
    <t>E9</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</si>
  <si>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</si>
  <si>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</si>
  <si>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</si>
  <si>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</si>
  <si>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</si>
  <si>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</si>
  <si>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Other adjustment (Overwrite)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</si>
  <si>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</si>
  <si>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</si>
  <si>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</si>
  <si>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</si>
  <si>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</si>
  <si>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</si>
  <si>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</si>
  <si>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</si>
  <si>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</si>
  <si>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</si>
  <si>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</si>
  <si>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</si>
  <si>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</si>
  <si>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received"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</si>
  <si>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</si>
  <si>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</si>
  <si>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</si>
  <si>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</si>
  <si>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</si>
  <si>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</si>
  <si>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</si>
  <si>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Allocation of net interest (Per income statement. Transmission companies only)</t>
  </si>
  <si>
    <t>Conversion to Regulatory (RIIO-1) Definition of Net Interest</t>
  </si>
  <si>
    <t>Debt issuance expenses (inc. amortisation to discounts that had previously benefitted from a tax deduction)</t>
  </si>
  <si>
    <t>Allocation of net interest (Per regulatory definition. Transmission companies only)</t>
  </si>
  <si>
    <t>Inputs to Tax Clawback Calculation</t>
  </si>
  <si>
    <t>Total Net Debt Per Regulatory (RIIO-1) Definition</t>
  </si>
  <si>
    <t>Analysis of financing costs as per cash flow statement</t>
  </si>
  <si>
    <t>Cash flow statement debits and cash out flows entered as +ve values, credits as -ve values</t>
  </si>
  <si>
    <t>Analysis of interest paid as per cash flow statement</t>
  </si>
  <si>
    <t>Sub Total: "debt interest paid"</t>
  </si>
  <si>
    <t>Plus other, non debt elements of interest paid</t>
  </si>
  <si>
    <t>Total Interest Paid as per cash flow statement</t>
  </si>
  <si>
    <t>Analysis of interest received as per cash flow statement</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</si>
  <si>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</si>
  <si>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</si>
  <si>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</si>
  <si>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</si>
  <si>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</si>
  <si>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</si>
  <si>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Allocation of net interest (Per cash flow statement. Transmission companies only)</t>
  </si>
  <si>
    <t>End of sheet</t>
  </si>
  <si>
    <t>R8a - Net Debt input</t>
  </si>
  <si>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</si>
  <si>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</si>
  <si>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</si>
  <si>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</si>
  <si>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</si>
  <si>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</si>
  <si>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</si>
  <si>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 xml:space="preserve">{ Insert new rows here as necessary } </t>
  </si>
  <si>
    <t>Total A.</t>
  </si>
  <si>
    <t>Analysis of External borrowings, bonds, external loans and finance leases (+ve)</t>
  </si>
  <si>
    <t>Issue date</t>
  </si>
  <si>
    <t>Maturity date</t>
  </si>
  <si>
    <t>Bond type</t>
  </si>
  <si>
    <t>Payment rank</t>
  </si>
  <si>
    <t>Reference rate</t>
  </si>
  <si>
    <t>Coupon rate / margin spread on reference rate</t>
  </si>
  <si>
    <t>Original currency</t>
  </si>
  <si>
    <t>GBP value on date of issue</t>
  </si>
  <si>
    <t>Transaction costs (total)</t>
  </si>
  <si>
    <t>Special features</t>
  </si>
  <si>
    <t>dd/mm/yyyy</t>
  </si>
  <si>
    <t>GBP / EUR / etc</t>
  </si>
  <si>
    <t>Inflation-linked</t>
  </si>
  <si>
    <t>RPI 12 month</t>
  </si>
  <si>
    <t>Floating</t>
  </si>
  <si>
    <t>Fixed rate</t>
  </si>
  <si>
    <t>B1.X</t>
  </si>
  <si>
    <t>Loan type</t>
  </si>
  <si>
    <t>Max loan</t>
  </si>
  <si>
    <t>Counterparty</t>
  </si>
  <si>
    <t xml:space="preserve">% </t>
  </si>
  <si>
    <t>GBP / EURO / etc</t>
  </si>
  <si>
    <t>EIB</t>
  </si>
  <si>
    <t>B2.X</t>
  </si>
  <si>
    <t>Total B.</t>
  </si>
  <si>
    <t>Analysis of loans from other group companies (+ve)</t>
  </si>
  <si>
    <t>CX</t>
  </si>
  <si>
    <t>Total C.</t>
  </si>
  <si>
    <t>Analysis of loans to other group companies (-ve)</t>
  </si>
  <si>
    <t>DX</t>
  </si>
  <si>
    <t>Total D.</t>
  </si>
  <si>
    <t>Analysis of other amounts due to/(from) group companies per Balance Sheet</t>
  </si>
  <si>
    <t>Start</t>
  </si>
  <si>
    <t>End</t>
  </si>
  <si>
    <t>Name of</t>
  </si>
  <si>
    <t>date</t>
  </si>
  <si>
    <t>EX</t>
  </si>
  <si>
    <t>Total E.</t>
  </si>
  <si>
    <t>F.</t>
  </si>
  <si>
    <t>Guarantees given on behalf of other group companies (per Notes to the Accounts) (+ve)</t>
  </si>
  <si>
    <t>Amount</t>
  </si>
  <si>
    <t>Guaranteed</t>
  </si>
  <si>
    <t>F1</t>
  </si>
  <si>
    <t>F2</t>
  </si>
  <si>
    <t>F3</t>
  </si>
  <si>
    <t>F4</t>
  </si>
  <si>
    <t>F5</t>
  </si>
  <si>
    <t>F6</t>
  </si>
  <si>
    <t>F7</t>
  </si>
  <si>
    <t>F8</t>
  </si>
  <si>
    <t>F9</t>
  </si>
  <si>
    <t>FX</t>
  </si>
  <si>
    <t>Total F.</t>
  </si>
  <si>
    <t>G.</t>
  </si>
  <si>
    <t>Currency SWAPS</t>
  </si>
  <si>
    <t>Description &amp; rationale for instrument</t>
  </si>
  <si>
    <t xml:space="preserve">Receive leg </t>
  </si>
  <si>
    <t>Pay leg</t>
  </si>
  <si>
    <t>Notional amount</t>
  </si>
  <si>
    <t>Payment frequency</t>
  </si>
  <si>
    <t xml:space="preserve">Pay leg </t>
  </si>
  <si>
    <t>Currency</t>
  </si>
  <si>
    <t>6m / 12m etc</t>
  </si>
  <si>
    <t>type</t>
  </si>
  <si>
    <t>Rate / margin spread on underlying %</t>
  </si>
  <si>
    <t>Underlying reference rate (if any)</t>
  </si>
  <si>
    <t>Rate / margin spread on underlying</t>
  </si>
  <si>
    <t>G1</t>
  </si>
  <si>
    <t>LIBOR 6 month</t>
  </si>
  <si>
    <t>RBS</t>
  </si>
  <si>
    <t>G2</t>
  </si>
  <si>
    <t>G3</t>
  </si>
  <si>
    <t>G4</t>
  </si>
  <si>
    <t>G5</t>
  </si>
  <si>
    <t>G6</t>
  </si>
  <si>
    <t>G7</t>
  </si>
  <si>
    <t>G8</t>
  </si>
  <si>
    <t>GX</t>
  </si>
  <si>
    <t xml:space="preserve">Total G. </t>
  </si>
  <si>
    <t>Additional commentary on individual instruments (as of latest reporting date, using ref to lines above)</t>
  </si>
  <si>
    <t>G9</t>
  </si>
  <si>
    <t>H</t>
  </si>
  <si>
    <t>Interest rate SWAPS</t>
  </si>
  <si>
    <t>H1</t>
  </si>
  <si>
    <t>H2</t>
  </si>
  <si>
    <t>H3</t>
  </si>
  <si>
    <t>H4</t>
  </si>
  <si>
    <t>H5</t>
  </si>
  <si>
    <t>H6</t>
  </si>
  <si>
    <t>H7</t>
  </si>
  <si>
    <t>H8</t>
  </si>
  <si>
    <t>HX</t>
  </si>
  <si>
    <t xml:space="preserve">Total H. </t>
  </si>
  <si>
    <t>H9</t>
  </si>
  <si>
    <t>I.</t>
  </si>
  <si>
    <t>Inflation-linked SWAPS</t>
  </si>
  <si>
    <t>I1</t>
  </si>
  <si>
    <t>I2</t>
  </si>
  <si>
    <t>I3</t>
  </si>
  <si>
    <t>I4</t>
  </si>
  <si>
    <t>I5</t>
  </si>
  <si>
    <t>I6</t>
  </si>
  <si>
    <t>I7</t>
  </si>
  <si>
    <t>I8</t>
  </si>
  <si>
    <t>IX</t>
  </si>
  <si>
    <t xml:space="preserve">Total I. </t>
  </si>
  <si>
    <t>I9</t>
  </si>
  <si>
    <t>J.</t>
  </si>
  <si>
    <t>Interest Rate Forward Contracts</t>
  </si>
  <si>
    <t>Rate</t>
  </si>
  <si>
    <t>J1</t>
  </si>
  <si>
    <t>J2</t>
  </si>
  <si>
    <t>J3</t>
  </si>
  <si>
    <t>J4</t>
  </si>
  <si>
    <t>JX</t>
  </si>
  <si>
    <t>Total J.</t>
  </si>
  <si>
    <t>K.</t>
  </si>
  <si>
    <t>Foreign exchange forward rate contracts</t>
  </si>
  <si>
    <t>Exchange rate</t>
  </si>
  <si>
    <t>Receive : Pay</t>
  </si>
  <si>
    <t>K1</t>
  </si>
  <si>
    <t>K2</t>
  </si>
  <si>
    <t>K3</t>
  </si>
  <si>
    <t>K4</t>
  </si>
  <si>
    <t>KX</t>
  </si>
  <si>
    <t xml:space="preserve">         </t>
  </si>
  <si>
    <t>Total K.</t>
  </si>
  <si>
    <t>L.</t>
  </si>
  <si>
    <t>Other swaps, forward rate contracts &amp; OTC options</t>
  </si>
  <si>
    <t>L1</t>
  </si>
  <si>
    <t>L2</t>
  </si>
  <si>
    <t>L3</t>
  </si>
  <si>
    <t>L4</t>
  </si>
  <si>
    <t>LX</t>
  </si>
  <si>
    <t>Total L.</t>
  </si>
  <si>
    <t>M.</t>
  </si>
  <si>
    <t>Other derivatives including exchange traded futures and options</t>
  </si>
  <si>
    <t>M1</t>
  </si>
  <si>
    <t>M2</t>
  </si>
  <si>
    <t>M3</t>
  </si>
  <si>
    <t>M4</t>
  </si>
  <si>
    <t>MX</t>
  </si>
  <si>
    <t>Total M.</t>
  </si>
  <si>
    <r>
      <rPr>
        <u/>
        <sz val="10"/>
        <rFont val="Gill Sans MT"/>
        <family val="2"/>
      </rPr>
      <t>Note:</t>
    </r>
    <r>
      <rPr>
        <sz val="10"/>
        <rFont val="Gill Sans MT"/>
        <family val="2"/>
      </rPr>
      <t xml:space="preserve"> Please provide additional commentary for each type of debt</t>
    </r>
  </si>
  <si>
    <t>Additional Commentary (for most recent year ended)</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</si>
  <si>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</si>
  <si>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</si>
  <si>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</si>
  <si>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</si>
  <si>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</si>
  <si>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</si>
  <si>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</si>
  <si>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</si>
  <si>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</si>
  <si>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</si>
  <si>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</si>
  <si>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</si>
  <si>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Net Interest Per Statutory Accounts</t>
  </si>
  <si>
    <t>Net cash flow Statutory Accounts</t>
  </si>
  <si>
    <t>Net Interest including forecast new financing/refinancing costs</t>
  </si>
  <si>
    <t>Forecast new debt/refinancing</t>
  </si>
  <si>
    <t>Regulatory Financial Performance Report</t>
  </si>
  <si>
    <t>NTS Exit Capacity</t>
  </si>
  <si>
    <t>Enduring Value: NWO share of performance</t>
  </si>
  <si>
    <t>R3 - Reconciliation to totex</t>
  </si>
  <si>
    <t>Enduring Value Appendix in Commentary</t>
  </si>
  <si>
    <t>Price base</t>
  </si>
  <si>
    <t>Established deficit (EDE) allowance as per PCFM</t>
  </si>
  <si>
    <t>Less Pension Payment History Allowance (PPH)</t>
  </si>
  <si>
    <t>Established deficit allowance less PPH</t>
  </si>
  <si>
    <t>Total Expenditure Per Accounts</t>
  </si>
  <si>
    <t>Forecast revised Cost of Debt Allowance</t>
  </si>
  <si>
    <t>Cost of Debt Allowance</t>
  </si>
  <si>
    <t>Total Debt per Statutory Accounts</t>
  </si>
  <si>
    <t>Corp. Tax</t>
  </si>
  <si>
    <t>&amp;</t>
  </si>
  <si>
    <t>RIIO-1</t>
  </si>
  <si>
    <t>RIIO-2</t>
  </si>
  <si>
    <t>Interest rate / margin spread on reference rate</t>
  </si>
  <si>
    <t>Name of Counterparty</t>
  </si>
  <si>
    <t>Start 
date</t>
  </si>
  <si>
    <t>End 
date</t>
  </si>
  <si>
    <t>Closing RAV per latest published PCFM</t>
  </si>
  <si>
    <t>The latest published PCFM does not account for the impact of the reporting years totex. This will be published in the forthcoming annual iteration process.</t>
  </si>
  <si>
    <t>RAV per latest published PCFM</t>
  </si>
  <si>
    <t>Revised RAV - including forecast totex, allowances and enduring value</t>
  </si>
  <si>
    <t>Opening RAV (before transfers)</t>
  </si>
  <si>
    <t>Transfers</t>
  </si>
  <si>
    <t>Opening RAV (after transfers)</t>
  </si>
  <si>
    <t>Net additions (after disposals)</t>
  </si>
  <si>
    <t>Depreciation</t>
  </si>
  <si>
    <t>Depreciation - enduring value adjustment</t>
  </si>
  <si>
    <t>Total Net Additions</t>
  </si>
  <si>
    <t>Total Depreciation</t>
  </si>
  <si>
    <t>Other adjustments</t>
  </si>
  <si>
    <t>Adjusted Closing RAV</t>
  </si>
  <si>
    <t>Net additions (after disposals) - enduring value adjustment</t>
  </si>
  <si>
    <t>ED - excluding WPD</t>
  </si>
  <si>
    <t>Cost of debt</t>
  </si>
  <si>
    <t>Cost of equity</t>
  </si>
  <si>
    <t>Notional gearing</t>
  </si>
  <si>
    <t>annual real %</t>
  </si>
  <si>
    <t>NPV-neutral debt element of RAV</t>
  </si>
  <si>
    <t>Debt Return on RAV</t>
  </si>
  <si>
    <t>Adjusted NPV-neutral average RAV</t>
  </si>
  <si>
    <t>Total return on RAV</t>
  </si>
  <si>
    <t>Allowed cost of debt</t>
  </si>
  <si>
    <t>Revised adjusted RAV including forecast totex, allowances and enduring value</t>
  </si>
  <si>
    <t xml:space="preserve">However, the RAV does not account for the reporting year actual expenditure and additional allowances. </t>
  </si>
  <si>
    <t>Consequently the return element of revenue does not currently reflect the monetary allowance. This is updated and available in the forthcoming annual iteration process.</t>
  </si>
  <si>
    <t>WPD</t>
  </si>
  <si>
    <t>ET - excluding SHET</t>
  </si>
  <si>
    <t>Allowed cost of debt %</t>
  </si>
  <si>
    <t>CT600 will not have been submitted for the current reporting year.</t>
  </si>
  <si>
    <t>This will be corrected / trued-up in future years</t>
  </si>
  <si>
    <t>Non-regulated tax</t>
  </si>
  <si>
    <t>Forecast tax allowance</t>
  </si>
  <si>
    <t>External borrowings, bonds, external loans and finance leases (+ve)</t>
  </si>
  <si>
    <t>Loans from other group companies (+ve)</t>
  </si>
  <si>
    <t>Loans to other group companies (-ve)</t>
  </si>
  <si>
    <t>Other amounts due to/(from) group companies per Balance Sheet</t>
  </si>
  <si>
    <t>Additional Commentary</t>
  </si>
  <si>
    <t>Network Operator Data</t>
  </si>
  <si>
    <t>Financial Year Average RPI (RPIt)</t>
  </si>
  <si>
    <t>Retail Price Index Forecast (RPIF term)</t>
  </si>
  <si>
    <t>Tax Allowance per latest published PCFM</t>
  </si>
  <si>
    <t>Allowance</t>
  </si>
  <si>
    <t>Changes in corporation tax rates</t>
  </si>
  <si>
    <t>Tax clawbacks</t>
  </si>
  <si>
    <t>Net Tax Allowance</t>
  </si>
  <si>
    <t>Reconciliation of forecast movement in allowance</t>
  </si>
  <si>
    <t>Forecast tax clawbacks</t>
  </si>
  <si>
    <t>Net forecast tax allowance</t>
  </si>
  <si>
    <t>Source</t>
  </si>
  <si>
    <t>M3 New Forecasts RPI</t>
  </si>
  <si>
    <t>Opening Base Revenue Allowance</t>
  </si>
  <si>
    <t>MOD</t>
  </si>
  <si>
    <t>Adjustments for Allowed Pass-Through items</t>
  </si>
  <si>
    <t>Totex per the latest RRP submission</t>
  </si>
  <si>
    <t>These values exclude any inflation, interest or time value of money adjustments</t>
  </si>
  <si>
    <t>Other financial exposure</t>
  </si>
  <si>
    <t>Licensee share of total pension deficit repair payment made for defined benefit scheme</t>
  </si>
  <si>
    <t>RoRE Inputs</t>
  </si>
  <si>
    <t>RoRE input values</t>
  </si>
  <si>
    <t>This table shows the impact on allowed revenue in the relevant year - with actuals (subject to determination) and forecasts thereafter.</t>
  </si>
  <si>
    <t>Impact on Allowed Revenue within RIIO-1</t>
  </si>
  <si>
    <t>The cells above the allowed revenue indicate the year of performance</t>
  </si>
  <si>
    <t xml:space="preserve">Performance Year </t>
  </si>
  <si>
    <t>Total Reconciling Items</t>
  </si>
  <si>
    <t>Total Costs per latest RRP submission</t>
  </si>
  <si>
    <t>Reconciling Items to Totex</t>
  </si>
  <si>
    <t>PCFM Totex (excluding enduring value)</t>
  </si>
  <si>
    <t>check</t>
  </si>
  <si>
    <t>Actual Gearing</t>
  </si>
  <si>
    <t>Output incentives for each sector used to populate R5</t>
  </si>
  <si>
    <t>Broad measure of customer service</t>
  </si>
  <si>
    <t>Interruptions-related quality of service</t>
  </si>
  <si>
    <t>Incentive on connections engagement</t>
  </si>
  <si>
    <t>Time to Connect Incentive</t>
  </si>
  <si>
    <t>Losses discretionary reward scheme</t>
  </si>
  <si>
    <t>Input for R5 - Output Incentives</t>
  </si>
  <si>
    <t>Revised regulated tax liability for comparison against allowance</t>
  </si>
  <si>
    <t>Bond or loan types</t>
  </si>
  <si>
    <t>Not applicable</t>
  </si>
  <si>
    <t>LIBOR 3 month</t>
  </si>
  <si>
    <t>EURIBOR 3 month</t>
  </si>
  <si>
    <t>BOE base rate</t>
  </si>
  <si>
    <t>CPI 12 month</t>
  </si>
  <si>
    <t>GBP</t>
  </si>
  <si>
    <t>EUR</t>
  </si>
  <si>
    <t>USD</t>
  </si>
  <si>
    <t>HKD</t>
  </si>
  <si>
    <t>CAD</t>
  </si>
  <si>
    <t>Rank</t>
  </si>
  <si>
    <t>Senior</t>
  </si>
  <si>
    <t>Junior</t>
  </si>
  <si>
    <t>Hedged</t>
  </si>
  <si>
    <t>Callable</t>
  </si>
  <si>
    <t>Swap legs</t>
  </si>
  <si>
    <t>Tax allowance retained within deadband</t>
  </si>
  <si>
    <t>Assumed regulatory finance cost at actual gearing</t>
  </si>
  <si>
    <t>Out(under) performance</t>
  </si>
  <si>
    <t>Regulated tax out(under) performance at actual gearing</t>
  </si>
  <si>
    <t>Debt performance - impact of actual gearing</t>
  </si>
  <si>
    <t>Tax performance - impact of actual gearing</t>
  </si>
  <si>
    <t>Regulatory Net Debt including forecast new debt/refinancing</t>
  </si>
  <si>
    <t>Opening Regulatory Net Debt including forecast new debt/refinancing</t>
  </si>
  <si>
    <t>Closing Regulatory Net Debt including forecast new debt/refinancing</t>
  </si>
  <si>
    <t>Base index</t>
  </si>
  <si>
    <t>Yield to maturity at issue date</t>
  </si>
  <si>
    <t>Max loan/Commitment amount</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</si>
  <si>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</si>
  <si>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t>Commitment fee</t>
  </si>
  <si>
    <t>Notional issued</t>
  </si>
  <si>
    <t>Debt performance - at notional gearing</t>
  </si>
  <si>
    <t>Tax performance - at notional gearing</t>
  </si>
  <si>
    <t>Cost of Debt out(under)performance at notional gearing</t>
  </si>
  <si>
    <t>Performance against allowance is impacted by deviating from notional levels of gearing</t>
  </si>
  <si>
    <t>Impact on out(under) performance relating to deviating from notional levels of gearing</t>
  </si>
  <si>
    <t>Regulated tax out(under) performance at notional gearing</t>
  </si>
  <si>
    <t>`</t>
  </si>
  <si>
    <t>Total Net costs after non-price control allocations</t>
  </si>
  <si>
    <t>Reconciling Items to Total Net costs after non-price control allocations</t>
  </si>
  <si>
    <t>Awarded NIC funding actually spent or forecast to be spent</t>
  </si>
  <si>
    <t>Assumed regulatory finance cost at notional gearing</t>
  </si>
  <si>
    <t>Adjustment to regulatory finance cost relating to variance from notional gearing</t>
  </si>
  <si>
    <t>Ofgem related fines and penalties</t>
  </si>
  <si>
    <t>G-M</t>
  </si>
  <si>
    <t>Financing costs paid (received) on Currency SWAPS as per income statement</t>
  </si>
  <si>
    <t>Derivatives etc.</t>
  </si>
  <si>
    <t>Derivatives etc</t>
  </si>
  <si>
    <t>Version</t>
  </si>
  <si>
    <t>Table Reference</t>
  </si>
  <si>
    <t>Changes made to RFPR template</t>
  </si>
  <si>
    <t>Tax out(under)performance at notional gearing</t>
  </si>
  <si>
    <t>Adjustment to regulatory tax cost relating to variance from notional gearing</t>
  </si>
  <si>
    <t>Disposals (cash proceeds)
[If Statutory Accounts treat this as an exceptional item, leave the input blank]</t>
  </si>
  <si>
    <t>Any adjustment for tax</t>
  </si>
  <si>
    <t>Debt performance - at actual gearing</t>
  </si>
  <si>
    <t>Tax performance - at actual gearing</t>
  </si>
  <si>
    <t>Average Net Debt (per Regulatory Definition)</t>
  </si>
  <si>
    <t>Sub Total: "Debt Interest Expense"</t>
  </si>
  <si>
    <t>Sub total "debt interest paid"</t>
  </si>
  <si>
    <t>Guaranteed Standard (GS) payments</t>
  </si>
  <si>
    <t>Total GS payments</t>
  </si>
  <si>
    <t>Total Ofgem related fines and penalties</t>
  </si>
  <si>
    <t>Post-tax total fines and penalties</t>
  </si>
  <si>
    <t>Post-tax total GS payments</t>
  </si>
  <si>
    <t>Post-tax total fines and penalties (including GS payments)</t>
  </si>
  <si>
    <t xml:space="preserve">Finance cost for other financial exposure </t>
  </si>
  <si>
    <t>Yes - partially hedged</t>
  </si>
  <si>
    <t>Yes - fully hedged</t>
  </si>
  <si>
    <t>Adjustments to remove non-regulated tax liability</t>
  </si>
  <si>
    <t>It is assumed the current tax charge per the statutory accounts will equal the tax liability in the forthcoming CT600, where this is not the case the licensee should provide an explanation in the commentary of the variance.</t>
  </si>
  <si>
    <t>Intra-company Net Interest</t>
  </si>
  <si>
    <t>Puttable</t>
  </si>
  <si>
    <t xml:space="preserve">Adjusted forecast regulated tax liability with timing differences </t>
  </si>
  <si>
    <t xml:space="preserve">Adjusted/forecast regulated tax liability with timing differences </t>
  </si>
  <si>
    <t>The latest published PCFM does not account for the forecast TIM performance - and ultimate impact on tax allowance.</t>
  </si>
  <si>
    <t>Network operators should provide forecast allowances taking account of the latest totex, allowances, reopeners, enduring value adjustments - and other financial variables</t>
  </si>
  <si>
    <t>Reconciliation with Statutory Accounts</t>
  </si>
  <si>
    <t xml:space="preserve">The latest published PCFM contains the allowed cost of debt rate (%) for the reporting year. </t>
  </si>
  <si>
    <t xml:space="preserve">Financing costs paid (received) on other derivatives including exchange traded futures and options </t>
  </si>
  <si>
    <t xml:space="preserve">Financing costs paid (received) on other swaps, forward rate contracts &amp; OTC options </t>
  </si>
  <si>
    <t>Financing costs paid (received) on foreign exchange forward rate contracts</t>
  </si>
  <si>
    <t>Financing costs paid (received) on Interest Rate Forward Contracts</t>
  </si>
  <si>
    <t xml:space="preserve">Financing costs paid (received) on Inflation-linked SWAPS </t>
  </si>
  <si>
    <t xml:space="preserve">Financing costs paid (received) on Interest rate SWAPS </t>
  </si>
  <si>
    <t xml:space="preserve">Swapped / Hedged at issue </t>
  </si>
  <si>
    <t xml:space="preserve">Post swap / hedge coupon rate </t>
  </si>
  <si>
    <t xml:space="preserve"> (pay leg) %</t>
  </si>
  <si>
    <t>ISIN</t>
  </si>
  <si>
    <t>Identifier (if applicable</t>
  </si>
  <si>
    <t>g</t>
  </si>
  <si>
    <t>t+0</t>
  </si>
  <si>
    <t>Financial year average RPI</t>
  </si>
  <si>
    <t>IQI pre or post tax</t>
  </si>
  <si>
    <t>Post</t>
  </si>
  <si>
    <t>Pre</t>
  </si>
  <si>
    <t>Assumed Regulatory finance cost at actual gearing</t>
  </si>
  <si>
    <t>Pre-Tax performance</t>
  </si>
  <si>
    <t>Pre-Tax Cost of Debt out(under)performance at actual gearing</t>
  </si>
  <si>
    <t>Pre-Tax Cost of Debt out(under)performance at notional gearing</t>
  </si>
  <si>
    <t>Pre-Tax Impact on out(under) performance relating to deviating from notional levels of gearing</t>
  </si>
  <si>
    <t>RRP reported totex</t>
  </si>
  <si>
    <t>Tax on non-regulated activities</t>
  </si>
  <si>
    <t>Tax on output incentives</t>
  </si>
  <si>
    <t>Tax on IQI</t>
  </si>
  <si>
    <t>Collected revenue adjustment ('k')</t>
  </si>
  <si>
    <t>Pension - timing adjustment</t>
  </si>
  <si>
    <t>Pension - disallowed contributions</t>
  </si>
  <si>
    <t>Tax on derivatives not disregarded</t>
  </si>
  <si>
    <t>Unrecoverable Expenditure (eg not conforming to technical requirements)</t>
  </si>
  <si>
    <t>Network innovation</t>
  </si>
  <si>
    <t xml:space="preserve">Network Innovation </t>
  </si>
  <si>
    <t>Successful Delivery Rewards</t>
  </si>
  <si>
    <t>Totex allowance 
   including allowed adjustments and uncertainty mechanisms</t>
  </si>
  <si>
    <t>Shareholder loan interest (not included as Net Interest per Regulatory (RIIO-1) definition)</t>
  </si>
  <si>
    <t>Forecast regulated tax liability (including impact of enduring value adjustments)</t>
  </si>
  <si>
    <t>1 year change in Fin Year Ave RPI</t>
  </si>
  <si>
    <t>Identifier (if applicable)</t>
  </si>
  <si>
    <t>Add back Debt Issuance expenses</t>
  </si>
  <si>
    <t>Other Adjustments [please specify]</t>
  </si>
  <si>
    <t>Average RAV</t>
  </si>
  <si>
    <t>Index for Opening RAV conversion to nominal in yr 1</t>
  </si>
  <si>
    <t>RIIO-1 start date</t>
  </si>
  <si>
    <t>Total enduring value and other adjustments</t>
  </si>
  <si>
    <t>CHECK</t>
  </si>
  <si>
    <t>NPV Neutral assumed Equity RAV</t>
  </si>
  <si>
    <t>NPV Neutral assumed Average RAV</t>
  </si>
  <si>
    <t>NPV Neutral assumed Average Net Debt</t>
  </si>
  <si>
    <t>Company Compulsory Contribution (including % contribution funded by licensee)</t>
  </si>
  <si>
    <t>Eligible NIA expenditure and Bid Preparation costs</t>
  </si>
  <si>
    <t>First Tier Funding Mechanism (as per latest Revenue RRP)</t>
  </si>
  <si>
    <t>Second Tier and Discretionary (as per latest Revenue RRP)</t>
  </si>
  <si>
    <t>Opening Cash, short term deposits and overdrafts (per Balance Sheet)</t>
  </si>
  <si>
    <t>Closing Cash, short term deposits and overdrafts (per Balance Sheet)</t>
  </si>
  <si>
    <t>Adjustments to be applied to Assumed Finance cost for performance assessment</t>
  </si>
  <si>
    <t>Total Adjustments to be applied for performance assessment (at actual gearing)</t>
  </si>
  <si>
    <t>Adjustments to be applied for performance assessment (at notional gearing)</t>
  </si>
  <si>
    <t>Costs of early redemption on long term debt (excluding exceptional costs of buy backs associated with M&amp;A activity)</t>
  </si>
  <si>
    <t>Add accrual for inflation accretion on index-linked swaps (if applicable)</t>
  </si>
  <si>
    <t>Tax impact of financing performance (at actual gearing)</t>
  </si>
  <si>
    <t>Tax impact of financing performance (at notional gearing)</t>
  </si>
  <si>
    <t>[Input description, add additional rows as required]</t>
  </si>
  <si>
    <t>To address this timing issue, network operators should forecast the allowance in row 79 (linked to R9-RAV table) - which will be trued-up over time.</t>
  </si>
  <si>
    <t>Tax impact of financing performance relating to deviating from notional levels of gearing</t>
  </si>
  <si>
    <t>Unamortised Issue Costs</t>
  </si>
  <si>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</si>
  <si>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Tax liability per latest submitted CT600 (pre-group relief)</t>
  </si>
  <si>
    <t>Memo: Net interest (RIIO-1) Definition that relates to non-cash principal inflation accretion on bonds and loans</t>
  </si>
  <si>
    <t>R8</t>
  </si>
  <si>
    <t>Row 26 added to pick up unamortised issues costs row in table R8a.</t>
  </si>
  <si>
    <t>Row 42 updated to include new row 26 (unamortised issue costs) in the subtotal</t>
  </si>
  <si>
    <t>R1</t>
  </si>
  <si>
    <t>Amended formating to percentages (Column M:N, rows 10-23 and rows 29-42)</t>
  </si>
  <si>
    <t>Forecast new financing/refinancing Net Interest costs</t>
  </si>
  <si>
    <t>R7</t>
  </si>
  <si>
    <t>B29 to add "Net Interest" into the title to make it clear that this should include regulatory definition of net interest associated with new/refinanced debt raised in future years</t>
  </si>
  <si>
    <t>New/refinanced debt issuance expenses</t>
  </si>
  <si>
    <t>Row 47 added to allow input of issuance expenses forecast for new/refinanced debt in future years</t>
  </si>
  <si>
    <t>Additional row added for restricted cash balances in table R8a in row 18, guidance updated.</t>
  </si>
  <si>
    <t>R8a</t>
  </si>
  <si>
    <t>D37 - formula amended to read =('R8 - Net Debt'!D54-AVERAGE('R8 - Net Debt'!D8,('R8 - Net Debt'!E10-'R8a - Net Debt input'!T18)))*(Data!C36-1)</t>
  </si>
  <si>
    <t>E37 - formula amended to read =('R8 - Net Debt'!E54-AVERAGE(('R8 - Net Debt'!E8-'R8a - Net Debt input'!T18),('R8 - Net Debt'!E10-'R8a - Net Debt input'!U18)))*(Data!D36-1)
Formula copied across to F37:K37</t>
  </si>
  <si>
    <t xml:space="preserve">R10 </t>
  </si>
  <si>
    <t>Amended formula in D50 to read =D85-D87, and dragged formula across to E5:K5</t>
  </si>
  <si>
    <t>Amended formula in B3 to correct spelling of system, originally spelt 'syestem'</t>
  </si>
  <si>
    <t>R9</t>
  </si>
  <si>
    <t>Formula in row 32 changed from =IF(D5="Actuals",IF(D31&gt;=0,(D29-SUM($D$31:D31))-D11&lt;'RFPR cover'!$F$14,(D29-SUM($D$31:D31))-D11&lt;'RFPR cover'!$F$14), "NA") to =IF(D5="Actuals",IF(ABS((D29-SUM($D$31:D31))-D11)&lt;'RFPR cover'!$F$14,"TRUE","FALSE"),"NA")</t>
  </si>
  <si>
    <t>Removed content in F12 ("Income statement debits and cash out flows (entered as +ve values, credits as -ve values")</t>
  </si>
  <si>
    <t>Changed "Restricted cash balances (entered as +ve values, credits as -ve values)" in F18 to "Restricted cash balances (-ive)"</t>
  </si>
  <si>
    <t>Restricted cash balances (-ive)</t>
  </si>
  <si>
    <t>Data</t>
  </si>
  <si>
    <t>J63:J68 updated to be consistent with Nov 2019 PCFM</t>
  </si>
  <si>
    <t>Constraint management</t>
  </si>
  <si>
    <t>Transportation Support Services</t>
  </si>
  <si>
    <t>Shrinkage incentive</t>
  </si>
  <si>
    <t>Residual balancing</t>
  </si>
  <si>
    <t>Quality of demand forecasting</t>
  </si>
  <si>
    <t>Greenhouse gas incentive</t>
  </si>
  <si>
    <t>Maintenance incentive</t>
  </si>
  <si>
    <t>Electricity Market Reform incentive revenue</t>
  </si>
  <si>
    <t>Balancing Services Incentive Scheme / ESO Incentive Scheme 18/19</t>
  </si>
  <si>
    <t>Renewable wind forecasting incentive</t>
  </si>
  <si>
    <t>Populated the incentives for NGGT SO and NGET SO in the Data tab, based on the incentives in the 2019 RFPR template for both entities.</t>
  </si>
  <si>
    <t>R7a</t>
  </si>
  <si>
    <t>Removed data validation between rows 498:509</t>
  </si>
  <si>
    <t>Added in "Tax arising from MOD values" in "Other adjustments" in R10</t>
  </si>
  <si>
    <t>Changed the formulas in row 6 from =IF(H6&lt;=('RFPR cover'!$C$7),"Actuals","Forecast") to =IF(H6&lt;=('RFPR cover'!$C$7-1),"Actuals","Forecast")</t>
  </si>
  <si>
    <t>Changed the formulas in row 5 from =IF(D6&lt;='RFPR cover'!$C$7,"Actuals","Forecast") to =IF(D6&lt;='RFPR cover'!$C$7-1,"Actuals","Forecast").</t>
  </si>
  <si>
    <t>Tax arising from MOD values</t>
  </si>
  <si>
    <t>Changed the tax rate from G25:G30 to be in line with the 2020 Budget, where Government announced the corporate tax rate would be 19% for the years beginning April 2020 and 2021.</t>
  </si>
  <si>
    <t>Blocked out G36 as this will be actual information, not forecast.</t>
  </si>
  <si>
    <t>Updated the cost of debt figures for 2022 and 2023 to match latest PCFM</t>
  </si>
  <si>
    <t>Updated the cost of debt figures for 2022 and 2023 to match latest PCFM, M3 New Forecasts RPI for 2021, 2022 and 2023 and Financial Year Average RPI and Year end RPI in cells E24 and F24</t>
  </si>
  <si>
    <t>NGESO</t>
  </si>
  <si>
    <t xml:space="preserve">ESO Reporting and Incentive (ESORI) </t>
  </si>
  <si>
    <t>Updated RPI Index for 2020 and 2021, M3 New Forecasts RPI for 2021, 2022 and 2023</t>
  </si>
  <si>
    <t xml:space="preserve">Updated the cost of debt figures for 2021, 2022 and 2023 </t>
  </si>
  <si>
    <t>RFPR Cover</t>
  </si>
  <si>
    <t>Changed NGET(SO) to NGESO in the Drop down list</t>
  </si>
  <si>
    <t xml:space="preserve">Row 196 - NGESO incentive added </t>
  </si>
  <si>
    <t>Formula in cell E37 has been corrected</t>
  </si>
  <si>
    <t>Cell D37 - formula has been corrected.</t>
  </si>
  <si>
    <t xml:space="preserve"> Cell M30 -formula has been removed.</t>
  </si>
  <si>
    <t>May 2021 Publication</t>
  </si>
  <si>
    <t>NGET (SO) dividend</t>
  </si>
  <si>
    <t>Dividend attributable to Electricity System Operator (ESO) sold</t>
  </si>
  <si>
    <t xml:space="preserve">FY14-20 based on incentives earnt within the period. FY21 based on Stakeholder Survey Satisfaction actuals and SER forecast based on historic average. </t>
  </si>
  <si>
    <t>FY14-20 based on incentives earnt within the period, FY21 is a forecast based on EDR historic average.</t>
  </si>
  <si>
    <t>Incentive received within MAR on 2 year lagged basis</t>
  </si>
  <si>
    <t>FY14-21 based on incentives earnt within the period.</t>
  </si>
  <si>
    <t>System Operator external income</t>
  </si>
  <si>
    <t>System Operator internal income</t>
  </si>
  <si>
    <t>Revenue classified as totex</t>
  </si>
  <si>
    <t>IFRS15 - netted off in income from FY19 - Hydro-Benefit Scheme Income</t>
  </si>
  <si>
    <t>IFRS15 - netted off in income from FY19 - Post Vesting income collected on behalf of Scottish TOs</t>
  </si>
  <si>
    <t>NGET (SO) adjustments</t>
  </si>
  <si>
    <t>Excluded services reclassifications</t>
  </si>
  <si>
    <t>IFRS15 elimination of agency income</t>
  </si>
  <si>
    <t>Ext Elec Other</t>
  </si>
  <si>
    <t>NG ETO adjustment (Capital contributions, Asset usage)</t>
  </si>
  <si>
    <t>Ext Elec Other: Cartel Claim</t>
  </si>
  <si>
    <t>Ext Elec Other: Western Link HVDC Availability LDs for cable fault</t>
  </si>
  <si>
    <t>Network Innovation Competition pass- through</t>
  </si>
  <si>
    <t>Transmission investment (TIRG)</t>
  </si>
  <si>
    <t>Site Specific Adjustment</t>
  </si>
  <si>
    <t>Bi Lateral Diff Adjust</t>
  </si>
  <si>
    <t>NIA collected on behalf of NGET (SO)</t>
  </si>
  <si>
    <t>FINt - Financing Cost</t>
  </si>
  <si>
    <t>Costs related to NGET (SO) per statutory accounts</t>
  </si>
  <si>
    <t>Capex related to NGET (SO)</t>
  </si>
  <si>
    <t>Other non-regulated activities and other</t>
  </si>
  <si>
    <t>Depreciation, amortisation and capex adjustments</t>
  </si>
  <si>
    <t>Pension adjustments</t>
  </si>
  <si>
    <t>Provision Movements</t>
  </si>
  <si>
    <t>Income collected on behalf of Scottish Companies - Betta Payments</t>
  </si>
  <si>
    <t>Income collected on behalf of Scottish Companies - Scottish Hydro Benefit</t>
  </si>
  <si>
    <t>NIC and NIA adjustments</t>
  </si>
  <si>
    <t>Cartel settlements</t>
  </si>
  <si>
    <t>Other and roundings</t>
  </si>
  <si>
    <t>IFRS 16 Adjustments</t>
  </si>
  <si>
    <t>Western Link HVDC Liquidated Damages</t>
  </si>
  <si>
    <t>Profit on disposal of NGESO</t>
  </si>
  <si>
    <t>Pension Deficit Payments relating to Established Deficit</t>
  </si>
  <si>
    <t>Costs of Excluded, Consented and De Minimis Services</t>
  </si>
  <si>
    <t>Pension Scheme Administration &amp; PPF Levy</t>
  </si>
  <si>
    <t>Fines and Penalties</t>
  </si>
  <si>
    <t>Bad Debts</t>
  </si>
  <si>
    <t>Temporary Physical Disconnection Compensation</t>
  </si>
  <si>
    <t>Cross Border Trading</t>
  </si>
  <si>
    <t>Network Innovation Costs</t>
  </si>
  <si>
    <t>Network Rates</t>
  </si>
  <si>
    <t>Licence Fees</t>
  </si>
  <si>
    <t>Other/roundings</t>
  </si>
  <si>
    <t>h</t>
  </si>
  <si>
    <t>i</t>
  </si>
  <si>
    <t>j</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</si>
  <si>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</si>
  <si>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</si>
  <si>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</si>
  <si>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</si>
  <si>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</si>
  <si>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</si>
  <si>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</si>
  <si>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</si>
  <si>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</si>
  <si>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</si>
  <si>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</si>
  <si>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</si>
  <si>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</si>
  <si>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</si>
  <si>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</si>
  <si>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</si>
  <si>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</si>
  <si>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</si>
  <si>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</si>
  <si>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</si>
  <si>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</si>
  <si>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</si>
  <si>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</si>
  <si>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</si>
  <si>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</si>
  <si>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</si>
  <si>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</si>
  <si>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</si>
  <si>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</si>
  <si>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</si>
  <si>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</si>
  <si>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</si>
  <si>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</si>
  <si>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</si>
  <si>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</si>
  <si>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</si>
  <si>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</si>
  <si>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</si>
  <si>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</si>
  <si>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</si>
  <si>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</si>
  <si>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</si>
  <si>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</si>
  <si>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</si>
  <si>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</si>
  <si>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</si>
  <si>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</si>
  <si>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</si>
  <si>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</si>
  <si>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</si>
  <si>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</si>
  <si>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</si>
  <si>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</si>
  <si>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</si>
  <si>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</si>
  <si>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G10</t>
  </si>
  <si>
    <t>G11</t>
  </si>
  <si>
    <t>G12</t>
  </si>
  <si>
    <t>G13</t>
  </si>
  <si>
    <t>G14</t>
  </si>
  <si>
    <t>G15</t>
  </si>
  <si>
    <t>G16</t>
  </si>
  <si>
    <t>G17</t>
  </si>
  <si>
    <t>G18</t>
  </si>
  <si>
    <t>G19</t>
  </si>
  <si>
    <t>G20</t>
  </si>
  <si>
    <t>G21</t>
  </si>
  <si>
    <t>G22</t>
  </si>
  <si>
    <t>G23</t>
  </si>
  <si>
    <t>G24</t>
  </si>
  <si>
    <t>G25</t>
  </si>
  <si>
    <t>G26</t>
  </si>
  <si>
    <t>G27</t>
  </si>
  <si>
    <t>G28</t>
  </si>
  <si>
    <t>G29</t>
  </si>
  <si>
    <t>G30</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</si>
  <si>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</si>
  <si>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</si>
  <si>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</si>
  <si>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</si>
  <si>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</si>
  <si>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</si>
  <si>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</si>
  <si>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</si>
  <si>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</si>
  <si>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</si>
  <si>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</si>
  <si>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</si>
  <si>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</si>
  <si>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</si>
  <si>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</si>
  <si>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</si>
  <si>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</si>
  <si>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</si>
  <si>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</si>
  <si>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</si>
  <si>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</si>
  <si>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</si>
  <si>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</si>
  <si>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</si>
  <si>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</si>
  <si>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</si>
  <si>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</si>
  <si>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</si>
  <si>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</si>
  <si>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</si>
  <si>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</si>
  <si>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</si>
  <si>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</si>
  <si>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</si>
  <si>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</si>
  <si>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</si>
  <si>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</si>
  <si>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</si>
  <si>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</si>
  <si>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</si>
  <si>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</si>
  <si>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</si>
  <si>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</si>
  <si>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</si>
  <si>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</si>
  <si>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</si>
  <si>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</si>
  <si>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</si>
  <si>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</si>
  <si>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</si>
  <si>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</si>
  <si>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</si>
  <si>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</si>
  <si>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</si>
  <si>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</si>
  <si>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</si>
  <si>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H66</t>
  </si>
  <si>
    <t>H67</t>
  </si>
  <si>
    <t>H68</t>
  </si>
  <si>
    <t>H69</t>
  </si>
  <si>
    <t>H70</t>
  </si>
  <si>
    <t>H71</t>
  </si>
  <si>
    <t>H72</t>
  </si>
  <si>
    <t>H73</t>
  </si>
  <si>
    <t>H74</t>
  </si>
  <si>
    <t>H75</t>
  </si>
  <si>
    <t>H76</t>
  </si>
  <si>
    <t>H77</t>
  </si>
  <si>
    <t>H78</t>
  </si>
  <si>
    <t>H79</t>
  </si>
  <si>
    <t>H80</t>
  </si>
  <si>
    <t>H81</t>
  </si>
  <si>
    <t>H82</t>
  </si>
  <si>
    <t>H83</t>
  </si>
  <si>
    <t>H84</t>
  </si>
  <si>
    <t>H85</t>
  </si>
  <si>
    <t>H86</t>
  </si>
  <si>
    <t>H87</t>
  </si>
  <si>
    <t>H88</t>
  </si>
  <si>
    <t>H89</t>
  </si>
  <si>
    <t>H90</t>
  </si>
  <si>
    <t>H91</t>
  </si>
  <si>
    <t>H92</t>
  </si>
  <si>
    <t>H93</t>
  </si>
  <si>
    <t>H94</t>
  </si>
  <si>
    <t>H95</t>
  </si>
  <si>
    <t>H96</t>
  </si>
  <si>
    <t>H97</t>
  </si>
  <si>
    <t>H98</t>
  </si>
  <si>
    <t>H99</t>
  </si>
  <si>
    <t>H100</t>
  </si>
  <si>
    <t>H101</t>
  </si>
  <si>
    <t>H102</t>
  </si>
  <si>
    <t>H103</t>
  </si>
  <si>
    <t>H104</t>
  </si>
  <si>
    <t>H105</t>
  </si>
  <si>
    <t>H106</t>
  </si>
  <si>
    <t>H107</t>
  </si>
  <si>
    <t>H108</t>
  </si>
  <si>
    <t>H109</t>
  </si>
  <si>
    <t>H110</t>
  </si>
  <si>
    <t>H111</t>
  </si>
  <si>
    <t>H112</t>
  </si>
  <si>
    <t>H113</t>
  </si>
  <si>
    <t>H114</t>
  </si>
  <si>
    <t>H115</t>
  </si>
  <si>
    <t>L5</t>
  </si>
  <si>
    <t>L6</t>
  </si>
  <si>
    <t>L7</t>
  </si>
  <si>
    <t>L8</t>
  </si>
  <si>
    <t>L9</t>
  </si>
  <si>
    <t>L10</t>
  </si>
  <si>
    <t>L11</t>
  </si>
  <si>
    <t>L12</t>
  </si>
  <si>
    <t>Available for sale investments- restricted balances</t>
  </si>
  <si>
    <t>B2.10</t>
  </si>
  <si>
    <t>B2.11</t>
  </si>
  <si>
    <t>B2.12</t>
  </si>
  <si>
    <t>L13</t>
  </si>
  <si>
    <t>NOK</t>
  </si>
  <si>
    <t>AUD</t>
  </si>
  <si>
    <t>Intercompany</t>
  </si>
  <si>
    <t>LIBOR Overnight</t>
  </si>
  <si>
    <t>Bank of America Merill Lynch</t>
  </si>
  <si>
    <t>RBC</t>
  </si>
  <si>
    <t>Toronto Dominion Bank</t>
  </si>
  <si>
    <t>Societe Generale</t>
  </si>
  <si>
    <t>Deutsche Bank</t>
  </si>
  <si>
    <t>BNP Paribas</t>
  </si>
  <si>
    <t>HSBC</t>
  </si>
  <si>
    <t>Goldman Sachs</t>
  </si>
  <si>
    <t>JP Morgan</t>
  </si>
  <si>
    <t>Morgan Stanley</t>
  </si>
  <si>
    <t>Barclays</t>
  </si>
  <si>
    <t>Sumitomo Bank</t>
  </si>
  <si>
    <t>National Australia Bank</t>
  </si>
  <si>
    <t>MUFG</t>
  </si>
  <si>
    <t>Lloyds</t>
  </si>
  <si>
    <t>Royal Bank of Canada</t>
  </si>
  <si>
    <t>checks</t>
  </si>
  <si>
    <t>k</t>
  </si>
  <si>
    <t>a)</t>
  </si>
  <si>
    <t>b)</t>
  </si>
  <si>
    <t>c)</t>
  </si>
  <si>
    <t>d)</t>
  </si>
  <si>
    <t>e)</t>
  </si>
  <si>
    <t>f)</t>
  </si>
  <si>
    <t>g)</t>
  </si>
  <si>
    <t>h)</t>
  </si>
  <si>
    <t>i)</t>
  </si>
  <si>
    <t>j)</t>
  </si>
  <si>
    <t>k)</t>
  </si>
  <si>
    <t>Tax Interest</t>
  </si>
  <si>
    <t>Rounding</t>
  </si>
  <si>
    <t>Collateral income</t>
  </si>
  <si>
    <t>Allocated to NGET (SO) (regulated basis)</t>
  </si>
  <si>
    <t>Capitalised interest added back</t>
  </si>
  <si>
    <t>Provision unwind added back</t>
  </si>
  <si>
    <t>Rounding adjustment</t>
  </si>
  <si>
    <t>Customer debt</t>
  </si>
  <si>
    <t>Exceptional Costs of early redemption on long term debt- TBC</t>
  </si>
  <si>
    <t>7. IFRS 16 Right of Use Lease Liability</t>
  </si>
  <si>
    <t>8. Other adjustment (Overwrite)</t>
  </si>
  <si>
    <t>9. Other adjustment (Overwrite)</t>
  </si>
  <si>
    <t>CA636273AA27</t>
  </si>
  <si>
    <t>5 YR FIXED RATE DEBT: PAY 2.73000% CAD 750.0 M MAT: 20-SEP-2017</t>
  </si>
  <si>
    <t>CA636273AB00</t>
  </si>
  <si>
    <t>7 YR FIXED RATE DEBT: PAY 2.90000% CAD 400.0 M MAT: 26-NOV-2019</t>
  </si>
  <si>
    <t>XS0877990340</t>
  </si>
  <si>
    <t>5 YR FLOATING RATE DEBT: PAY 3M CDOR +86 bp CAD 215.0 M MAT: 25-JAN-2018</t>
  </si>
  <si>
    <t>XS0413227991</t>
  </si>
  <si>
    <t>10 YR FLOATING RATE DEBT: PAY 6M Euribor +272 bp EUR 100.0 M MAT: 12-FEB-2019</t>
  </si>
  <si>
    <t>XS0834487414</t>
  </si>
  <si>
    <t>20 YR FIXED RATE DEBT: PAY 3.35000% EUR 100.0 M MAT: 27-SEP-2032</t>
  </si>
  <si>
    <t>XS0882170391</t>
  </si>
  <si>
    <t>22 YR FIXED RATE DEBT: PAY 3.21000% EUR 100.0 M MAT: 30-JAN-2035</t>
  </si>
  <si>
    <t>XS0094073672</t>
  </si>
  <si>
    <t>25 YR FIXED RATE DEBT: PAY 5.87500% GBP 444.5 M MAT: 02-FEB-2024</t>
  </si>
  <si>
    <t>XS0132735373</t>
  </si>
  <si>
    <t>27 YR FIXED RATE DEBT: PAY 6.50000% GBP 297.819M MAT: 07/27/28</t>
  </si>
  <si>
    <t>XS0212915952</t>
  </si>
  <si>
    <t>30 YR FIXED RATE DEBT: PAY 5.00000% GBP 75.0 M MAT: 01-MAR-2035</t>
  </si>
  <si>
    <t>XS0407912053</t>
  </si>
  <si>
    <t>22 YR FIXED RATE DEBT: PAY 7.37500% GBP 350.0 M MAT: 13-JAN-2031</t>
  </si>
  <si>
    <t>XS0789331948</t>
  </si>
  <si>
    <t>15 YR FIXED RATE DEBT: PAY 4.00000% GBP 400.0 M MAT: 08-JUN-2027</t>
  </si>
  <si>
    <t>15 YR FIXED RATE DEBT: PAY 4.00000% GBP 75.0 M MAT: 08-JUN-2027</t>
  </si>
  <si>
    <t>15 YR FIXED RATE DEBT: PAY 4.00000% GBP 50.0 M MAT: 08-JUN-2027</t>
  </si>
  <si>
    <t>XS0682417745</t>
  </si>
  <si>
    <t>15 YR FIXED RATE DEBT: PAY 3.30000% HKD 250.0 M MAT: 23-SEP-2026</t>
  </si>
  <si>
    <t>XS0863543657</t>
  </si>
  <si>
    <t>15 YR FIXED RATE DEBT: PAY 3.10000% HKD 300.0 M MAT: 13-DEC-2027</t>
  </si>
  <si>
    <t>XS0884734426</t>
  </si>
  <si>
    <t>15 YR FIXED RATE DEBT: PAY 3.25000% HKD 300.0 M MAT: 07-FEB-2028</t>
  </si>
  <si>
    <t>XS0880448195</t>
  </si>
  <si>
    <t>12 YR FIXED RATE DEBT: PAY 4.35000% NOK 1190.0 M MAT: 29-JAN-2025</t>
  </si>
  <si>
    <t>XS0132734483</t>
  </si>
  <si>
    <t>29 YR FLOATING RATE DEBT: PAY 12M/1Y RPI 3.5890% REAL RATE GBP 40.0 M MAT: 27-JUL-2030</t>
  </si>
  <si>
    <t>28.5 YR FLOATING RATE DEBT: PAY 12M/1Y RPI 3.5890% REAL RATE GBP 30.0 M MAT: 27-JUL-2030</t>
  </si>
  <si>
    <t>XS0132735027</t>
  </si>
  <si>
    <t>19 YR FLOATING RATE DEBT: PAY 12M/1Y RPI 3.8060% REAL RATE GBP 180.0 M MAT: 27-JUL-2020</t>
  </si>
  <si>
    <t>18.5 YR FLOATING RATE DEBT: PAY 12M/1Y RPI 3.8060% REAL RATE GBP 20.0 M MAT: 27-JUL-2020</t>
  </si>
  <si>
    <t>XS0150037405</t>
  </si>
  <si>
    <t>16 YR FLOATING RATE DEBT: PAY 12M/1Y RPI 2.9830% REAL RATE GBP 300.0 M MAT: 08-JUL-2018</t>
  </si>
  <si>
    <t>XS0150038395</t>
  </si>
  <si>
    <t>30 YR FLOATING RATE DEBT: PAY 12M/1Y RPI 2.8170% REAL RATE GBP 50.0 M MAT: 08-JUL-2032</t>
  </si>
  <si>
    <t>XS0223274613</t>
  </si>
  <si>
    <t>30 YR FLOATING RATE DEBT: PAY 12M/1Y RPI 2.2280% REAL RATE GBP 50.0 M MAT: 28-JUN-2035</t>
  </si>
  <si>
    <t>XS0228776588</t>
  </si>
  <si>
    <t>30.0 YR FLOATING RATE DEBT: PAY 12M/1Y RPI 2.0752% REAL RATE GBP 25.0 M MAT: 28-AUG-2035</t>
  </si>
  <si>
    <t>XS0230845207</t>
  </si>
  <si>
    <t>30 YR FLOATING RATE DEBT: PAY 12M/1Y RPI 2.0353% REAL RATE GBP 75.0 M MAT: 28-SEP-2035</t>
  </si>
  <si>
    <t>XS0232785021</t>
  </si>
  <si>
    <t>30 YR FLOATING RATE DEBT: PAY 12M/1Y RPI 1.9949% REAL RATE GBP 25.0 M MAT: 17-OCT-2035</t>
  </si>
  <si>
    <t>XS0262900821</t>
  </si>
  <si>
    <t>30 YR FLOATING RATE DEBT: PAY 12M/1Y RPI 1.8204% REAL RATE GBP 50.0 M MAT: 23-NOV-2035</t>
  </si>
  <si>
    <t>XS0248040544</t>
  </si>
  <si>
    <t>30 YR FLOATING RATE DEBT: PAY 12M/1Y RPI 1.6449% REAL RATE GBP 200.0 M MAT: 03-APR-2036</t>
  </si>
  <si>
    <t>XS0250104774</t>
  </si>
  <si>
    <t>30 YR FLOATING RATE DEBT: PAY 12M/1Y RPI 1.6747% REAL RATE GBP 50.0 M MAT: 07-APR-2036</t>
  </si>
  <si>
    <t>XS0253545080</t>
  </si>
  <si>
    <t>50 YR FLOATING RATE DEBT: PAY 12M/1Y RPI 1.8190% REAL RATE GBP 50.0 M MAT: 11-MAY-2056</t>
  </si>
  <si>
    <t>XS0256088872</t>
  </si>
  <si>
    <t>50 YR FLOATING RATE DEBT: PAY 12M/1Y RPI 1.8230% REAL RATE GBP 150.0 M MAT: 26-MAY-2056</t>
  </si>
  <si>
    <t>XS0259916566</t>
  </si>
  <si>
    <t>50 YR FLOATING RATE DEBT: PAY 12M/1Y RPI 1.7970% REAL RATE GBP 50.0 M MAT: 14-JUL-2056</t>
  </si>
  <si>
    <t>XS0262648982</t>
  </si>
  <si>
    <t>50 YR FLOATING RATE DEBT: PAY 12M/1Y RPI 1.6574% REAL RATE GBP 50.0 M MAT: 28-JUL-2056</t>
  </si>
  <si>
    <t>XS0262082117</t>
  </si>
  <si>
    <t>50 YR FLOATING RATE DEBT: PAY 12M/1Y RPI 1.5842% REAL RATE GBP 25.0 M MAT: 28-JUL-2056</t>
  </si>
  <si>
    <t>XS0293881727</t>
  </si>
  <si>
    <t>31.8 YR FLOATING RATE DEBT: PAY 12M/1Y RPI 1.8055% REAL RATE GBP 50.0 M MAT: 26-JAN-2039</t>
  </si>
  <si>
    <t>XS0294583322</t>
  </si>
  <si>
    <t>32.1 YR FLOATING RATE DEBT: PAY 12M/1Y RPI 1.8575% REAL RATE GBP 150.0 M MAT: 02-MAY-2039</t>
  </si>
  <si>
    <t>XS0406490424</t>
  </si>
  <si>
    <t>50 YR FLOATING RATE DEBT: PAY 12M/1Y RPI 3.6120% REAL RATE GBP 8.9 M MAT: 23-DEC-2058</t>
  </si>
  <si>
    <t>XS0443790158</t>
  </si>
  <si>
    <t>30 YR FLOATING RATE DEBT: PAY 12M/1Y RPI 2.4860% REAL RATE GBP 25.0 M MAT: 05-AUG-2039</t>
  </si>
  <si>
    <t>XS0885297076</t>
  </si>
  <si>
    <t>24 YR FLOATING RATE DEBT: PAY 12M/1Y RPI 1.3740% REAL RATE GBP 30.0 M MAT: 05-FEB-2037</t>
  </si>
  <si>
    <t>XS0965111676</t>
  </si>
  <si>
    <t>25 YR FLOATING RATE DEBT: PAY 12M/1Y RPI 1.2080% REAL RATE GBP 40.0 M MAT: 27-AUG-2038</t>
  </si>
  <si>
    <t>XS1917879782</t>
  </si>
  <si>
    <t>15 YR FIXED RATE DEBT: PAY 3.13500% NOK 1000.0 M MAT: 05-DEC-2033</t>
  </si>
  <si>
    <t>XS1940860916</t>
  </si>
  <si>
    <t>9 YR FIXED RATE DEBT: PAY 4.00000% GBP 50.0 M MAT: 08-JUN-2027</t>
  </si>
  <si>
    <t>XS1884008928</t>
  </si>
  <si>
    <t>16 YR FIXED RATE DEBT: PAY 2.75000% GBP 250.0 M MAT: 06-FEB-2035</t>
  </si>
  <si>
    <t>XS1952078365</t>
  </si>
  <si>
    <t>20 YR FIXED RATE DEBT: PAY 2.03700% EUR 112.5 M MAT: 15-FEB-2039</t>
  </si>
  <si>
    <t>XS2058706958</t>
  </si>
  <si>
    <t>15 YR FIXED RATE DEBT: PAY 2.71000% AUD 70.0 M MAT: 04-OCT-2034</t>
  </si>
  <si>
    <t>XS2051669633</t>
  </si>
  <si>
    <t>7 YR FIXED RATE DEBT: PAY 1.37500% GBP 300.0 M MAT: 16-SEP-2026</t>
  </si>
  <si>
    <t>XS2051734981</t>
  </si>
  <si>
    <t>19 YR FIXED RATE DEBT: PAY 2.00000% GBP 400.0 M MAT: 16-SEP-2038</t>
  </si>
  <si>
    <t>XS2088750273</t>
  </si>
  <si>
    <t>19 YR FIXED RATE DEBT: PAY 2.00000% GBP 40.0 M MAT: 16-SEP-2038</t>
  </si>
  <si>
    <t>XS2091504170</t>
  </si>
  <si>
    <t>20 YR FIXED RATE DEBT: PAY 3.12000% AUD 82.0 M MAT: 10-DEC-2039</t>
  </si>
  <si>
    <t>XS2094038622</t>
  </si>
  <si>
    <t>20 YR FIXED RATE DEBT: PAY 2.22600% GBP 50.0 M MAT: 19-DEC-2039</t>
  </si>
  <si>
    <t>XS2104915033</t>
  </si>
  <si>
    <t>5 YR FIXED RATE DEBT: PAY 0.19000% EUR 500.0 M MAT: 20-JAN-2025</t>
  </si>
  <si>
    <t>XS2107332566</t>
  </si>
  <si>
    <t>8 YR FIXED RATE DEBT: PAY 2.24500% HKD 422.0 M MAT: 24-JAN-2028</t>
  </si>
  <si>
    <t>XS2110793044</t>
  </si>
  <si>
    <t>11 YR FIXED RATE DEBT: PAY 2.50000% USD 85.0 M MAT: 29-JAN-2031</t>
  </si>
  <si>
    <t>XS2123085958</t>
  </si>
  <si>
    <t>20 YR FIXED RATE DEBT: PAY 1.15100% EUR 100.0 M MAT: 20-FEB-2040</t>
  </si>
  <si>
    <t>XS2133403951</t>
  </si>
  <si>
    <t>12 YR FIXED RATE DEBT: PAY 2.02000% AUD 70.0 M MAT: 12-MAR-2032</t>
  </si>
  <si>
    <t>XS2157487237</t>
  </si>
  <si>
    <t>20 YR FIXED RATE DEBT: PAY 2.00000% GBP 400.0 M MAT: 17-APR-2040</t>
  </si>
  <si>
    <t>XS2209018741</t>
  </si>
  <si>
    <t>15 YR FIXED RATE DEBT: PAY 2.50000% AUD 55.0 M MAT: 24-JUL-2035</t>
  </si>
  <si>
    <t>XS2200513070</t>
  </si>
  <si>
    <t>12 YR FIXED RATE DEBT: PAY 0.82300% EUR 750.0 M MAT: 07-JUL-2032</t>
  </si>
  <si>
    <t>XS2264193819</t>
  </si>
  <si>
    <t>20 YR FIXED RATE DEBT: PAY 0.87200% EUR 200.0 M MAT: 26-NOV-2040</t>
  </si>
  <si>
    <t>20 YR FIXED RATE DEBT: PAY 0.87200% EUR 300.0 M MAT: 26-NOV-2040</t>
  </si>
  <si>
    <t xml:space="preserve"> XS2200513153</t>
  </si>
  <si>
    <t>8 YR FIXED RATE DEBT: PAY 1.12500% GBP 350.0 M MAT: 07-JUL-2028</t>
  </si>
  <si>
    <t>XS2208310271</t>
  </si>
  <si>
    <t>8 YR FIXED RATE DEBT: PAY 1.04450% GBP 100.0 M MAT: 27-JUL-2028</t>
  </si>
  <si>
    <t>XS2221861961</t>
  </si>
  <si>
    <t>20 YR FIXED RATE DEBT: PAY 1.60800% GBP 50.0 M MAT: 24-AUG-2040</t>
  </si>
  <si>
    <t>57% Fixed - 1.81875% ;43% Floating - 6M Libor +73 bp</t>
  </si>
  <si>
    <t>57% Fixed - 2.124% ;43% Floating - 6M Libor +79 bp</t>
  </si>
  <si>
    <t>0% Fixed - 0% ;100% Floating - 6M Libor +68 bp</t>
  </si>
  <si>
    <t>NA (FRN price at par)</t>
  </si>
  <si>
    <t>0% Fixed - 0% ;100% Floating - 6M Libor +254 bp</t>
  </si>
  <si>
    <t>0% Fixed - 0% ;100% Floating - 6M Libor +110 bp</t>
  </si>
  <si>
    <t>0% Fixed - 0% ;100% Floating - 6M Libor +101 bp</t>
  </si>
  <si>
    <t>N/A</t>
  </si>
  <si>
    <t>0% Fixed - 0% ;100% Floating - 6M Libor +115 bp</t>
  </si>
  <si>
    <t>0% Fixed - 0% ;100% Floating - 6M Libor +98 bp</t>
  </si>
  <si>
    <t>0% Fixed - 0% ;100% Floating - 6M Libor +88 bp</t>
  </si>
  <si>
    <t>0% Fixed - 0% ;100% Floating - 6M Libor +83 bp</t>
  </si>
  <si>
    <t>100% Fixed - 2.7935% ;0% Floating - 0%</t>
  </si>
  <si>
    <t>100% Fixed - 2.706% ;0% Floating - 0%</t>
  </si>
  <si>
    <t>0% Fixed - 0% ;100% Floating -  +105bp</t>
  </si>
  <si>
    <t>100% Fixed - 2.217% ;0% Floating -  0%</t>
  </si>
  <si>
    <t>100% Fixed - 2.6978% ;0% Floating -  0%</t>
  </si>
  <si>
    <t>100% Fixed - 1.384% ;0% Floating -  0%</t>
  </si>
  <si>
    <t>100% Fixed - 1.577% ;0% Floating -  0%</t>
  </si>
  <si>
    <t>0% Fixed - 0% ;100% Floating -  +103bp</t>
  </si>
  <si>
    <t>100% Fixed - 1.331% ;0% Floating -  0%</t>
  </si>
  <si>
    <t>100% Fixed - 1.42% ;0% Floating -  0%</t>
  </si>
  <si>
    <t>68% Fixed - 1.55% ;32% Floating - 6M Libor +113bp</t>
  </si>
  <si>
    <t>0% Fixed - 0% ;100% Floating - 6M Libor +100bp</t>
  </si>
  <si>
    <t>100% Fixed - 1.66% ;0% Floating -  0%</t>
  </si>
  <si>
    <t>Not a bond.  No ISIN</t>
  </si>
  <si>
    <t>10 YR FIXED RATE DEBT: PAY 1.89700% GBP 300.0 M MAT: 18-NOV-2026</t>
  </si>
  <si>
    <t>10 YR FLOATING RATE DEBT: PAY 6M Libor +70 bp GBP 300.0 M MAT: 06-DEC-2026</t>
  </si>
  <si>
    <t>9.3 YR FLOATING RATE DEBT: PAY 12M/1Y RPI 0.9600% REAL RATE GBP 100.0 M MAT: 20-MAR-2021</t>
  </si>
  <si>
    <t>10 YR FLOATING RATE DEBT: PAY 12M/1Y RPI 1.0000% REAL RATE GBP 100.0 M MAT: 16-JAN-2023</t>
  </si>
  <si>
    <t>18 YR FLOATING RATE DEBT: PAY 12M/1Y RPI GBP 150.0 M MAT: 22-JUL-2033</t>
  </si>
  <si>
    <t>18 YR FLOATING RATE DEBT: PAY 12M/1Y RPI GBP 150.0 M MAT: 04-AUG-2033</t>
  </si>
  <si>
    <t>18 YR FLOATING RATE DEBT: PAY 12M/1Y RPI GBP 300.0 M MAT: 22-DEC-2033</t>
  </si>
  <si>
    <t>18 YR FLOATING RATE DEBT: PAY 12M/1Y RPI GBP 300.0 M MAT: 22-JUN-2034</t>
  </si>
  <si>
    <t>IFRS 16 Right of Use Lease Liability</t>
  </si>
  <si>
    <t>1.5 YR FLOATING RATE DEBT: PAY 3M Libor +50 bp GBP 300.0 M MAT: 28-MAY-2021</t>
  </si>
  <si>
    <t>1.5 YR FLOATING RATE DEBT: PAY 3M Libor +58 bp GBP 250.0 M MAT: 30-MAR-2021</t>
  </si>
  <si>
    <t>On demand</t>
  </si>
  <si>
    <t>National Grid plc</t>
  </si>
  <si>
    <t>RPI</t>
  </si>
  <si>
    <t>National Grid Holdings One plc</t>
  </si>
  <si>
    <t>S830</t>
  </si>
  <si>
    <t>7 YR SWAP: PAY 6M Libor +79 bp GBP 108.2 M RCV 2.90000% CAD 172.0 M MAT: 26-NOV-2019</t>
  </si>
  <si>
    <t>6m</t>
  </si>
  <si>
    <t>Fixed</t>
  </si>
  <si>
    <t/>
  </si>
  <si>
    <t>Libor</t>
  </si>
  <si>
    <t>S829</t>
  </si>
  <si>
    <t>7 YR SWAP: PAY 2.12400% GBP 143.4 M RCV 2.90000% CAD 228.0 M MAT: 26-NOV-2019</t>
  </si>
  <si>
    <t>S833</t>
  </si>
  <si>
    <t>5 YR SWAP: PAY 6M Libor +68 bp GBP 136.1 M RCV 3M CDOR +86 bp CAD 215.0 M MAT: 25-JAN-2018</t>
  </si>
  <si>
    <t>CDOR</t>
  </si>
  <si>
    <t>S827</t>
  </si>
  <si>
    <t>20 YR SWAP: PAY 6M Libor +110 bp GBP 80.5 M RCV 3.35000% EUR 100.0 M MAT: 27-SEP-2032</t>
  </si>
  <si>
    <t>S835</t>
  </si>
  <si>
    <t>22 YR SWAP: PAY 6M Libor +101 bp GBP 84.0 M RCV 3.21000% EUR 100.0 M MAT: 30-JAN-2035</t>
  </si>
  <si>
    <t>s813</t>
  </si>
  <si>
    <t>15 YR SWAP: PAY 6M Libor +115 bp GBP 20.3 M RCV 3.30000% HKD 250.0 M MAT: 23-SEP-2026</t>
  </si>
  <si>
    <t>S831</t>
  </si>
  <si>
    <t>15 YR SWAP: PAY 6M Libor +98 bp GBP 24.0 M RCV 3.10000% HKD 300.0 M MAT: 13-DEC-2027</t>
  </si>
  <si>
    <t>s836</t>
  </si>
  <si>
    <t>15 YR SWAP: PAY 6M Libor +88 bp GBP 24.6 M RCV 3.25000% HKD 300.0 M MAT: 07-FEB-2028</t>
  </si>
  <si>
    <t>S834</t>
  </si>
  <si>
    <t>12 YR SWAP: PAY 6M Libor +83 bp GBP 134.7 M RCV 4.35000% NOK 1190.0 M MAT: 29-JAN-2025</t>
  </si>
  <si>
    <t>S824</t>
  </si>
  <si>
    <t>5 YR SWAP: PAY 6M Libor +73 bp GBP 206.4 M RCV 2.73000% CAD 322.5 M MAT: 20-SEP-2017</t>
  </si>
  <si>
    <t>S825</t>
  </si>
  <si>
    <t>5 YR SWAP: PAY 1.81875% GBP 273.8 M RCV 2.73000% CAD 427.5 M MAT: 20-SEP-2017</t>
  </si>
  <si>
    <t>S958</t>
  </si>
  <si>
    <t>15 YR SWAP: PAY 2.79350% GBP 91.2 M RCV 3.13500% NOK 1000.0 M MAT: 05-DEC-2033</t>
  </si>
  <si>
    <t>S961</t>
  </si>
  <si>
    <t>20 YR SWAP: PAY 2.70600% GBP 98.4 M RCV 2.03700% EUR 112.5 M MAT: 15-FEB-2039</t>
  </si>
  <si>
    <t>S988</t>
  </si>
  <si>
    <t>15 YR SWAP: PAY 6M Libor +105 bp GBP 38.2 M RCV 2.71000% AUD 70.0 M MAT: 04-OCT-2034</t>
  </si>
  <si>
    <t>S989</t>
  </si>
  <si>
    <t>20 YR SWAP: PAY 2.21700% GBP 43.4 M RCV 3.12000% AUD 82.0 M MAT: 10-DEC-2039</t>
  </si>
  <si>
    <t>S991</t>
  </si>
  <si>
    <t>5 YR SWAP: PAY 1.35180% GBP 342.5 M RCV 0.19000% EUR 400.0 M MAT: 20-JAN-2025</t>
  </si>
  <si>
    <t>S992</t>
  </si>
  <si>
    <t>5 YR SWAP: PAY 1.34600% GBP 85.8 M RCV 0.19000% EUR 100.0 M MAT: 20-JAN-2025</t>
  </si>
  <si>
    <t>S993</t>
  </si>
  <si>
    <t>8 YR SWAP: RCV 2.24500% HKD 422.0 M PAY 1.38400% GBP 41.6 M MAT: 24-JAN-2028</t>
  </si>
  <si>
    <t>s994</t>
  </si>
  <si>
    <t>11 YR SWAP: RCV 2.50000% USD 85.0 M PAY 1.57700% GBP 65.2 M MAT: 29-JAN-2031</t>
  </si>
  <si>
    <t>S997</t>
  </si>
  <si>
    <t>20 YR SWAP: PAY 6M Libor +103 bp GBP 83.3 M RCV 1.15100% EUR 100.0 M MAT: 20-FEB-2040</t>
  </si>
  <si>
    <t>S999</t>
  </si>
  <si>
    <t>12 YR SWAP: PAY 1.33100% GBP 36.0 M RCV 2.02000% AUD 70.0 M MAT: 12-MAR-2032</t>
  </si>
  <si>
    <t>S1012</t>
  </si>
  <si>
    <t>15 YR SWAP: PAY 1.41800% GBP 30.6 M RCV 2.50000% AUD 55.0 M MAT: 24-JUL-2035</t>
  </si>
  <si>
    <t>S1007</t>
  </si>
  <si>
    <t>12 YR SWAP: PAY 1.55460% GBP 162.3 M RCV 0.82300% EUR 180.0 M MAT: 07-JUL-2032</t>
  </si>
  <si>
    <t>S1008</t>
  </si>
  <si>
    <t>12 YR SWAP: PAY 1.55510% GBP 162.3 M RCV 0.82300% EUR 180.0 M MAT: 07-JUL-2032</t>
  </si>
  <si>
    <t>S1009</t>
  </si>
  <si>
    <t>12 YR SWAP: PAY 1.55460% GBP 135.3 M RCV 0.82300% EUR 150.0 M MAT: 07-JUL-2032</t>
  </si>
  <si>
    <t>S1010</t>
  </si>
  <si>
    <t>12 YR SWAP: PAY 6M Libor +113 bp GBP 216.4 M RCV 0.82300% EUR 240.0 M MAT: 07-JUL-2032</t>
  </si>
  <si>
    <t>S1022</t>
  </si>
  <si>
    <t>20 YR SWAP: PAY 6M Libor +100 bp GBP 179.1 M RCV 0.87200% EUR 200.0 M MAT: 26-NOV-2040</t>
  </si>
  <si>
    <t>S1023</t>
  </si>
  <si>
    <t>20.0 YR SWAP: PAY 1.65715% GBP 90.6 M RCV 0.87200% EUR 100.0 M MAT: 26-NOV-2040</t>
  </si>
  <si>
    <t>S1024</t>
  </si>
  <si>
    <t>20.0 YR SWAP: PAY 1.66445% GBP 90.6 M RCV 0.87200% EUR 100.0 M MAT: 26-NOV-2040</t>
  </si>
  <si>
    <t>S1025</t>
  </si>
  <si>
    <t>20.0 YR SWAP: PAY 1.66815% GBP 90.9 M RCV 0.87200% EUR 100.0 M MAT: 26-NOV-2040</t>
  </si>
  <si>
    <t>S894</t>
  </si>
  <si>
    <t>5.1 YR SWAP: PAY 2.59600% GBP RCV 6M Libor +79 bp GBP 50.0 M MAT: 26-NOV-2019</t>
  </si>
  <si>
    <t>S837</t>
  </si>
  <si>
    <t>5.0 YR SWAP: PAY 1.85400% GBP RCV 6M Libor +68 bp GBP 78.0 M MAT: 25-JAN-2018</t>
  </si>
  <si>
    <t>S828</t>
  </si>
  <si>
    <t>20 YR SWAP: PAY 3.87750% GBP RCV 6M Libor +110 bp GBP 45.5 M MAT: 27-SEP-2032</t>
  </si>
  <si>
    <t>S875</t>
  </si>
  <si>
    <t>19.4 YR SWAP: PAY 6M Libor +110 bp GBP RCV 3.75500% GBP 45.5 M MAT: 27-SEP-2032</t>
  </si>
  <si>
    <t>S876</t>
  </si>
  <si>
    <t>16.5 YR SWAP: PAY 4.15600% GBP RCV 6M Libor +110 bp GBP 45.5 M MAT: 27-SEP-2032</t>
  </si>
  <si>
    <t>S838</t>
  </si>
  <si>
    <t>22.0 YR SWAP: PAY 4.01600% GBP RCV 6M Libor +101 bp GBP 48.0 M MAT: 30-JAN-2035</t>
  </si>
  <si>
    <t>S867</t>
  </si>
  <si>
    <t>21.8 YR SWAP: PAY 6M Libor +101 bp GBP RCV 3.80000% GBP 48.0 M MAT: 30-JAN-2035</t>
  </si>
  <si>
    <t>S868</t>
  </si>
  <si>
    <t>19.0 YR SWAP: PAY 4.17600% GBP RCV 6M Libor +101 bp GBP 48.0 M MAT: 30-JAN-2035</t>
  </si>
  <si>
    <t>S034</t>
  </si>
  <si>
    <t>20.8 YR SWAP: PAY 6M Libor +100 bp GBP RCV 5.87500% GBP 30.0 M MAT: 02-FEB-2024</t>
  </si>
  <si>
    <t>S039</t>
  </si>
  <si>
    <t>20.7 YR SWAP: PAY 6M Libor +96 bp GBP RCV 5.87500% GBP 28.0 M MAT: 02-FEB-2024</t>
  </si>
  <si>
    <t>20.6 YR SWAP: PAY 6M Libor +114 bp GBP RCV 5.87500% GBP 37.0 M MAT: 02-FEB-2024</t>
  </si>
  <si>
    <t>S054</t>
  </si>
  <si>
    <t>20.6 YR SWAP: PAY 6M Libor +114 bp GBP RCV 5.87500% GBP 18.0 M MAT: 02-FEB-2024</t>
  </si>
  <si>
    <t>S055</t>
  </si>
  <si>
    <t>20.6 YR SWAP: PAY 6M Libor +110 bp GBP RCV 5.87500% GBP 20.0 M MAT: 02-FEB-2024</t>
  </si>
  <si>
    <t>S057</t>
  </si>
  <si>
    <t>20.6 YR SWAP: PAY 6M Libor +109 bp GBP RCV 5.87500% GBP 21.0 M MAT: 02-FEB-2024</t>
  </si>
  <si>
    <t>S177</t>
  </si>
  <si>
    <t>19.4 YR SWAP: PAY 6M Libor +57 bp GBP RCV 5.87500% GBP 30.0 M MAT: 02-FEB-2024</t>
  </si>
  <si>
    <t>S212</t>
  </si>
  <si>
    <t>18.5 YR SWAP: PAY 6M Libor +117 bp GBP RCV 5.87500% GBP 20.0 M MAT: 02-FEB-2024</t>
  </si>
  <si>
    <t>17.8 YR SWAP: PAY 6M Libor +109 bp GBP RCV 5.87500% GBP 20.0 M MAT: 02-FEB-2024</t>
  </si>
  <si>
    <t>S301</t>
  </si>
  <si>
    <t>17.1 YR SWAP: PAY 6M Libor +98 bp GBP RCV 5.87500% GBP 22.0 M MAT: 02-FEB-2024</t>
  </si>
  <si>
    <t>17.1 YR SWAP: PAY 6M Libor +91 bp GBP RCV 5.87500% GBP 22.0 M MAT: 02-FEB-2024</t>
  </si>
  <si>
    <t>S361</t>
  </si>
  <si>
    <t>16.4 YR SWAP: PAY 5.87500% GBP RCV 6M Libor +33 bp GBP 23.0 M MAT: 02-FEB-2024</t>
  </si>
  <si>
    <t>12m</t>
  </si>
  <si>
    <t>S590</t>
  </si>
  <si>
    <t>14.7 YR SWAP: PAY 5.87500% GBP RCV 6M Libor +158 bp GBP 38.0 M MAT: 02-FEB-2024</t>
  </si>
  <si>
    <t>s726</t>
  </si>
  <si>
    <t>13.7 YR SWAP: PAY 6M Libor +172 bp GBP RCV 5.87500% GBP 75.0 M MAT: 02-FEB-2024</t>
  </si>
  <si>
    <t>S777</t>
  </si>
  <si>
    <t>11.5 YR SWAP: PAY 5.87500% GBP RCV 6M Libor +176 bp GBP 149.5 M MAT: 02-FEB-2024</t>
  </si>
  <si>
    <t>s788</t>
  </si>
  <si>
    <t>13.2 YR SWAP: PAY 6M Libor +244 bp GBP RCV 5.87500% GBP 28.0 M MAT: 02-FEB-2024</t>
  </si>
  <si>
    <t>s815</t>
  </si>
  <si>
    <t>11.4 YR SWAP: PAY 5.87500% GBP RCV 6M Libor +356 bp GBP 30.0 M MAT: 02-FEB-2024</t>
  </si>
  <si>
    <t>S044</t>
  </si>
  <si>
    <t>10.0 YR SWAP: PAY 6M Libor +108 bp GBP RCV 5.87500% GBP 28.0 M MAT: 02-FEB-2024</t>
  </si>
  <si>
    <t>S896</t>
  </si>
  <si>
    <t>9.2 YR SWAP: PAY 5.87500% GBP RCV 6M Libor +389 bp GBP 35.5 M MAT: 02-FEB-2024</t>
  </si>
  <si>
    <t>S909</t>
  </si>
  <si>
    <t>9.0 YR SWAP: PAY 5.87500% GBP RCV 6M Libor +401 bp GBP 80.0 M MAT: 02-FEB-2024</t>
  </si>
  <si>
    <t>S932</t>
  </si>
  <si>
    <t>8.5 YR SWAP: PAY 6M Libor +114 bp GBP RCV 5.87500% GBP 37.0 M MAT: 02-FEB-2024</t>
  </si>
  <si>
    <t>S934</t>
  </si>
  <si>
    <t>8.5 YR SWAP: PAY 6M Libor +109 bp GBP RCV 5.87500% GBP 20.0 M MAT: 02-FEB-2024</t>
  </si>
  <si>
    <t>S936</t>
  </si>
  <si>
    <t>8.5 YR SWAP: PAY 6M Libor +91 bp GBP RCV 5.87500% GBP 22.0 M MAT: 02-FEB-2024</t>
  </si>
  <si>
    <t>25.2 YR SWAP: PAY 6M Libor +159 bp GBP RCV 6.50000% GBP 21.0 M MAT: 27-JUL-2028</t>
  </si>
  <si>
    <t>25.2 YR SWAP: PAY 6M Libor +159 bp GBP RCV 6.50000% GBP 23.0 M MAT: 27-JUL-2028</t>
  </si>
  <si>
    <t>S041</t>
  </si>
  <si>
    <t>25.2 YR SWAP: PAY 6M Libor +157 bp GBP RCV 6.50000% GBP 15.0 M MAT: 27-JUL-2028</t>
  </si>
  <si>
    <t>S043</t>
  </si>
  <si>
    <t>25.2 YR SWAP: PAY 6M Libor +161 bp GBP RCV 6.50000% GBP 19.0 M MAT: 27-JUL-2028</t>
  </si>
  <si>
    <t>S051</t>
  </si>
  <si>
    <t>25.1 YR SWAP: PAY 6M Libor +184 bp GBP RCV 6.50000% GBP 20.0 M MAT: 27-JUL-2028</t>
  </si>
  <si>
    <t>S052</t>
  </si>
  <si>
    <t>25.1 YR SWAP: PAY 6M Libor +180 bp GBP RCV 6.50000% GBP 20.0 M MAT: 27-JUL-2028</t>
  </si>
  <si>
    <t>25.1 YR SWAP: PAY 6M Libor +171 bp GBP RCV 6.50000% GBP 17.0 M MAT: 27-JUL-2028</t>
  </si>
  <si>
    <t>S068</t>
  </si>
  <si>
    <t>25.0 YR SWAP: PAY 6M Libor +156 bp GBP RCV 6.50000% GBP 18.0 M MAT: 27-JUL-2028</t>
  </si>
  <si>
    <t>S222</t>
  </si>
  <si>
    <t>22.8 YR SWAP: PAY 6M Libor +190 bp GBP RCV 6.50000% GBP 14.0 M MAT: 27-JUL-2028</t>
  </si>
  <si>
    <t>S223</t>
  </si>
  <si>
    <t>22.8 YR SWAP: PAY 6M Libor +190 bp GBP RCV 6.50000% GBP 15.0 M MAT: 27-JUL-2028</t>
  </si>
  <si>
    <t>S514</t>
  </si>
  <si>
    <t>19.6 YR SWAP: PAY 6.50000% GBP RCV 6M Libor +194 bp GBP 20.0 M MAT: 27-JUL-2028</t>
  </si>
  <si>
    <t>s727</t>
  </si>
  <si>
    <t>18.2 YR SWAP: PAY 6M Libor +226 bp GBP RCV 6.50000% GBP 65.0 M MAT: 27-JUL-2028</t>
  </si>
  <si>
    <t>s728</t>
  </si>
  <si>
    <t>18.2 YR SWAP: PAY 6M Libor +228 bp GBP RCV 6.50000% GBP 60.0 M MAT: 27-JUL-2028</t>
  </si>
  <si>
    <t>S786</t>
  </si>
  <si>
    <t>16 YR SWAP: PAY 6.50000% GBP RCV 6M Libor +226 bp GBP 125.0 M MAT: 27-JUL-2028</t>
  </si>
  <si>
    <t>S796</t>
  </si>
  <si>
    <t>17.6 YR SWAP: PAY 6.50000% GBP RCV 6M Libor +233 bp GBP 100.0 M MAT: 27-JUL-2028</t>
  </si>
  <si>
    <t>S431</t>
  </si>
  <si>
    <t>15 YR SWAP: PAY 6.50000% GBP RCV 6M Libor +150 bp GBP 19.0 M MAT: 27-JUL-2028</t>
  </si>
  <si>
    <t>S930</t>
  </si>
  <si>
    <t>13 YR SWAP: PAY 6M Libor +159 bp GBP RCV 6.50000% GBP 21.0 M MAT: 27-JUL-2028</t>
  </si>
  <si>
    <t>S931</t>
  </si>
  <si>
    <t>13 YR SWAP: PAY 6M Libor +159 bp GBP RCV 6.50000% GBP 23.0 M MAT: 27-JUL-2028</t>
  </si>
  <si>
    <t>S933</t>
  </si>
  <si>
    <t>13 YR SWAP: PAY 6M Libor +171 bp GBP RCV 6.50000% GBP 17.0 M MAT: 27-JUL-2028</t>
  </si>
  <si>
    <t>S189</t>
  </si>
  <si>
    <t>30 YR SWAP: PAY 6M Libor +23 bp GBP RCV 5.00000% GBP 40.0 M MAT: 01-MAR-2035</t>
  </si>
  <si>
    <t>28.8 YR SWAP: PAY 6M Libor +28 bp GBP RCV 5.00000% GBP 13.0 M MAT: 01-MAR-2035</t>
  </si>
  <si>
    <t>s744</t>
  </si>
  <si>
    <t>24.8 YR SWAP: PAY 6M Libor +87 bp GBP RCV 5.00000% GBP 20.0 M MAT: 01-MAR-2035</t>
  </si>
  <si>
    <t>S805</t>
  </si>
  <si>
    <t>23.8 YR SWAP: PAY 5.00000% GBP RCV 6M Libor +94 bp GBP 40.0 M MAT: 01-MAR-2035</t>
  </si>
  <si>
    <t>S776</t>
  </si>
  <si>
    <t>21 YR SWAP: PAY 5.00000% GBP RCV 6M Libor +72 bp GBP 20.0 M MAT: 01-MAR-2035</t>
  </si>
  <si>
    <t>S935</t>
  </si>
  <si>
    <t>19.5 YR SWAP: PAY 6M Libor +28 bp GBP RCV 5.00000% GBP 13.0 M MAT: 01-MAR-2035</t>
  </si>
  <si>
    <t>22.0 YR SWAP: PAY 6M Libor +338 bp GBP RCV 7.37500% GBP 35.0 M MAT: 13-JAN-2031</t>
  </si>
  <si>
    <t>S541</t>
  </si>
  <si>
    <t>22.0 YR SWAP: PAY 6M Libor +341 bp GBP RCV 7.37500% GBP 35.0 M MAT: 13-JAN-2031</t>
  </si>
  <si>
    <t>S542</t>
  </si>
  <si>
    <t>22.0 YR SWAP: PAY 6M Libor +337 bp GBP RCV 7.37500% GBP 40.0 M MAT: 13-JAN-2031</t>
  </si>
  <si>
    <t>S544</t>
  </si>
  <si>
    <t>22.0 YR SWAP: PAY 6M Libor +348 bp GBP RCV 7.37500% GBP 24.0 M MAT: 13-JAN-2031</t>
  </si>
  <si>
    <t>S545</t>
  </si>
  <si>
    <t>22.0 YR SWAP: PAY 6M Libor +339 bp GBP RCV 7.37500% GBP 36.0 M MAT: 13-JAN-2031</t>
  </si>
  <si>
    <t>S608</t>
  </si>
  <si>
    <t>21.5 YR SWAP: PAY 7.37500% GBP RCV 6M Libor +304 bp GBP 19.0 M MAT: 13-JAN-2031</t>
  </si>
  <si>
    <t>S625</t>
  </si>
  <si>
    <t>21.4 YR SWAP: PAY 7.37500% GBP RCV 6M Libor +301 bp GBP 19.0 M MAT: 13-JAN-2031</t>
  </si>
  <si>
    <t>S637</t>
  </si>
  <si>
    <t>21.3 YR SWAP: PAY 7.37500% GBP RCV 6M Libor +316 bp GBP 19.0 M MAT: 13-JAN-2031</t>
  </si>
  <si>
    <t>S688</t>
  </si>
  <si>
    <t>20.7 YR SWAP: PAY 6M Libor +311 bp GBP RCV 7.37500% GBP 38.0 M MAT: 13-JAN-2031</t>
  </si>
  <si>
    <t>S714</t>
  </si>
  <si>
    <t>20.7 YR SWAP: PAY 6M Libor +315 bp GBP RCV 7.37500% GBP 38.0 M MAT: 13-JAN-2031</t>
  </si>
  <si>
    <t>S715</t>
  </si>
  <si>
    <t>S745</t>
  </si>
  <si>
    <t>20.7 YR SWAP: PAY 6M Libor +320 bp GBP RCV 7.37500% GBP 48.0 M MAT: 13-JAN-2031</t>
  </si>
  <si>
    <t>S768</t>
  </si>
  <si>
    <t>18.5 YR SWAP: PAY 7.37500% GBP RCV 6M Libor +309 bp GBP 50.0 M MAT: 13-JAN-2031</t>
  </si>
  <si>
    <t>S771</t>
  </si>
  <si>
    <t>18.5 YR SWAP: PAY 7.37500% GBP RCV 6M Libor +310 bp GBP 50.0 M MAT: 13-JAN-2031</t>
  </si>
  <si>
    <t>S778</t>
  </si>
  <si>
    <t>18.5 YR SWAP: PAY 7.37500% GBP RCV 6M Libor +308 bp GBP 100.0 M MAT: 13-JAN-2031</t>
  </si>
  <si>
    <t>s819</t>
  </si>
  <si>
    <t>18.6 YR SWAP: PAY 6M Libor +456 bp GBP RCV 7.37500% GBP 35.0 M MAT: 13-JAN-2031</t>
  </si>
  <si>
    <t>S869</t>
  </si>
  <si>
    <t>17.7 YR SWAP: PAY 6M Libor +474 bp GBP RCV 7.37500% GBP 167.6 M MAT: 13-JAN-2031</t>
  </si>
  <si>
    <t>S872</t>
  </si>
  <si>
    <t>15 YR SWAP: PAY 7.37500% GBP RCV 6M Libor +433 bp GBP 167.6 M MAT: 13-JAN-2031</t>
  </si>
  <si>
    <t>S627</t>
  </si>
  <si>
    <t>18 YR SWAP: PAY 7.37500% GBP RCV 6M Libor +311 bp GBP 19.0 M MAT: 13-JAN-2031</t>
  </si>
  <si>
    <t>S901</t>
  </si>
  <si>
    <t>16.1 YR SWAP: PAY 7.37500% GBP RCV 6M Libor +501 bp GBP 45.0 M MAT: 13-JAN-2031</t>
  </si>
  <si>
    <t>S902</t>
  </si>
  <si>
    <t>S937</t>
  </si>
  <si>
    <t>15.5 YR SWAP: PAY 6M Libor +338 bp GBP RCV 7.37500% GBP 35.0 M MAT: 13-JAN-2031</t>
  </si>
  <si>
    <t>S816</t>
  </si>
  <si>
    <t>15 YR SWAP: PAY 6M Libor +136 bp GBP RCV 4.00000% GBP 50.0 M MAT: 08-JUN-2027</t>
  </si>
  <si>
    <t>S817</t>
  </si>
  <si>
    <t>15 YR SWAP: PAY 6M Libor +135 bp GBP RCV 4.00000% GBP 43.0 M MAT: 08-JUN-2027</t>
  </si>
  <si>
    <t>S898</t>
  </si>
  <si>
    <t>12.5 YR SWAP: PAY 4.00000% GBP RCV 6M Libor +182 bp GBP 35.0 M MAT: 08-JUN-2027</t>
  </si>
  <si>
    <t>14.9 YR SWAP: PAY 6M Libor +155 bp GBP RCV 4.00000% GBP 21.5 M MAT: 08-JUN-2027</t>
  </si>
  <si>
    <t>s822</t>
  </si>
  <si>
    <t>14.9 YR SWAP: PAY 6M Libor +158 bp GBP RCV 4.00000% GBP 10.8 M MAT: 08-JUN-2027</t>
  </si>
  <si>
    <t>S938</t>
  </si>
  <si>
    <t>11.5 YR SWAP: PAY 6M Libor +155 bp GBP RCV 4.00000% GBP 21.5 M MAT: 08-JUN-2027</t>
  </si>
  <si>
    <t>s823</t>
  </si>
  <si>
    <t>14.9 YR SWAP: PAY 6M Libor +164 bp GBP RCV 4.00000% GBP 21.5 M MAT: 08-JUN-2027</t>
  </si>
  <si>
    <t>S944</t>
  </si>
  <si>
    <t>10 YR SWAP: PAY 2.04600% GBP RCV 6M Libor +70 bp GBP 100.0 M MAT: 06-DEC-2026</t>
  </si>
  <si>
    <t>S943</t>
  </si>
  <si>
    <t>10 YR SWAP: PAY 2.02700% GBP RCV 6M Libor +70 bp GBP 100.0 M MAT: 06-DEC-2026</t>
  </si>
  <si>
    <t>S945</t>
  </si>
  <si>
    <t>10 YR SWAP: PAY 2.05500% GBP RCV 6M Libor +70 bp GBP 100.0 M MAT: 06-DEC-2026</t>
  </si>
  <si>
    <t>S839</t>
  </si>
  <si>
    <t>12.0 YR SWAP: PAY 3.18000% GBP RCV 6M Libor +83 bp GBP 77.0 M MAT: 29-JAN-2025</t>
  </si>
  <si>
    <t>S960</t>
  </si>
  <si>
    <t>5.0 YR SWAP: PAY 6M Libor +467 bp GBP RCV 5.87500% GBP 40.0 M MAT: 02-FEB-2024</t>
  </si>
  <si>
    <t>S967</t>
  </si>
  <si>
    <t>5.0 YR SWAP: PAY 6M Libor +477 bp GBP RCV 5.87500% GBP 22.0 M MAT: 02-FEB-2024</t>
  </si>
  <si>
    <t>S969</t>
  </si>
  <si>
    <t>5.0 YR SWAP: PAY 6M Libor +479 bp GBP RCV 5.87500% GBP 20.0 M MAT: 02-FEB-2024</t>
  </si>
  <si>
    <t>S970</t>
  </si>
  <si>
    <t>5.0 YR SWAP: PAY 6M Libor +479 bp GBP RCV 5.87500% GBP 18.0 M MAT: 02-FEB-2024</t>
  </si>
  <si>
    <t>S963</t>
  </si>
  <si>
    <t>9.5 YR SWAP: PAY 6M Libor +561 bp GBP RCV 6.50000% GBP 23.0 M MAT: 27-JUL-2028</t>
  </si>
  <si>
    <t>S964</t>
  </si>
  <si>
    <t>9.5 YR SWAP: PAY 6M Libor +561 bp GBP RCV 6.50000% GBP 21.0 M MAT: 27-JUL-2028</t>
  </si>
  <si>
    <t>S968</t>
  </si>
  <si>
    <t>9.5 YR SWAP: PAY 6M Libor +563 bp GBP RCV 6.50000% GBP 9.0 M MAT: 27-JUL-2028</t>
  </si>
  <si>
    <t>S965</t>
  </si>
  <si>
    <t>16 YR SWAP: PAY 6M Libor +364 bp GBP RCV 5.00000% GBP 13.0 M MAT: 01-MAR-2035</t>
  </si>
  <si>
    <t>S962</t>
  </si>
  <si>
    <t>12.0 YR SWAP: PAY 6M Libor +607 bp GBP RCV 7.37500% GBP 35.0 M MAT: 13-JAN-2031</t>
  </si>
  <si>
    <t>S986</t>
  </si>
  <si>
    <t>19 YR SWAP: RCV 2.00000% GBP PAY 6M Libor +119 bp GBP 30.0 M MAT: 16-SEP-2038</t>
  </si>
  <si>
    <t>S990</t>
  </si>
  <si>
    <t>18.7 YR SWAP: RCV 2.00000% GBP PAY 6M Libor +96 bp GBP 30.0 M MAT: 16-SEP-2038</t>
  </si>
  <si>
    <t>S998</t>
  </si>
  <si>
    <t>16 YR SWAP: PAY 5.00000% GBP RCV 6M Libor +72 bp GBP 7.0 M MAT: 01-MAR-2035</t>
  </si>
  <si>
    <t>S1004</t>
  </si>
  <si>
    <t>20 YR SWAP: RCV 2.00000% GBP PAY 6M Libor +139 bp GBP 25.0 M MAT: 17-APR-2040</t>
  </si>
  <si>
    <t>S1005</t>
  </si>
  <si>
    <t>6.2 YR SWAP: RCV 1.37500% GBP PAY 6M Libor +109 bp GBP 35.0 M MAT: 16-SEP-2026</t>
  </si>
  <si>
    <t>S1006</t>
  </si>
  <si>
    <t>S1016</t>
  </si>
  <si>
    <t>11 YR SWAP: PAY 7.37500% GBP RCV 6M Libor +304 bp GBP 19.0 M MAT: 13-JAN-2031</t>
  </si>
  <si>
    <t>S1017</t>
  </si>
  <si>
    <t>7 YR SWAP: PAY 6M Libor +136 bp GBP RCV 4.00000% GBP 50.0 M MAT: 08-JUN-2027</t>
  </si>
  <si>
    <t>S1018</t>
  </si>
  <si>
    <t>7 YR SWAP: PAY 6M Libor +135 bp GBP RCV 4.00000% GBP 43.0 M MAT: 08-JUN-2027</t>
  </si>
  <si>
    <t>S1019</t>
  </si>
  <si>
    <t>7 YR SWAP: PAY 6M Libor +158 bp GBP RCV 4.00000% GBP 10.8 M MAT: 08-JUN-2027</t>
  </si>
  <si>
    <t>S1020</t>
  </si>
  <si>
    <t>7 YR SWAP: PAY 6M Libor +164 bp GBP RCV 4.00000% GBP 21.5 M MAT: 08-JUN-2027</t>
  </si>
  <si>
    <t>S1001</t>
  </si>
  <si>
    <t>14.8 YR SWAP: RCV 2.75000% GBP PAY 6M Libor +209 bp GBP 25.0 M MAT: 06-FEB-2035</t>
  </si>
  <si>
    <t>S1000</t>
  </si>
  <si>
    <t>14.8 YR SWAP: RCV 2.75000% GBP PAY 6M Libor +207 bp GBP 25.0 M MAT: 06-FEB-2035</t>
  </si>
  <si>
    <t>S1002</t>
  </si>
  <si>
    <t>18.4 YR SWAP: RCV 2.00000% GBP PAY 6M Libor +133 bp GBP 25.0 M MAT: 16-SEP-2038</t>
  </si>
  <si>
    <t>S1003</t>
  </si>
  <si>
    <t>18.4 YR SWAP: RCV 2.00000% GBP PAY 6M Libor +132 bp GBP 25.0 M MAT: 16-SEP-2038</t>
  </si>
  <si>
    <t>S1011</t>
  </si>
  <si>
    <t>8 YR SWAP: RCV 1.04450% GBP PAY 6M Libor +76 bp GBP 100.0 M MAT: 27-JUL-2028</t>
  </si>
  <si>
    <t>S1021</t>
  </si>
  <si>
    <t>14.5 YR SWAP: PAY 4.01600% GBP RCV 6M Libor +101 bp GBP 48.0 M MAT: 30-JAN-2035</t>
  </si>
  <si>
    <t>Trade early terminated on 28/02/20 (original maturity 27/09/32)</t>
  </si>
  <si>
    <t>Trade early terminated on 19/03/19 (original maturity 02/02/24)</t>
  </si>
  <si>
    <t>Trade early terminated on 25/03/19 (original maturity 02/02/24)</t>
  </si>
  <si>
    <t>Trade early terminated on 19/03/19 (original maturity 27/07/28)</t>
  </si>
  <si>
    <t>Trade early terminated on 25/03/19 (original maturity 27/07/28)</t>
  </si>
  <si>
    <t>Trade early terminated on 25/02/20 (original maturity 27/07/28)</t>
  </si>
  <si>
    <t>Trade early terminated on 28/02/20 (original maturity 01/03/35)</t>
  </si>
  <si>
    <t>Trade early terminated on 25/03/19 (original maturity 01/03/35)</t>
  </si>
  <si>
    <t>Trade early terminated on 04/11/19 (original maturity 13/01/31)</t>
  </si>
  <si>
    <t>Trade early terminated on 25/03/19 (original maturity 13/01/31)</t>
  </si>
  <si>
    <t>Trade early terminated on 10/09/19 (original maturity 06/12/26)</t>
  </si>
  <si>
    <t>Trade early terminated on 24/02/20 (original maturity 02/02/24)</t>
  </si>
  <si>
    <t>Trade early terminated on 25/02/20 (original maturity 02/02/24)</t>
  </si>
  <si>
    <t>Trade early terminated on 03/06/20 (original maturity 30/01/35)</t>
  </si>
  <si>
    <t>Trade early terminated on 03/06/20 (original maturity 27/07/28)</t>
  </si>
  <si>
    <t>Trade early terminated on 03/06/20 (original maturity 13/01/31)</t>
  </si>
  <si>
    <t>Trade early terminated on 13/10/20 (original maturity 08/06/27)</t>
  </si>
  <si>
    <t>Trade early terminated on 02/10/20 (original maturity 30/01/35)</t>
  </si>
  <si>
    <t>Trade early terminated on 02/10/20 (original maturity 08/06/27)</t>
  </si>
  <si>
    <t>S565A</t>
  </si>
  <si>
    <t>10 YR SWAP: PAY 6M Libor +254 bp GBP 87.8 M RCV 6M Euribor +272 bp EUR 100.0 M MAT: 12-FEB-2019</t>
  </si>
  <si>
    <t>Euribor</t>
  </si>
  <si>
    <t>S565B</t>
  </si>
  <si>
    <t>10 YR SWAP: PAY 6M Euribor +272 bp EUR RCV 3.93160% EUR 100.0 M MAT: 12-FEB-2019</t>
  </si>
  <si>
    <t>S565</t>
  </si>
  <si>
    <t>10 YR SWAP: PAY 3.93160% EUR RCV 6M Euribor +272 bp EUR 100.0 M MAT: 12-FEB-2019</t>
  </si>
  <si>
    <t>45 YR SWAP: PAY 12M/1Y RPI 1.8230% REAL RATE GBP RCV 12M/1Y RPI 1.8230% REAL RATE GBP 150.0 M MAT: 26-MAY-2056</t>
  </si>
  <si>
    <t>28 YR SWAP: PAY 12M/1Y RPI 1.8575% REAL RATE GBP RCV 12M/1Y RPI 1.8575% REAL RATE GBP 150.0 M MAT: 02-MAY-2039</t>
  </si>
  <si>
    <t>LPI004</t>
  </si>
  <si>
    <t>LPI003</t>
  </si>
  <si>
    <t>Net Cross Currency Swaps</t>
  </si>
  <si>
    <t>Net Interest and Inflation Rate Swaps</t>
  </si>
  <si>
    <t>Bank Fees</t>
  </si>
  <si>
    <t>Collateral</t>
  </si>
  <si>
    <t>Transition Adjustment</t>
  </si>
  <si>
    <t>Facility Fees</t>
  </si>
  <si>
    <t>Cash and Investments</t>
  </si>
  <si>
    <t>Tax Income</t>
  </si>
  <si>
    <t>CP</t>
  </si>
  <si>
    <t>Commerical Business</t>
  </si>
  <si>
    <t>Swap Termination Fee Amortisation</t>
  </si>
  <si>
    <t>1. Allocated to ESO</t>
  </si>
  <si>
    <t>2. Fair value adjustments</t>
  </si>
  <si>
    <t>3. Accrued interest</t>
  </si>
  <si>
    <t>4. Derivatives - other than cross currency swaps</t>
  </si>
  <si>
    <t>5. Rounding</t>
  </si>
  <si>
    <t>6. IFRS 16 Right of Use Lease Liability</t>
  </si>
  <si>
    <t>7. [Insert adjustment as necessary]</t>
  </si>
  <si>
    <t>8. [Insert adjustment as necessary]</t>
  </si>
  <si>
    <t>9. [Insert adjustment as necessary]</t>
  </si>
  <si>
    <t>10. [Insert adjustment as necessary]</t>
  </si>
  <si>
    <t>11. [Insert adjustment as necessary]</t>
  </si>
  <si>
    <t>12. [Insert adjustment as necessary]</t>
  </si>
  <si>
    <t>Allowances assumed in RRP</t>
  </si>
  <si>
    <t xml:space="preserve">Western Link Allowance Rephasing </t>
  </si>
  <si>
    <t>Western Link Liquidated Damages</t>
  </si>
  <si>
    <t>Western Link Uncertainty</t>
  </si>
  <si>
    <t>Cartel Settlements</t>
  </si>
  <si>
    <t>Excluded Services True up (Allowance)</t>
  </si>
  <si>
    <t>T1+2 Load Related Output Performance</t>
  </si>
  <si>
    <t>Non Load</t>
  </si>
  <si>
    <t>T1/T2 Offset</t>
  </si>
  <si>
    <t>ISS</t>
  </si>
  <si>
    <t>Rephasing allowances</t>
  </si>
  <si>
    <t>Tax on SO incentives</t>
  </si>
  <si>
    <t>Attributable to NGET (SO) - remainder</t>
  </si>
  <si>
    <t>Tax on remeasurements</t>
  </si>
  <si>
    <t>Debt redemption costs</t>
  </si>
  <si>
    <t>Legal settlements</t>
  </si>
  <si>
    <t>Tax Timing on Performance</t>
  </si>
  <si>
    <t>Tax Timing on Excluded services &amp; legacy</t>
  </si>
  <si>
    <t>Other Timing differences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</si>
</sst>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6">
    <numFmt numFmtId="43" formatCode="_-* #,##0.00_-;\-* #,##0.00_-;_-* &quot;-&quot;??_-;_-@_-"/>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0.0;\-#,##0.0;\-;@"/>
    <numFmt numFmtId="348" formatCode="dd\ mmm\ yyyy"/>
    <numFmt numFmtId="349" formatCode="#,##0_);[Red]\(#,##0\);\-"/>
    <numFmt numFmtId="350" formatCode="0.000%"/>
    <numFmt numFmtId="351" formatCode="_(* #,##0.000_);_(* \(#,##0.000\);_(* &quot;-&quot;??_);_(@_)"/>
    <numFmt numFmtId="352" formatCode="0.0000"/>
    <numFmt numFmtId="353" formatCode="[$-F800]dddd\,\ mmmm\ dd\,\ yyyy"/>
    <numFmt numFmtId="354" formatCode="0.0_);\(0.0\)"/>
    <numFmt numFmtId="355" formatCode="#,##0.00;\(#,##0.00\)"/>
    <numFmt numFmtId="356" formatCode="#,##0.0;\(#,##0.0\)"/>
    <numFmt numFmtId="357" formatCode="_-* #,##0.0_-;\-* #,##0.0_-;_-* &quot;-&quot;?_-;_-@_-"/>
    <numFmt numFmtId="358" formatCode="#,##0.0%;\(#,##0.0%\)"/>
  </numFmts>
  <fonts count="276">
    <font>
      <sz val="10"/>
      <color theme="1"/>
      <name val="Verdana"/>
      <family val="2"/>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8"/>
      <color theme="0"/>
      <name val="CG Omega"/>
      <family val="2"/>
    </font>
    <font>
      <b/>
      <sz val="16"/>
      <color theme="0"/>
      <name val="CG Omega"/>
    </font>
    <font>
      <sz val="16"/>
      <color theme="0"/>
      <name val="CG Omega"/>
    </font>
  </fonts>
  <fills count="135">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lightUp">
        <bgColor theme="0"/>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FFFF00"/>
        <bgColor indexed="64"/>
      </patternFill>
    </fill>
  </fills>
  <borders count="169">
    <border>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auto="1"/>
      </left>
      <right style="thin">
        <color theme="0" tint="-0.499984740745262"/>
      </right>
      <top style="thin">
        <color auto="1"/>
      </top>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indexed="64"/>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indexed="64"/>
      </left>
      <right/>
      <top style="thin">
        <color indexed="64"/>
      </top>
      <bottom/>
      <diagonal/>
    </border>
    <border>
      <left/>
      <right style="thin">
        <color indexed="64"/>
      </right>
      <top style="thin">
        <color indexed="64"/>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style="thin">
        <color auto="1"/>
      </right>
      <top style="thin">
        <color indexed="64"/>
      </top>
      <bottom/>
      <diagonal/>
    </border>
    <border>
      <left/>
      <right/>
      <top style="hair">
        <color theme="0" tint="-0.499984740745262"/>
      </top>
      <bottom/>
      <diagonal/>
    </border>
    <border>
      <left/>
      <right/>
      <top/>
      <bottom style="hair">
        <color theme="0" tint="-0.499984740745262"/>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style="thin">
        <color theme="0" tint="-0.499984740745262"/>
      </right>
      <top style="thin">
        <color indexed="64"/>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thin">
        <color indexed="64"/>
      </left>
      <right style="thin">
        <color theme="0" tint="-0.499984740745262"/>
      </right>
      <top style="thin">
        <color indexed="64"/>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auto="1"/>
      </left>
      <right style="thin">
        <color auto="1"/>
      </right>
      <top style="thin">
        <color auto="1"/>
      </top>
      <bottom style="thin">
        <color auto="1"/>
      </bottom>
      <diagonal/>
    </border>
    <border>
      <left style="thin">
        <color auto="1"/>
      </left>
      <right style="thin">
        <color theme="0" tint="-0.499984740745262"/>
      </right>
      <top style="thin">
        <color auto="1"/>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diagonal/>
    </border>
    <border>
      <left style="dotted">
        <color indexed="64"/>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right/>
      <top/>
      <bottom style="thin">
        <color theme="0" tint="-0.499984740745262"/>
      </bottom>
      <diagonal/>
    </border>
    <border>
      <left/>
      <right style="thin">
        <color indexed="64"/>
      </right>
      <top/>
      <bottom style="thin">
        <color theme="0" tint="-0.499984740745262"/>
      </bottom>
      <diagonal/>
    </border>
    <border>
      <left/>
      <right style="thin">
        <color indexed="64"/>
      </right>
      <top style="thin">
        <color theme="0" tint="-0.499984740745262"/>
      </top>
      <bottom/>
      <diagonal/>
    </border>
  </borders>
  <cellStyleXfs count="51688">
    <xf numFmtId="0" fontId="0" fillId="0" borderId="0"/>
    <xf numFmtId="164" fontId="2" fillId="0" borderId="0" applyFont="0" applyFill="0" applyBorder="0" applyAlignment="0" applyProtection="0"/>
    <xf numFmtId="164" fontId="4" fillId="0" borderId="0" applyFont="0" applyFill="0" applyBorder="0" applyAlignment="0" applyProtection="0"/>
    <xf numFmtId="0" fontId="4" fillId="0" borderId="0"/>
    <xf numFmtId="0" fontId="7" fillId="0" borderId="0"/>
    <xf numFmtId="0" fontId="4" fillId="0" borderId="0"/>
    <xf numFmtId="166" fontId="4" fillId="0" borderId="0" applyFont="0" applyFill="0" applyBorder="0" applyAlignment="0" applyProtection="0"/>
    <xf numFmtId="0" fontId="7" fillId="0" borderId="0"/>
    <xf numFmtId="0" fontId="7" fillId="0" borderId="0"/>
    <xf numFmtId="0" fontId="7" fillId="0" borderId="0"/>
    <xf numFmtId="0" fontId="7" fillId="0" borderId="0"/>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9" fillId="12"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9" fillId="5"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5" fillId="0" borderId="0" applyFont="0" applyFill="0" applyBorder="0" applyAlignment="0" applyProtection="0"/>
    <xf numFmtId="4" fontId="11" fillId="18" borderId="6" applyNumberFormat="0" applyProtection="0">
      <alignment vertical="center"/>
    </xf>
    <xf numFmtId="4" fontId="12" fillId="18" borderId="6" applyNumberFormat="0" applyProtection="0">
      <alignment vertical="center"/>
    </xf>
    <xf numFmtId="4" fontId="11" fillId="18" borderId="6" applyNumberFormat="0" applyProtection="0">
      <alignment horizontal="left" vertical="center" indent="1"/>
    </xf>
    <xf numFmtId="0" fontId="11" fillId="18" borderId="6" applyNumberFormat="0" applyProtection="0">
      <alignment horizontal="left" vertical="top" indent="1"/>
    </xf>
    <xf numFmtId="4" fontId="11" fillId="19" borderId="0" applyNumberFormat="0" applyProtection="0">
      <alignment horizontal="left" vertical="center" indent="1"/>
    </xf>
    <xf numFmtId="4" fontId="13" fillId="20" borderId="6" applyNumberFormat="0" applyProtection="0">
      <alignment horizontal="right" vertical="center"/>
    </xf>
    <xf numFmtId="4" fontId="13" fillId="21" borderId="6" applyNumberFormat="0" applyProtection="0">
      <alignment horizontal="right" vertical="center"/>
    </xf>
    <xf numFmtId="4" fontId="13" fillId="22" borderId="6" applyNumberFormat="0" applyProtection="0">
      <alignment horizontal="right" vertical="center"/>
    </xf>
    <xf numFmtId="4" fontId="13" fillId="23" borderId="6" applyNumberFormat="0" applyProtection="0">
      <alignment horizontal="right" vertical="center"/>
    </xf>
    <xf numFmtId="4" fontId="13" fillId="24" borderId="6" applyNumberFormat="0" applyProtection="0">
      <alignment horizontal="right" vertical="center"/>
    </xf>
    <xf numFmtId="4" fontId="13" fillId="25" borderId="6" applyNumberFormat="0" applyProtection="0">
      <alignment horizontal="right" vertical="center"/>
    </xf>
    <xf numFmtId="4" fontId="13" fillId="26" borderId="6" applyNumberFormat="0" applyProtection="0">
      <alignment horizontal="right" vertical="center"/>
    </xf>
    <xf numFmtId="4" fontId="13" fillId="27" borderId="6" applyNumberFormat="0" applyProtection="0">
      <alignment horizontal="right" vertical="center"/>
    </xf>
    <xf numFmtId="4" fontId="13" fillId="28" borderId="6" applyNumberFormat="0" applyProtection="0">
      <alignment horizontal="right" vertical="center"/>
    </xf>
    <xf numFmtId="4" fontId="11" fillId="29" borderId="7" applyNumberFormat="0" applyProtection="0">
      <alignment horizontal="left" vertical="center" indent="1"/>
    </xf>
    <xf numFmtId="4" fontId="13" fillId="30" borderId="0" applyNumberFormat="0" applyProtection="0">
      <alignment horizontal="left" vertical="center" indent="1"/>
    </xf>
    <xf numFmtId="4" fontId="14" fillId="31" borderId="0" applyNumberFormat="0" applyProtection="0">
      <alignment horizontal="left" vertical="center" indent="1"/>
    </xf>
    <xf numFmtId="4" fontId="13" fillId="19" borderId="6" applyNumberFormat="0" applyProtection="0">
      <alignment horizontal="right" vertical="center"/>
    </xf>
    <xf numFmtId="4" fontId="13" fillId="30" borderId="0" applyNumberFormat="0" applyProtection="0">
      <alignment horizontal="left" vertical="center" indent="1"/>
    </xf>
    <xf numFmtId="4" fontId="13" fillId="19" borderId="0"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top" indent="1"/>
    </xf>
    <xf numFmtId="0" fontId="4" fillId="33" borderId="3" applyNumberFormat="0">
      <protection locked="0"/>
    </xf>
    <xf numFmtId="4" fontId="13" fillId="34" borderId="6" applyNumberFormat="0" applyProtection="0">
      <alignment vertical="center"/>
    </xf>
    <xf numFmtId="4" fontId="15" fillId="34" borderId="6" applyNumberFormat="0" applyProtection="0">
      <alignment vertical="center"/>
    </xf>
    <xf numFmtId="4" fontId="13" fillId="34" borderId="6" applyNumberFormat="0" applyProtection="0">
      <alignment horizontal="left" vertical="center" indent="1"/>
    </xf>
    <xf numFmtId="0" fontId="13" fillId="34" borderId="6" applyNumberFormat="0" applyProtection="0">
      <alignment horizontal="left" vertical="top" indent="1"/>
    </xf>
    <xf numFmtId="4" fontId="13" fillId="30" borderId="6" applyNumberFormat="0" applyProtection="0">
      <alignment horizontal="right" vertical="center"/>
    </xf>
    <xf numFmtId="4" fontId="15" fillId="30" borderId="6" applyNumberFormat="0" applyProtection="0">
      <alignment horizontal="right" vertical="center"/>
    </xf>
    <xf numFmtId="4" fontId="13" fillId="19" borderId="6" applyNumberFormat="0" applyProtection="0">
      <alignment horizontal="left" vertical="center" indent="1"/>
    </xf>
    <xf numFmtId="0" fontId="13" fillId="19" borderId="6" applyNumberFormat="0" applyProtection="0">
      <alignment horizontal="left" vertical="top" indent="1"/>
    </xf>
    <xf numFmtId="4" fontId="16" fillId="35" borderId="0" applyNumberFormat="0" applyProtection="0">
      <alignment horizontal="left" vertical="center" indent="1"/>
    </xf>
    <xf numFmtId="4" fontId="17" fillId="30" borderId="6" applyNumberFormat="0" applyProtection="0">
      <alignment horizontal="right" vertical="center"/>
    </xf>
    <xf numFmtId="0" fontId="18" fillId="0" borderId="0" applyNumberFormat="0" applyFill="0" applyBorder="0" applyAlignment="0" applyProtection="0"/>
    <xf numFmtId="0" fontId="4" fillId="0" borderId="0"/>
    <xf numFmtId="9" fontId="19" fillId="0" borderId="0" applyFont="0" applyFill="0" applyBorder="0" applyAlignment="0" applyProtection="0"/>
    <xf numFmtId="0" fontId="2" fillId="0" borderId="0"/>
    <xf numFmtId="0" fontId="4" fillId="33" borderId="9" applyNumberFormat="0">
      <protection locked="0"/>
    </xf>
    <xf numFmtId="9" fontId="2" fillId="0" borderId="0" applyFont="0" applyFill="0" applyBorder="0" applyAlignment="0" applyProtection="0"/>
    <xf numFmtId="0" fontId="4" fillId="0" borderId="0"/>
    <xf numFmtId="0" fontId="2" fillId="0" borderId="0"/>
    <xf numFmtId="0" fontId="4" fillId="0" borderId="0"/>
    <xf numFmtId="167" fontId="2" fillId="3" borderId="9">
      <alignment vertical="center"/>
      <protection locked="0"/>
    </xf>
    <xf numFmtId="167" fontId="2" fillId="43" borderId="9">
      <alignment vertical="center"/>
    </xf>
    <xf numFmtId="9" fontId="7" fillId="0" borderId="0" applyFont="0" applyFill="0" applyBorder="0" applyAlignment="0" applyProtection="0"/>
    <xf numFmtId="0" fontId="20" fillId="0" borderId="0">
      <alignment vertical="top"/>
    </xf>
    <xf numFmtId="0" fontId="7" fillId="0" borderId="0"/>
    <xf numFmtId="0" fontId="2" fillId="0" borderId="0"/>
    <xf numFmtId="0" fontId="23" fillId="0" borderId="0"/>
    <xf numFmtId="0" fontId="4" fillId="0" borderId="0"/>
    <xf numFmtId="0" fontId="4" fillId="0" borderId="0"/>
    <xf numFmtId="0" fontId="20" fillId="0" borderId="0"/>
    <xf numFmtId="167" fontId="2" fillId="3" borderId="9">
      <alignment vertical="center"/>
      <protection locked="0"/>
    </xf>
    <xf numFmtId="0" fontId="29" fillId="0" borderId="0" applyNumberFormat="0" applyFill="0" applyBorder="0" applyAlignment="0" applyProtection="0"/>
    <xf numFmtId="0" fontId="20" fillId="0" borderId="0"/>
    <xf numFmtId="168" fontId="32" fillId="48" borderId="0" applyBorder="0">
      <alignment vertical="center"/>
    </xf>
    <xf numFmtId="164" fontId="2" fillId="0" borderId="0" applyFont="0" applyFill="0" applyBorder="0" applyAlignment="0" applyProtection="0"/>
    <xf numFmtId="168" fontId="33" fillId="49" borderId="0"/>
    <xf numFmtId="0" fontId="7" fillId="0" borderId="0"/>
    <xf numFmtId="0" fontId="23"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lignment vertical="top"/>
    </xf>
    <xf numFmtId="180" fontId="4" fillId="0" borderId="0">
      <alignment vertical="top"/>
    </xf>
    <xf numFmtId="181" fontId="38" fillId="0" borderId="0"/>
    <xf numFmtId="182" fontId="4" fillId="0" borderId="0"/>
    <xf numFmtId="182" fontId="4" fillId="0" borderId="0"/>
    <xf numFmtId="182" fontId="4" fillId="0" borderId="0"/>
    <xf numFmtId="182" fontId="4" fillId="0" borderId="0"/>
    <xf numFmtId="182" fontId="4" fillId="0" borderId="0"/>
    <xf numFmtId="180" fontId="39" fillId="0" borderId="0"/>
    <xf numFmtId="181" fontId="38" fillId="0" borderId="0"/>
    <xf numFmtId="182" fontId="4" fillId="0" borderId="0"/>
    <xf numFmtId="182" fontId="4" fillId="0" borderId="0"/>
    <xf numFmtId="182" fontId="4" fillId="0" borderId="0"/>
    <xf numFmtId="182" fontId="4" fillId="0" borderId="0"/>
    <xf numFmtId="182" fontId="4" fillId="0" borderId="0"/>
    <xf numFmtId="183" fontId="40" fillId="0" borderId="0" applyFont="0" applyFill="0" applyBorder="0" applyAlignment="0" applyProtection="0">
      <protection locked="0"/>
    </xf>
    <xf numFmtId="184" fontId="39" fillId="0" borderId="0">
      <alignment horizontal="right"/>
    </xf>
    <xf numFmtId="185" fontId="39" fillId="46" borderId="0"/>
    <xf numFmtId="186" fontId="39" fillId="46" borderId="0"/>
    <xf numFmtId="187" fontId="39" fillId="46" borderId="0"/>
    <xf numFmtId="188" fontId="39" fillId="46" borderId="0">
      <alignment horizontal="right"/>
    </xf>
    <xf numFmtId="0" fontId="7" fillId="0" borderId="0"/>
    <xf numFmtId="174" fontId="7" fillId="0" borderId="0"/>
    <xf numFmtId="174"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180" fontId="4" fillId="0" borderId="0"/>
    <xf numFmtId="0" fontId="4" fillId="0" borderId="0"/>
    <xf numFmtId="180" fontId="7" fillId="0" borderId="0"/>
    <xf numFmtId="180" fontId="4" fillId="0" borderId="0"/>
    <xf numFmtId="18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180" fontId="7"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18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180" fontId="4" fillId="0" borderId="0" applyBorder="0"/>
    <xf numFmtId="180" fontId="41" fillId="0" borderId="0" applyNumberFormat="0" applyFont="0" applyFill="0" applyBorder="0" applyAlignment="0" applyProtection="0"/>
    <xf numFmtId="191" fontId="4" fillId="0" borderId="0" applyFont="0" applyFill="0" applyBorder="0" applyAlignment="0" applyProtection="0"/>
    <xf numFmtId="180" fontId="36"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2" fillId="0" borderId="0">
      <alignment horizontal="right" vertical="center"/>
    </xf>
    <xf numFmtId="0" fontId="43" fillId="0" borderId="0"/>
    <xf numFmtId="0" fontId="43" fillId="0" borderId="0"/>
    <xf numFmtId="0" fontId="43" fillId="0" borderId="0"/>
    <xf numFmtId="0" fontId="43" fillId="0" borderId="0"/>
    <xf numFmtId="0" fontId="43" fillId="0" borderId="0"/>
    <xf numFmtId="0" fontId="4" fillId="0" borderId="0"/>
    <xf numFmtId="0" fontId="4" fillId="0" borderId="0"/>
    <xf numFmtId="18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38" fontId="44" fillId="0" borderId="0" applyFont="0" applyFill="0" applyBorder="0" applyAlignment="0" applyProtection="0"/>
    <xf numFmtId="38" fontId="44" fillId="0" borderId="0" applyFont="0" applyFill="0" applyBorder="0" applyAlignment="0" applyProtection="0"/>
    <xf numFmtId="180" fontId="43" fillId="0" borderId="0"/>
    <xf numFmtId="180" fontId="4" fillId="0" borderId="0" applyFont="0" applyFill="0" applyBorder="0" applyAlignment="0" applyProtection="0"/>
    <xf numFmtId="180" fontId="43" fillId="0" borderId="0"/>
    <xf numFmtId="180" fontId="43"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applyFont="0" applyFill="0" applyBorder="0" applyAlignment="0" applyProtection="0"/>
    <xf numFmtId="0" fontId="43" fillId="0" borderId="0"/>
    <xf numFmtId="180" fontId="4" fillId="0" borderId="0"/>
    <xf numFmtId="180" fontId="4"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44" fillId="0" borderId="0" applyFont="0" applyFill="0" applyBorder="0" applyAlignment="0" applyProtection="0"/>
    <xf numFmtId="193" fontId="4" fillId="0" borderId="0" applyFont="0" applyFill="0" applyBorder="0" applyAlignment="0" applyProtection="0"/>
    <xf numFmtId="180" fontId="38" fillId="0" borderId="0" applyFont="0" applyFill="0" applyBorder="0" applyAlignment="0" applyProtection="0"/>
    <xf numFmtId="193" fontId="4" fillId="0" borderId="0" applyFont="0" applyFill="0" applyBorder="0" applyAlignment="0" applyProtection="0"/>
    <xf numFmtId="180" fontId="4" fillId="0" borderId="0"/>
    <xf numFmtId="180" fontId="4" fillId="0" borderId="0"/>
    <xf numFmtId="0" fontId="4" fillId="0" borderId="0"/>
    <xf numFmtId="180" fontId="43" fillId="0" borderId="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94" fontId="4" fillId="0" borderId="0" applyFont="0" applyFill="0" applyBorder="0" applyAlignment="0" applyProtection="0"/>
    <xf numFmtId="180" fontId="38" fillId="0" borderId="0" applyFont="0" applyFill="0" applyBorder="0" applyAlignment="0" applyProtection="0"/>
    <xf numFmtId="195"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39" fontId="4" fillId="0" borderId="0" applyFont="0" applyFill="0" applyBorder="0" applyAlignment="0" applyProtection="0"/>
    <xf numFmtId="180" fontId="38" fillId="0" borderId="0" applyFont="0" applyFill="0" applyBorder="0" applyAlignment="0" applyProtection="0"/>
    <xf numFmtId="39" fontId="4" fillId="0" borderId="0" applyFont="0" applyFill="0" applyBorder="0" applyAlignment="0" applyProtection="0"/>
    <xf numFmtId="18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3" fillId="0" borderId="0"/>
    <xf numFmtId="180" fontId="36" fillId="0" borderId="0"/>
    <xf numFmtId="180" fontId="36" fillId="0" borderId="0"/>
    <xf numFmtId="38" fontId="44" fillId="0" borderId="0" applyAlignment="0" applyProtection="0"/>
    <xf numFmtId="38" fontId="44" fillId="0" borderId="0" applyFont="0" applyBorder="0" applyAlignment="0" applyProtection="0"/>
    <xf numFmtId="196" fontId="4" fillId="0" borderId="0" applyFont="0" applyFill="0" applyBorder="0" applyProtection="0">
      <alignment vertical="top"/>
    </xf>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3"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3" fillId="0" borderId="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38" fontId="35" fillId="0" borderId="0" applyAlignment="0" applyProtection="0"/>
    <xf numFmtId="0" fontId="4" fillId="0" borderId="0" applyFont="0" applyFill="0" applyBorder="0" applyAlignment="0" applyProtection="0"/>
    <xf numFmtId="196" fontId="4" fillId="0" borderId="0" applyFont="0" applyFill="0" applyBorder="0" applyProtection="0">
      <alignment vertical="top"/>
    </xf>
    <xf numFmtId="38" fontId="35" fillId="0" borderId="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3" fillId="0" borderId="0"/>
    <xf numFmtId="197" fontId="4" fillId="0" borderId="0" applyFont="0" applyFill="0" applyBorder="0" applyAlignment="0" applyProtection="0"/>
    <xf numFmtId="180" fontId="38" fillId="0" borderId="0" applyFont="0" applyFill="0" applyBorder="0" applyAlignment="0" applyProtection="0"/>
    <xf numFmtId="198"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80" fontId="38"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0" fontId="4" fillId="0" borderId="0" applyFont="0" applyFill="0" applyBorder="0" applyAlignment="0" applyProtection="0"/>
    <xf numFmtId="180" fontId="43" fillId="0" borderId="0"/>
    <xf numFmtId="180" fontId="43" fillId="0" borderId="0"/>
    <xf numFmtId="180" fontId="4" fillId="0" borderId="0"/>
    <xf numFmtId="0" fontId="4" fillId="0" borderId="0" applyFont="0" applyFill="0" applyBorder="0" applyAlignment="0" applyProtection="0"/>
    <xf numFmtId="180" fontId="43" fillId="0" borderId="0"/>
    <xf numFmtId="38" fontId="35" fillId="0" borderId="0" applyAlignment="0" applyProtection="0"/>
    <xf numFmtId="180" fontId="4" fillId="0" borderId="0"/>
    <xf numFmtId="180" fontId="4" fillId="0" borderId="0"/>
    <xf numFmtId="38" fontId="44" fillId="0" borderId="0" applyFont="0" applyFill="0" applyBorder="0" applyAlignment="0" applyProtection="0"/>
    <xf numFmtId="38" fontId="44" fillId="0" borderId="0" applyFont="0" applyFill="0" applyBorder="0" applyAlignment="0" applyProtection="0"/>
    <xf numFmtId="201" fontId="4" fillId="0" borderId="0" applyFont="0" applyFill="0" applyBorder="0" applyAlignment="0" applyProtection="0"/>
    <xf numFmtId="180" fontId="38" fillId="0" borderId="0" applyFont="0" applyFill="0" applyBorder="0" applyAlignment="0" applyProtection="0"/>
    <xf numFmtId="176" fontId="4" fillId="0" borderId="0" applyFont="0" applyFill="0" applyBorder="0" applyAlignment="0" applyProtection="0"/>
    <xf numFmtId="201" fontId="4" fillId="0" borderId="0" applyFont="0" applyFill="0" applyBorder="0" applyAlignment="0" applyProtection="0"/>
    <xf numFmtId="176" fontId="4" fillId="0" borderId="0" applyFont="0" applyFill="0" applyBorder="0" applyAlignment="0" applyProtection="0"/>
    <xf numFmtId="202" fontId="4" fillId="0" borderId="0" applyFont="0" applyFill="0" applyBorder="0" applyAlignment="0" applyProtection="0"/>
    <xf numFmtId="180" fontId="38"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180" fontId="45" fillId="0" borderId="0"/>
    <xf numFmtId="180" fontId="45" fillId="0" borderId="0"/>
    <xf numFmtId="180" fontId="45" fillId="0" borderId="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3" fillId="0" borderId="0"/>
    <xf numFmtId="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80" fontId="46" fillId="0" borderId="0" applyNumberFormat="0" applyFill="0" applyBorder="0" applyProtection="0">
      <alignment horizontal="left"/>
    </xf>
    <xf numFmtId="180" fontId="47" fillId="0" borderId="0" applyNumberFormat="0" applyFill="0" applyBorder="0" applyProtection="0">
      <alignment horizontal="centerContinuous"/>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5" fillId="0" borderId="0"/>
    <xf numFmtId="180" fontId="45" fillId="0" borderId="0"/>
    <xf numFmtId="204" fontId="48" fillId="0" borderId="0"/>
    <xf numFmtId="180" fontId="36" fillId="0" borderId="0"/>
    <xf numFmtId="180" fontId="36" fillId="0" borderId="0"/>
    <xf numFmtId="180" fontId="45" fillId="0" borderId="0"/>
    <xf numFmtId="180" fontId="45" fillId="0" borderId="0"/>
    <xf numFmtId="180" fontId="45" fillId="0" borderId="0"/>
    <xf numFmtId="0" fontId="4" fillId="0" borderId="0" applyFont="0" applyFill="0" applyBorder="0" applyAlignment="0" applyProtection="0"/>
    <xf numFmtId="180" fontId="4" fillId="0" borderId="0"/>
    <xf numFmtId="180" fontId="43" fillId="0" borderId="0"/>
    <xf numFmtId="204" fontId="4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05" fontId="49" fillId="0" borderId="0" applyFont="0" applyFill="0" applyBorder="0" applyAlignment="0" applyProtection="0"/>
    <xf numFmtId="206" fontId="36" fillId="0" borderId="0" applyFont="0" applyFill="0" applyBorder="0" applyAlignment="0" applyProtection="0"/>
    <xf numFmtId="207" fontId="50" fillId="0" borderId="0"/>
    <xf numFmtId="208" fontId="36" fillId="0" borderId="0" applyFont="0" applyFill="0" applyBorder="0" applyAlignment="0" applyProtection="0"/>
    <xf numFmtId="209" fontId="49" fillId="0" borderId="0" applyFont="0" applyFill="0" applyBorder="0" applyAlignment="0" applyProtection="0"/>
    <xf numFmtId="0" fontId="7"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180" fontId="4" fillId="0" borderId="0"/>
    <xf numFmtId="210" fontId="4" fillId="0" borderId="0" applyBorder="0"/>
    <xf numFmtId="0" fontId="4" fillId="0" borderId="0"/>
    <xf numFmtId="0" fontId="4" fillId="0" borderId="0"/>
    <xf numFmtId="180" fontId="4" fillId="0" borderId="0" applyBorder="0"/>
    <xf numFmtId="210" fontId="4" fillId="0" borderId="0" applyBorder="0"/>
    <xf numFmtId="204" fontId="48" fillId="0" borderId="0"/>
    <xf numFmtId="211" fontId="50" fillId="0" borderId="0"/>
    <xf numFmtId="211" fontId="51" fillId="0" borderId="0"/>
    <xf numFmtId="212" fontId="50" fillId="0" borderId="0"/>
    <xf numFmtId="213" fontId="40" fillId="0" borderId="0" applyFont="0" applyFill="0" applyBorder="0" applyAlignment="0" applyProtection="0">
      <protection locked="0"/>
    </xf>
    <xf numFmtId="214" fontId="52" fillId="0" borderId="0"/>
    <xf numFmtId="180" fontId="51" fillId="0" borderId="0"/>
    <xf numFmtId="214" fontId="53" fillId="0" borderId="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189" fontId="54" fillId="56"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9" fontId="54" fillId="20"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189" fontId="54" fillId="57"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189" fontId="54" fillId="59"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189" fontId="54" fillId="60" borderId="0" applyNumberFormat="0" applyBorder="0" applyAlignment="0" applyProtection="0"/>
    <xf numFmtId="215" fontId="50" fillId="0" borderId="0"/>
    <xf numFmtId="216" fontId="51" fillId="0" borderId="0"/>
    <xf numFmtId="215" fontId="55" fillId="0" borderId="0"/>
    <xf numFmtId="0" fontId="4" fillId="0" borderId="0"/>
    <xf numFmtId="0" fontId="4" fillId="0" borderId="0"/>
    <xf numFmtId="217" fontId="50" fillId="0" borderId="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189" fontId="54" fillId="21"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89" fontId="54" fillId="2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189" fontId="54" fillId="23"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189" fontId="57" fillId="62"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89" fontId="57" fillId="21"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89" fontId="57" fillId="28"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89" fontId="57" fillId="24" borderId="0" applyNumberFormat="0" applyBorder="0" applyAlignment="0" applyProtection="0"/>
    <xf numFmtId="0" fontId="38" fillId="0" borderId="0"/>
    <xf numFmtId="0" fontId="8" fillId="65" borderId="0" applyNumberFormat="0" applyBorder="0" applyAlignment="0" applyProtection="0"/>
    <xf numFmtId="0" fontId="8" fillId="12"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189" fontId="57" fillId="67" borderId="0" applyNumberFormat="0" applyBorder="0" applyAlignment="0" applyProtection="0"/>
    <xf numFmtId="0" fontId="8" fillId="68" borderId="0" applyNumberFormat="0" applyBorder="0" applyAlignment="0" applyProtection="0"/>
    <xf numFmtId="0" fontId="8" fillId="11"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89" fontId="57" fillId="22"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189" fontId="57" fillId="26" borderId="0" applyNumberFormat="0" applyBorder="0" applyAlignment="0" applyProtection="0"/>
    <xf numFmtId="0" fontId="8" fillId="68" borderId="0" applyNumberFormat="0" applyBorder="0" applyAlignment="0" applyProtection="0"/>
    <xf numFmtId="0" fontId="8" fillId="9"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89" fontId="57" fillId="25" borderId="0" applyNumberFormat="0" applyBorder="0" applyAlignment="0" applyProtection="0"/>
    <xf numFmtId="218" fontId="58" fillId="0" borderId="13">
      <alignment horizontal="centerContinuous"/>
    </xf>
    <xf numFmtId="219" fontId="59" fillId="40" borderId="16">
      <alignment horizontal="center" vertical="center"/>
    </xf>
    <xf numFmtId="210" fontId="40" fillId="0" borderId="0" applyFont="0" applyFill="0" applyBorder="0" applyAlignment="0" applyProtection="0"/>
    <xf numFmtId="180" fontId="40" fillId="0" borderId="0" applyFont="0" applyFill="0" applyBorder="0" applyAlignment="0" applyProtection="0"/>
    <xf numFmtId="204" fontId="60" fillId="0" borderId="0" applyNumberFormat="0" applyFont="0" applyFill="0" applyBorder="0" applyProtection="0">
      <alignment horizontal="center"/>
    </xf>
    <xf numFmtId="220" fontId="61" fillId="0" borderId="0">
      <alignment horizontal="left"/>
    </xf>
    <xf numFmtId="0" fontId="52" fillId="0" borderId="0"/>
    <xf numFmtId="221" fontId="62" fillId="0" borderId="0" applyFont="0" applyFill="0" applyBorder="0" applyAlignment="0" applyProtection="0"/>
    <xf numFmtId="180" fontId="40" fillId="0" borderId="0" applyFont="0" applyFill="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5" fillId="55"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189" fontId="67" fillId="20" borderId="0" applyNumberFormat="0" applyBorder="0" applyAlignment="0" applyProtection="0"/>
    <xf numFmtId="222" fontId="68" fillId="75" borderId="10" applyNumberFormat="0" applyBorder="0" applyAlignment="0">
      <alignment horizontal="centerContinuous" vertical="center"/>
      <protection hidden="1"/>
    </xf>
    <xf numFmtId="1" fontId="69" fillId="76" borderId="14" applyNumberFormat="0" applyBorder="0" applyAlignment="0">
      <alignment horizontal="center" vertical="top" wrapText="1"/>
      <protection hidden="1"/>
    </xf>
    <xf numFmtId="223" fontId="4" fillId="0" borderId="0" applyFont="0" applyFill="0" applyBorder="0" applyAlignment="0" applyProtection="0"/>
    <xf numFmtId="193" fontId="4" fillId="0" borderId="0" applyNumberFormat="0" applyFont="0" applyAlignment="0" applyProtection="0"/>
    <xf numFmtId="180" fontId="70" fillId="77" borderId="0">
      <alignment horizontal="left"/>
    </xf>
    <xf numFmtId="224" fontId="71" fillId="0" borderId="0" applyFill="0" applyBorder="0" applyAlignment="0" applyProtection="0"/>
    <xf numFmtId="2" fontId="72" fillId="50" borderId="15" applyProtection="0">
      <alignment horizontal="left"/>
      <protection locked="0"/>
    </xf>
    <xf numFmtId="180" fontId="59" fillId="40" borderId="0" applyNumberFormat="0" applyFont="0" applyAlignment="0">
      <alignment horizontal="center"/>
    </xf>
    <xf numFmtId="225" fontId="73" fillId="40" borderId="0" applyFont="0" applyFill="0" applyBorder="0" applyAlignment="0" applyProtection="0"/>
    <xf numFmtId="180" fontId="74" fillId="0" borderId="0" applyNumberFormat="0" applyFill="0" applyBorder="0" applyAlignment="0" applyProtection="0"/>
    <xf numFmtId="180" fontId="75" fillId="0" borderId="13" applyNumberFormat="0" applyFill="0" applyAlignment="0" applyProtection="0"/>
    <xf numFmtId="180" fontId="50" fillId="0" borderId="0"/>
    <xf numFmtId="226" fontId="76" fillId="45" borderId="0" applyFont="0" applyFill="0" applyBorder="0" applyAlignment="0" applyProtection="0"/>
    <xf numFmtId="227" fontId="38" fillId="0" borderId="0" applyAlignment="0" applyProtection="0"/>
    <xf numFmtId="49" fontId="48" fillId="0" borderId="0" applyNumberFormat="0" applyAlignment="0" applyProtection="0">
      <alignment horizontal="left"/>
    </xf>
    <xf numFmtId="49" fontId="77" fillId="0" borderId="17" applyNumberFormat="0" applyAlignment="0" applyProtection="0">
      <alignment horizontal="left" wrapText="1"/>
    </xf>
    <xf numFmtId="49" fontId="78" fillId="0" borderId="0" applyAlignment="0" applyProtection="0">
      <alignment horizontal="left"/>
    </xf>
    <xf numFmtId="228" fontId="36" fillId="0" borderId="0" applyFont="0" applyFill="0" applyBorder="0" applyAlignment="0" applyProtection="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80" fillId="0" borderId="0"/>
    <xf numFmtId="229" fontId="38" fillId="0" borderId="0"/>
    <xf numFmtId="230" fontId="38" fillId="0" borderId="0"/>
    <xf numFmtId="231" fontId="38" fillId="0" borderId="0"/>
    <xf numFmtId="229" fontId="38" fillId="0" borderId="12"/>
    <xf numFmtId="230" fontId="38" fillId="0" borderId="12"/>
    <xf numFmtId="230" fontId="38" fillId="0" borderId="12"/>
    <xf numFmtId="231" fontId="38" fillId="0" borderId="12"/>
    <xf numFmtId="231" fontId="38" fillId="0" borderId="12"/>
    <xf numFmtId="229" fontId="38" fillId="0" borderId="12"/>
    <xf numFmtId="229" fontId="38" fillId="0" borderId="12"/>
    <xf numFmtId="229" fontId="38" fillId="0" borderId="0"/>
    <xf numFmtId="232" fontId="38" fillId="0" borderId="0"/>
    <xf numFmtId="180" fontId="40" fillId="0" borderId="0" applyFill="0" applyBorder="0" applyAlignment="0"/>
    <xf numFmtId="233" fontId="38" fillId="0" borderId="0"/>
    <xf numFmtId="234" fontId="38" fillId="0" borderId="0"/>
    <xf numFmtId="232" fontId="38" fillId="0" borderId="12"/>
    <xf numFmtId="233" fontId="38" fillId="0" borderId="12"/>
    <xf numFmtId="233" fontId="38" fillId="0" borderId="12"/>
    <xf numFmtId="234" fontId="38" fillId="0" borderId="12"/>
    <xf numFmtId="234" fontId="38" fillId="0" borderId="12"/>
    <xf numFmtId="232" fontId="38" fillId="0" borderId="12"/>
    <xf numFmtId="232" fontId="38" fillId="0" borderId="12"/>
    <xf numFmtId="232" fontId="38" fillId="0" borderId="0"/>
    <xf numFmtId="235" fontId="38" fillId="0" borderId="0">
      <alignment horizontal="right"/>
      <protection locked="0"/>
    </xf>
    <xf numFmtId="236" fontId="38" fillId="0" borderId="0">
      <alignment horizontal="right"/>
      <protection locked="0"/>
    </xf>
    <xf numFmtId="237" fontId="38" fillId="0" borderId="0"/>
    <xf numFmtId="238" fontId="38" fillId="0" borderId="0"/>
    <xf numFmtId="239" fontId="38" fillId="0" borderId="0"/>
    <xf numFmtId="237" fontId="38" fillId="0" borderId="12"/>
    <xf numFmtId="238" fontId="38" fillId="0" borderId="12"/>
    <xf numFmtId="238" fontId="38" fillId="0" borderId="12"/>
    <xf numFmtId="239" fontId="38" fillId="0" borderId="12"/>
    <xf numFmtId="239" fontId="38" fillId="0" borderId="12"/>
    <xf numFmtId="237" fontId="38" fillId="0" borderId="12"/>
    <xf numFmtId="237" fontId="38" fillId="0" borderId="12"/>
    <xf numFmtId="237" fontId="38" fillId="0" borderId="0"/>
    <xf numFmtId="240" fontId="4" fillId="46" borderId="0"/>
    <xf numFmtId="180" fontId="4" fillId="0" borderId="0">
      <alignment vertical="center"/>
    </xf>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189" fontId="83" fillId="61" borderId="18" applyNumberFormat="0" applyAlignment="0" applyProtection="0"/>
    <xf numFmtId="189" fontId="83" fillId="61" borderId="18" applyNumberFormat="0" applyAlignment="0" applyProtection="0"/>
    <xf numFmtId="38" fontId="84" fillId="0" borderId="0" applyNumberFormat="0" applyFill="0" applyBorder="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189" fontId="86" fillId="79" borderId="19" applyNumberFormat="0" applyAlignment="0" applyProtection="0"/>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7" fontId="59" fillId="0" borderId="13">
      <alignment horizontal="center"/>
    </xf>
    <xf numFmtId="37" fontId="59" fillId="0" borderId="0">
      <alignment horizontal="center" vertical="center" wrapText="1"/>
    </xf>
    <xf numFmtId="1" fontId="87" fillId="0" borderId="20">
      <alignment vertical="top"/>
    </xf>
    <xf numFmtId="173" fontId="88" fillId="0" borderId="0" applyBorder="0">
      <alignment horizontal="right"/>
    </xf>
    <xf numFmtId="173" fontId="88" fillId="0" borderId="21" applyAlignment="0">
      <alignment horizontal="right"/>
    </xf>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38" fontId="4" fillId="0" borderId="0" applyFont="0" applyFill="0" applyBorder="0" applyAlignment="0" applyProtection="0"/>
    <xf numFmtId="204" fontId="40" fillId="0" borderId="0" applyFont="0" applyFill="0" applyBorder="0" applyAlignment="0" applyProtection="0">
      <protection locked="0"/>
    </xf>
    <xf numFmtId="40" fontId="40" fillId="0" borderId="0" applyFont="0" applyFill="0" applyBorder="0" applyAlignment="0" applyProtection="0">
      <protection locked="0"/>
    </xf>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NumberFormat="0" applyFont="0" applyBorder="0" applyAlignment="0"/>
    <xf numFmtId="207" fontId="50" fillId="0" borderId="0"/>
    <xf numFmtId="242" fontId="52" fillId="0" borderId="0"/>
    <xf numFmtId="180" fontId="89" fillId="0" borderId="0" applyFont="0" applyFill="0" applyBorder="0" applyAlignment="0" applyProtection="0">
      <alignment horizontal="right"/>
    </xf>
    <xf numFmtId="243" fontId="89" fillId="0" borderId="0" applyFont="0" applyFill="0" applyBorder="0" applyAlignment="0" applyProtection="0"/>
    <xf numFmtId="180" fontId="89" fillId="0" borderId="0" applyFont="0" applyFill="0" applyBorder="0" applyAlignment="0" applyProtection="0">
      <alignment horizontal="right"/>
    </xf>
    <xf numFmtId="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242" fontId="7" fillId="0" borderId="0" applyFont="0" applyFill="0" applyBorder="0" applyAlignment="0" applyProtection="0"/>
    <xf numFmtId="174" fontId="7" fillId="0" borderId="0" applyFont="0" applyFill="0" applyBorder="0" applyAlignment="0" applyProtection="0"/>
    <xf numFmtId="193" fontId="7" fillId="0" borderId="0" applyFont="0" applyFill="0" applyBorder="0" applyAlignment="0" applyProtection="0"/>
    <xf numFmtId="174"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44" fontId="7" fillId="0" borderId="0" applyFont="0" applyFill="0" applyBorder="0" applyAlignment="0" applyProtection="0"/>
    <xf numFmtId="245" fontId="7" fillId="0" borderId="0" applyFont="0" applyFill="0" applyBorder="0" applyAlignment="0" applyProtection="0"/>
    <xf numFmtId="245" fontId="7" fillId="0" borderId="0" applyFont="0" applyFill="0" applyBorder="0" applyAlignment="0" applyProtection="0"/>
    <xf numFmtId="173" fontId="7" fillId="0" borderId="0" applyFont="0" applyFill="0" applyBorder="0" applyAlignment="0" applyProtection="0"/>
    <xf numFmtId="188"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4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47"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8" fontId="4" fillId="0" borderId="0" applyFont="0" applyFill="0" applyBorder="0" applyAlignment="0" applyProtection="0"/>
    <xf numFmtId="38" fontId="36" fillId="0" borderId="0" applyFill="0" applyBorder="0" applyProtection="0">
      <alignment horizontal="center"/>
    </xf>
    <xf numFmtId="180" fontId="90" fillId="0" borderId="0">
      <protection locked="0"/>
    </xf>
    <xf numFmtId="249" fontId="4" fillId="0" borderId="0" applyBorder="0"/>
    <xf numFmtId="250" fontId="48" fillId="0" borderId="0" applyBorder="0"/>
    <xf numFmtId="251" fontId="4" fillId="0" borderId="0" applyFill="0" applyBorder="0">
      <alignment horizontal="left"/>
    </xf>
    <xf numFmtId="180" fontId="91" fillId="0" borderId="0" applyNumberFormat="0" applyAlignment="0">
      <alignment horizontal="left"/>
    </xf>
    <xf numFmtId="37" fontId="4" fillId="80" borderId="0" applyFont="0" applyBorder="0" applyAlignment="0" applyProtection="0"/>
    <xf numFmtId="193" fontId="45" fillId="80" borderId="0" applyFont="0" applyBorder="0" applyAlignment="0" applyProtection="0"/>
    <xf numFmtId="39" fontId="45" fillId="80" borderId="0" applyFont="0" applyBorder="0" applyAlignment="0" applyProtection="0"/>
    <xf numFmtId="252" fontId="92" fillId="0" borderId="0"/>
    <xf numFmtId="253" fontId="40" fillId="0" borderId="0" applyFont="0" applyFill="0" applyBorder="0" applyAlignment="0" applyProtection="0">
      <protection locked="0"/>
    </xf>
    <xf numFmtId="254" fontId="40" fillId="0" borderId="0" applyFont="0" applyFill="0" applyBorder="0" applyAlignment="0" applyProtection="0">
      <protection locked="0"/>
    </xf>
    <xf numFmtId="255" fontId="4" fillId="0" borderId="0">
      <alignment horizontal="right"/>
    </xf>
    <xf numFmtId="180" fontId="89" fillId="0" borderId="0" applyFont="0" applyFill="0" applyBorder="0" applyAlignment="0" applyProtection="0">
      <alignment horizontal="right"/>
    </xf>
    <xf numFmtId="256" fontId="23" fillId="0" borderId="0" applyFont="0" applyFill="0" applyBorder="0" applyAlignment="0" applyProtection="0"/>
    <xf numFmtId="257" fontId="4" fillId="0" borderId="0" applyFont="0" applyFill="0" applyBorder="0" applyAlignment="0" applyProtection="0"/>
    <xf numFmtId="180" fontId="89" fillId="0" borderId="0" applyFont="0" applyFill="0" applyBorder="0" applyAlignment="0" applyProtection="0">
      <alignment horizontal="right"/>
    </xf>
    <xf numFmtId="256" fontId="8" fillId="0" borderId="0" applyFont="0" applyFill="0" applyBorder="0" applyAlignment="0" applyProtection="0"/>
    <xf numFmtId="251" fontId="4"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8" fontId="4" fillId="0" borderId="0" applyFont="0" applyFill="0" applyBorder="0" applyAlignment="0" applyProtection="0"/>
    <xf numFmtId="180" fontId="4" fillId="0" borderId="0" applyFont="0" applyFill="0" applyBorder="0" applyAlignment="0" applyProtection="0"/>
    <xf numFmtId="49" fontId="93" fillId="81" borderId="0" applyAlignment="0" applyProtection="0">
      <alignment vertical="center"/>
    </xf>
    <xf numFmtId="259" fontId="39" fillId="46" borderId="15">
      <alignment horizontal="right"/>
    </xf>
    <xf numFmtId="260" fontId="36" fillId="0" borderId="0" applyFont="0" applyFill="0" applyBorder="0" applyAlignment="0" applyProtection="0"/>
    <xf numFmtId="229" fontId="38" fillId="45" borderId="22">
      <protection locked="0"/>
    </xf>
    <xf numFmtId="230" fontId="38" fillId="45" borderId="22">
      <protection locked="0"/>
    </xf>
    <xf numFmtId="231" fontId="38" fillId="45" borderId="22">
      <protection locked="0"/>
    </xf>
    <xf numFmtId="229" fontId="38" fillId="45" borderId="22">
      <protection locked="0"/>
    </xf>
    <xf numFmtId="232" fontId="38" fillId="45" borderId="22">
      <protection locked="0"/>
    </xf>
    <xf numFmtId="233" fontId="38" fillId="45" borderId="22">
      <protection locked="0"/>
    </xf>
    <xf numFmtId="234" fontId="38" fillId="45" borderId="22">
      <protection locked="0"/>
    </xf>
    <xf numFmtId="232" fontId="38" fillId="45" borderId="22">
      <protection locked="0"/>
    </xf>
    <xf numFmtId="235" fontId="38" fillId="37" borderId="22">
      <alignment horizontal="right"/>
      <protection locked="0"/>
    </xf>
    <xf numFmtId="236" fontId="38" fillId="37" borderId="22">
      <alignment horizontal="right"/>
      <protection locked="0"/>
    </xf>
    <xf numFmtId="0" fontId="38" fillId="82" borderId="22">
      <alignment horizontal="left"/>
      <protection locked="0"/>
    </xf>
    <xf numFmtId="49" fontId="38" fillId="38" borderId="22">
      <alignment horizontal="left" vertical="top" wrapText="1"/>
      <protection locked="0"/>
    </xf>
    <xf numFmtId="237" fontId="38" fillId="45" borderId="22">
      <protection locked="0"/>
    </xf>
    <xf numFmtId="238" fontId="38" fillId="45" borderId="22">
      <protection locked="0"/>
    </xf>
    <xf numFmtId="239" fontId="38" fillId="45" borderId="22">
      <protection locked="0"/>
    </xf>
    <xf numFmtId="237" fontId="38" fillId="45" borderId="22">
      <protection locked="0"/>
    </xf>
    <xf numFmtId="49" fontId="38" fillId="38" borderId="22">
      <alignment horizontal="left"/>
      <protection locked="0"/>
    </xf>
    <xf numFmtId="261" fontId="38" fillId="45" borderId="22">
      <alignment horizontal="left" indent="1"/>
      <protection locked="0"/>
    </xf>
    <xf numFmtId="262" fontId="4" fillId="45" borderId="23"/>
    <xf numFmtId="262" fontId="4" fillId="45" borderId="23"/>
    <xf numFmtId="262" fontId="4" fillId="45" borderId="23"/>
    <xf numFmtId="262" fontId="4" fillId="45" borderId="23"/>
    <xf numFmtId="262" fontId="4" fillId="45" borderId="23"/>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180" fontId="89" fillId="0" borderId="0" applyFont="0" applyFill="0" applyBorder="0" applyAlignment="0" applyProtection="0"/>
    <xf numFmtId="264" fontId="4" fillId="0" borderId="0" applyFont="0" applyFill="0" applyBorder="0" applyAlignment="0" applyProtection="0"/>
    <xf numFmtId="180" fontId="89" fillId="0" borderId="0" applyFont="0" applyFill="0" applyBorder="0" applyAlignment="0" applyProtection="0"/>
    <xf numFmtId="180" fontId="88" fillId="50" borderId="0">
      <alignment horizontal="left"/>
    </xf>
    <xf numFmtId="263" fontId="4" fillId="0" borderId="0" applyFill="0" applyBorder="0"/>
    <xf numFmtId="14" fontId="4" fillId="0" borderId="0"/>
    <xf numFmtId="265" fontId="4" fillId="0" borderId="0" applyFont="0" applyFill="0" applyBorder="0" applyAlignment="0" applyProtection="0"/>
    <xf numFmtId="266" fontId="4" fillId="0" borderId="0" applyFont="0" applyFill="0" applyBorder="0" applyProtection="0">
      <alignment vertical="top"/>
    </xf>
    <xf numFmtId="266" fontId="4" fillId="0" borderId="0" applyFont="0" applyFill="0" applyBorder="0" applyProtection="0">
      <alignment vertical="top"/>
    </xf>
    <xf numFmtId="266" fontId="4" fillId="0" borderId="0" applyFont="0" applyFill="0" applyBorder="0" applyProtection="0">
      <alignment vertical="top"/>
    </xf>
    <xf numFmtId="267" fontId="4" fillId="0" borderId="0" applyFont="0" applyFill="0" applyBorder="0" applyAlignment="0" applyProtection="0"/>
    <xf numFmtId="266" fontId="4" fillId="0" borderId="0" applyFont="0" applyFill="0" applyBorder="0" applyProtection="0">
      <alignment vertical="top"/>
    </xf>
    <xf numFmtId="267" fontId="4" fillId="0" borderId="0" applyFont="0" applyFill="0" applyBorder="0" applyAlignment="0" applyProtection="0"/>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12" fontId="52" fillId="0" borderId="0">
      <alignment horizontal="right"/>
    </xf>
    <xf numFmtId="207" fontId="52" fillId="0" borderId="0">
      <alignment horizontal="right"/>
      <protection locked="0"/>
    </xf>
    <xf numFmtId="207" fontId="52" fillId="0" borderId="0"/>
    <xf numFmtId="269" fontId="52" fillId="0" borderId="0">
      <alignment horizontal="right"/>
      <protection locked="0"/>
    </xf>
    <xf numFmtId="207" fontId="53" fillId="0" borderId="0"/>
    <xf numFmtId="270" fontId="48" fillId="83" borderId="0" applyAlignment="0" applyProtection="0">
      <alignment horizontal="right"/>
    </xf>
    <xf numFmtId="271" fontId="4" fillId="0" borderId="0" applyFont="0" applyFill="0" applyBorder="0" applyAlignment="0" applyProtection="0"/>
    <xf numFmtId="166" fontId="4" fillId="0" borderId="0" applyFont="0" applyFill="0" applyBorder="0" applyAlignment="0" applyProtection="0"/>
    <xf numFmtId="204" fontId="60" fillId="46" borderId="0" applyNumberFormat="0" applyFont="0" applyBorder="0" applyAlignment="0" applyProtection="0"/>
    <xf numFmtId="254" fontId="36" fillId="0" borderId="0" applyFill="0" applyBorder="0" applyProtection="0">
      <alignment horizontal="center"/>
    </xf>
    <xf numFmtId="253" fontId="36" fillId="0" borderId="0">
      <alignment horizontal="center"/>
    </xf>
    <xf numFmtId="254" fontId="36" fillId="0" borderId="0" applyFill="0" applyBorder="0" applyProtection="0">
      <alignment horizontal="center"/>
    </xf>
    <xf numFmtId="251" fontId="94" fillId="0" borderId="0">
      <alignment horizontal="center"/>
    </xf>
    <xf numFmtId="180" fontId="89" fillId="0" borderId="24" applyNumberFormat="0" applyFont="0" applyFill="0" applyAlignment="0" applyProtection="0"/>
    <xf numFmtId="210" fontId="95" fillId="0" borderId="25"/>
    <xf numFmtId="211" fontId="52" fillId="0" borderId="0"/>
    <xf numFmtId="38" fontId="44" fillId="0" borderId="0" applyFont="0" applyFill="0" applyBorder="0" applyAlignment="0" applyProtection="0"/>
    <xf numFmtId="180" fontId="96" fillId="0" borderId="0" applyFont="0" applyFill="0" applyBorder="0" applyAlignment="0" applyProtection="0"/>
    <xf numFmtId="180" fontId="97" fillId="0" borderId="0" applyNumberFormat="0" applyAlignment="0">
      <alignment horizontal="left"/>
    </xf>
    <xf numFmtId="272" fontId="39" fillId="0" borderId="0"/>
    <xf numFmtId="273" fontId="39" fillId="0" borderId="0"/>
    <xf numFmtId="274" fontId="39" fillId="0" borderId="0"/>
    <xf numFmtId="275" fontId="39" fillId="0" borderId="0"/>
    <xf numFmtId="276" fontId="39" fillId="0" borderId="0"/>
    <xf numFmtId="277" fontId="39" fillId="0" borderId="0"/>
    <xf numFmtId="189" fontId="4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278" fontId="4" fillId="0" borderId="0" applyFont="0" applyFill="0" applyBorder="0" applyAlignment="0" applyProtection="0"/>
    <xf numFmtId="279" fontId="4" fillId="0" borderId="0" applyFont="0" applyFill="0" applyBorder="0" applyAlignment="0" applyProtection="0"/>
    <xf numFmtId="280" fontId="4" fillId="0" borderId="0" applyFont="0" applyFill="0" applyBorder="0" applyAlignment="0" applyProtection="0"/>
    <xf numFmtId="180" fontId="4"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9" fontId="100" fillId="0" borderId="0" applyNumberFormat="0" applyFill="0" applyBorder="0" applyAlignment="0" applyProtection="0"/>
    <xf numFmtId="0" fontId="36" fillId="79" borderId="0" applyNumberFormat="0" applyFont="0" applyBorder="0" applyAlignment="0" applyProtection="0"/>
    <xf numFmtId="0" fontId="36" fillId="79" borderId="0" applyNumberFormat="0" applyFont="0" applyBorder="0" applyAlignment="0" applyProtection="0"/>
    <xf numFmtId="0" fontId="101" fillId="0" borderId="0" applyNumberFormat="0" applyFill="0" applyBorder="0" applyAlignment="0" applyProtection="0"/>
    <xf numFmtId="281" fontId="102" fillId="0" borderId="0" applyFill="0" applyBorder="0"/>
    <xf numFmtId="15" fontId="13" fillId="0" borderId="0" applyFill="0" applyBorder="0" applyProtection="0">
      <alignment horizontal="center"/>
    </xf>
    <xf numFmtId="0" fontId="36" fillId="20" borderId="0" applyNumberFormat="0" applyFont="0" applyBorder="0" applyAlignment="0" applyProtection="0"/>
    <xf numFmtId="0" fontId="36" fillId="20" borderId="0" applyNumberFormat="0" applyFont="0" applyBorder="0" applyAlignment="0" applyProtection="0"/>
    <xf numFmtId="282" fontId="103" fillId="0" borderId="0" applyFill="0" applyBorder="0" applyProtection="0"/>
    <xf numFmtId="283" fontId="14" fillId="61" borderId="4" applyAlignment="0" applyProtection="0"/>
    <xf numFmtId="283" fontId="14" fillId="61" borderId="4" applyAlignment="0" applyProtection="0"/>
    <xf numFmtId="284" fontId="104" fillId="0" borderId="0" applyNumberFormat="0" applyFill="0" applyBorder="0" applyAlignment="0" applyProtection="0"/>
    <xf numFmtId="284" fontId="105" fillId="0" borderId="0" applyNumberFormat="0" applyFill="0" applyBorder="0" applyAlignment="0" applyProtection="0"/>
    <xf numFmtId="15" fontId="101" fillId="45" borderId="22">
      <alignment horizontal="center"/>
      <protection locked="0"/>
    </xf>
    <xf numFmtId="285" fontId="101" fillId="45" borderId="22" applyAlignment="0">
      <protection locked="0"/>
    </xf>
    <xf numFmtId="286" fontId="101" fillId="45" borderId="22" applyAlignment="0">
      <protection locked="0"/>
    </xf>
    <xf numFmtId="286"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8" fontId="13" fillId="0" borderId="0" applyFill="0" applyBorder="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28" borderId="0" applyNumberFormat="0" applyFont="0" applyBorder="0" applyAlignment="0" applyProtection="0"/>
    <xf numFmtId="0" fontId="36" fillId="28" borderId="0" applyNumberFormat="0" applyFont="0" applyBorder="0" applyAlignment="0" applyProtection="0"/>
    <xf numFmtId="191" fontId="4" fillId="0" borderId="0" applyFont="0" applyFill="0" applyBorder="0" applyAlignment="0" applyProtection="0"/>
    <xf numFmtId="164" fontId="4" fillId="0" borderId="0" applyFont="0" applyFill="0" applyBorder="0" applyAlignment="0" applyProtection="0"/>
    <xf numFmtId="289" fontId="4" fillId="0" borderId="0" applyFont="0" applyFill="0" applyBorder="0" applyAlignment="0" applyProtection="0"/>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1" fontId="106" fillId="84" borderId="28" applyNumberFormat="0" applyBorder="0" applyAlignment="0">
      <alignment horizontal="centerContinuous" vertical="center"/>
      <protection locked="0"/>
    </xf>
    <xf numFmtId="180" fontId="90" fillId="0" borderId="0">
      <protection locked="0"/>
    </xf>
    <xf numFmtId="251" fontId="107" fillId="0" borderId="0"/>
    <xf numFmtId="251" fontId="107" fillId="0" borderId="0"/>
    <xf numFmtId="180" fontId="108" fillId="0" borderId="0"/>
    <xf numFmtId="180" fontId="109" fillId="0" borderId="0" applyFill="0" applyBorder="0" applyProtection="0">
      <alignment horizontal="left"/>
    </xf>
    <xf numFmtId="4" fontId="110" fillId="0" borderId="0">
      <protection locked="0"/>
    </xf>
    <xf numFmtId="0" fontId="93" fillId="19" borderId="0" applyAlignment="0" applyProtection="0">
      <alignment horizontal="right" vertical="center"/>
    </xf>
    <xf numFmtId="252" fontId="111" fillId="0" borderId="0"/>
    <xf numFmtId="273" fontId="39" fillId="0" borderId="29"/>
    <xf numFmtId="291" fontId="39" fillId="46" borderId="15">
      <alignment horizontal="right"/>
    </xf>
    <xf numFmtId="292" fontId="4" fillId="0" borderId="0" applyFont="0" applyFill="0" applyBorder="0" applyAlignment="0" applyProtection="0"/>
    <xf numFmtId="293" fontId="112" fillId="0" borderId="0" applyFont="0" applyFill="0" applyBorder="0" applyAlignment="0" applyProtection="0"/>
    <xf numFmtId="294" fontId="4" fillId="0" borderId="0" applyFont="0" applyFill="0" applyBorder="0" applyAlignment="0" applyProtection="0"/>
    <xf numFmtId="295" fontId="11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189" fontId="114" fillId="57" borderId="0" applyNumberFormat="0" applyBorder="0" applyAlignment="0" applyProtection="0"/>
    <xf numFmtId="2" fontId="115" fillId="50" borderId="15" applyProtection="0">
      <alignment horizontal="left"/>
      <protection locked="0"/>
    </xf>
    <xf numFmtId="38" fontId="48" fillId="46" borderId="0" applyNumberFormat="0" applyBorder="0" applyAlignment="0" applyProtection="0"/>
    <xf numFmtId="0" fontId="4" fillId="61" borderId="0" applyNumberFormat="0" applyFont="0" applyBorder="0" applyAlignment="0" applyProtection="0"/>
    <xf numFmtId="296" fontId="88" fillId="36" borderId="30" applyNumberFormat="0" applyFont="0" applyAlignment="0"/>
    <xf numFmtId="180" fontId="89" fillId="0" borderId="0" applyFont="0" applyFill="0" applyBorder="0" applyAlignment="0" applyProtection="0">
      <alignment horizontal="right"/>
    </xf>
    <xf numFmtId="180" fontId="116" fillId="0" borderId="0" applyProtection="0">
      <alignment horizontal="right"/>
    </xf>
    <xf numFmtId="180" fontId="73" fillId="0" borderId="31" applyNumberFormat="0" applyAlignment="0" applyProtection="0">
      <alignment horizontal="left" vertical="center"/>
    </xf>
    <xf numFmtId="180" fontId="73" fillId="0" borderId="32">
      <alignment horizontal="left" vertical="center"/>
    </xf>
    <xf numFmtId="2" fontId="69" fillId="76" borderId="0" applyAlignment="0">
      <alignment horizontal="right"/>
      <protection locked="0"/>
    </xf>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89" fontId="119" fillId="0" borderId="34"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189" fontId="122" fillId="0" borderId="35"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189" fontId="125" fillId="0" borderId="36"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9" fontId="125" fillId="0" borderId="0" applyNumberFormat="0" applyFill="0" applyBorder="0" applyAlignment="0" applyProtection="0"/>
    <xf numFmtId="180" fontId="36" fillId="0" borderId="0">
      <protection locked="0"/>
    </xf>
    <xf numFmtId="180" fontId="36" fillId="0" borderId="0">
      <protection locked="0"/>
    </xf>
    <xf numFmtId="297" fontId="126" fillId="0" borderId="0">
      <alignment horizontal="right"/>
    </xf>
    <xf numFmtId="298" fontId="56" fillId="0" borderId="0" applyAlignment="0">
      <alignment horizontal="right"/>
      <protection hidden="1"/>
    </xf>
    <xf numFmtId="180" fontId="101" fillId="0" borderId="37" applyNumberFormat="0" applyFill="0" applyAlignment="0" applyProtection="0"/>
    <xf numFmtId="204" fontId="127" fillId="0" borderId="0" applyNumberFormat="0" applyBorder="0" applyAlignment="0" applyProtection="0">
      <alignment horizontal="right" wrapText="1"/>
    </xf>
    <xf numFmtId="0" fontId="2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89" fontId="131"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89" fontId="135" fillId="0" borderId="0" applyNumberFormat="0" applyFill="0" applyBorder="0" applyAlignment="0" applyProtection="0">
      <alignment vertical="top"/>
      <protection locked="0"/>
    </xf>
    <xf numFmtId="180" fontId="136" fillId="0" borderId="0">
      <alignment wrapText="1"/>
    </xf>
    <xf numFmtId="10" fontId="48" fillId="36" borderId="30" applyNumberFormat="0" applyBorder="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189" fontId="139" fillId="60" borderId="38" applyNumberFormat="0" applyAlignment="0" applyProtection="0"/>
    <xf numFmtId="189" fontId="139" fillId="60" borderId="38" applyNumberFormat="0" applyAlignment="0" applyProtection="0"/>
    <xf numFmtId="0" fontId="48" fillId="0" borderId="0" applyNumberFormat="0" applyFill="0" applyBorder="0" applyAlignment="0">
      <protection locked="0"/>
    </xf>
    <xf numFmtId="0" fontId="140" fillId="34" borderId="0"/>
    <xf numFmtId="240" fontId="59" fillId="86" borderId="0">
      <protection locked="0"/>
    </xf>
    <xf numFmtId="299" fontId="36" fillId="0" borderId="0"/>
    <xf numFmtId="0" fontId="141" fillId="0" borderId="0"/>
    <xf numFmtId="38" fontId="142" fillId="0" borderId="0"/>
    <xf numFmtId="38" fontId="143" fillId="0" borderId="0"/>
    <xf numFmtId="38" fontId="144" fillId="0" borderId="0"/>
    <xf numFmtId="38" fontId="145" fillId="0" borderId="0"/>
    <xf numFmtId="0" fontId="62" fillId="0" borderId="0"/>
    <xf numFmtId="0" fontId="62" fillId="0" borderId="0"/>
    <xf numFmtId="0" fontId="62" fillId="0" borderId="0"/>
    <xf numFmtId="0" fontId="38" fillId="0" borderId="0"/>
    <xf numFmtId="0" fontId="146" fillId="0" borderId="0"/>
    <xf numFmtId="0" fontId="147" fillId="0" borderId="0">
      <alignment horizontal="center"/>
    </xf>
    <xf numFmtId="300" fontId="148" fillId="0" borderId="0" applyFont="0" applyFill="0" applyBorder="0" applyAlignment="0" applyProtection="0"/>
    <xf numFmtId="180" fontId="4" fillId="0" borderId="0" applyNumberFormat="0" applyFont="0" applyFill="0" applyBorder="0" applyProtection="0">
      <alignment horizontal="left" vertical="center"/>
    </xf>
    <xf numFmtId="168" fontId="31" fillId="2" borderId="0"/>
    <xf numFmtId="168" fontId="32" fillId="53" borderId="0"/>
    <xf numFmtId="180" fontId="48" fillId="46" borderId="0"/>
    <xf numFmtId="38" fontId="149" fillId="0" borderId="0" applyNumberFormat="0" applyFill="0" applyBorder="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189" fontId="152" fillId="0" borderId="40" applyNumberFormat="0" applyFill="0" applyAlignment="0" applyProtection="0"/>
    <xf numFmtId="0" fontId="93" fillId="87" borderId="0" applyAlignment="0" applyProtection="0">
      <alignment horizontal="right" vertical="center"/>
    </xf>
    <xf numFmtId="197" fontId="49" fillId="0" borderId="0" applyFont="0" applyFill="0" applyBorder="0" applyAlignment="0" applyProtection="0">
      <alignment horizontal="right"/>
    </xf>
    <xf numFmtId="301"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302"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40" fontId="153" fillId="0" borderId="0">
      <alignment horizontal="right"/>
    </xf>
    <xf numFmtId="37" fontId="154" fillId="0" borderId="0"/>
    <xf numFmtId="180" fontId="155" fillId="0" borderId="0">
      <alignment vertical="center"/>
    </xf>
    <xf numFmtId="180" fontId="4" fillId="0" borderId="0" applyNumberFormat="0" applyFill="0" applyBorder="0" applyAlignment="0" applyProtection="0"/>
    <xf numFmtId="164"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3" fontId="4" fillId="0" borderId="0" applyFont="0" applyFill="0" applyBorder="0" applyAlignment="0" applyProtection="0"/>
    <xf numFmtId="304" fontId="39" fillId="0" borderId="0">
      <alignment horizontal="right"/>
    </xf>
    <xf numFmtId="180" fontId="156" fillId="0" borderId="21"/>
    <xf numFmtId="305" fontId="44" fillId="0" borderId="0" applyFont="0" applyFill="0" applyBorder="0" applyAlignment="0" applyProtection="0"/>
    <xf numFmtId="306" fontId="4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7" fontId="48" fillId="36" borderId="0">
      <alignment horizontal="center"/>
    </xf>
    <xf numFmtId="308" fontId="36" fillId="0" borderId="0" applyFill="0" applyBorder="0" applyProtection="0">
      <alignment horizontal="center"/>
    </xf>
    <xf numFmtId="309" fontId="36" fillId="0" borderId="0" applyFont="0" applyFill="0" applyBorder="0" applyAlignment="0" applyProtection="0">
      <alignment horizontal="centerContinuous"/>
      <protection locked="0"/>
    </xf>
    <xf numFmtId="49" fontId="157" fillId="81" borderId="0" applyAlignment="0" applyProtection="0">
      <alignment horizontal="centerContinuous" vertical="center"/>
    </xf>
    <xf numFmtId="310" fontId="48" fillId="0" borderId="0" applyFont="0" applyFill="0" applyBorder="0" applyAlignment="0" applyProtection="0">
      <alignment horizontal="right"/>
    </xf>
    <xf numFmtId="0" fontId="76" fillId="0" borderId="0">
      <alignment horizontal="right"/>
    </xf>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89" fontId="159" fillId="18" borderId="0" applyNumberFormat="0" applyBorder="0" applyAlignment="0" applyProtection="0"/>
    <xf numFmtId="37" fontId="160" fillId="0" borderId="0"/>
    <xf numFmtId="297" fontId="161" fillId="0" borderId="0"/>
    <xf numFmtId="311" fontId="40" fillId="0" borderId="0"/>
    <xf numFmtId="311" fontId="40" fillId="0" borderId="13"/>
    <xf numFmtId="311" fontId="40" fillId="0" borderId="41"/>
    <xf numFmtId="311" fontId="40" fillId="0" borderId="0"/>
    <xf numFmtId="312" fontId="52" fillId="0" borderId="0"/>
    <xf numFmtId="313" fontId="52" fillId="0" borderId="0"/>
    <xf numFmtId="314" fontId="52" fillId="0" borderId="0"/>
    <xf numFmtId="315" fontId="48" fillId="0" borderId="0"/>
    <xf numFmtId="316" fontId="48" fillId="0" borderId="0"/>
    <xf numFmtId="38" fontId="4" fillId="0" borderId="0" applyFont="0" applyFill="0" applyBorder="0" applyAlignment="0" applyProtection="0"/>
    <xf numFmtId="0" fontId="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7" fillId="0" borderId="0"/>
    <xf numFmtId="0" fontId="8"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4" fillId="0" borderId="0"/>
    <xf numFmtId="0" fontId="7"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7" fillId="0" borderId="0"/>
    <xf numFmtId="0" fontId="7"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9"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5" fillId="0" borderId="0"/>
    <xf numFmtId="189" fontId="5"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1" fillId="0" borderId="0"/>
    <xf numFmtId="0" fontId="4" fillId="0" borderId="0"/>
    <xf numFmtId="180" fontId="4"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189"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4" fontId="2" fillId="0" borderId="0"/>
    <xf numFmtId="174" fontId="19" fillId="0" borderId="0"/>
    <xf numFmtId="174" fontId="19" fillId="0" borderId="0"/>
    <xf numFmtId="174" fontId="19" fillId="0" borderId="0"/>
    <xf numFmtId="174" fontId="19" fillId="0" borderId="0"/>
    <xf numFmtId="174" fontId="19"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 fillId="0" borderId="0"/>
    <xf numFmtId="0" fontId="23" fillId="0" borderId="0" applyFill="0" applyBorder="0" applyAlignment="0" applyProtection="0"/>
    <xf numFmtId="0" fontId="23"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applyFill="0" applyBorder="0" applyAlignment="0" applyProtection="0"/>
    <xf numFmtId="0" fontId="2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19" fillId="0" borderId="0"/>
    <xf numFmtId="0" fontId="4" fillId="0" borderId="0"/>
    <xf numFmtId="0" fontId="4" fillId="0" borderId="0"/>
    <xf numFmtId="0" fontId="2" fillId="0" borderId="0"/>
    <xf numFmtId="0" fontId="4"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3" fillId="0" borderId="0"/>
    <xf numFmtId="0" fontId="4" fillId="0" borderId="0" applyNumberFormat="0" applyFont="0" applyFill="0" applyBorder="0" applyAlignment="0" applyProtection="0"/>
    <xf numFmtId="0" fontId="13" fillId="0" borderId="0"/>
    <xf numFmtId="0" fontId="13" fillId="0" borderId="0"/>
    <xf numFmtId="0" fontId="13" fillId="0" borderId="0"/>
    <xf numFmtId="0" fontId="1" fillId="0" borderId="0"/>
    <xf numFmtId="0" fontId="23" fillId="0" borderId="0"/>
    <xf numFmtId="0" fontId="23" fillId="0" borderId="0"/>
    <xf numFmtId="0" fontId="4" fillId="0" borderId="0" applyNumberFormat="0" applyFont="0" applyFill="0" applyBorder="0" applyAlignment="0" applyProtection="0"/>
    <xf numFmtId="0" fontId="23"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0"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317" fontId="50" fillId="0" borderId="41"/>
    <xf numFmtId="0" fontId="101" fillId="0" borderId="0" applyFill="0" applyBorder="0">
      <protection locked="0"/>
    </xf>
    <xf numFmtId="180" fontId="4" fillId="0" borderId="0"/>
    <xf numFmtId="180" fontId="163" fillId="0" borderId="0"/>
    <xf numFmtId="180" fontId="164" fillId="0" borderId="0"/>
    <xf numFmtId="180" fontId="165" fillId="0" borderId="0"/>
    <xf numFmtId="180" fontId="166" fillId="0" borderId="0"/>
    <xf numFmtId="180" fontId="45" fillId="0" borderId="0"/>
    <xf numFmtId="38" fontId="167" fillId="0" borderId="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189" fontId="4" fillId="34" borderId="42" applyNumberFormat="0" applyFont="0" applyAlignment="0" applyProtection="0"/>
    <xf numFmtId="189" fontId="4" fillId="34" borderId="42" applyNumberFormat="0" applyFont="0" applyAlignment="0" applyProtection="0"/>
    <xf numFmtId="0" fontId="168" fillId="83" borderId="0" applyAlignment="0" applyProtection="0">
      <alignment horizontal="left" vertical="top" wrapText="1"/>
    </xf>
    <xf numFmtId="284" fontId="4" fillId="45" borderId="43" applyFont="0" applyFill="0" applyBorder="0" applyAlignment="0" applyProtection="0">
      <protection locked="0"/>
    </xf>
    <xf numFmtId="37" fontId="4" fillId="0" borderId="0"/>
    <xf numFmtId="318" fontId="35" fillId="50" borderId="44" applyNumberFormat="0">
      <alignment vertical="center"/>
    </xf>
    <xf numFmtId="318" fontId="35" fillId="88" borderId="44" applyNumberFormat="0">
      <alignment vertical="center"/>
    </xf>
    <xf numFmtId="318" fontId="35" fillId="40" borderId="44" applyNumberFormat="0">
      <alignment vertical="center"/>
    </xf>
    <xf numFmtId="318" fontId="35" fillId="38" borderId="44" applyNumberFormat="0">
      <alignment vertical="center"/>
    </xf>
    <xf numFmtId="318" fontId="35" fillId="89" borderId="44" applyNumberFormat="0">
      <alignment vertical="center"/>
    </xf>
    <xf numFmtId="318" fontId="35" fillId="46" borderId="44" applyNumberFormat="0">
      <alignment vertical="center"/>
    </xf>
    <xf numFmtId="318" fontId="35" fillId="90" borderId="44" applyNumberFormat="0">
      <alignment vertical="center"/>
    </xf>
    <xf numFmtId="318" fontId="35" fillId="80" borderId="44" applyNumberFormat="0">
      <alignment vertical="center"/>
    </xf>
    <xf numFmtId="318" fontId="35" fillId="91" borderId="44" applyNumberFormat="0">
      <alignment vertical="center"/>
    </xf>
    <xf numFmtId="318" fontId="35" fillId="92" borderId="44" applyNumberFormat="0">
      <alignment vertical="center"/>
    </xf>
    <xf numFmtId="318" fontId="169" fillId="45" borderId="44">
      <protection locked="0"/>
    </xf>
    <xf numFmtId="318" fontId="169" fillId="37" borderId="44">
      <protection locked="0"/>
    </xf>
    <xf numFmtId="318" fontId="170" fillId="37" borderId="45" applyNumberFormat="0" applyFont="0" applyFill="0" applyAlignment="0" applyProtection="0">
      <protection locked="0"/>
    </xf>
    <xf numFmtId="318" fontId="76" fillId="0" borderId="0" applyNumberFormat="0" applyFill="0">
      <alignment horizontal="left" vertical="top"/>
    </xf>
    <xf numFmtId="0" fontId="171" fillId="93" borderId="0" applyNumberFormat="0">
      <alignment horizontal="left" vertical="center" indent="1"/>
    </xf>
    <xf numFmtId="0" fontId="172" fillId="94" borderId="0" applyNumberFormat="0">
      <alignment vertical="center"/>
    </xf>
    <xf numFmtId="0" fontId="73" fillId="46" borderId="0">
      <alignment vertical="center"/>
    </xf>
    <xf numFmtId="0" fontId="173" fillId="0" borderId="46">
      <alignment vertical="center"/>
    </xf>
    <xf numFmtId="0" fontId="34" fillId="95" borderId="30" applyNumberFormat="0" applyFont="0" applyAlignment="0">
      <alignment vertical="center"/>
    </xf>
    <xf numFmtId="0" fontId="34" fillId="45" borderId="30" applyNumberFormat="0" applyFont="0" applyAlignment="0">
      <alignment vertical="center"/>
    </xf>
    <xf numFmtId="0" fontId="34" fillId="37" borderId="30" applyNumberFormat="0" applyFont="0" applyAlignment="0">
      <alignment vertical="center"/>
    </xf>
    <xf numFmtId="0" fontId="34" fillId="96" borderId="30" applyNumberFormat="0" applyFont="0" applyAlignment="0">
      <alignment vertical="center"/>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97" borderId="0">
      <alignment horizontal="right"/>
    </xf>
    <xf numFmtId="0" fontId="174" fillId="0" borderId="0">
      <alignment horizontal="left"/>
    </xf>
    <xf numFmtId="3" fontId="175" fillId="0" borderId="0" applyFill="0" applyBorder="0" applyAlignment="0" applyProtection="0"/>
    <xf numFmtId="180" fontId="176" fillId="12" borderId="47" applyNumberFormat="0" applyBorder="0" applyAlignment="0">
      <alignment horizontal="center"/>
      <protection hidden="1"/>
    </xf>
    <xf numFmtId="180" fontId="177" fillId="0" borderId="47" applyNumberFormat="0" applyBorder="0" applyAlignment="0">
      <alignment horizontal="center"/>
      <protection locked="0"/>
    </xf>
    <xf numFmtId="2" fontId="178" fillId="50" borderId="15">
      <alignment horizontal="left"/>
    </xf>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189" fontId="180" fillId="61" borderId="48" applyNumberFormat="0" applyAlignment="0" applyProtection="0"/>
    <xf numFmtId="189" fontId="180" fillId="61" borderId="48" applyNumberFormat="0" applyAlignment="0" applyProtection="0"/>
    <xf numFmtId="40" fontId="13" fillId="33" borderId="0">
      <alignment horizontal="right"/>
    </xf>
    <xf numFmtId="180" fontId="181" fillId="98" borderId="0">
      <alignment horizontal="center"/>
    </xf>
    <xf numFmtId="180" fontId="182" fillId="99" borderId="0"/>
    <xf numFmtId="180" fontId="183" fillId="33" borderId="0" applyBorder="0">
      <alignment horizontal="centerContinuous"/>
    </xf>
    <xf numFmtId="180" fontId="184" fillId="99" borderId="0" applyBorder="0">
      <alignment horizontal="centerContinuous"/>
    </xf>
    <xf numFmtId="319" fontId="4" fillId="0" borderId="0"/>
    <xf numFmtId="319" fontId="4" fillId="0" borderId="0"/>
    <xf numFmtId="319" fontId="4" fillId="0" borderId="0"/>
    <xf numFmtId="319" fontId="4" fillId="0" borderId="0"/>
    <xf numFmtId="171" fontId="4" fillId="0" borderId="0"/>
    <xf numFmtId="171" fontId="4" fillId="0" borderId="0"/>
    <xf numFmtId="171" fontId="4" fillId="0" borderId="0"/>
    <xf numFmtId="171" fontId="4" fillId="0" borderId="0"/>
    <xf numFmtId="171" fontId="4" fillId="0" borderId="0"/>
    <xf numFmtId="319" fontId="4" fillId="0" borderId="0"/>
    <xf numFmtId="180" fontId="36" fillId="100" borderId="0" applyNumberFormat="0" applyFont="0" applyBorder="0" applyAlignment="0"/>
    <xf numFmtId="1" fontId="185" fillId="0" borderId="0" applyProtection="0">
      <alignment horizontal="right" vertical="center"/>
    </xf>
    <xf numFmtId="193" fontId="186" fillId="0" borderId="0">
      <alignment horizontal="left"/>
    </xf>
    <xf numFmtId="320" fontId="39" fillId="0" borderId="0"/>
    <xf numFmtId="321" fontId="39" fillId="0" borderId="0"/>
    <xf numFmtId="255" fontId="4" fillId="0" borderId="0" applyFont="0" applyFill="0" applyBorder="0" applyAlignment="0" applyProtection="0"/>
    <xf numFmtId="322" fontId="4" fillId="0" borderId="0" applyFont="0" applyFill="0" applyBorder="0" applyAlignment="0" applyProtection="0"/>
    <xf numFmtId="170" fontId="40" fillId="0" borderId="0" applyFont="0" applyFill="0" applyBorder="0" applyAlignment="0" applyProtection="0">
      <protection locked="0"/>
    </xf>
    <xf numFmtId="10" fontId="40" fillId="0" borderId="0" applyFont="0" applyFill="0" applyBorder="0" applyAlignment="0" applyProtection="0">
      <protection locked="0"/>
    </xf>
    <xf numFmtId="10" fontId="4"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3" fontId="52" fillId="0" borderId="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24" fontId="59" fillId="80" borderId="0" applyBorder="0" applyAlignment="0">
      <protection locked="0"/>
    </xf>
    <xf numFmtId="9" fontId="52" fillId="0" borderId="0"/>
    <xf numFmtId="170" fontId="52" fillId="0" borderId="0"/>
    <xf numFmtId="10" fontId="52" fillId="0" borderId="0"/>
    <xf numFmtId="325" fontId="4" fillId="0" borderId="0" applyFont="0" applyFill="0" applyBorder="0" applyAlignment="0" applyProtection="0"/>
    <xf numFmtId="326" fontId="50" fillId="0" borderId="0"/>
    <xf numFmtId="327" fontId="50" fillId="0" borderId="0"/>
    <xf numFmtId="327" fontId="52" fillId="0" borderId="0"/>
    <xf numFmtId="328" fontId="4" fillId="0" borderId="0" applyBorder="0">
      <alignment horizontal="right"/>
    </xf>
    <xf numFmtId="329" fontId="48" fillId="0" borderId="0" applyBorder="0"/>
    <xf numFmtId="10" fontId="4" fillId="50" borderId="0"/>
    <xf numFmtId="180" fontId="4" fillId="0" borderId="0">
      <protection locked="0"/>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330" fontId="2" fillId="101" borderId="9">
      <alignment vertical="center"/>
    </xf>
    <xf numFmtId="0"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67"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0" fontId="4" fillId="32" borderId="6" applyNumberFormat="0" applyProtection="0">
      <alignment horizontal="left" vertical="center" indent="1"/>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67"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101" borderId="9">
      <alignment vertical="center"/>
    </xf>
    <xf numFmtId="33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101" borderId="9">
      <alignment vertical="center"/>
    </xf>
    <xf numFmtId="331" fontId="19"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332" fontId="39" fillId="0" borderId="0">
      <alignment horizontal="right"/>
    </xf>
    <xf numFmtId="40" fontId="4" fillId="0" borderId="0"/>
    <xf numFmtId="1" fontId="187" fillId="46" borderId="0">
      <alignment horizontal="center"/>
    </xf>
    <xf numFmtId="18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180" fontId="188" fillId="0" borderId="21">
      <alignment horizontal="center"/>
    </xf>
    <xf numFmtId="3" fontId="44" fillId="0" borderId="0" applyFont="0" applyFill="0" applyBorder="0" applyAlignment="0" applyProtection="0"/>
    <xf numFmtId="180" fontId="44" fillId="102" borderId="0" applyNumberFormat="0" applyFont="0" applyBorder="0" applyAlignment="0" applyProtection="0"/>
    <xf numFmtId="333" fontId="39" fillId="46" borderId="0"/>
    <xf numFmtId="334" fontId="15" fillId="46" borderId="0" applyFill="0"/>
    <xf numFmtId="180" fontId="189" fillId="0" borderId="0">
      <alignment horizontal="left" indent="7"/>
    </xf>
    <xf numFmtId="180" fontId="15" fillId="0" borderId="0" applyFill="0">
      <alignment horizontal="left" indent="7"/>
    </xf>
    <xf numFmtId="334" fontId="59" fillId="0" borderId="32">
      <alignment horizontal="right"/>
    </xf>
    <xf numFmtId="180" fontId="59" fillId="0" borderId="30" applyNumberFormat="0" applyFont="0" applyBorder="0">
      <alignment horizontal="right"/>
    </xf>
    <xf numFmtId="180" fontId="190" fillId="0" borderId="0" applyFill="0"/>
    <xf numFmtId="180" fontId="59" fillId="0" borderId="0" applyFill="0"/>
    <xf numFmtId="334" fontId="12" fillId="0" borderId="32" applyFill="0"/>
    <xf numFmtId="180" fontId="4" fillId="0" borderId="0" applyNumberFormat="0" applyFont="0" applyBorder="0" applyAlignment="0"/>
    <xf numFmtId="180" fontId="191" fillId="0" borderId="0" applyFill="0">
      <alignment horizontal="left" indent="1"/>
    </xf>
    <xf numFmtId="180" fontId="12" fillId="0" borderId="0">
      <alignment horizontal="left" indent="1"/>
    </xf>
    <xf numFmtId="334" fontId="59" fillId="0" borderId="32" applyFill="0"/>
    <xf numFmtId="180" fontId="4" fillId="0" borderId="0" applyNumberFormat="0" applyFont="0" applyFill="0" applyBorder="0" applyAlignment="0"/>
    <xf numFmtId="180" fontId="190" fillId="0" borderId="0" applyFill="0">
      <alignment horizontal="left" indent="2"/>
    </xf>
    <xf numFmtId="180" fontId="59" fillId="0" borderId="0" applyFill="0">
      <alignment horizontal="left" indent="2"/>
    </xf>
    <xf numFmtId="334" fontId="12" fillId="0" borderId="32" applyFill="0"/>
    <xf numFmtId="180" fontId="4" fillId="0" borderId="0" applyNumberFormat="0" applyFont="0" applyBorder="0" applyAlignment="0"/>
    <xf numFmtId="180" fontId="191" fillId="0" borderId="0">
      <alignment horizontal="left" indent="3"/>
    </xf>
    <xf numFmtId="180" fontId="12" fillId="0" borderId="0" applyFill="0">
      <alignment horizontal="left" indent="3"/>
    </xf>
    <xf numFmtId="334" fontId="59" fillId="0" borderId="32" applyFill="0"/>
    <xf numFmtId="180" fontId="4" fillId="0" borderId="0" applyNumberFormat="0" applyFont="0" applyBorder="0" applyAlignment="0"/>
    <xf numFmtId="180" fontId="190" fillId="0" borderId="0">
      <alignment horizontal="left" indent="4"/>
    </xf>
    <xf numFmtId="180" fontId="59" fillId="0" borderId="0" applyFill="0">
      <alignment horizontal="left" indent="4"/>
    </xf>
    <xf numFmtId="334" fontId="12" fillId="0" borderId="32" applyFill="0"/>
    <xf numFmtId="180" fontId="4" fillId="0" borderId="0" applyNumberFormat="0" applyFont="0" applyBorder="0" applyAlignment="0"/>
    <xf numFmtId="180" fontId="191" fillId="0" borderId="0">
      <alignment horizontal="left" indent="5"/>
    </xf>
    <xf numFmtId="180" fontId="12" fillId="0" borderId="0" applyFill="0">
      <alignment horizontal="left" indent="5"/>
    </xf>
    <xf numFmtId="334" fontId="59" fillId="0" borderId="32" applyFill="0"/>
    <xf numFmtId="180" fontId="4" fillId="0" borderId="0" applyNumberFormat="0" applyFont="0" applyFill="0" applyBorder="0" applyAlignment="0"/>
    <xf numFmtId="180" fontId="59" fillId="0" borderId="0" applyFill="0">
      <alignment horizontal="left" indent="6"/>
    </xf>
    <xf numFmtId="335" fontId="39" fillId="46" borderId="15">
      <alignment horizontal="right"/>
    </xf>
    <xf numFmtId="0" fontId="192" fillId="0" borderId="0"/>
    <xf numFmtId="14" fontId="193" fillId="0" borderId="0" applyNumberFormat="0" applyFill="0" applyBorder="0" applyAlignment="0" applyProtection="0">
      <alignment horizontal="left"/>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9"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3" borderId="30">
      <alignment vertical="center"/>
    </xf>
    <xf numFmtId="331" fontId="19"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43" borderId="30">
      <alignment vertical="center"/>
    </xf>
    <xf numFmtId="331" fontId="19"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336" fontId="19" fillId="0" borderId="0">
      <protection locked="0"/>
    </xf>
    <xf numFmtId="338" fontId="194"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6" fillId="0" borderId="5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4" fillId="45"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97"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4" fontId="198" fillId="45"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4" fontId="198" fillId="103" borderId="0" applyNumberFormat="0" applyProtection="0">
      <alignment horizontal="left" vertical="center" indent="1"/>
    </xf>
    <xf numFmtId="4" fontId="198" fillId="103" borderId="0" applyNumberFormat="0" applyProtection="0">
      <alignment horizontal="left" vertical="center" indent="1"/>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98" fillId="104"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98" fillId="89"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98" fillId="86"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98" fillId="38"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98" fillId="90"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98" fillId="37"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98" fillId="91"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98" fillId="105"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98" fillId="97"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4" fillId="106" borderId="7" applyNumberFormat="0" applyProtection="0">
      <alignment horizontal="left" vertical="center" indent="1"/>
    </xf>
    <xf numFmtId="4" fontId="14" fillId="106" borderId="7" applyNumberFormat="0" applyProtection="0">
      <alignment horizontal="left" vertical="center" indent="1"/>
    </xf>
    <xf numFmtId="4" fontId="14" fillId="40" borderId="0" applyNumberFormat="0" applyProtection="0">
      <alignment horizontal="left" vertical="center" indent="1"/>
    </xf>
    <xf numFmtId="4" fontId="14" fillId="40" borderId="0" applyNumberFormat="0" applyProtection="0">
      <alignment horizontal="left" vertical="center" indent="1"/>
    </xf>
    <xf numFmtId="4" fontId="14" fillId="103" borderId="0" applyNumberFormat="0" applyProtection="0">
      <alignment horizontal="left" vertical="center" indent="1"/>
    </xf>
    <xf numFmtId="4" fontId="14" fillId="103" borderId="0" applyNumberFormat="0" applyProtection="0">
      <alignment horizontal="left" vertical="center" indent="1"/>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98" fillId="40"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3" fillId="30" borderId="0" applyNumberFormat="0" applyProtection="0">
      <alignment horizontal="left" vertical="center" indent="1"/>
    </xf>
    <xf numFmtId="4" fontId="48" fillId="30" borderId="51" applyNumberFormat="0" applyProtection="0">
      <alignment horizontal="left" vertical="center" indent="1"/>
    </xf>
    <xf numFmtId="4" fontId="13" fillId="19" borderId="0" applyNumberFormat="0" applyProtection="0">
      <alignment horizontal="left" vertical="center" indent="1"/>
    </xf>
    <xf numFmtId="4" fontId="48" fillId="19" borderId="51"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8" fillId="61" borderId="52" applyNumberFormat="0" applyProtection="0">
      <alignment horizontal="left" vertical="center"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8"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8" fillId="83" borderId="52" applyNumberFormat="0" applyProtection="0">
      <alignment horizontal="left" vertical="center"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8"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8" fillId="32" borderId="52" applyNumberFormat="0" applyProtection="0">
      <alignment horizontal="left" vertical="center"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8"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8" fillId="30" borderId="52" applyNumberFormat="0" applyProtection="0">
      <alignment horizontal="left" vertical="center"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8" fillId="30" borderId="6" applyNumberFormat="0" applyProtection="0">
      <alignment horizontal="left" vertical="top" indent="1"/>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8" fillId="33" borderId="53" applyNumberFormat="0">
      <protection locked="0"/>
    </xf>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98" fillId="107"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99"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4" fontId="14" fillId="40" borderId="55"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98" fillId="107"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99"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4" fontId="14" fillId="40"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180" fontId="48" fillId="109" borderId="9"/>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200" fillId="107" borderId="6" applyNumberFormat="0" applyProtection="0">
      <alignment horizontal="right" vertical="center"/>
    </xf>
    <xf numFmtId="38" fontId="201" fillId="0" borderId="56">
      <alignment horizontal="center"/>
    </xf>
    <xf numFmtId="180" fontId="202" fillId="110" borderId="0"/>
    <xf numFmtId="180" fontId="73" fillId="0" borderId="0"/>
    <xf numFmtId="38" fontId="44" fillId="0" borderId="0" applyFont="0" applyFill="0" applyBorder="0" applyAlignment="0" applyProtection="0"/>
    <xf numFmtId="40" fontId="141" fillId="0" borderId="0" applyFont="0" applyFill="0" applyBorder="0" applyAlignment="0" applyProtection="0"/>
    <xf numFmtId="317" fontId="50" fillId="111" borderId="0" applyFont="0"/>
    <xf numFmtId="180" fontId="203" fillId="0" borderId="0"/>
    <xf numFmtId="0" fontId="4"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 fontId="4" fillId="0" borderId="0"/>
    <xf numFmtId="180" fontId="44" fillId="0" borderId="0">
      <alignment textRotation="90"/>
    </xf>
    <xf numFmtId="0" fontId="93" fillId="81" borderId="0" applyAlignment="0" applyProtection="0">
      <alignment horizontal="right" vertical="center"/>
    </xf>
    <xf numFmtId="190" fontId="53" fillId="0" borderId="0">
      <alignment vertical="center"/>
    </xf>
    <xf numFmtId="0" fontId="4" fillId="112" borderId="0"/>
    <xf numFmtId="339" fontId="13" fillId="0" borderId="0" applyFill="0" applyBorder="0" applyAlignment="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0" fontId="4" fillId="0" borderId="0" applyFont="0" applyFill="0" applyBorder="0" applyAlignment="0" applyProtection="0"/>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38" fontId="4" fillId="0" borderId="0" applyFont="0" applyFill="0" applyBorder="0" applyAlignment="0" applyProtection="0"/>
    <xf numFmtId="180" fontId="4" fillId="0" borderId="0">
      <alignment vertical="top"/>
    </xf>
    <xf numFmtId="180" fontId="205" fillId="50" borderId="0" applyNumberFormat="0" applyProtection="0">
      <alignment horizontal="center" vertical="center"/>
    </xf>
    <xf numFmtId="4" fontId="13" fillId="50" borderId="0" applyProtection="0">
      <alignment horizontal="center" vertical="center"/>
    </xf>
    <xf numFmtId="180" fontId="206" fillId="50" borderId="0" applyNumberFormat="0" applyProtection="0">
      <alignment horizontal="center" vertical="center"/>
    </xf>
    <xf numFmtId="4" fontId="15" fillId="50" borderId="0" applyProtection="0">
      <alignment horizontal="center" vertical="center"/>
    </xf>
    <xf numFmtId="180" fontId="207" fillId="113" borderId="0" applyNumberFormat="0" applyProtection="0">
      <alignment horizontal="center" vertical="center"/>
    </xf>
    <xf numFmtId="4" fontId="17" fillId="113" borderId="0" applyProtection="0">
      <alignment horizontal="center" vertical="center"/>
    </xf>
    <xf numFmtId="180" fontId="204" fillId="50" borderId="0" applyNumberFormat="0" applyProtection="0">
      <alignment horizontal="center" vertical="center"/>
    </xf>
    <xf numFmtId="4" fontId="208" fillId="50" borderId="0" applyProtection="0">
      <alignment horizontal="center" vertical="center"/>
    </xf>
    <xf numFmtId="180" fontId="209" fillId="114" borderId="0" applyNumberFormat="0" applyProtection="0">
      <alignment horizontal="center" vertical="center"/>
    </xf>
    <xf numFmtId="4" fontId="56" fillId="114" borderId="0" applyProtection="0">
      <alignment horizontal="center" vertical="center"/>
    </xf>
    <xf numFmtId="180" fontId="11" fillId="50" borderId="0" applyNumberFormat="0" applyProtection="0">
      <alignment horizontal="center" vertical="center" wrapText="1"/>
    </xf>
    <xf numFmtId="180" fontId="12" fillId="50" borderId="0" applyNumberFormat="0" applyProtection="0">
      <alignment horizontal="center" vertical="center" wrapText="1"/>
    </xf>
    <xf numFmtId="180" fontId="136" fillId="113" borderId="0" applyNumberFormat="0" applyProtection="0">
      <alignment horizontal="center" vertical="center" wrapText="1"/>
    </xf>
    <xf numFmtId="180" fontId="210" fillId="50" borderId="0" applyNumberFormat="0" applyProtection="0">
      <alignment horizontal="center" vertical="center" wrapText="1"/>
    </xf>
    <xf numFmtId="180" fontId="11" fillId="50" borderId="0" applyNumberFormat="0" applyProtection="0">
      <alignment horizontal="center" vertical="center" wrapText="1"/>
    </xf>
    <xf numFmtId="4" fontId="211" fillId="50" borderId="0" applyProtection="0">
      <alignment horizontal="center" vertical="top" wrapText="1"/>
    </xf>
    <xf numFmtId="180" fontId="12" fillId="50" borderId="0" applyNumberFormat="0" applyProtection="0">
      <alignment horizontal="center" vertical="center" wrapText="1"/>
    </xf>
    <xf numFmtId="4" fontId="212" fillId="50" borderId="0" applyProtection="0">
      <alignment horizontal="center" vertical="top" wrapText="1"/>
    </xf>
    <xf numFmtId="180" fontId="136" fillId="113" borderId="0" applyNumberFormat="0" applyProtection="0">
      <alignment horizontal="center" vertical="center" wrapText="1"/>
    </xf>
    <xf numFmtId="4" fontId="213" fillId="113" borderId="0" applyProtection="0">
      <alignment horizontal="center" vertical="top" wrapText="1"/>
    </xf>
    <xf numFmtId="180" fontId="210" fillId="50" borderId="0" applyNumberFormat="0" applyProtection="0">
      <alignment horizontal="center" vertical="center" wrapText="1"/>
    </xf>
    <xf numFmtId="4" fontId="214" fillId="50" borderId="0" applyProtection="0">
      <alignment horizontal="center" vertical="top" wrapText="1"/>
    </xf>
    <xf numFmtId="180" fontId="182" fillId="114" borderId="0" applyNumberFormat="0" applyProtection="0">
      <alignment horizontal="center" vertical="center" wrapText="1"/>
    </xf>
    <xf numFmtId="4" fontId="215" fillId="114" borderId="0" applyProtection="0">
      <alignment horizontal="center" vertical="top" wrapText="1"/>
    </xf>
    <xf numFmtId="180" fontId="11" fillId="104" borderId="0" applyNumberFormat="0" applyProtection="0">
      <alignment horizontal="center" vertical="center" wrapText="1"/>
    </xf>
    <xf numFmtId="4" fontId="211" fillId="104" borderId="0" applyProtection="0">
      <alignment horizontal="center" vertical="top" wrapText="1"/>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80" fontId="216" fillId="0" borderId="0"/>
    <xf numFmtId="180" fontId="217" fillId="40" borderId="0"/>
    <xf numFmtId="180" fontId="218" fillId="0" borderId="0">
      <alignment horizontal="left" vertical="center"/>
    </xf>
    <xf numFmtId="252" fontId="73" fillId="0" borderId="0"/>
    <xf numFmtId="180" fontId="102" fillId="0" borderId="0"/>
    <xf numFmtId="180" fontId="73" fillId="0" borderId="0">
      <alignment horizontal="center"/>
    </xf>
    <xf numFmtId="37" fontId="59" fillId="0" borderId="57" applyNumberFormat="0"/>
    <xf numFmtId="40" fontId="4" fillId="0" borderId="0" applyBorder="0">
      <alignment horizontal="right"/>
    </xf>
    <xf numFmtId="37" fontId="59" fillId="0" borderId="57" applyNumberFormat="0"/>
    <xf numFmtId="40" fontId="219" fillId="0" borderId="0" applyBorder="0">
      <alignment horizontal="right"/>
    </xf>
    <xf numFmtId="0" fontId="220" fillId="0" borderId="5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1" fillId="46" borderId="9">
      <protection locked="0"/>
    </xf>
    <xf numFmtId="0" fontId="211" fillId="46" borderId="9">
      <protection locked="0"/>
    </xf>
    <xf numFmtId="180" fontId="221" fillId="0" borderId="0" applyBorder="0" applyProtection="0">
      <alignment vertical="center"/>
    </xf>
    <xf numFmtId="180" fontId="221" fillId="0" borderId="13" applyBorder="0" applyProtection="0">
      <alignment horizontal="right" vertical="center"/>
    </xf>
    <xf numFmtId="180" fontId="222" fillId="115" borderId="0" applyBorder="0" applyProtection="0">
      <alignment horizontal="centerContinuous" vertical="center"/>
    </xf>
    <xf numFmtId="180" fontId="222" fillId="114" borderId="13" applyBorder="0" applyProtection="0">
      <alignment horizontal="centerContinuous" vertical="center"/>
    </xf>
    <xf numFmtId="180" fontId="223" fillId="0" borderId="0"/>
    <xf numFmtId="180" fontId="164" fillId="0" borderId="0"/>
    <xf numFmtId="180" fontId="224" fillId="0" borderId="0" applyFill="0" applyBorder="0" applyProtection="0">
      <alignment horizontal="left"/>
    </xf>
    <xf numFmtId="180" fontId="109" fillId="0" borderId="14" applyFill="0" applyBorder="0" applyProtection="0">
      <alignment horizontal="left" vertical="top"/>
    </xf>
    <xf numFmtId="180" fontId="225" fillId="0" borderId="0">
      <alignment horizontal="centerContinuous"/>
    </xf>
    <xf numFmtId="49" fontId="226" fillId="0" borderId="0"/>
    <xf numFmtId="49" fontId="36" fillId="0" borderId="0" applyFont="0" applyFill="0" applyBorder="0" applyAlignment="0" applyProtection="0"/>
    <xf numFmtId="180" fontId="227" fillId="0" borderId="0"/>
    <xf numFmtId="49" fontId="36" fillId="0" borderId="0" applyFont="0" applyFill="0" applyBorder="0" applyAlignment="0" applyProtection="0"/>
    <xf numFmtId="180" fontId="228" fillId="0" borderId="0"/>
    <xf numFmtId="0" fontId="88" fillId="83" borderId="0" applyAlignment="0" applyProtection="0"/>
    <xf numFmtId="0" fontId="48" fillId="83" borderId="0" applyAlignment="0" applyProtection="0">
      <alignment horizontal="left"/>
    </xf>
    <xf numFmtId="0" fontId="48" fillId="83" borderId="0" applyAlignment="0" applyProtection="0">
      <alignment horizontal="left" indent="1"/>
    </xf>
    <xf numFmtId="0" fontId="48" fillId="83" borderId="0" applyAlignment="0" applyProtection="0">
      <alignment horizontal="left" vertical="center" indent="2"/>
    </xf>
    <xf numFmtId="340" fontId="73" fillId="0" borderId="0" applyFont="0" applyFill="0" applyBorder="0" applyAlignment="0" applyProtection="0"/>
    <xf numFmtId="0" fontId="229" fillId="0" borderId="0">
      <alignment horizontal="center"/>
    </xf>
    <xf numFmtId="15" fontId="229" fillId="0" borderId="0">
      <alignment horizontal="center"/>
    </xf>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0" fillId="0" borderId="0" applyNumberFormat="0" applyFill="0" applyBorder="0" applyAlignment="0" applyProtection="0"/>
    <xf numFmtId="0" fontId="4" fillId="0" borderId="0" applyNumberFormat="0" applyFont="0" applyFill="0" applyBorder="0" applyAlignment="0" applyProtection="0"/>
    <xf numFmtId="180" fontId="231" fillId="36" borderId="0">
      <alignment horizontal="right"/>
    </xf>
    <xf numFmtId="173" fontId="177" fillId="0" borderId="0"/>
    <xf numFmtId="180" fontId="232" fillId="0" borderId="0"/>
    <xf numFmtId="341" fontId="233" fillId="0" borderId="0"/>
    <xf numFmtId="193" fontId="4" fillId="0" borderId="57" applyNumberFormat="0" applyFont="0" applyFill="0" applyAlignment="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60"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4" fillId="0" borderId="60" applyNumberFormat="0" applyFill="0" applyAlignment="0" applyProtection="0"/>
    <xf numFmtId="189" fontId="234" fillId="0" borderId="60" applyNumberFormat="0" applyFill="0" applyAlignment="0" applyProtection="0"/>
    <xf numFmtId="0" fontId="4" fillId="0" borderId="0" applyNumberFormat="0" applyFont="0" applyFill="0" applyBorder="0" applyAlignment="0" applyProtection="0"/>
    <xf numFmtId="37" fontId="59" fillId="0" borderId="61" applyNumberFormat="0" applyFill="0"/>
    <xf numFmtId="315" fontId="87" fillId="0" borderId="62" applyAlignment="0"/>
    <xf numFmtId="316" fontId="87" fillId="0" borderId="62" applyAlignment="0"/>
    <xf numFmtId="173" fontId="46" fillId="0" borderId="62"/>
    <xf numFmtId="342" fontId="49" fillId="0" borderId="0" applyFont="0" applyFill="0" applyBorder="0" applyAlignment="0" applyProtection="0">
      <alignment horizontal="right"/>
    </xf>
    <xf numFmtId="180" fontId="235" fillId="0" borderId="0">
      <alignment horizontal="fill"/>
    </xf>
    <xf numFmtId="37" fontId="48" fillId="45" borderId="0" applyNumberFormat="0" applyBorder="0" applyAlignment="0" applyProtection="0"/>
    <xf numFmtId="37" fontId="48" fillId="0" borderId="0"/>
    <xf numFmtId="37" fontId="48" fillId="46" borderId="0" applyNumberFormat="0" applyBorder="0" applyAlignment="0" applyProtection="0"/>
    <xf numFmtId="3" fontId="127" fillId="0" borderId="37" applyProtection="0"/>
    <xf numFmtId="4" fontId="46" fillId="0" borderId="0">
      <protection locked="0"/>
    </xf>
    <xf numFmtId="343" fontId="187" fillId="46" borderId="14" applyBorder="0">
      <alignment horizontal="right" vertical="center"/>
      <protection locked="0"/>
    </xf>
    <xf numFmtId="180" fontId="4" fillId="0" borderId="0">
      <alignment vertical="top"/>
    </xf>
    <xf numFmtId="180" fontId="236" fillId="0" borderId="0" applyFont="0" applyFill="0" applyBorder="0" applyAlignment="0" applyProtection="0"/>
    <xf numFmtId="245" fontId="112" fillId="0" borderId="0" applyFont="0" applyFill="0" applyBorder="0" applyAlignment="0" applyProtection="0"/>
    <xf numFmtId="344" fontId="112" fillId="0" borderId="0" applyFont="0" applyFill="0" applyBorder="0" applyAlignment="0" applyProtection="0"/>
    <xf numFmtId="345" fontId="112" fillId="0" borderId="0" applyFont="0" applyFill="0" applyBorder="0" applyAlignment="0" applyProtection="0"/>
    <xf numFmtId="204" fontId="48" fillId="0" borderId="0"/>
    <xf numFmtId="180" fontId="237" fillId="0" borderId="0"/>
    <xf numFmtId="346" fontId="4" fillId="0" borderId="0" applyFont="0" applyFill="0" applyBorder="0" applyAlignment="0" applyProtection="0"/>
    <xf numFmtId="256" fontId="4" fillId="0" borderId="0" applyFont="0" applyFill="0" applyBorder="0" applyAlignment="0" applyProtection="0"/>
    <xf numFmtId="0" fontId="2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8" fillId="0" borderId="0" applyNumberFormat="0" applyFill="0" applyBorder="0" applyAlignment="0" applyProtection="0"/>
    <xf numFmtId="0" fontId="4" fillId="34" borderId="0" applyNumberFormat="0" applyFont="0" applyBorder="0" applyAlignment="0" applyProtection="0"/>
    <xf numFmtId="0" fontId="4" fillId="0" borderId="0"/>
    <xf numFmtId="0" fontId="4" fillId="0" borderId="0"/>
    <xf numFmtId="167" fontId="2" fillId="43" borderId="30">
      <alignment vertical="center"/>
    </xf>
    <xf numFmtId="0" fontId="5" fillId="0" borderId="0"/>
    <xf numFmtId="167" fontId="2" fillId="3" borderId="30">
      <alignment vertical="center"/>
      <protection locked="0"/>
    </xf>
    <xf numFmtId="0" fontId="7" fillId="0" borderId="0"/>
    <xf numFmtId="0" fontId="23" fillId="0" borderId="0"/>
    <xf numFmtId="168" fontId="260" fillId="0" borderId="0" applyFill="0" applyBorder="0">
      <alignment vertical="center"/>
    </xf>
    <xf numFmtId="10" fontId="31" fillId="0" borderId="0" applyFont="0" applyFill="0" applyBorder="0" applyAlignment="0" applyProtection="0">
      <alignment vertical="center"/>
    </xf>
    <xf numFmtId="164" fontId="2" fillId="0" borderId="0" applyFont="0" applyFill="0" applyBorder="0" applyAlignment="0" applyProtection="0"/>
    <xf numFmtId="164" fontId="1" fillId="0" borderId="0" applyFont="0" applyFill="0" applyBorder="0" applyAlignment="0" applyProtection="0"/>
    <xf numFmtId="171" fontId="2" fillId="101" borderId="30">
      <alignment vertical="center"/>
    </xf>
    <xf numFmtId="10" fontId="31" fillId="0" borderId="0" applyFont="0" applyFill="0" applyBorder="0" applyAlignment="0" applyProtection="0">
      <alignment vertical="center"/>
    </xf>
    <xf numFmtId="353" fontId="4" fillId="0" borderId="0"/>
    <xf numFmtId="353" fontId="4" fillId="0" borderId="0"/>
    <xf numFmtId="353" fontId="7"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7" fillId="0" borderId="0"/>
    <xf numFmtId="353" fontId="4" fillId="0" borderId="0"/>
    <xf numFmtId="353" fontId="7" fillId="0" borderId="0"/>
    <xf numFmtId="353" fontId="4" fillId="0" borderId="0"/>
    <xf numFmtId="353" fontId="7"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lignment vertical="center"/>
    </xf>
    <xf numFmtId="353" fontId="7" fillId="0" borderId="0"/>
    <xf numFmtId="353" fontId="7" fillId="0" borderId="0"/>
    <xf numFmtId="353" fontId="7" fillId="0" borderId="0"/>
    <xf numFmtId="353" fontId="7" fillId="0" borderId="0"/>
    <xf numFmtId="353" fontId="4" fillId="0" borderId="0">
      <alignment vertical="center"/>
    </xf>
    <xf numFmtId="353" fontId="4" fillId="0" borderId="0">
      <alignment vertical="center"/>
    </xf>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7" fillId="0" borderId="0">
      <alignment vertical="justify"/>
    </xf>
    <xf numFmtId="353" fontId="13" fillId="30" borderId="0" applyNumberFormat="0" applyBorder="0" applyAlignment="0" applyProtection="0"/>
    <xf numFmtId="353" fontId="13" fillId="30"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7" borderId="0" applyNumberFormat="0" applyBorder="0" applyAlignment="0" applyProtection="0"/>
    <xf numFmtId="353" fontId="13" fillId="27" borderId="0" applyNumberFormat="0" applyBorder="0" applyAlignment="0" applyProtection="0"/>
    <xf numFmtId="353" fontId="13" fillId="121" borderId="0" applyNumberFormat="0" applyBorder="0" applyAlignment="0" applyProtection="0"/>
    <xf numFmtId="353" fontId="13" fillId="121" borderId="0" applyNumberFormat="0" applyBorder="0" applyAlignment="0" applyProtection="0"/>
    <xf numFmtId="353" fontId="13" fillId="30" borderId="0" applyNumberFormat="0" applyBorder="0" applyAlignment="0" applyProtection="0"/>
    <xf numFmtId="353" fontId="13" fillId="30"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13" fillId="61" borderId="0" applyNumberFormat="0" applyBorder="0" applyAlignment="0" applyProtection="0"/>
    <xf numFmtId="353" fontId="13" fillId="61"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6" borderId="0" applyNumberFormat="0" applyBorder="0" applyAlignment="0" applyProtection="0"/>
    <xf numFmtId="353" fontId="13" fillId="26" borderId="0" applyNumberFormat="0" applyBorder="0" applyAlignment="0" applyProtection="0"/>
    <xf numFmtId="353" fontId="13" fillId="122" borderId="0" applyNumberFormat="0" applyBorder="0" applyAlignment="0" applyProtection="0"/>
    <xf numFmtId="353" fontId="13" fillId="122" borderId="0" applyNumberFormat="0" applyBorder="0" applyAlignment="0" applyProtection="0"/>
    <xf numFmtId="353" fontId="13" fillId="31" borderId="0" applyNumberFormat="0" applyBorder="0" applyAlignment="0" applyProtection="0"/>
    <xf numFmtId="353" fontId="13" fillId="31"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19" borderId="0" applyNumberFormat="0" applyBorder="0" applyAlignment="0" applyProtection="0"/>
    <xf numFmtId="353" fontId="56" fillId="19" borderId="0" applyNumberFormat="0" applyBorder="0" applyAlignment="0" applyProtection="0"/>
    <xf numFmtId="353" fontId="56" fillId="26" borderId="0" applyNumberFormat="0" applyBorder="0" applyAlignment="0" applyProtection="0"/>
    <xf numFmtId="353" fontId="56" fillId="26" borderId="0" applyNumberFormat="0" applyBorder="0" applyAlignment="0" applyProtection="0"/>
    <xf numFmtId="353" fontId="56" fillId="122" borderId="0" applyNumberFormat="0" applyBorder="0" applyAlignment="0" applyProtection="0"/>
    <xf numFmtId="353" fontId="56" fillId="122"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23" borderId="0" applyNumberFormat="0" applyBorder="0" applyAlignment="0" applyProtection="0"/>
    <xf numFmtId="353" fontId="56" fillId="23" borderId="0" applyNumberFormat="0" applyBorder="0" applyAlignment="0" applyProtection="0"/>
    <xf numFmtId="353" fontId="8" fillId="65" borderId="0" applyNumberFormat="0" applyBorder="0" applyAlignment="0" applyProtection="0"/>
    <xf numFmtId="353" fontId="8" fillId="12" borderId="0" applyNumberFormat="0" applyBorder="0" applyAlignment="0" applyProtection="0"/>
    <xf numFmtId="353" fontId="9" fillId="124" borderId="0" applyNumberFormat="0" applyBorder="0" applyAlignment="0" applyProtection="0"/>
    <xf numFmtId="353" fontId="9" fillId="66" borderId="0" applyNumberFormat="0" applyBorder="0" applyAlignment="0" applyProtection="0"/>
    <xf numFmtId="353" fontId="9" fillId="66" borderId="0" applyNumberFormat="0" applyBorder="0" applyAlignment="0" applyProtection="0"/>
    <xf numFmtId="353" fontId="8" fillId="68" borderId="0" applyNumberFormat="0" applyBorder="0" applyAlignment="0" applyProtection="0"/>
    <xf numFmtId="353" fontId="8" fillId="11" borderId="0" applyNumberFormat="0" applyBorder="0" applyAlignment="0" applyProtection="0"/>
    <xf numFmtId="353" fontId="9" fillId="8" borderId="0" applyNumberFormat="0" applyBorder="0" applyAlignment="0" applyProtection="0"/>
    <xf numFmtId="353" fontId="9" fillId="69" borderId="0" applyNumberFormat="0" applyBorder="0" applyAlignment="0" applyProtection="0"/>
    <xf numFmtId="353" fontId="9" fillId="69" borderId="0" applyNumberFormat="0" applyBorder="0" applyAlignment="0" applyProtection="0"/>
    <xf numFmtId="353" fontId="8" fillId="70" borderId="0" applyNumberFormat="0" applyBorder="0" applyAlignment="0" applyProtection="0"/>
    <xf numFmtId="353" fontId="8" fillId="71" borderId="0" applyNumberFormat="0" applyBorder="0" applyAlignment="0" applyProtection="0"/>
    <xf numFmtId="353" fontId="9" fillId="125" borderId="0" applyNumberFormat="0" applyBorder="0" applyAlignment="0" applyProtection="0"/>
    <xf numFmtId="353" fontId="9" fillId="126" borderId="0" applyNumberFormat="0" applyBorder="0" applyAlignment="0" applyProtection="0"/>
    <xf numFmtId="353" fontId="9" fillId="126" borderId="0" applyNumberFormat="0" applyBorder="0" applyAlignment="0" applyProtection="0"/>
    <xf numFmtId="353" fontId="8" fillId="68" borderId="0" applyNumberFormat="0" applyBorder="0" applyAlignment="0" applyProtection="0"/>
    <xf numFmtId="353" fontId="8" fillId="9" borderId="0" applyNumberFormat="0" applyBorder="0" applyAlignment="0" applyProtection="0"/>
    <xf numFmtId="353" fontId="9" fillId="11" borderId="0" applyNumberFormat="0" applyBorder="0" applyAlignment="0" applyProtection="0"/>
    <xf numFmtId="353" fontId="9" fillId="127" borderId="0" applyNumberFormat="0" applyBorder="0" applyAlignment="0" applyProtection="0"/>
    <xf numFmtId="353" fontId="9" fillId="127" borderId="0" applyNumberFormat="0" applyBorder="0" applyAlignment="0" applyProtection="0"/>
    <xf numFmtId="353" fontId="8" fillId="10" borderId="0" applyNumberFormat="0" applyBorder="0" applyAlignment="0" applyProtection="0"/>
    <xf numFmtId="353" fontId="8" fillId="5"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8" fillId="13" borderId="0" applyNumberFormat="0" applyBorder="0" applyAlignment="0" applyProtection="0"/>
    <xf numFmtId="353" fontId="8" fillId="14" borderId="0" applyNumberFormat="0" applyBorder="0" applyAlignment="0" applyProtection="0"/>
    <xf numFmtId="353" fontId="9" fillId="128" borderId="0" applyNumberFormat="0" applyBorder="0" applyAlignment="0" applyProtection="0"/>
    <xf numFmtId="353" fontId="9" fillId="129" borderId="0" applyNumberFormat="0" applyBorder="0" applyAlignment="0" applyProtection="0"/>
    <xf numFmtId="353" fontId="9" fillId="129" borderId="0" applyNumberFormat="0" applyBorder="0" applyAlignment="0" applyProtection="0"/>
    <xf numFmtId="353" fontId="261" fillId="13" borderId="0" applyNumberFormat="0" applyBorder="0" applyAlignment="0" applyProtection="0"/>
    <xf numFmtId="353" fontId="261" fillId="13" borderId="0" applyNumberFormat="0" applyBorder="0" applyAlignment="0" applyProtection="0"/>
    <xf numFmtId="353" fontId="262" fillId="130" borderId="148" applyNumberFormat="0" applyAlignment="0" applyProtection="0"/>
    <xf numFmtId="353" fontId="262" fillId="130" borderId="148" applyNumberFormat="0" applyAlignment="0" applyProtection="0"/>
    <xf numFmtId="353" fontId="85" fillId="127" borderId="19" applyNumberFormat="0" applyAlignment="0" applyProtection="0"/>
    <xf numFmtId="353" fontId="85" fillId="127" borderId="19" applyNumberFormat="0" applyAlignment="0" applyProtection="0"/>
    <xf numFmtId="37" fontId="59" fillId="0" borderId="96">
      <alignment horizontal="center"/>
    </xf>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10" fillId="131" borderId="0" applyNumberFormat="0" applyBorder="0" applyAlignment="0" applyProtection="0"/>
    <xf numFmtId="353" fontId="10" fillId="132" borderId="0" applyNumberFormat="0" applyBorder="0" applyAlignment="0" applyProtection="0"/>
    <xf numFmtId="353" fontId="10" fillId="17" borderId="0" applyNumberFormat="0" applyBorder="0" applyAlignment="0" applyProtection="0"/>
    <xf numFmtId="353" fontId="44" fillId="0" borderId="0" applyFont="0" applyFill="0" applyBorder="0" applyAlignment="0" applyProtection="0"/>
    <xf numFmtId="353" fontId="263" fillId="0" borderId="0" applyNumberFormat="0" applyFill="0" applyBorder="0" applyAlignment="0" applyProtection="0"/>
    <xf numFmtId="353" fontId="263" fillId="0" borderId="0" applyNumberFormat="0" applyFill="0" applyBorder="0" applyAlignment="0" applyProtection="0"/>
    <xf numFmtId="353" fontId="8" fillId="71" borderId="0" applyNumberFormat="0" applyBorder="0" applyAlignment="0" applyProtection="0"/>
    <xf numFmtId="353" fontId="8" fillId="71" borderId="0" applyNumberForma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117" fillId="0" borderId="33" applyNumberFormat="0" applyFill="0" applyAlignment="0" applyProtection="0"/>
    <xf numFmtId="353" fontId="117" fillId="0" borderId="33" applyNumberFormat="0" applyFill="0" applyAlignment="0" applyProtection="0"/>
    <xf numFmtId="353" fontId="120" fillId="0" borderId="149" applyNumberFormat="0" applyFill="0" applyAlignment="0" applyProtection="0"/>
    <xf numFmtId="353" fontId="120" fillId="0" borderId="149" applyNumberFormat="0" applyFill="0" applyAlignment="0" applyProtection="0"/>
    <xf numFmtId="353" fontId="123" fillId="0" borderId="150" applyNumberFormat="0" applyFill="0" applyAlignment="0" applyProtection="0"/>
    <xf numFmtId="353" fontId="123" fillId="0" borderId="150" applyNumberFormat="0" applyFill="0" applyAlignment="0" applyProtection="0"/>
    <xf numFmtId="353" fontId="123" fillId="0" borderId="0" applyNumberFormat="0" applyFill="0" applyBorder="0" applyAlignment="0" applyProtection="0"/>
    <xf numFmtId="353" fontId="123" fillId="0" borderId="0" applyNumberFormat="0" applyFill="0" applyBorder="0" applyAlignment="0" applyProtection="0"/>
    <xf numFmtId="353" fontId="137" fillId="14" borderId="148" applyNumberFormat="0" applyAlignment="0" applyProtection="0"/>
    <xf numFmtId="353" fontId="137" fillId="14" borderId="148" applyNumberFormat="0" applyAlignment="0" applyProtection="0"/>
    <xf numFmtId="353" fontId="140" fillId="34" borderId="0"/>
    <xf numFmtId="353" fontId="113" fillId="0" borderId="151" applyNumberFormat="0" applyFill="0" applyAlignment="0" applyProtection="0"/>
    <xf numFmtId="353" fontId="113" fillId="0" borderId="151" applyNumberFormat="0" applyFill="0" applyAlignment="0" applyProtection="0"/>
    <xf numFmtId="353" fontId="113" fillId="14" borderId="0" applyNumberFormat="0" applyBorder="0" applyAlignment="0" applyProtection="0"/>
    <xf numFmtId="353" fontId="113" fillId="14" borderId="0" applyNumberFormat="0" applyBorder="0" applyAlignment="0" applyProtection="0"/>
    <xf numFmtId="353" fontId="19" fillId="0" borderId="0"/>
    <xf numFmtId="353" fontId="19" fillId="0" borderId="0"/>
    <xf numFmtId="353" fontId="19" fillId="0" borderId="0"/>
    <xf numFmtId="353" fontId="19" fillId="0" borderId="0"/>
    <xf numFmtId="353" fontId="19" fillId="0" borderId="0"/>
    <xf numFmtId="353" fontId="4" fillId="0" borderId="0"/>
    <xf numFmtId="353" fontId="4" fillId="0" borderId="0"/>
    <xf numFmtId="353" fontId="4" fillId="0" borderId="0"/>
    <xf numFmtId="353" fontId="4" fillId="0" borderId="0"/>
    <xf numFmtId="0" fontId="2"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xf numFmtId="353" fontId="8" fillId="0" borderId="0" applyFill="0" applyBorder="0" applyAlignment="0" applyProtection="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2"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23" fillId="0" borderId="0"/>
    <xf numFmtId="353" fontId="1" fillId="0" borderId="0"/>
    <xf numFmtId="353" fontId="4"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1" fillId="0" borderId="0"/>
    <xf numFmtId="353" fontId="1" fillId="0" borderId="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8" fillId="0" borderId="0" applyFill="0" applyBorder="0" applyAlignment="0" applyProtection="0"/>
    <xf numFmtId="353" fontId="19"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7" fillId="0" borderId="0">
      <alignment vertical="top"/>
    </xf>
    <xf numFmtId="353" fontId="101" fillId="0" borderId="0" applyFill="0" applyBorder="0">
      <protection locked="0"/>
    </xf>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79" fillId="130" borderId="152" applyNumberFormat="0" applyAlignment="0" applyProtection="0"/>
    <xf numFmtId="353" fontId="179" fillId="130" borderId="15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30" fontId="19" fillId="90" borderId="30">
      <alignment vertical="center"/>
    </xf>
    <xf numFmtId="167" fontId="19" fillId="90" borderId="30">
      <alignment vertical="center"/>
    </xf>
    <xf numFmtId="167"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171" fontId="19" fillId="90" borderId="30">
      <alignment vertical="center"/>
    </xf>
    <xf numFmtId="171" fontId="19" fillId="90" borderId="30">
      <alignment vertical="center"/>
    </xf>
    <xf numFmtId="330" fontId="19" fillId="90" borderId="30">
      <alignment vertical="center"/>
    </xf>
    <xf numFmtId="353" fontId="192" fillId="0" borderId="0"/>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30"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9" borderId="30">
      <alignment horizontal="right" vertical="center"/>
      <protection locked="0"/>
    </xf>
    <xf numFmtId="353" fontId="19" fillId="39" borderId="30">
      <alignment horizontal="right" vertical="center"/>
      <protection locked="0"/>
    </xf>
    <xf numFmtId="330" fontId="19" fillId="39" borderId="30">
      <alignment horizontal="right" vertical="center"/>
      <protection locked="0"/>
    </xf>
    <xf numFmtId="330" fontId="19" fillId="39" borderId="30">
      <alignment horizontal="right" vertical="center"/>
      <protection locked="0"/>
    </xf>
    <xf numFmtId="4" fontId="48" fillId="18" borderId="148" applyNumberFormat="0" applyProtection="0">
      <alignment vertical="center"/>
    </xf>
    <xf numFmtId="4" fontId="264" fillId="45" borderId="148" applyNumberFormat="0" applyProtection="0">
      <alignment vertical="center"/>
    </xf>
    <xf numFmtId="4" fontId="48" fillId="45" borderId="148" applyNumberFormat="0" applyProtection="0">
      <alignment horizontal="left" vertical="center" indent="1"/>
    </xf>
    <xf numFmtId="353" fontId="265" fillId="18" borderId="153" applyNumberFormat="0" applyProtection="0">
      <alignment horizontal="left" vertical="top" indent="1"/>
    </xf>
    <xf numFmtId="4" fontId="48" fillId="64" borderId="148" applyNumberFormat="0" applyProtection="0">
      <alignment horizontal="left" vertical="center" indent="1"/>
    </xf>
    <xf numFmtId="4" fontId="48" fillId="20" borderId="148" applyNumberFormat="0" applyProtection="0">
      <alignment horizontal="right" vertical="center"/>
    </xf>
    <xf numFmtId="4" fontId="48" fillId="133" borderId="148" applyNumberFormat="0" applyProtection="0">
      <alignment horizontal="right" vertical="center"/>
    </xf>
    <xf numFmtId="4" fontId="48" fillId="22" borderId="154" applyNumberFormat="0" applyProtection="0">
      <alignment horizontal="right" vertical="center"/>
    </xf>
    <xf numFmtId="4" fontId="48" fillId="23" borderId="148" applyNumberFormat="0" applyProtection="0">
      <alignment horizontal="right" vertical="center"/>
    </xf>
    <xf numFmtId="4" fontId="48" fillId="24" borderId="148" applyNumberFormat="0" applyProtection="0">
      <alignment horizontal="right" vertical="center"/>
    </xf>
    <xf numFmtId="4" fontId="48" fillId="25" borderId="148" applyNumberFormat="0" applyProtection="0">
      <alignment horizontal="right" vertical="center"/>
    </xf>
    <xf numFmtId="4" fontId="48" fillId="26" borderId="148" applyNumberFormat="0" applyProtection="0">
      <alignment horizontal="right" vertical="center"/>
    </xf>
    <xf numFmtId="4" fontId="48" fillId="27" borderId="148" applyNumberFormat="0" applyProtection="0">
      <alignment horizontal="right" vertical="center"/>
    </xf>
    <xf numFmtId="4" fontId="48" fillId="28" borderId="148" applyNumberFormat="0" applyProtection="0">
      <alignment horizontal="right" vertical="center"/>
    </xf>
    <xf numFmtId="4" fontId="48" fillId="29" borderId="154" applyNumberFormat="0" applyProtection="0">
      <alignment horizontal="left" vertical="center" indent="1"/>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19" borderId="148" applyNumberFormat="0" applyProtection="0">
      <alignment horizontal="right" vertical="center"/>
    </xf>
    <xf numFmtId="4" fontId="48" fillId="30" borderId="154" applyNumberFormat="0" applyProtection="0">
      <alignment horizontal="left" vertical="center" indent="1"/>
    </xf>
    <xf numFmtId="4" fontId="48" fillId="19" borderId="154" applyNumberFormat="0" applyProtection="0">
      <alignment horizontal="left" vertical="center" indent="1"/>
    </xf>
    <xf numFmtId="353" fontId="48" fillId="61" borderId="148" applyNumberFormat="0" applyProtection="0">
      <alignment horizontal="left" vertical="center" indent="1"/>
    </xf>
    <xf numFmtId="353" fontId="4" fillId="31" borderId="153" applyNumberFormat="0" applyProtection="0">
      <alignment horizontal="left" vertical="center"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83" borderId="148" applyNumberFormat="0" applyProtection="0">
      <alignment horizontal="left" vertical="center" indent="1"/>
    </xf>
    <xf numFmtId="353" fontId="4" fillId="19" borderId="153" applyNumberFormat="0" applyProtection="0">
      <alignment horizontal="left" vertical="center"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48" applyNumberFormat="0" applyProtection="0">
      <alignment horizontal="left" vertical="center"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4" fillId="30" borderId="153" applyNumberFormat="0" applyProtection="0">
      <alignment horizontal="left" vertical="center"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3" borderId="53" applyNumberFormat="0">
      <protection locked="0"/>
    </xf>
    <xf numFmtId="353" fontId="4" fillId="33" borderId="30"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88" fillId="31" borderId="155" applyBorder="0"/>
    <xf numFmtId="4" fontId="266" fillId="34" borderId="153" applyNumberFormat="0" applyProtection="0">
      <alignment vertical="center"/>
    </xf>
    <xf numFmtId="4" fontId="264" fillId="36" borderId="30" applyNumberFormat="0" applyProtection="0">
      <alignment vertical="center"/>
    </xf>
    <xf numFmtId="4" fontId="266" fillId="61" borderId="153" applyNumberFormat="0" applyProtection="0">
      <alignment horizontal="left" vertical="center" indent="1"/>
    </xf>
    <xf numFmtId="353" fontId="266" fillId="34" borderId="153" applyNumberFormat="0" applyProtection="0">
      <alignment horizontal="left" vertical="top" indent="1"/>
    </xf>
    <xf numFmtId="4" fontId="48" fillId="0" borderId="148" applyNumberFormat="0" applyProtection="0">
      <alignment horizontal="right" vertical="center"/>
    </xf>
    <xf numFmtId="4" fontId="264" fillId="50" borderId="148" applyNumberFormat="0" applyProtection="0">
      <alignment horizontal="right" vertical="center"/>
    </xf>
    <xf numFmtId="4" fontId="48" fillId="64" borderId="148" applyNumberFormat="0" applyProtection="0">
      <alignment horizontal="left" vertical="center" indent="1"/>
    </xf>
    <xf numFmtId="353" fontId="266" fillId="19" borderId="153" applyNumberFormat="0" applyProtection="0">
      <alignment horizontal="left" vertical="top" indent="1"/>
    </xf>
    <xf numFmtId="4" fontId="267" fillId="35" borderId="154" applyNumberFormat="0" applyProtection="0">
      <alignment horizontal="left" vertical="center" indent="1"/>
    </xf>
    <xf numFmtId="353" fontId="48" fillId="109" borderId="30"/>
    <xf numFmtId="4" fontId="268" fillId="33" borderId="148" applyNumberFormat="0" applyProtection="0">
      <alignment horizontal="right" vertical="center"/>
    </xf>
    <xf numFmtId="353" fontId="18" fillId="0" borderId="0" applyNumberFormat="0" applyFill="0" applyBorder="0" applyAlignment="0" applyProtection="0"/>
    <xf numFmtId="353" fontId="4" fillId="0" borderId="0" applyFont="0" applyFill="0" applyBorder="0" applyAlignment="0" applyProtection="0"/>
    <xf numFmtId="37" fontId="59" fillId="0" borderId="156" applyNumberFormat="0"/>
    <xf numFmtId="353" fontId="220" fillId="0" borderId="58" applyNumberFormat="0" applyAlignment="0" applyProtection="0"/>
    <xf numFmtId="353" fontId="18" fillId="0" borderId="0" applyNumberFormat="0" applyFill="0" applyBorder="0" applyAlignment="0" applyProtection="0"/>
    <xf numFmtId="353" fontId="18" fillId="0" borderId="0" applyNumberFormat="0" applyFill="0" applyBorder="0" applyAlignment="0" applyProtection="0"/>
    <xf numFmtId="210" fontId="59" fillId="0" borderId="32" applyFill="0"/>
    <xf numFmtId="353" fontId="10" fillId="0" borderId="157" applyNumberFormat="0" applyFill="0" applyAlignment="0" applyProtection="0"/>
    <xf numFmtId="353" fontId="10" fillId="0" borderId="157" applyNumberFormat="0" applyFill="0" applyAlignment="0" applyProtection="0"/>
    <xf numFmtId="353" fontId="269" fillId="0" borderId="0" applyNumberFormat="0" applyFill="0" applyBorder="0" applyAlignment="0" applyProtection="0"/>
    <xf numFmtId="353" fontId="269" fillId="0" borderId="0" applyNumberFormat="0" applyFill="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2" fillId="101" borderId="30">
      <alignment vertical="center"/>
    </xf>
    <xf numFmtId="171" fontId="2" fillId="101" borderId="30">
      <alignment vertical="center"/>
    </xf>
    <xf numFmtId="330" fontId="2" fillId="101" borderId="30">
      <alignment vertical="center"/>
    </xf>
    <xf numFmtId="330" fontId="2" fillId="43" borderId="30">
      <alignment vertical="center"/>
    </xf>
    <xf numFmtId="330" fontId="2" fillId="44" borderId="30">
      <alignment horizontal="right" vertical="center"/>
      <protection locked="0"/>
    </xf>
    <xf numFmtId="0" fontId="7" fillId="0" borderId="0"/>
    <xf numFmtId="0" fontId="7" fillId="0" borderId="0"/>
    <xf numFmtId="0" fontId="7" fillId="0" borderId="0"/>
    <xf numFmtId="0" fontId="7" fillId="0" borderId="0"/>
    <xf numFmtId="0" fontId="7" fillId="0" borderId="0"/>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210" fontId="59" fillId="0" borderId="32" applyFill="0"/>
    <xf numFmtId="0" fontId="7" fillId="0" borderId="0"/>
    <xf numFmtId="0" fontId="7" fillId="0" borderId="0"/>
    <xf numFmtId="164" fontId="2" fillId="0" borderId="0" applyFont="0" applyFill="0" applyBorder="0" applyAlignment="0" applyProtection="0"/>
    <xf numFmtId="0" fontId="7" fillId="0" borderId="0"/>
    <xf numFmtId="353" fontId="48" fillId="30" borderId="153" applyNumberFormat="0" applyProtection="0">
      <alignment horizontal="left" vertical="top" indent="1"/>
    </xf>
    <xf numFmtId="353" fontId="48" fillId="30" borderId="148" applyNumberFormat="0" applyProtection="0">
      <alignment horizontal="left" vertical="center"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center" indent="1"/>
    </xf>
    <xf numFmtId="353" fontId="48" fillId="32" borderId="148" applyNumberFormat="0" applyProtection="0">
      <alignment horizontal="left" vertical="center"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center" indent="1"/>
    </xf>
    <xf numFmtId="353" fontId="48" fillId="83" borderId="148" applyNumberFormat="0" applyProtection="0">
      <alignment horizontal="left" vertical="center"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353" fontId="48" fillId="61" borderId="148" applyNumberFormat="0" applyProtection="0">
      <alignment horizontal="left" vertical="center" indent="1"/>
    </xf>
    <xf numFmtId="4" fontId="48" fillId="19" borderId="154" applyNumberFormat="0" applyProtection="0">
      <alignment horizontal="left" vertical="center" indent="1"/>
    </xf>
    <xf numFmtId="4" fontId="48" fillId="30" borderId="154" applyNumberFormat="0" applyProtection="0">
      <alignment horizontal="left" vertical="center" indent="1"/>
    </xf>
    <xf numFmtId="4" fontId="48" fillId="19" borderId="148" applyNumberFormat="0" applyProtection="0">
      <alignment horizontal="right" vertical="center"/>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29" borderId="154" applyNumberFormat="0" applyProtection="0">
      <alignment horizontal="left" vertical="center" indent="1"/>
    </xf>
    <xf numFmtId="4" fontId="48" fillId="28" borderId="148" applyNumberFormat="0" applyProtection="0">
      <alignment horizontal="right" vertical="center"/>
    </xf>
    <xf numFmtId="4" fontId="48" fillId="27" borderId="148" applyNumberFormat="0" applyProtection="0">
      <alignment horizontal="right" vertical="center"/>
    </xf>
    <xf numFmtId="4" fontId="48" fillId="26" borderId="148" applyNumberFormat="0" applyProtection="0">
      <alignment horizontal="right" vertical="center"/>
    </xf>
    <xf numFmtId="4" fontId="48" fillId="25" borderId="148" applyNumberFormat="0" applyProtection="0">
      <alignment horizontal="right" vertical="center"/>
    </xf>
    <xf numFmtId="4" fontId="48" fillId="24" borderId="148" applyNumberFormat="0" applyProtection="0">
      <alignment horizontal="right" vertical="center"/>
    </xf>
    <xf numFmtId="4" fontId="48" fillId="23" borderId="148" applyNumberFormat="0" applyProtection="0">
      <alignment horizontal="right" vertical="center"/>
    </xf>
    <xf numFmtId="4" fontId="48" fillId="22" borderId="154" applyNumberFormat="0" applyProtection="0">
      <alignment horizontal="right" vertical="center"/>
    </xf>
    <xf numFmtId="4" fontId="48" fillId="133" borderId="148" applyNumberFormat="0" applyProtection="0">
      <alignment horizontal="righ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353" fontId="265" fillId="18" borderId="153" applyNumberFormat="0" applyProtection="0">
      <alignment horizontal="left" vertical="top"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353" fontId="179" fillId="130" borderId="152" applyNumberFormat="0" applyAlignment="0" applyProtection="0"/>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262" fillId="130" borderId="148" applyNumberFormat="0" applyAlignment="0" applyProtection="0"/>
    <xf numFmtId="353" fontId="262" fillId="130"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23" fillId="0" borderId="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79" fillId="130" borderId="152" applyNumberFormat="0" applyAlignment="0" applyProtection="0"/>
    <xf numFmtId="353" fontId="179" fillId="130" borderId="152" applyNumberFormat="0" applyAlignment="0" applyProtection="0"/>
    <xf numFmtId="4" fontId="48" fillId="18" borderId="148" applyNumberFormat="0" applyProtection="0">
      <alignment vertical="center"/>
    </xf>
    <xf numFmtId="4" fontId="264" fillId="45" borderId="148" applyNumberFormat="0" applyProtection="0">
      <alignment vertical="center"/>
    </xf>
    <xf numFmtId="4" fontId="48" fillId="45" borderId="148" applyNumberFormat="0" applyProtection="0">
      <alignment horizontal="left" vertical="center" indent="1"/>
    </xf>
    <xf numFmtId="4" fontId="48" fillId="64" borderId="148" applyNumberFormat="0" applyProtection="0">
      <alignment horizontal="left" vertical="center" indent="1"/>
    </xf>
    <xf numFmtId="4" fontId="48" fillId="20" borderId="148" applyNumberFormat="0" applyProtection="0">
      <alignment horizontal="right" vertical="center"/>
    </xf>
    <xf numFmtId="4" fontId="48" fillId="133" borderId="148" applyNumberFormat="0" applyProtection="0">
      <alignment horizontal="right" vertical="center"/>
    </xf>
    <xf numFmtId="4" fontId="48" fillId="25" borderId="148" applyNumberFormat="0" applyProtection="0">
      <alignment horizontal="right" vertical="center"/>
    </xf>
    <xf numFmtId="4" fontId="48" fillId="27" borderId="148" applyNumberFormat="0" applyProtection="0">
      <alignment horizontal="right" vertical="center"/>
    </xf>
    <xf numFmtId="4" fontId="48" fillId="28" borderId="148" applyNumberFormat="0" applyProtection="0">
      <alignment horizontal="right" vertical="center"/>
    </xf>
    <xf numFmtId="4" fontId="48" fillId="19" borderId="148" applyNumberFormat="0" applyProtection="0">
      <alignment horizontal="right" vertical="center"/>
    </xf>
    <xf numFmtId="353" fontId="48" fillId="61" borderId="148" applyNumberFormat="0" applyProtection="0">
      <alignment horizontal="left" vertical="center" indent="1"/>
    </xf>
    <xf numFmtId="4" fontId="48" fillId="18" borderId="148" applyNumberFormat="0" applyProtection="0">
      <alignment vertical="center"/>
    </xf>
    <xf numFmtId="4" fontId="264" fillId="45" borderId="148" applyNumberFormat="0" applyProtection="0">
      <alignment vertical="center"/>
    </xf>
    <xf numFmtId="4" fontId="48" fillId="45" borderId="148" applyNumberFormat="0" applyProtection="0">
      <alignment horizontal="left" vertical="center" indent="1"/>
    </xf>
    <xf numFmtId="353" fontId="265" fillId="18" borderId="153" applyNumberFormat="0" applyProtection="0">
      <alignment horizontal="left" vertical="top" indent="1"/>
    </xf>
    <xf numFmtId="4" fontId="48" fillId="64" borderId="148" applyNumberFormat="0" applyProtection="0">
      <alignment horizontal="left" vertical="center" indent="1"/>
    </xf>
    <xf numFmtId="4" fontId="48" fillId="20" borderId="148" applyNumberFormat="0" applyProtection="0">
      <alignment horizontal="right" vertical="center"/>
    </xf>
    <xf numFmtId="4" fontId="48" fillId="133" borderId="148" applyNumberFormat="0" applyProtection="0">
      <alignment horizontal="right" vertical="center"/>
    </xf>
    <xf numFmtId="4" fontId="48" fillId="22" borderId="154" applyNumberFormat="0" applyProtection="0">
      <alignment horizontal="right" vertical="center"/>
    </xf>
    <xf numFmtId="4" fontId="48" fillId="23" borderId="148" applyNumberFormat="0" applyProtection="0">
      <alignment horizontal="right" vertical="center"/>
    </xf>
    <xf numFmtId="4" fontId="48" fillId="24" borderId="148" applyNumberFormat="0" applyProtection="0">
      <alignment horizontal="right" vertical="center"/>
    </xf>
    <xf numFmtId="4" fontId="48" fillId="25" borderId="148" applyNumberFormat="0" applyProtection="0">
      <alignment horizontal="right" vertical="center"/>
    </xf>
    <xf numFmtId="4" fontId="48" fillId="26" borderId="148" applyNumberFormat="0" applyProtection="0">
      <alignment horizontal="right" vertical="center"/>
    </xf>
    <xf numFmtId="4" fontId="48" fillId="27" borderId="148" applyNumberFormat="0" applyProtection="0">
      <alignment horizontal="right" vertical="center"/>
    </xf>
    <xf numFmtId="4" fontId="48" fillId="28" borderId="148" applyNumberFormat="0" applyProtection="0">
      <alignment horizontal="right" vertical="center"/>
    </xf>
    <xf numFmtId="4" fontId="48" fillId="29" borderId="154" applyNumberFormat="0" applyProtection="0">
      <alignment horizontal="left" vertical="center" indent="1"/>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19" borderId="148" applyNumberFormat="0" applyProtection="0">
      <alignment horizontal="right" vertical="center"/>
    </xf>
    <xf numFmtId="4" fontId="48" fillId="30" borderId="154" applyNumberFormat="0" applyProtection="0">
      <alignment horizontal="left" vertical="center" indent="1"/>
    </xf>
    <xf numFmtId="4" fontId="48" fillId="19" borderId="154" applyNumberFormat="0" applyProtection="0">
      <alignment horizontal="left" vertical="center" indent="1"/>
    </xf>
    <xf numFmtId="353" fontId="48" fillId="61" borderId="148" applyNumberFormat="0" applyProtection="0">
      <alignment horizontal="left" vertical="center" indent="1"/>
    </xf>
    <xf numFmtId="353" fontId="4" fillId="31" borderId="153" applyNumberFormat="0" applyProtection="0">
      <alignment horizontal="left" vertical="center"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83" borderId="148" applyNumberFormat="0" applyProtection="0">
      <alignment horizontal="left" vertical="center" indent="1"/>
    </xf>
    <xf numFmtId="353" fontId="4" fillId="19" borderId="153" applyNumberFormat="0" applyProtection="0">
      <alignment horizontal="left" vertical="center"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48" applyNumberFormat="0" applyProtection="0">
      <alignment horizontal="left" vertical="center"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4" fillId="30" borderId="153" applyNumberFormat="0" applyProtection="0">
      <alignment horizontal="left" vertical="center"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2" borderId="148" applyNumberFormat="0" applyProtection="0">
      <alignment horizontal="left" vertical="center" indent="1"/>
    </xf>
    <xf numFmtId="353" fontId="88" fillId="31" borderId="155" applyBorder="0"/>
    <xf numFmtId="4" fontId="266" fillId="34" borderId="153" applyNumberFormat="0" applyProtection="0">
      <alignment vertical="center"/>
    </xf>
    <xf numFmtId="4" fontId="266" fillId="61" borderId="153" applyNumberFormat="0" applyProtection="0">
      <alignment horizontal="left" vertical="center" indent="1"/>
    </xf>
    <xf numFmtId="353" fontId="266" fillId="34" borderId="153" applyNumberFormat="0" applyProtection="0">
      <alignment horizontal="left" vertical="top" indent="1"/>
    </xf>
    <xf numFmtId="4" fontId="48" fillId="0" borderId="148" applyNumberFormat="0" applyProtection="0">
      <alignment horizontal="right" vertical="center"/>
    </xf>
    <xf numFmtId="4" fontId="264" fillId="50" borderId="148" applyNumberFormat="0" applyProtection="0">
      <alignment horizontal="right" vertical="center"/>
    </xf>
    <xf numFmtId="4" fontId="48" fillId="64" borderId="148" applyNumberFormat="0" applyProtection="0">
      <alignment horizontal="left" vertical="center" indent="1"/>
    </xf>
    <xf numFmtId="353" fontId="266" fillId="19" borderId="153" applyNumberFormat="0" applyProtection="0">
      <alignment horizontal="left" vertical="top" indent="1"/>
    </xf>
    <xf numFmtId="4" fontId="267" fillId="35" borderId="154" applyNumberFormat="0" applyProtection="0">
      <alignment horizontal="left" vertical="center" indent="1"/>
    </xf>
    <xf numFmtId="4" fontId="268" fillId="33" borderId="148" applyNumberFormat="0" applyProtection="0">
      <alignment horizontal="right" vertical="center"/>
    </xf>
    <xf numFmtId="37" fontId="59" fillId="0" borderId="156" applyNumberFormat="0"/>
    <xf numFmtId="353" fontId="10" fillId="0" borderId="157" applyNumberFormat="0" applyFill="0" applyAlignment="0" applyProtection="0"/>
    <xf numFmtId="353" fontId="10" fillId="0" borderId="157" applyNumberFormat="0" applyFill="0" applyAlignment="0" applyProtection="0"/>
    <xf numFmtId="353" fontId="4" fillId="30" borderId="153" applyNumberFormat="0" applyProtection="0">
      <alignment horizontal="left" vertical="center"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262" fillId="130" borderId="148" applyNumberFormat="0" applyAlignment="0" applyProtection="0"/>
    <xf numFmtId="353" fontId="262" fillId="130" borderId="148" applyNumberFormat="0" applyAlignment="0" applyProtection="0"/>
    <xf numFmtId="4" fontId="48" fillId="23" borderId="148" applyNumberFormat="0" applyProtection="0">
      <alignment horizontal="right" vertical="center"/>
    </xf>
    <xf numFmtId="4" fontId="48" fillId="24" borderId="148" applyNumberFormat="0" applyProtection="0">
      <alignment horizontal="right" vertical="center"/>
    </xf>
    <xf numFmtId="353" fontId="48" fillId="83" borderId="148" applyNumberFormat="0" applyProtection="0">
      <alignment horizontal="left" vertical="center" indent="1"/>
    </xf>
    <xf numFmtId="210" fontId="59" fillId="0" borderId="32" applyFill="0"/>
    <xf numFmtId="4" fontId="48" fillId="26" borderId="148" applyNumberFormat="0" applyProtection="0">
      <alignment horizontal="right" vertical="center"/>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88" fillId="31" borderId="155" applyBorder="0"/>
    <xf numFmtId="4" fontId="266" fillId="34" borderId="153" applyNumberFormat="0" applyProtection="0">
      <alignment vertical="center"/>
    </xf>
    <xf numFmtId="4" fontId="266" fillId="61" borderId="153" applyNumberFormat="0" applyProtection="0">
      <alignment horizontal="left" vertical="center" indent="1"/>
    </xf>
    <xf numFmtId="353" fontId="266" fillId="34" borderId="153" applyNumberFormat="0" applyProtection="0">
      <alignment horizontal="left" vertical="top" indent="1"/>
    </xf>
    <xf numFmtId="4" fontId="48" fillId="0" borderId="148" applyNumberFormat="0" applyProtection="0">
      <alignment horizontal="right" vertical="center"/>
    </xf>
    <xf numFmtId="4" fontId="264" fillId="50" borderId="148" applyNumberFormat="0" applyProtection="0">
      <alignment horizontal="right" vertical="center"/>
    </xf>
    <xf numFmtId="4" fontId="48" fillId="64" borderId="148" applyNumberFormat="0" applyProtection="0">
      <alignment horizontal="left" vertical="center" indent="1"/>
    </xf>
    <xf numFmtId="353" fontId="266" fillId="19" borderId="153" applyNumberFormat="0" applyProtection="0">
      <alignment horizontal="left" vertical="top" indent="1"/>
    </xf>
    <xf numFmtId="4" fontId="267" fillId="35" borderId="154" applyNumberFormat="0" applyProtection="0">
      <alignment horizontal="left" vertical="center" indent="1"/>
    </xf>
    <xf numFmtId="4" fontId="268" fillId="33" borderId="148" applyNumberFormat="0" applyProtection="0">
      <alignment horizontal="right" vertical="center"/>
    </xf>
    <xf numFmtId="37" fontId="59" fillId="0" borderId="156" applyNumberFormat="0"/>
    <xf numFmtId="353" fontId="10" fillId="0" borderId="157" applyNumberFormat="0" applyFill="0" applyAlignment="0" applyProtection="0"/>
    <xf numFmtId="353" fontId="10" fillId="0" borderId="157" applyNumberFormat="0" applyFill="0" applyAlignment="0" applyProtection="0"/>
    <xf numFmtId="353" fontId="48" fillId="30" borderId="148" applyNumberFormat="0" applyProtection="0">
      <alignment horizontal="left" vertical="center" indent="1"/>
    </xf>
    <xf numFmtId="353" fontId="262" fillId="130" borderId="148" applyNumberFormat="0" applyAlignment="0" applyProtection="0"/>
    <xf numFmtId="353" fontId="262" fillId="130" borderId="148" applyNumberFormat="0" applyAlignment="0" applyProtection="0"/>
    <xf numFmtId="210" fontId="59" fillId="0" borderId="32" applyFill="0"/>
    <xf numFmtId="4" fontId="48" fillId="0" borderId="148" applyNumberFormat="0" applyProtection="0">
      <alignment horizontal="right" vertical="center"/>
    </xf>
    <xf numFmtId="4" fontId="264" fillId="50" borderId="148" applyNumberFormat="0" applyProtection="0">
      <alignment horizontal="right" vertical="center"/>
    </xf>
    <xf numFmtId="4" fontId="48" fillId="64" borderId="148" applyNumberFormat="0" applyProtection="0">
      <alignment horizontal="left" vertical="center" indent="1"/>
    </xf>
    <xf numFmtId="4" fontId="268" fillId="33" borderId="148" applyNumberFormat="0" applyProtection="0">
      <alignment horizontal="right" vertical="center"/>
    </xf>
    <xf numFmtId="353" fontId="262" fillId="130" borderId="148" applyNumberFormat="0" applyAlignment="0" applyProtection="0"/>
    <xf numFmtId="353" fontId="262" fillId="130"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23" fillId="0" borderId="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79" fillId="130" borderId="152" applyNumberFormat="0" applyAlignment="0" applyProtection="0"/>
    <xf numFmtId="353" fontId="179" fillId="130" borderId="152" applyNumberFormat="0" applyAlignment="0" applyProtection="0"/>
    <xf numFmtId="4" fontId="48" fillId="18" borderId="148" applyNumberFormat="0" applyProtection="0">
      <alignment vertical="center"/>
    </xf>
    <xf numFmtId="4" fontId="264" fillId="45" borderId="148" applyNumberFormat="0" applyProtection="0">
      <alignment vertical="center"/>
    </xf>
    <xf numFmtId="4" fontId="48" fillId="45" borderId="148" applyNumberFormat="0" applyProtection="0">
      <alignment horizontal="left" vertical="center" indent="1"/>
    </xf>
    <xf numFmtId="353" fontId="265" fillId="18" borderId="153" applyNumberFormat="0" applyProtection="0">
      <alignment horizontal="left" vertical="top" indent="1"/>
    </xf>
    <xf numFmtId="4" fontId="48" fillId="64" borderId="148" applyNumberFormat="0" applyProtection="0">
      <alignment horizontal="left" vertical="center" indent="1"/>
    </xf>
    <xf numFmtId="4" fontId="48" fillId="20" borderId="148" applyNumberFormat="0" applyProtection="0">
      <alignment horizontal="right" vertical="center"/>
    </xf>
    <xf numFmtId="4" fontId="48" fillId="133" borderId="148" applyNumberFormat="0" applyProtection="0">
      <alignment horizontal="right" vertical="center"/>
    </xf>
    <xf numFmtId="4" fontId="48" fillId="22" borderId="154" applyNumberFormat="0" applyProtection="0">
      <alignment horizontal="right" vertical="center"/>
    </xf>
    <xf numFmtId="4" fontId="48" fillId="23" borderId="148" applyNumberFormat="0" applyProtection="0">
      <alignment horizontal="right" vertical="center"/>
    </xf>
    <xf numFmtId="4" fontId="48" fillId="24" borderId="148" applyNumberFormat="0" applyProtection="0">
      <alignment horizontal="right" vertical="center"/>
    </xf>
    <xf numFmtId="4" fontId="48" fillId="25" borderId="148" applyNumberFormat="0" applyProtection="0">
      <alignment horizontal="right" vertical="center"/>
    </xf>
    <xf numFmtId="4" fontId="48" fillId="26" borderId="148" applyNumberFormat="0" applyProtection="0">
      <alignment horizontal="right" vertical="center"/>
    </xf>
    <xf numFmtId="4" fontId="48" fillId="27" borderId="148" applyNumberFormat="0" applyProtection="0">
      <alignment horizontal="right" vertical="center"/>
    </xf>
    <xf numFmtId="4" fontId="48" fillId="28" borderId="148" applyNumberFormat="0" applyProtection="0">
      <alignment horizontal="right" vertical="center"/>
    </xf>
    <xf numFmtId="4" fontId="48" fillId="29" borderId="154" applyNumberFormat="0" applyProtection="0">
      <alignment horizontal="left" vertical="center" indent="1"/>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19" borderId="148" applyNumberFormat="0" applyProtection="0">
      <alignment horizontal="right" vertical="center"/>
    </xf>
    <xf numFmtId="4" fontId="48" fillId="30" borderId="154" applyNumberFormat="0" applyProtection="0">
      <alignment horizontal="left" vertical="center" indent="1"/>
    </xf>
    <xf numFmtId="4" fontId="48" fillId="19" borderId="154" applyNumberFormat="0" applyProtection="0">
      <alignment horizontal="left" vertical="center" indent="1"/>
    </xf>
    <xf numFmtId="353" fontId="48" fillId="61" borderId="148" applyNumberFormat="0" applyProtection="0">
      <alignment horizontal="left" vertical="center" indent="1"/>
    </xf>
    <xf numFmtId="353" fontId="4" fillId="31" borderId="153" applyNumberFormat="0" applyProtection="0">
      <alignment horizontal="left" vertical="center"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83" borderId="148" applyNumberFormat="0" applyProtection="0">
      <alignment horizontal="left" vertical="center" indent="1"/>
    </xf>
    <xf numFmtId="353" fontId="4" fillId="19" borderId="153" applyNumberFormat="0" applyProtection="0">
      <alignment horizontal="left" vertical="center"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48" applyNumberFormat="0" applyProtection="0">
      <alignment horizontal="left" vertical="center"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4" fillId="30" borderId="153" applyNumberFormat="0" applyProtection="0">
      <alignment horizontal="left" vertical="center"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88" fillId="31" borderId="155" applyBorder="0"/>
    <xf numFmtId="4" fontId="266" fillId="34" borderId="153" applyNumberFormat="0" applyProtection="0">
      <alignment vertical="center"/>
    </xf>
    <xf numFmtId="4" fontId="266" fillId="61" borderId="153" applyNumberFormat="0" applyProtection="0">
      <alignment horizontal="left" vertical="center" indent="1"/>
    </xf>
    <xf numFmtId="353" fontId="266" fillId="34" borderId="153" applyNumberFormat="0" applyProtection="0">
      <alignment horizontal="left" vertical="top" indent="1"/>
    </xf>
    <xf numFmtId="4" fontId="48" fillId="0" borderId="148" applyNumberFormat="0" applyProtection="0">
      <alignment horizontal="right" vertical="center"/>
    </xf>
    <xf numFmtId="4" fontId="264" fillId="50" borderId="148" applyNumberFormat="0" applyProtection="0">
      <alignment horizontal="right" vertical="center"/>
    </xf>
    <xf numFmtId="4" fontId="48" fillId="64" borderId="148" applyNumberFormat="0" applyProtection="0">
      <alignment horizontal="left" vertical="center" indent="1"/>
    </xf>
    <xf numFmtId="353" fontId="266" fillId="19" borderId="153" applyNumberFormat="0" applyProtection="0">
      <alignment horizontal="left" vertical="top" indent="1"/>
    </xf>
    <xf numFmtId="4" fontId="267" fillId="35" borderId="154" applyNumberFormat="0" applyProtection="0">
      <alignment horizontal="left" vertical="center" indent="1"/>
    </xf>
    <xf numFmtId="4" fontId="268" fillId="33" borderId="148" applyNumberFormat="0" applyProtection="0">
      <alignment horizontal="right" vertical="center"/>
    </xf>
    <xf numFmtId="37" fontId="59" fillId="0" borderId="156" applyNumberFormat="0"/>
    <xf numFmtId="353" fontId="10" fillId="0" borderId="157" applyNumberFormat="0" applyFill="0" applyAlignment="0" applyProtection="0"/>
    <xf numFmtId="353" fontId="10" fillId="0" borderId="157" applyNumberFormat="0" applyFill="0" applyAlignment="0" applyProtection="0"/>
    <xf numFmtId="210" fontId="59" fillId="0" borderId="32" applyFill="0"/>
    <xf numFmtId="353" fontId="23" fillId="0" borderId="0"/>
    <xf numFmtId="353" fontId="48" fillId="30" borderId="153" applyNumberFormat="0" applyProtection="0">
      <alignment horizontal="left" vertical="top" indent="1"/>
    </xf>
    <xf numFmtId="353" fontId="48" fillId="30" borderId="148" applyNumberFormat="0" applyProtection="0">
      <alignment horizontal="left" vertical="center"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center" indent="1"/>
    </xf>
    <xf numFmtId="353" fontId="48" fillId="32" borderId="148" applyNumberFormat="0" applyProtection="0">
      <alignment horizontal="left" vertical="center"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center" indent="1"/>
    </xf>
    <xf numFmtId="353" fontId="48" fillId="83" borderId="148" applyNumberFormat="0" applyProtection="0">
      <alignment horizontal="left" vertical="center"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353" fontId="48" fillId="61" borderId="148" applyNumberFormat="0" applyProtection="0">
      <alignment horizontal="left" vertical="center" indent="1"/>
    </xf>
    <xf numFmtId="4" fontId="48" fillId="19" borderId="154" applyNumberFormat="0" applyProtection="0">
      <alignment horizontal="left" vertical="center" indent="1"/>
    </xf>
    <xf numFmtId="4" fontId="48" fillId="30" borderId="154" applyNumberFormat="0" applyProtection="0">
      <alignment horizontal="left" vertical="center" indent="1"/>
    </xf>
    <xf numFmtId="4" fontId="48" fillId="19" borderId="148" applyNumberFormat="0" applyProtection="0">
      <alignment horizontal="right" vertical="center"/>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29" borderId="154" applyNumberFormat="0" applyProtection="0">
      <alignment horizontal="left" vertical="center" indent="1"/>
    </xf>
    <xf numFmtId="4" fontId="48" fillId="28" borderId="148" applyNumberFormat="0" applyProtection="0">
      <alignment horizontal="right" vertical="center"/>
    </xf>
    <xf numFmtId="4" fontId="48" fillId="27" borderId="148" applyNumberFormat="0" applyProtection="0">
      <alignment horizontal="right" vertical="center"/>
    </xf>
    <xf numFmtId="4" fontId="48" fillId="26" borderId="148" applyNumberFormat="0" applyProtection="0">
      <alignment horizontal="right" vertical="center"/>
    </xf>
    <xf numFmtId="4" fontId="48" fillId="25" borderId="148" applyNumberFormat="0" applyProtection="0">
      <alignment horizontal="right" vertical="center"/>
    </xf>
    <xf numFmtId="4" fontId="48" fillId="24" borderId="148" applyNumberFormat="0" applyProtection="0">
      <alignment horizontal="right" vertical="center"/>
    </xf>
    <xf numFmtId="4" fontId="48" fillId="23" borderId="148" applyNumberFormat="0" applyProtection="0">
      <alignment horizontal="right" vertical="center"/>
    </xf>
    <xf numFmtId="4" fontId="48" fillId="22" borderId="154" applyNumberFormat="0" applyProtection="0">
      <alignment horizontal="right" vertical="center"/>
    </xf>
    <xf numFmtId="4" fontId="48" fillId="133" borderId="148" applyNumberFormat="0" applyProtection="0">
      <alignment horizontal="righ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353" fontId="265" fillId="18" borderId="153" applyNumberFormat="0" applyProtection="0">
      <alignment horizontal="left" vertical="top"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353" fontId="179" fillId="130" borderId="152" applyNumberFormat="0" applyAlignment="0" applyProtection="0"/>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262" fillId="130" borderId="148" applyNumberFormat="0" applyAlignment="0" applyProtection="0"/>
    <xf numFmtId="353" fontId="262" fillId="130"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23" fillId="0" borderId="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79" fillId="130" borderId="152" applyNumberFormat="0" applyAlignment="0" applyProtection="0"/>
    <xf numFmtId="353" fontId="179" fillId="130" borderId="152" applyNumberFormat="0" applyAlignment="0" applyProtection="0"/>
    <xf numFmtId="4" fontId="48" fillId="18" borderId="148" applyNumberFormat="0" applyProtection="0">
      <alignment vertical="center"/>
    </xf>
    <xf numFmtId="4" fontId="264" fillId="45" borderId="148" applyNumberFormat="0" applyProtection="0">
      <alignment vertical="center"/>
    </xf>
    <xf numFmtId="4" fontId="48" fillId="45" borderId="148" applyNumberFormat="0" applyProtection="0">
      <alignment horizontal="left" vertical="center" indent="1"/>
    </xf>
    <xf numFmtId="4" fontId="48" fillId="64" borderId="148" applyNumberFormat="0" applyProtection="0">
      <alignment horizontal="left" vertical="center" indent="1"/>
    </xf>
    <xf numFmtId="4" fontId="48" fillId="20" borderId="148" applyNumberFormat="0" applyProtection="0">
      <alignment horizontal="right" vertical="center"/>
    </xf>
    <xf numFmtId="4" fontId="48" fillId="133" borderId="148" applyNumberFormat="0" applyProtection="0">
      <alignment horizontal="right" vertical="center"/>
    </xf>
    <xf numFmtId="4" fontId="48" fillId="25" borderId="148" applyNumberFormat="0" applyProtection="0">
      <alignment horizontal="right" vertical="center"/>
    </xf>
    <xf numFmtId="4" fontId="48" fillId="27" borderId="148" applyNumberFormat="0" applyProtection="0">
      <alignment horizontal="right" vertical="center"/>
    </xf>
    <xf numFmtId="4" fontId="48" fillId="28" borderId="148" applyNumberFormat="0" applyProtection="0">
      <alignment horizontal="right" vertical="center"/>
    </xf>
    <xf numFmtId="4" fontId="48" fillId="19" borderId="148" applyNumberFormat="0" applyProtection="0">
      <alignment horizontal="right" vertical="center"/>
    </xf>
    <xf numFmtId="353" fontId="48" fillId="61" borderId="148" applyNumberFormat="0" applyProtection="0">
      <alignment horizontal="left" vertical="center" indent="1"/>
    </xf>
    <xf numFmtId="4" fontId="48" fillId="18" borderId="148" applyNumberFormat="0" applyProtection="0">
      <alignment vertical="center"/>
    </xf>
    <xf numFmtId="4" fontId="264" fillId="45" borderId="148" applyNumberFormat="0" applyProtection="0">
      <alignment vertical="center"/>
    </xf>
    <xf numFmtId="4" fontId="48" fillId="45" borderId="148" applyNumberFormat="0" applyProtection="0">
      <alignment horizontal="left" vertical="center" indent="1"/>
    </xf>
    <xf numFmtId="353" fontId="265" fillId="18" borderId="153" applyNumberFormat="0" applyProtection="0">
      <alignment horizontal="left" vertical="top" indent="1"/>
    </xf>
    <xf numFmtId="4" fontId="48" fillId="64" borderId="148" applyNumberFormat="0" applyProtection="0">
      <alignment horizontal="left" vertical="center" indent="1"/>
    </xf>
    <xf numFmtId="4" fontId="48" fillId="20" borderId="148" applyNumberFormat="0" applyProtection="0">
      <alignment horizontal="right" vertical="center"/>
    </xf>
    <xf numFmtId="4" fontId="48" fillId="133" borderId="148" applyNumberFormat="0" applyProtection="0">
      <alignment horizontal="right" vertical="center"/>
    </xf>
    <xf numFmtId="4" fontId="48" fillId="22" borderId="154" applyNumberFormat="0" applyProtection="0">
      <alignment horizontal="right" vertical="center"/>
    </xf>
    <xf numFmtId="4" fontId="48" fillId="23" borderId="148" applyNumberFormat="0" applyProtection="0">
      <alignment horizontal="right" vertical="center"/>
    </xf>
    <xf numFmtId="4" fontId="48" fillId="24" borderId="148" applyNumberFormat="0" applyProtection="0">
      <alignment horizontal="right" vertical="center"/>
    </xf>
    <xf numFmtId="4" fontId="48" fillId="25" borderId="148" applyNumberFormat="0" applyProtection="0">
      <alignment horizontal="right" vertical="center"/>
    </xf>
    <xf numFmtId="4" fontId="48" fillId="26" borderId="148" applyNumberFormat="0" applyProtection="0">
      <alignment horizontal="right" vertical="center"/>
    </xf>
    <xf numFmtId="4" fontId="48" fillId="27" borderId="148" applyNumberFormat="0" applyProtection="0">
      <alignment horizontal="right" vertical="center"/>
    </xf>
    <xf numFmtId="4" fontId="48" fillId="28" borderId="148" applyNumberFormat="0" applyProtection="0">
      <alignment horizontal="right" vertical="center"/>
    </xf>
    <xf numFmtId="4" fontId="48" fillId="29" borderId="154" applyNumberFormat="0" applyProtection="0">
      <alignment horizontal="left" vertical="center" indent="1"/>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19" borderId="148" applyNumberFormat="0" applyProtection="0">
      <alignment horizontal="right" vertical="center"/>
    </xf>
    <xf numFmtId="4" fontId="48" fillId="30" borderId="154" applyNumberFormat="0" applyProtection="0">
      <alignment horizontal="left" vertical="center" indent="1"/>
    </xf>
    <xf numFmtId="4" fontId="48" fillId="19" borderId="154" applyNumberFormat="0" applyProtection="0">
      <alignment horizontal="left" vertical="center" indent="1"/>
    </xf>
    <xf numFmtId="353" fontId="48" fillId="61" borderId="148" applyNumberFormat="0" applyProtection="0">
      <alignment horizontal="left" vertical="center" indent="1"/>
    </xf>
    <xf numFmtId="353" fontId="4" fillId="31" borderId="153" applyNumberFormat="0" applyProtection="0">
      <alignment horizontal="left" vertical="center"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83" borderId="148" applyNumberFormat="0" applyProtection="0">
      <alignment horizontal="left" vertical="center" indent="1"/>
    </xf>
    <xf numFmtId="353" fontId="4" fillId="19" borderId="153" applyNumberFormat="0" applyProtection="0">
      <alignment horizontal="left" vertical="center"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48" applyNumberFormat="0" applyProtection="0">
      <alignment horizontal="left" vertical="center"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4" fillId="30" borderId="153" applyNumberFormat="0" applyProtection="0">
      <alignment horizontal="left" vertical="center"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2" borderId="148" applyNumberFormat="0" applyProtection="0">
      <alignment horizontal="left" vertical="center" indent="1"/>
    </xf>
    <xf numFmtId="353" fontId="88" fillId="31" borderId="155" applyBorder="0"/>
    <xf numFmtId="4" fontId="266" fillId="34" borderId="153" applyNumberFormat="0" applyProtection="0">
      <alignment vertical="center"/>
    </xf>
    <xf numFmtId="4" fontId="266" fillId="61" borderId="153" applyNumberFormat="0" applyProtection="0">
      <alignment horizontal="left" vertical="center" indent="1"/>
    </xf>
    <xf numFmtId="353" fontId="266" fillId="34" borderId="153" applyNumberFormat="0" applyProtection="0">
      <alignment horizontal="left" vertical="top" indent="1"/>
    </xf>
    <xf numFmtId="4" fontId="48" fillId="0" borderId="148" applyNumberFormat="0" applyProtection="0">
      <alignment horizontal="right" vertical="center"/>
    </xf>
    <xf numFmtId="4" fontId="264" fillId="50" borderId="148" applyNumberFormat="0" applyProtection="0">
      <alignment horizontal="right" vertical="center"/>
    </xf>
    <xf numFmtId="4" fontId="48" fillId="64" borderId="148" applyNumberFormat="0" applyProtection="0">
      <alignment horizontal="left" vertical="center" indent="1"/>
    </xf>
    <xf numFmtId="353" fontId="266" fillId="19" borderId="153" applyNumberFormat="0" applyProtection="0">
      <alignment horizontal="left" vertical="top" indent="1"/>
    </xf>
    <xf numFmtId="4" fontId="267" fillId="35" borderId="154" applyNumberFormat="0" applyProtection="0">
      <alignment horizontal="left" vertical="center" indent="1"/>
    </xf>
    <xf numFmtId="4" fontId="268" fillId="33" borderId="148" applyNumberFormat="0" applyProtection="0">
      <alignment horizontal="right" vertical="center"/>
    </xf>
    <xf numFmtId="37" fontId="59" fillId="0" borderId="156" applyNumberFormat="0"/>
    <xf numFmtId="353" fontId="10" fillId="0" borderId="157" applyNumberFormat="0" applyFill="0" applyAlignment="0" applyProtection="0"/>
    <xf numFmtId="353" fontId="10" fillId="0" borderId="157" applyNumberFormat="0" applyFill="0" applyAlignment="0" applyProtection="0"/>
    <xf numFmtId="353" fontId="4" fillId="30" borderId="153" applyNumberFormat="0" applyProtection="0">
      <alignment horizontal="left" vertical="center"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262" fillId="130" borderId="148" applyNumberFormat="0" applyAlignment="0" applyProtection="0"/>
    <xf numFmtId="353" fontId="262" fillId="130" borderId="148" applyNumberFormat="0" applyAlignment="0" applyProtection="0"/>
    <xf numFmtId="4" fontId="48" fillId="23" borderId="148" applyNumberFormat="0" applyProtection="0">
      <alignment horizontal="right" vertical="center"/>
    </xf>
    <xf numFmtId="4" fontId="48" fillId="24" borderId="148" applyNumberFormat="0" applyProtection="0">
      <alignment horizontal="right" vertical="center"/>
    </xf>
    <xf numFmtId="353" fontId="48" fillId="83" borderId="148" applyNumberFormat="0" applyProtection="0">
      <alignment horizontal="left" vertical="center" indent="1"/>
    </xf>
    <xf numFmtId="210" fontId="59" fillId="0" borderId="32" applyFill="0"/>
    <xf numFmtId="4" fontId="48" fillId="26" borderId="148" applyNumberFormat="0" applyProtection="0">
      <alignment horizontal="right" vertical="center"/>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88" fillId="31" borderId="155" applyBorder="0"/>
    <xf numFmtId="4" fontId="266" fillId="34" borderId="153" applyNumberFormat="0" applyProtection="0">
      <alignment vertical="center"/>
    </xf>
    <xf numFmtId="4" fontId="266" fillId="61" borderId="153" applyNumberFormat="0" applyProtection="0">
      <alignment horizontal="left" vertical="center" indent="1"/>
    </xf>
    <xf numFmtId="353" fontId="266" fillId="34" borderId="153" applyNumberFormat="0" applyProtection="0">
      <alignment horizontal="left" vertical="top" indent="1"/>
    </xf>
    <xf numFmtId="4" fontId="48" fillId="0" borderId="148" applyNumberFormat="0" applyProtection="0">
      <alignment horizontal="right" vertical="center"/>
    </xf>
    <xf numFmtId="4" fontId="264" fillId="50" borderId="148" applyNumberFormat="0" applyProtection="0">
      <alignment horizontal="right" vertical="center"/>
    </xf>
    <xf numFmtId="4" fontId="48" fillId="64" borderId="148" applyNumberFormat="0" applyProtection="0">
      <alignment horizontal="left" vertical="center" indent="1"/>
    </xf>
    <xf numFmtId="353" fontId="266" fillId="19" borderId="153" applyNumberFormat="0" applyProtection="0">
      <alignment horizontal="left" vertical="top" indent="1"/>
    </xf>
    <xf numFmtId="4" fontId="267" fillId="35" borderId="154" applyNumberFormat="0" applyProtection="0">
      <alignment horizontal="left" vertical="center" indent="1"/>
    </xf>
    <xf numFmtId="4" fontId="268" fillId="33" borderId="148" applyNumberFormat="0" applyProtection="0">
      <alignment horizontal="right" vertical="center"/>
    </xf>
    <xf numFmtId="37" fontId="59" fillId="0" borderId="156" applyNumberFormat="0"/>
    <xf numFmtId="353" fontId="10" fillId="0" borderId="157" applyNumberFormat="0" applyFill="0" applyAlignment="0" applyProtection="0"/>
    <xf numFmtId="353" fontId="10" fillId="0" borderId="157" applyNumberFormat="0" applyFill="0" applyAlignment="0" applyProtection="0"/>
    <xf numFmtId="353" fontId="48" fillId="30" borderId="148" applyNumberFormat="0" applyProtection="0">
      <alignment horizontal="left" vertical="center" indent="1"/>
    </xf>
    <xf numFmtId="353" fontId="262" fillId="130" borderId="148" applyNumberFormat="0" applyAlignment="0" applyProtection="0"/>
    <xf numFmtId="353" fontId="262" fillId="130" borderId="148" applyNumberFormat="0" applyAlignment="0" applyProtection="0"/>
    <xf numFmtId="210" fontId="59" fillId="0" borderId="32" applyFill="0"/>
    <xf numFmtId="4" fontId="48" fillId="0" borderId="148" applyNumberFormat="0" applyProtection="0">
      <alignment horizontal="right" vertical="center"/>
    </xf>
    <xf numFmtId="4" fontId="264" fillId="50" borderId="148" applyNumberFormat="0" applyProtection="0">
      <alignment horizontal="right" vertical="center"/>
    </xf>
    <xf numFmtId="4" fontId="48" fillId="64" borderId="148" applyNumberFormat="0" applyProtection="0">
      <alignment horizontal="left" vertical="center" indent="1"/>
    </xf>
    <xf numFmtId="4" fontId="268" fillId="33" borderId="148" applyNumberFormat="0" applyProtection="0">
      <alignment horizontal="right" vertical="center"/>
    </xf>
    <xf numFmtId="353" fontId="48" fillId="32" borderId="153" applyNumberFormat="0" applyProtection="0">
      <alignment horizontal="left" vertical="top" indent="1"/>
    </xf>
    <xf numFmtId="4" fontId="266" fillId="61" borderId="153" applyNumberFormat="0" applyProtection="0">
      <alignment horizontal="left" vertical="center" indent="1"/>
    </xf>
    <xf numFmtId="4" fontId="266" fillId="34" borderId="153" applyNumberFormat="0" applyProtection="0">
      <alignment vertical="center"/>
    </xf>
    <xf numFmtId="353" fontId="4" fillId="32" borderId="153" applyNumberFormat="0" applyProtection="0">
      <alignment horizontal="left" vertical="top" indent="1"/>
    </xf>
    <xf numFmtId="353" fontId="48" fillId="32" borderId="148" applyNumberFormat="0" applyProtection="0">
      <alignment horizontal="left" vertical="center" indent="1"/>
    </xf>
    <xf numFmtId="353" fontId="48" fillId="31" borderId="153" applyNumberFormat="0" applyProtection="0">
      <alignment horizontal="left" vertical="top" indent="1"/>
    </xf>
    <xf numFmtId="353" fontId="48" fillId="13" borderId="148" applyNumberFormat="0" applyFont="0" applyAlignment="0" applyProtection="0"/>
    <xf numFmtId="353" fontId="48" fillId="30" borderId="153" applyNumberFormat="0" applyProtection="0">
      <alignment horizontal="left" vertical="top" indent="1"/>
    </xf>
    <xf numFmtId="353" fontId="48" fillId="19" borderId="153" applyNumberFormat="0" applyProtection="0">
      <alignment horizontal="left" vertical="top" indent="1"/>
    </xf>
    <xf numFmtId="353" fontId="262" fillId="130" borderId="148" applyNumberFormat="0" applyAlignment="0" applyProtection="0"/>
    <xf numFmtId="353" fontId="10" fillId="0" borderId="157" applyNumberFormat="0" applyFill="0" applyAlignment="0" applyProtection="0"/>
    <xf numFmtId="353" fontId="10" fillId="0" borderId="157" applyNumberFormat="0" applyFill="0" applyAlignment="0" applyProtection="0"/>
    <xf numFmtId="37" fontId="59" fillId="0" borderId="156" applyNumberFormat="0"/>
    <xf numFmtId="4" fontId="268" fillId="33" borderId="148" applyNumberFormat="0" applyProtection="0">
      <alignment horizontal="right" vertical="center"/>
    </xf>
    <xf numFmtId="4" fontId="267" fillId="35" borderId="154" applyNumberFormat="0" applyProtection="0">
      <alignment horizontal="left" vertical="center" indent="1"/>
    </xf>
    <xf numFmtId="353" fontId="266" fillId="19" borderId="153" applyNumberFormat="0" applyProtection="0">
      <alignment horizontal="left" vertical="top" indent="1"/>
    </xf>
    <xf numFmtId="4" fontId="48" fillId="64" borderId="148" applyNumberFormat="0" applyProtection="0">
      <alignment horizontal="left" vertical="center" indent="1"/>
    </xf>
    <xf numFmtId="4" fontId="264" fillId="50" borderId="148" applyNumberFormat="0" applyProtection="0">
      <alignment horizontal="right" vertical="center"/>
    </xf>
    <xf numFmtId="4" fontId="48" fillId="0" borderId="148" applyNumberFormat="0" applyProtection="0">
      <alignment horizontal="right" vertical="center"/>
    </xf>
    <xf numFmtId="353" fontId="266" fillId="34"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center"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center" indent="1"/>
    </xf>
    <xf numFmtId="353" fontId="48" fillId="83" borderId="148" applyNumberFormat="0" applyProtection="0">
      <alignment horizontal="left" vertical="center"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353" fontId="48" fillId="61" borderId="148" applyNumberFormat="0" applyProtection="0">
      <alignment horizontal="left" vertical="center" indent="1"/>
    </xf>
    <xf numFmtId="4" fontId="48" fillId="19" borderId="154" applyNumberFormat="0" applyProtection="0">
      <alignment horizontal="left" vertical="center" indent="1"/>
    </xf>
    <xf numFmtId="4" fontId="48" fillId="30" borderId="154" applyNumberFormat="0" applyProtection="0">
      <alignment horizontal="left" vertical="center" indent="1"/>
    </xf>
    <xf numFmtId="4" fontId="48" fillId="19" borderId="148" applyNumberFormat="0" applyProtection="0">
      <alignment horizontal="right" vertical="center"/>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29" borderId="154" applyNumberFormat="0" applyProtection="0">
      <alignment horizontal="left" vertical="center" indent="1"/>
    </xf>
    <xf numFmtId="4" fontId="48" fillId="28" borderId="148" applyNumberFormat="0" applyProtection="0">
      <alignment horizontal="right" vertical="center"/>
    </xf>
    <xf numFmtId="4" fontId="48" fillId="27" borderId="148" applyNumberFormat="0" applyProtection="0">
      <alignment horizontal="right" vertical="center"/>
    </xf>
    <xf numFmtId="4" fontId="48" fillId="26" borderId="148" applyNumberFormat="0" applyProtection="0">
      <alignment horizontal="right" vertical="center"/>
    </xf>
    <xf numFmtId="4" fontId="48" fillId="25" borderId="148" applyNumberFormat="0" applyProtection="0">
      <alignment horizontal="right" vertical="center"/>
    </xf>
    <xf numFmtId="4" fontId="48" fillId="24" borderId="148" applyNumberFormat="0" applyProtection="0">
      <alignment horizontal="right" vertical="center"/>
    </xf>
    <xf numFmtId="4" fontId="48" fillId="23" borderId="148" applyNumberFormat="0" applyProtection="0">
      <alignment horizontal="right" vertical="center"/>
    </xf>
    <xf numFmtId="4" fontId="48" fillId="22" borderId="154" applyNumberFormat="0" applyProtection="0">
      <alignment horizontal="right" vertical="center"/>
    </xf>
    <xf numFmtId="4" fontId="48" fillId="133" borderId="148" applyNumberFormat="0" applyProtection="0">
      <alignment horizontal="righ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353" fontId="265" fillId="18" borderId="153" applyNumberFormat="0" applyProtection="0">
      <alignment horizontal="left" vertical="top"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353" fontId="179" fillId="130" borderId="152" applyNumberFormat="0" applyAlignment="0" applyProtection="0"/>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23" fillId="0" borderId="0"/>
    <xf numFmtId="353" fontId="137" fillId="14" borderId="148" applyNumberFormat="0" applyAlignment="0" applyProtection="0"/>
    <xf numFmtId="353" fontId="137" fillId="14" borderId="148" applyNumberFormat="0" applyAlignment="0" applyProtection="0"/>
    <xf numFmtId="353" fontId="262" fillId="130" borderId="148" applyNumberFormat="0" applyAlignment="0" applyProtection="0"/>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 fillId="19" borderId="153" applyNumberFormat="0" applyProtection="0">
      <alignment horizontal="left" vertical="top" indent="1"/>
    </xf>
    <xf numFmtId="353" fontId="48" fillId="31" borderId="153" applyNumberFormat="0" applyProtection="0">
      <alignment horizontal="left" vertical="top" indent="1"/>
    </xf>
    <xf numFmtId="353" fontId="88" fillId="31" borderId="155" applyBorder="0"/>
    <xf numFmtId="353" fontId="48" fillId="13" borderId="148" applyNumberFormat="0" applyFont="0" applyAlignment="0" applyProtection="0"/>
    <xf numFmtId="353" fontId="48" fillId="30" borderId="153" applyNumberFormat="0" applyProtection="0">
      <alignment horizontal="left" vertical="top" indent="1"/>
    </xf>
    <xf numFmtId="353" fontId="4" fillId="30" borderId="153" applyNumberFormat="0" applyProtection="0">
      <alignment horizontal="left" vertical="center"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266" fillId="19" borderId="153" applyNumberFormat="0" applyProtection="0">
      <alignment horizontal="left" vertical="top" indent="1"/>
    </xf>
    <xf numFmtId="353" fontId="48" fillId="30" borderId="148" applyNumberFormat="0" applyProtection="0">
      <alignment horizontal="left" vertical="center" indent="1"/>
    </xf>
    <xf numFmtId="210" fontId="59" fillId="0" borderId="32" applyFill="0"/>
    <xf numFmtId="353" fontId="262" fillId="130" borderId="148" applyNumberFormat="0" applyAlignment="0" applyProtection="0"/>
    <xf numFmtId="353" fontId="262" fillId="130" borderId="148" applyNumberFormat="0" applyAlignment="0" applyProtection="0"/>
    <xf numFmtId="353" fontId="48" fillId="31" borderId="153" applyNumberFormat="0" applyProtection="0">
      <alignment horizontal="left" vertical="top" indent="1"/>
    </xf>
    <xf numFmtId="353" fontId="48" fillId="30" borderId="153" applyNumberFormat="0" applyProtection="0">
      <alignment horizontal="left" vertical="top" indent="1"/>
    </xf>
    <xf numFmtId="164" fontId="2" fillId="0" borderId="0" applyFont="0" applyFill="0" applyBorder="0" applyAlignment="0" applyProtection="0"/>
    <xf numFmtId="353" fontId="48" fillId="30" borderId="153" applyNumberFormat="0" applyProtection="0">
      <alignment horizontal="left" vertical="top" indent="1"/>
    </xf>
    <xf numFmtId="164" fontId="1" fillId="0" borderId="0" applyFont="0" applyFill="0" applyBorder="0" applyAlignment="0" applyProtection="0"/>
    <xf numFmtId="353" fontId="88" fillId="31" borderId="155" applyBorder="0"/>
    <xf numFmtId="4" fontId="48" fillId="24" borderId="148" applyNumberFormat="0" applyProtection="0">
      <alignment horizontal="right" vertical="center"/>
    </xf>
    <xf numFmtId="353" fontId="48" fillId="13" borderId="148" applyNumberFormat="0" applyFont="0" applyAlignment="0" applyProtection="0"/>
    <xf numFmtId="4" fontId="48" fillId="19" borderId="154" applyNumberFormat="0" applyProtection="0">
      <alignment horizontal="left" vertical="center" indent="1"/>
    </xf>
    <xf numFmtId="4" fontId="48" fillId="25" borderId="148" applyNumberFormat="0" applyProtection="0">
      <alignment horizontal="right" vertical="center"/>
    </xf>
    <xf numFmtId="353" fontId="48" fillId="61" borderId="148" applyNumberFormat="0" applyProtection="0">
      <alignment horizontal="left" vertical="center" indent="1"/>
    </xf>
    <xf numFmtId="4" fontId="267" fillId="35" borderId="154" applyNumberFormat="0" applyProtection="0">
      <alignment horizontal="left" vertical="center" indent="1"/>
    </xf>
    <xf numFmtId="353" fontId="266" fillId="19" borderId="153" applyNumberFormat="0" applyProtection="0">
      <alignment horizontal="left" vertical="top" indent="1"/>
    </xf>
    <xf numFmtId="4" fontId="264" fillId="50" borderId="148" applyNumberFormat="0" applyProtection="0">
      <alignment horizontal="right" vertical="center"/>
    </xf>
    <xf numFmtId="4" fontId="48" fillId="0" borderId="148" applyNumberFormat="0" applyProtection="0">
      <alignment horizontal="right" vertical="center"/>
    </xf>
    <xf numFmtId="353" fontId="266" fillId="34" borderId="153" applyNumberFormat="0" applyProtection="0">
      <alignment horizontal="left" vertical="top" indent="1"/>
    </xf>
    <xf numFmtId="4" fontId="266" fillId="34" borderId="153" applyNumberFormat="0" applyProtection="0">
      <alignment vertical="center"/>
    </xf>
    <xf numFmtId="353" fontId="88" fillId="31" borderId="155" applyBorder="0"/>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210" fontId="59" fillId="0" borderId="32" applyFill="0"/>
    <xf numFmtId="353" fontId="48" fillId="83" borderId="148" applyNumberFormat="0" applyProtection="0">
      <alignment horizontal="left" vertical="center" indent="1"/>
    </xf>
    <xf numFmtId="4" fontId="48" fillId="23" borderId="148" applyNumberFormat="0" applyProtection="0">
      <alignment horizontal="right" vertical="center"/>
    </xf>
    <xf numFmtId="353" fontId="262" fillId="130" borderId="148" applyNumberFormat="0" applyAlignment="0" applyProtection="0"/>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 fillId="30" borderId="153" applyNumberFormat="0" applyProtection="0">
      <alignment horizontal="left" vertical="center" indent="1"/>
    </xf>
    <xf numFmtId="353" fontId="10" fillId="0" borderId="157" applyNumberFormat="0" applyFill="0" applyAlignment="0" applyProtection="0"/>
    <xf numFmtId="353" fontId="10" fillId="0" borderId="157" applyNumberFormat="0" applyFill="0" applyAlignment="0" applyProtection="0"/>
    <xf numFmtId="37" fontId="59" fillId="0" borderId="156" applyNumberFormat="0"/>
    <xf numFmtId="4" fontId="268" fillId="33" borderId="148" applyNumberFormat="0" applyProtection="0">
      <alignment horizontal="right" vertical="center"/>
    </xf>
    <xf numFmtId="4" fontId="267" fillId="35" borderId="154" applyNumberFormat="0" applyProtection="0">
      <alignment horizontal="left" vertical="center" indent="1"/>
    </xf>
    <xf numFmtId="353" fontId="266" fillId="19" borderId="153" applyNumberFormat="0" applyProtection="0">
      <alignment horizontal="left" vertical="top" indent="1"/>
    </xf>
    <xf numFmtId="4" fontId="48" fillId="64" borderId="148" applyNumberFormat="0" applyProtection="0">
      <alignment horizontal="left" vertical="center" indent="1"/>
    </xf>
    <xf numFmtId="4" fontId="264" fillId="50" borderId="148" applyNumberFormat="0" applyProtection="0">
      <alignment horizontal="right" vertical="center"/>
    </xf>
    <xf numFmtId="4" fontId="48" fillId="0" borderId="148" applyNumberFormat="0" applyProtection="0">
      <alignment horizontal="right" vertical="center"/>
    </xf>
    <xf numFmtId="353" fontId="266" fillId="34" borderId="153" applyNumberFormat="0" applyProtection="0">
      <alignment horizontal="left" vertical="top" indent="1"/>
    </xf>
    <xf numFmtId="4" fontId="266" fillId="61" borderId="153" applyNumberFormat="0" applyProtection="0">
      <alignment horizontal="left" vertical="center" indent="1"/>
    </xf>
    <xf numFmtId="4" fontId="266" fillId="34" borderId="153" applyNumberFormat="0" applyProtection="0">
      <alignment vertical="center"/>
    </xf>
    <xf numFmtId="353" fontId="88" fillId="31" borderId="155" applyBorder="0"/>
    <xf numFmtId="353" fontId="48" fillId="32" borderId="148" applyNumberFormat="0" applyProtection="0">
      <alignment horizontal="left" vertical="center"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center" indent="1"/>
    </xf>
    <xf numFmtId="353" fontId="48" fillId="30" borderId="148" applyNumberFormat="0" applyProtection="0">
      <alignment horizontal="left" vertical="center"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center" indent="1"/>
    </xf>
    <xf numFmtId="353" fontId="48" fillId="32" borderId="148" applyNumberFormat="0" applyProtection="0">
      <alignment horizontal="left" vertical="center"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center" indent="1"/>
    </xf>
    <xf numFmtId="353" fontId="48" fillId="83" borderId="148" applyNumberFormat="0" applyProtection="0">
      <alignment horizontal="left" vertical="center"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4" fontId="48" fillId="30" borderId="154" applyNumberFormat="0" applyProtection="0">
      <alignment horizontal="left" vertical="center" indent="1"/>
    </xf>
    <xf numFmtId="4" fontId="48" fillId="19" borderId="148" applyNumberFormat="0" applyProtection="0">
      <alignment horizontal="right" vertical="center"/>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29" borderId="154" applyNumberFormat="0" applyProtection="0">
      <alignment horizontal="left" vertical="center" indent="1"/>
    </xf>
    <xf numFmtId="4" fontId="48" fillId="28" borderId="148" applyNumberFormat="0" applyProtection="0">
      <alignment horizontal="right" vertical="center"/>
    </xf>
    <xf numFmtId="4" fontId="48" fillId="27" borderId="148" applyNumberFormat="0" applyProtection="0">
      <alignment horizontal="right" vertical="center"/>
    </xf>
    <xf numFmtId="4" fontId="48" fillId="26" borderId="148" applyNumberFormat="0" applyProtection="0">
      <alignment horizontal="right" vertical="center"/>
    </xf>
    <xf numFmtId="4" fontId="48" fillId="25" borderId="148" applyNumberFormat="0" applyProtection="0">
      <alignment horizontal="right" vertical="center"/>
    </xf>
    <xf numFmtId="4" fontId="48" fillId="22" borderId="154" applyNumberFormat="0" applyProtection="0">
      <alignment horizontal="right" vertical="center"/>
    </xf>
    <xf numFmtId="4" fontId="48" fillId="133" borderId="148" applyNumberFormat="0" applyProtection="0">
      <alignment horizontal="righ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353" fontId="265" fillId="18" borderId="153" applyNumberFormat="0" applyProtection="0">
      <alignment horizontal="left" vertical="top"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353" fontId="179" fillId="130" borderId="152" applyNumberFormat="0" applyAlignment="0" applyProtection="0"/>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262" fillId="130" borderId="148" applyNumberFormat="0" applyAlignment="0" applyProtection="0"/>
    <xf numFmtId="353" fontId="262" fillId="130" borderId="148"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79" fillId="130" borderId="152" applyNumberFormat="0" applyAlignment="0" applyProtection="0"/>
    <xf numFmtId="353" fontId="179" fillId="130" borderId="152" applyNumberFormat="0" applyAlignment="0" applyProtection="0"/>
    <xf numFmtId="4" fontId="48" fillId="18" borderId="148" applyNumberFormat="0" applyProtection="0">
      <alignment vertical="center"/>
    </xf>
    <xf numFmtId="4" fontId="264" fillId="45" borderId="148" applyNumberFormat="0" applyProtection="0">
      <alignment vertical="center"/>
    </xf>
    <xf numFmtId="4" fontId="48" fillId="45" borderId="148" applyNumberFormat="0" applyProtection="0">
      <alignment horizontal="left" vertical="center" indent="1"/>
    </xf>
    <xf numFmtId="353" fontId="265" fillId="18" borderId="153" applyNumberFormat="0" applyProtection="0">
      <alignment horizontal="left" vertical="top" indent="1"/>
    </xf>
    <xf numFmtId="4" fontId="48" fillId="64" borderId="148" applyNumberFormat="0" applyProtection="0">
      <alignment horizontal="left" vertical="center" indent="1"/>
    </xf>
    <xf numFmtId="4" fontId="48" fillId="20" borderId="148" applyNumberFormat="0" applyProtection="0">
      <alignment horizontal="right" vertical="center"/>
    </xf>
    <xf numFmtId="4" fontId="48" fillId="133" borderId="148" applyNumberFormat="0" applyProtection="0">
      <alignment horizontal="right" vertical="center"/>
    </xf>
    <xf numFmtId="4" fontId="48" fillId="22" borderId="154" applyNumberFormat="0" applyProtection="0">
      <alignment horizontal="right" vertical="center"/>
    </xf>
    <xf numFmtId="4" fontId="48" fillId="23" borderId="148" applyNumberFormat="0" applyProtection="0">
      <alignment horizontal="right" vertical="center"/>
    </xf>
    <xf numFmtId="4" fontId="48" fillId="24" borderId="148" applyNumberFormat="0" applyProtection="0">
      <alignment horizontal="right" vertical="center"/>
    </xf>
    <xf numFmtId="4" fontId="48" fillId="25" borderId="148" applyNumberFormat="0" applyProtection="0">
      <alignment horizontal="right" vertical="center"/>
    </xf>
    <xf numFmtId="4" fontId="48" fillId="26" borderId="148" applyNumberFormat="0" applyProtection="0">
      <alignment horizontal="right" vertical="center"/>
    </xf>
    <xf numFmtId="4" fontId="48" fillId="27" borderId="148" applyNumberFormat="0" applyProtection="0">
      <alignment horizontal="right" vertical="center"/>
    </xf>
    <xf numFmtId="4" fontId="48" fillId="28" borderId="148" applyNumberFormat="0" applyProtection="0">
      <alignment horizontal="right" vertical="center"/>
    </xf>
    <xf numFmtId="4" fontId="48" fillId="29" borderId="154" applyNumberFormat="0" applyProtection="0">
      <alignment horizontal="left" vertical="center" indent="1"/>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19" borderId="148" applyNumberFormat="0" applyProtection="0">
      <alignment horizontal="right" vertical="center"/>
    </xf>
    <xf numFmtId="4" fontId="48" fillId="30" borderId="154" applyNumberFormat="0" applyProtection="0">
      <alignment horizontal="left" vertical="center" indent="1"/>
    </xf>
    <xf numFmtId="4" fontId="48" fillId="19" borderId="154" applyNumberFormat="0" applyProtection="0">
      <alignment horizontal="left" vertical="center" indent="1"/>
    </xf>
    <xf numFmtId="353" fontId="48" fillId="61" borderId="148" applyNumberFormat="0" applyProtection="0">
      <alignment horizontal="left" vertical="center" indent="1"/>
    </xf>
    <xf numFmtId="353" fontId="4" fillId="31" borderId="153" applyNumberFormat="0" applyProtection="0">
      <alignment horizontal="left" vertical="center"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83" borderId="148" applyNumberFormat="0" applyProtection="0">
      <alignment horizontal="left" vertical="center" indent="1"/>
    </xf>
    <xf numFmtId="353" fontId="4" fillId="19" borderId="153" applyNumberFormat="0" applyProtection="0">
      <alignment horizontal="left" vertical="center"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48" applyNumberFormat="0" applyProtection="0">
      <alignment horizontal="left" vertical="center"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266" fillId="19"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center" indent="1"/>
    </xf>
    <xf numFmtId="353" fontId="48" fillId="30" borderId="148" applyNumberFormat="0" applyProtection="0">
      <alignment horizontal="left" vertical="center"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center" indent="1"/>
    </xf>
    <xf numFmtId="353" fontId="48" fillId="32" borderId="148" applyNumberFormat="0" applyProtection="0">
      <alignment horizontal="left" vertical="center" indent="1"/>
    </xf>
    <xf numFmtId="164" fontId="8" fillId="0" borderId="0" applyFont="0" applyFill="0" applyBorder="0" applyAlignment="0" applyProtection="0"/>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 fillId="19" borderId="153" applyNumberFormat="0" applyProtection="0">
      <alignment horizontal="left" vertical="center" indent="1"/>
    </xf>
    <xf numFmtId="353" fontId="48" fillId="83" borderId="148" applyNumberFormat="0" applyProtection="0">
      <alignment horizontal="left" vertical="center"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1" borderId="153" applyNumberFormat="0" applyProtection="0">
      <alignment horizontal="left" vertical="top" indent="1"/>
    </xf>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353" fontId="48" fillId="61" borderId="148" applyNumberFormat="0" applyProtection="0">
      <alignment horizontal="left" vertical="center" indent="1"/>
    </xf>
    <xf numFmtId="4" fontId="48" fillId="19" borderId="154" applyNumberFormat="0" applyProtection="0">
      <alignment horizontal="left" vertical="center" indent="1"/>
    </xf>
    <xf numFmtId="4" fontId="48" fillId="30" borderId="154" applyNumberFormat="0" applyProtection="0">
      <alignment horizontal="left" vertical="center" indent="1"/>
    </xf>
    <xf numFmtId="4" fontId="48" fillId="19" borderId="148" applyNumberFormat="0" applyProtection="0">
      <alignment horizontal="right" vertical="center"/>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29" borderId="154" applyNumberFormat="0" applyProtection="0">
      <alignment horizontal="left" vertical="center" indent="1"/>
    </xf>
    <xf numFmtId="4" fontId="48" fillId="28" borderId="148" applyNumberFormat="0" applyProtection="0">
      <alignment horizontal="right" vertical="center"/>
    </xf>
    <xf numFmtId="4" fontId="48" fillId="27" borderId="148" applyNumberFormat="0" applyProtection="0">
      <alignment horizontal="right" vertical="center"/>
    </xf>
    <xf numFmtId="4" fontId="48" fillId="26" borderId="148" applyNumberFormat="0" applyProtection="0">
      <alignment horizontal="right" vertical="center"/>
    </xf>
    <xf numFmtId="4" fontId="48" fillId="25" borderId="148" applyNumberFormat="0" applyProtection="0">
      <alignment horizontal="right" vertical="center"/>
    </xf>
    <xf numFmtId="4" fontId="48" fillId="24" borderId="148" applyNumberFormat="0" applyProtection="0">
      <alignment horizontal="right" vertical="center"/>
    </xf>
    <xf numFmtId="4" fontId="48" fillId="23" borderId="148" applyNumberFormat="0" applyProtection="0">
      <alignment horizontal="right" vertical="center"/>
    </xf>
    <xf numFmtId="4" fontId="48" fillId="22" borderId="154" applyNumberFormat="0" applyProtection="0">
      <alignment horizontal="right" vertical="center"/>
    </xf>
    <xf numFmtId="4" fontId="48" fillId="133" borderId="148" applyNumberFormat="0" applyProtection="0">
      <alignment horizontal="righ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353" fontId="265" fillId="18" borderId="153" applyNumberFormat="0" applyProtection="0">
      <alignment horizontal="left" vertical="top"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353" fontId="179" fillId="130" borderId="152" applyNumberFormat="0" applyAlignment="0" applyProtection="0"/>
    <xf numFmtId="353" fontId="179" fillId="130" borderId="152" applyNumberFormat="0" applyAlignment="0" applyProtection="0"/>
    <xf numFmtId="353" fontId="48" fillId="13" borderId="148" applyNumberFormat="0" applyFont="0" applyAlignment="0" applyProtection="0"/>
    <xf numFmtId="4" fontId="48" fillId="0" borderId="148" applyNumberFormat="0" applyProtection="0">
      <alignment horizontal="right" vertical="center"/>
    </xf>
    <xf numFmtId="353" fontId="10" fillId="0" borderId="157" applyNumberFormat="0" applyFill="0" applyAlignment="0" applyProtection="0"/>
    <xf numFmtId="353" fontId="10" fillId="0" borderId="157" applyNumberFormat="0" applyFill="0" applyAlignment="0" applyProtection="0"/>
    <xf numFmtId="37" fontId="59" fillId="0" borderId="156" applyNumberFormat="0"/>
    <xf numFmtId="4" fontId="268" fillId="33" borderId="148" applyNumberFormat="0" applyProtection="0">
      <alignment horizontal="right" vertical="center"/>
    </xf>
    <xf numFmtId="4" fontId="267" fillId="35" borderId="154" applyNumberFormat="0" applyProtection="0">
      <alignment horizontal="left" vertical="center" indent="1"/>
    </xf>
    <xf numFmtId="4" fontId="48" fillId="64" borderId="148" applyNumberFormat="0" applyProtection="0">
      <alignment horizontal="left" vertical="center" indent="1"/>
    </xf>
    <xf numFmtId="4" fontId="264" fillId="50" borderId="148" applyNumberFormat="0" applyProtection="0">
      <alignment horizontal="right" vertical="center"/>
    </xf>
    <xf numFmtId="4" fontId="48" fillId="0" borderId="148" applyNumberFormat="0" applyProtection="0">
      <alignment horizontal="right" vertical="center"/>
    </xf>
    <xf numFmtId="353" fontId="266" fillId="34" borderId="153" applyNumberFormat="0" applyProtection="0">
      <alignment horizontal="left" vertical="top" indent="1"/>
    </xf>
    <xf numFmtId="4" fontId="266" fillId="61" borderId="153" applyNumberFormat="0" applyProtection="0">
      <alignment horizontal="left" vertical="center" indent="1"/>
    </xf>
    <xf numFmtId="4" fontId="266" fillId="34" borderId="153" applyNumberFormat="0" applyProtection="0">
      <alignment vertical="center"/>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4" fontId="48" fillId="26" borderId="148" applyNumberFormat="0" applyProtection="0">
      <alignment horizontal="right" vertical="center"/>
    </xf>
    <xf numFmtId="210" fontId="59" fillId="0" borderId="32" applyFill="0"/>
    <xf numFmtId="353" fontId="48" fillId="83" borderId="148" applyNumberFormat="0" applyProtection="0">
      <alignment horizontal="left" vertical="center" indent="1"/>
    </xf>
    <xf numFmtId="4" fontId="48" fillId="24" borderId="148" applyNumberFormat="0" applyProtection="0">
      <alignment horizontal="right" vertical="center"/>
    </xf>
    <xf numFmtId="4" fontId="48" fillId="23" borderId="148" applyNumberFormat="0" applyProtection="0">
      <alignment horizontal="right" vertical="center"/>
    </xf>
    <xf numFmtId="353" fontId="262" fillId="130" borderId="148" applyNumberFormat="0" applyAlignment="0" applyProtection="0"/>
    <xf numFmtId="353" fontId="262" fillId="130" borderId="148" applyNumberFormat="0" applyAlignment="0" applyProtection="0"/>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 fillId="30" borderId="153" applyNumberFormat="0" applyProtection="0">
      <alignment horizontal="left" vertical="center" indent="1"/>
    </xf>
    <xf numFmtId="353" fontId="10" fillId="0" borderId="157" applyNumberFormat="0" applyFill="0" applyAlignment="0" applyProtection="0"/>
    <xf numFmtId="353" fontId="10" fillId="0" borderId="157" applyNumberFormat="0" applyFill="0" applyAlignment="0" applyProtection="0"/>
    <xf numFmtId="37" fontId="59" fillId="0" borderId="156" applyNumberFormat="0"/>
    <xf numFmtId="4" fontId="268" fillId="33" borderId="148" applyNumberFormat="0" applyProtection="0">
      <alignment horizontal="right" vertical="center"/>
    </xf>
    <xf numFmtId="4" fontId="267" fillId="35" borderId="154" applyNumberFormat="0" applyProtection="0">
      <alignment horizontal="left" vertical="center" indent="1"/>
    </xf>
    <xf numFmtId="353" fontId="266" fillId="19" borderId="153" applyNumberFormat="0" applyProtection="0">
      <alignment horizontal="left" vertical="top" indent="1"/>
    </xf>
    <xf numFmtId="4" fontId="48" fillId="64" borderId="148" applyNumberFormat="0" applyProtection="0">
      <alignment horizontal="left" vertical="center" indent="1"/>
    </xf>
    <xf numFmtId="4" fontId="264" fillId="50" borderId="148" applyNumberFormat="0" applyProtection="0">
      <alignment horizontal="right" vertical="center"/>
    </xf>
    <xf numFmtId="4" fontId="48" fillId="0" borderId="148" applyNumberFormat="0" applyProtection="0">
      <alignment horizontal="right" vertical="center"/>
    </xf>
    <xf numFmtId="353" fontId="266" fillId="34" borderId="153" applyNumberFormat="0" applyProtection="0">
      <alignment horizontal="left" vertical="top" indent="1"/>
    </xf>
    <xf numFmtId="4" fontId="266" fillId="61" borderId="153" applyNumberFormat="0" applyProtection="0">
      <alignment horizontal="left" vertical="center" indent="1"/>
    </xf>
    <xf numFmtId="4" fontId="266" fillId="34" borderId="153" applyNumberFormat="0" applyProtection="0">
      <alignment vertical="center"/>
    </xf>
    <xf numFmtId="353" fontId="88" fillId="31" borderId="155" applyBorder="0"/>
    <xf numFmtId="353" fontId="48" fillId="32" borderId="148" applyNumberFormat="0" applyProtection="0">
      <alignment horizontal="left" vertical="center"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center" indent="1"/>
    </xf>
    <xf numFmtId="353" fontId="48" fillId="30" borderId="148" applyNumberFormat="0" applyProtection="0">
      <alignment horizontal="left" vertical="center"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center" indent="1"/>
    </xf>
    <xf numFmtId="353" fontId="48" fillId="32" borderId="148" applyNumberFormat="0" applyProtection="0">
      <alignment horizontal="left" vertical="center"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center" indent="1"/>
    </xf>
    <xf numFmtId="353" fontId="48" fillId="83" borderId="148" applyNumberFormat="0" applyProtection="0">
      <alignment horizontal="left" vertical="center"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353" fontId="48" fillId="61" borderId="148" applyNumberFormat="0" applyProtection="0">
      <alignment horizontal="left" vertical="center" indent="1"/>
    </xf>
    <xf numFmtId="4" fontId="48" fillId="19" borderId="154" applyNumberFormat="0" applyProtection="0">
      <alignment horizontal="left" vertical="center" indent="1"/>
    </xf>
    <xf numFmtId="4" fontId="48" fillId="30" borderId="154" applyNumberFormat="0" applyProtection="0">
      <alignment horizontal="left" vertical="center" indent="1"/>
    </xf>
    <xf numFmtId="4" fontId="48" fillId="19" borderId="148" applyNumberFormat="0" applyProtection="0">
      <alignment horizontal="right" vertical="center"/>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29" borderId="154" applyNumberFormat="0" applyProtection="0">
      <alignment horizontal="left" vertical="center" indent="1"/>
    </xf>
    <xf numFmtId="4" fontId="48" fillId="28" borderId="148" applyNumberFormat="0" applyProtection="0">
      <alignment horizontal="right" vertical="center"/>
    </xf>
    <xf numFmtId="4" fontId="48" fillId="27" borderId="148" applyNumberFormat="0" applyProtection="0">
      <alignment horizontal="right" vertical="center"/>
    </xf>
    <xf numFmtId="4" fontId="48" fillId="26" borderId="148" applyNumberFormat="0" applyProtection="0">
      <alignment horizontal="right" vertical="center"/>
    </xf>
    <xf numFmtId="4" fontId="48" fillId="25" borderId="148" applyNumberFormat="0" applyProtection="0">
      <alignment horizontal="right" vertical="center"/>
    </xf>
    <xf numFmtId="4" fontId="48" fillId="24" borderId="148" applyNumberFormat="0" applyProtection="0">
      <alignment horizontal="right" vertical="center"/>
    </xf>
    <xf numFmtId="4" fontId="48" fillId="23" borderId="148" applyNumberFormat="0" applyProtection="0">
      <alignment horizontal="right" vertical="center"/>
    </xf>
    <xf numFmtId="4" fontId="48" fillId="22" borderId="154" applyNumberFormat="0" applyProtection="0">
      <alignment horizontal="right" vertical="center"/>
    </xf>
    <xf numFmtId="4" fontId="48" fillId="133" borderId="148" applyNumberFormat="0" applyProtection="0">
      <alignment horizontal="righ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353" fontId="265" fillId="18" borderId="153" applyNumberFormat="0" applyProtection="0">
      <alignment horizontal="left" vertical="top"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353" fontId="48" fillId="61" borderId="148" applyNumberFormat="0" applyProtection="0">
      <alignment horizontal="left" vertical="center" indent="1"/>
    </xf>
    <xf numFmtId="4" fontId="48" fillId="19" borderId="148" applyNumberFormat="0" applyProtection="0">
      <alignment horizontal="right" vertical="center"/>
    </xf>
    <xf numFmtId="4" fontId="48" fillId="28" borderId="148" applyNumberFormat="0" applyProtection="0">
      <alignment horizontal="right" vertical="center"/>
    </xf>
    <xf numFmtId="4" fontId="48" fillId="27" borderId="148" applyNumberFormat="0" applyProtection="0">
      <alignment horizontal="right" vertical="center"/>
    </xf>
    <xf numFmtId="4" fontId="48" fillId="25" borderId="148" applyNumberFormat="0" applyProtection="0">
      <alignment horizontal="right" vertical="center"/>
    </xf>
    <xf numFmtId="4" fontId="48" fillId="133" borderId="148" applyNumberFormat="0" applyProtection="0">
      <alignment horizontal="righ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353" fontId="179" fillId="130" borderId="152" applyNumberFormat="0" applyAlignment="0" applyProtection="0"/>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137" fillId="14" borderId="148" applyNumberFormat="0" applyAlignment="0" applyProtection="0"/>
    <xf numFmtId="353" fontId="262" fillId="130" borderId="148" applyNumberFormat="0" applyAlignment="0" applyProtection="0"/>
    <xf numFmtId="353" fontId="262" fillId="130" borderId="148"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79" fillId="130" borderId="152" applyNumberFormat="0" applyAlignment="0" applyProtection="0"/>
    <xf numFmtId="353" fontId="179" fillId="130" borderId="152" applyNumberFormat="0" applyAlignment="0" applyProtection="0"/>
    <xf numFmtId="4" fontId="48" fillId="18" borderId="148" applyNumberFormat="0" applyProtection="0">
      <alignment vertical="center"/>
    </xf>
    <xf numFmtId="4" fontId="264" fillId="45" borderId="148" applyNumberFormat="0" applyProtection="0">
      <alignment vertical="center"/>
    </xf>
    <xf numFmtId="4" fontId="48" fillId="45" borderId="148" applyNumberFormat="0" applyProtection="0">
      <alignment horizontal="left" vertical="center" indent="1"/>
    </xf>
    <xf numFmtId="353" fontId="265" fillId="18" borderId="153" applyNumberFormat="0" applyProtection="0">
      <alignment horizontal="left" vertical="top" indent="1"/>
    </xf>
    <xf numFmtId="4" fontId="48" fillId="64" borderId="148" applyNumberFormat="0" applyProtection="0">
      <alignment horizontal="left" vertical="center" indent="1"/>
    </xf>
    <xf numFmtId="4" fontId="48" fillId="20" borderId="148" applyNumberFormat="0" applyProtection="0">
      <alignment horizontal="right" vertical="center"/>
    </xf>
    <xf numFmtId="4" fontId="48" fillId="133" borderId="148" applyNumberFormat="0" applyProtection="0">
      <alignment horizontal="right" vertical="center"/>
    </xf>
    <xf numFmtId="4" fontId="48" fillId="22" borderId="154" applyNumberFormat="0" applyProtection="0">
      <alignment horizontal="right" vertical="center"/>
    </xf>
    <xf numFmtId="4" fontId="48" fillId="23" borderId="148" applyNumberFormat="0" applyProtection="0">
      <alignment horizontal="right" vertical="center"/>
    </xf>
    <xf numFmtId="4" fontId="48" fillId="24" borderId="148" applyNumberFormat="0" applyProtection="0">
      <alignment horizontal="right" vertical="center"/>
    </xf>
    <xf numFmtId="4" fontId="48" fillId="25" borderId="148" applyNumberFormat="0" applyProtection="0">
      <alignment horizontal="right" vertical="center"/>
    </xf>
    <xf numFmtId="4" fontId="48" fillId="26" borderId="148" applyNumberFormat="0" applyProtection="0">
      <alignment horizontal="right" vertical="center"/>
    </xf>
    <xf numFmtId="4" fontId="48" fillId="27" borderId="148" applyNumberFormat="0" applyProtection="0">
      <alignment horizontal="right" vertical="center"/>
    </xf>
    <xf numFmtId="4" fontId="48" fillId="28" borderId="148" applyNumberFormat="0" applyProtection="0">
      <alignment horizontal="right" vertical="center"/>
    </xf>
    <xf numFmtId="4" fontId="48" fillId="29" borderId="154" applyNumberFormat="0" applyProtection="0">
      <alignment horizontal="left" vertical="center" indent="1"/>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19" borderId="148" applyNumberFormat="0" applyProtection="0">
      <alignment horizontal="right" vertical="center"/>
    </xf>
    <xf numFmtId="4" fontId="48" fillId="30" borderId="154" applyNumberFormat="0" applyProtection="0">
      <alignment horizontal="left" vertical="center" indent="1"/>
    </xf>
    <xf numFmtId="4" fontId="48" fillId="19" borderId="154" applyNumberFormat="0" applyProtection="0">
      <alignment horizontal="left" vertical="center" indent="1"/>
    </xf>
    <xf numFmtId="353" fontId="48" fillId="61" borderId="148" applyNumberFormat="0" applyProtection="0">
      <alignment horizontal="left" vertical="center" indent="1"/>
    </xf>
    <xf numFmtId="353" fontId="4" fillId="31" borderId="153" applyNumberFormat="0" applyProtection="0">
      <alignment horizontal="left" vertical="center"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83" borderId="148" applyNumberFormat="0" applyProtection="0">
      <alignment horizontal="left" vertical="center" indent="1"/>
    </xf>
    <xf numFmtId="353" fontId="4" fillId="19" borderId="153" applyNumberFormat="0" applyProtection="0">
      <alignment horizontal="left" vertical="center"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48" applyNumberFormat="0" applyProtection="0">
      <alignment horizontal="left" vertical="center"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48" fillId="30" borderId="153" applyNumberFormat="0" applyProtection="0">
      <alignment horizontal="left" vertical="top" indent="1"/>
    </xf>
    <xf numFmtId="4" fontId="266" fillId="61" borderId="153" applyNumberFormat="0" applyProtection="0">
      <alignment horizontal="left" vertical="center" indent="1"/>
    </xf>
    <xf numFmtId="210" fontId="59" fillId="0" borderId="32" applyFill="0"/>
    <xf numFmtId="353" fontId="48" fillId="30" borderId="153" applyNumberFormat="0" applyProtection="0">
      <alignment horizontal="left" vertical="top" indent="1"/>
    </xf>
    <xf numFmtId="353" fontId="266" fillId="19" borderId="153" applyNumberFormat="0" applyProtection="0">
      <alignment horizontal="left" vertical="top" indent="1"/>
    </xf>
    <xf numFmtId="353" fontId="48" fillId="32" borderId="153" applyNumberFormat="0" applyProtection="0">
      <alignment horizontal="left" vertical="top" indent="1"/>
    </xf>
    <xf numFmtId="353" fontId="48" fillId="31" borderId="153" applyNumberFormat="0" applyProtection="0">
      <alignment horizontal="left" vertical="top" indent="1"/>
    </xf>
    <xf numFmtId="4" fontId="48" fillId="27" borderId="148" applyNumberFormat="0" applyProtection="0">
      <alignment horizontal="right" vertical="center"/>
    </xf>
    <xf numFmtId="353" fontId="48" fillId="19" borderId="153" applyNumberFormat="0" applyProtection="0">
      <alignment horizontal="left" vertical="top" indent="1"/>
    </xf>
    <xf numFmtId="164" fontId="7" fillId="0" borderId="0" applyFont="0" applyFill="0" applyBorder="0" applyAlignment="0" applyProtection="0"/>
    <xf numFmtId="353" fontId="48" fillId="19" borderId="153" applyNumberFormat="0" applyProtection="0">
      <alignment horizontal="left" vertical="top" indent="1"/>
    </xf>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31" borderId="153" applyNumberFormat="0" applyProtection="0">
      <alignment horizontal="left" vertical="top" indent="1"/>
    </xf>
    <xf numFmtId="4" fontId="48" fillId="64" borderId="148" applyNumberFormat="0" applyProtection="0">
      <alignment horizontal="left" vertical="center" indent="1"/>
    </xf>
    <xf numFmtId="353" fontId="48" fillId="32" borderId="153" applyNumberFormat="0" applyProtection="0">
      <alignment horizontal="left" vertical="top" indent="1"/>
    </xf>
    <xf numFmtId="353" fontId="10" fillId="0" borderId="157" applyNumberFormat="0" applyFill="0" applyAlignment="0" applyProtection="0"/>
    <xf numFmtId="353" fontId="10" fillId="0" borderId="157" applyNumberFormat="0" applyFill="0" applyAlignment="0" applyProtection="0"/>
    <xf numFmtId="4" fontId="48" fillId="28" borderId="148" applyNumberFormat="0" applyProtection="0">
      <alignment horizontal="right" vertical="center"/>
    </xf>
    <xf numFmtId="353" fontId="48" fillId="30" borderId="153" applyNumberFormat="0" applyProtection="0">
      <alignment horizontal="left" vertical="top" indent="1"/>
    </xf>
    <xf numFmtId="37" fontId="59" fillId="0" borderId="156" applyNumberFormat="0"/>
    <xf numFmtId="353" fontId="48" fillId="19" borderId="153" applyNumberFormat="0" applyProtection="0">
      <alignment horizontal="left" vertical="top" indent="1"/>
    </xf>
    <xf numFmtId="353" fontId="265" fillId="18" borderId="153" applyNumberFormat="0" applyProtection="0">
      <alignment horizontal="left" vertical="top" indent="1"/>
    </xf>
    <xf numFmtId="353" fontId="48" fillId="13" borderId="148" applyNumberFormat="0" applyFont="0" applyAlignment="0" applyProtection="0"/>
    <xf numFmtId="4" fontId="268" fillId="33" borderId="148" applyNumberFormat="0" applyProtection="0">
      <alignment horizontal="right" vertical="center"/>
    </xf>
    <xf numFmtId="4" fontId="267" fillId="35" borderId="154" applyNumberFormat="0" applyProtection="0">
      <alignment horizontal="left" vertical="center" indent="1"/>
    </xf>
    <xf numFmtId="353" fontId="266" fillId="19" borderId="153" applyNumberFormat="0" applyProtection="0">
      <alignment horizontal="left" vertical="top" indent="1"/>
    </xf>
    <xf numFmtId="4" fontId="48" fillId="64" borderId="148" applyNumberFormat="0" applyProtection="0">
      <alignment horizontal="left" vertical="center" indent="1"/>
    </xf>
    <xf numFmtId="4" fontId="264" fillId="50" borderId="148" applyNumberFormat="0" applyProtection="0">
      <alignment horizontal="right" vertical="center"/>
    </xf>
    <xf numFmtId="4" fontId="48" fillId="0" borderId="148" applyNumberFormat="0" applyProtection="0">
      <alignment horizontal="right" vertical="center"/>
    </xf>
    <xf numFmtId="353" fontId="266" fillId="34" borderId="153" applyNumberFormat="0" applyProtection="0">
      <alignment horizontal="left" vertical="top" indent="1"/>
    </xf>
    <xf numFmtId="4" fontId="266" fillId="61" borderId="153" applyNumberFormat="0" applyProtection="0">
      <alignment horizontal="left" vertical="center" indent="1"/>
    </xf>
    <xf numFmtId="4" fontId="266" fillId="34" borderId="153" applyNumberFormat="0" applyProtection="0">
      <alignment vertical="center"/>
    </xf>
    <xf numFmtId="353" fontId="88" fillId="31" borderId="155" applyBorder="0"/>
    <xf numFmtId="4" fontId="48" fillId="25" borderId="148" applyNumberFormat="0" applyProtection="0">
      <alignment horizontal="right" vertical="center"/>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center" indent="1"/>
    </xf>
    <xf numFmtId="353" fontId="48" fillId="30" borderId="148" applyNumberFormat="0" applyProtection="0">
      <alignment horizontal="left" vertical="center"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center" indent="1"/>
    </xf>
    <xf numFmtId="353" fontId="48" fillId="32" borderId="148" applyNumberFormat="0" applyProtection="0">
      <alignment horizontal="left" vertical="center"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center" indent="1"/>
    </xf>
    <xf numFmtId="353" fontId="48" fillId="83" borderId="148" applyNumberFormat="0" applyProtection="0">
      <alignment horizontal="left" vertical="center"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353" fontId="48" fillId="61" borderId="148" applyNumberFormat="0" applyProtection="0">
      <alignment horizontal="left" vertical="center" indent="1"/>
    </xf>
    <xf numFmtId="4" fontId="48" fillId="19" borderId="154" applyNumberFormat="0" applyProtection="0">
      <alignment horizontal="left" vertical="center" indent="1"/>
    </xf>
    <xf numFmtId="4" fontId="48" fillId="30" borderId="154" applyNumberFormat="0" applyProtection="0">
      <alignment horizontal="left" vertical="center" indent="1"/>
    </xf>
    <xf numFmtId="4" fontId="48" fillId="19" borderId="148" applyNumberFormat="0" applyProtection="0">
      <alignment horizontal="right" vertical="center"/>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29" borderId="154" applyNumberFormat="0" applyProtection="0">
      <alignment horizontal="left" vertical="center" indent="1"/>
    </xf>
    <xf numFmtId="4" fontId="48" fillId="28" borderId="148" applyNumberFormat="0" applyProtection="0">
      <alignment horizontal="right" vertical="center"/>
    </xf>
    <xf numFmtId="4" fontId="48" fillId="27" borderId="148" applyNumberFormat="0" applyProtection="0">
      <alignment horizontal="right" vertical="center"/>
    </xf>
    <xf numFmtId="4" fontId="48" fillId="26" borderId="148" applyNumberFormat="0" applyProtection="0">
      <alignment horizontal="right" vertical="center"/>
    </xf>
    <xf numFmtId="4" fontId="48" fillId="25" borderId="148" applyNumberFormat="0" applyProtection="0">
      <alignment horizontal="right" vertical="center"/>
    </xf>
    <xf numFmtId="4" fontId="48" fillId="24" borderId="148" applyNumberFormat="0" applyProtection="0">
      <alignment horizontal="right" vertical="center"/>
    </xf>
    <xf numFmtId="4" fontId="48" fillId="23" borderId="148" applyNumberFormat="0" applyProtection="0">
      <alignment horizontal="right" vertical="center"/>
    </xf>
    <xf numFmtId="4" fontId="48" fillId="22" borderId="154" applyNumberFormat="0" applyProtection="0">
      <alignment horizontal="right" vertical="center"/>
    </xf>
    <xf numFmtId="4" fontId="48" fillId="133" borderId="148" applyNumberFormat="0" applyProtection="0">
      <alignment horizontal="righ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353" fontId="265" fillId="18" borderId="153" applyNumberFormat="0" applyProtection="0">
      <alignment horizontal="left" vertical="top"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4" fontId="48" fillId="27" borderId="148" applyNumberFormat="0" applyProtection="0">
      <alignment horizontal="right" vertical="center"/>
    </xf>
    <xf numFmtId="4" fontId="48" fillId="25" borderId="148" applyNumberFormat="0" applyProtection="0">
      <alignment horizontal="right" vertical="center"/>
    </xf>
    <xf numFmtId="353" fontId="179" fillId="130" borderId="152" applyNumberFormat="0" applyAlignment="0" applyProtection="0"/>
    <xf numFmtId="353" fontId="48" fillId="61" borderId="148" applyNumberFormat="0" applyProtection="0">
      <alignment horizontal="left" vertical="center" indent="1"/>
    </xf>
    <xf numFmtId="353" fontId="179" fillId="130" borderId="152" applyNumberFormat="0" applyAlignment="0" applyProtection="0"/>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4" fontId="48" fillId="133" borderId="148" applyNumberFormat="0" applyProtection="0">
      <alignment horizontal="right" vertical="center"/>
    </xf>
    <xf numFmtId="353" fontId="48" fillId="13" borderId="148" applyNumberFormat="0" applyFont="0" applyAlignment="0" applyProtection="0"/>
    <xf numFmtId="4" fontId="48" fillId="22" borderId="154" applyNumberFormat="0" applyProtection="0">
      <alignment horizontal="right" vertical="center"/>
    </xf>
    <xf numFmtId="353" fontId="179" fillId="130" borderId="152" applyNumberFormat="0" applyAlignment="0" applyProtection="0"/>
    <xf numFmtId="353" fontId="48" fillId="13" borderId="148" applyNumberFormat="0" applyFont="0" applyAlignment="0" applyProtection="0"/>
    <xf numFmtId="4" fontId="48" fillId="20" borderId="148" applyNumberFormat="0" applyProtection="0">
      <alignment horizontal="right" vertical="center"/>
    </xf>
    <xf numFmtId="4" fontId="48" fillId="18" borderId="148" applyNumberFormat="0" applyProtection="0">
      <alignment vertical="center"/>
    </xf>
    <xf numFmtId="4" fontId="48" fillId="24" borderId="148" applyNumberFormat="0" applyProtection="0">
      <alignment horizontal="right" vertical="center"/>
    </xf>
    <xf numFmtId="4" fontId="264" fillId="45" borderId="148" applyNumberFormat="0" applyProtection="0">
      <alignment vertical="center"/>
    </xf>
    <xf numFmtId="164" fontId="7" fillId="0" borderId="0" applyFont="0" applyFill="0" applyBorder="0" applyAlignment="0" applyProtection="0"/>
    <xf numFmtId="353" fontId="137" fillId="14" borderId="148" applyNumberFormat="0" applyAlignment="0" applyProtection="0"/>
    <xf numFmtId="353" fontId="48" fillId="61" borderId="148" applyNumberFormat="0" applyProtection="0">
      <alignment horizontal="left" vertical="center" indent="1"/>
    </xf>
    <xf numFmtId="353" fontId="48" fillId="13" borderId="148" applyNumberFormat="0" applyFont="0" applyAlignment="0" applyProtection="0"/>
    <xf numFmtId="353" fontId="137" fillId="14" borderId="148" applyNumberFormat="0" applyAlignment="0" applyProtection="0"/>
    <xf numFmtId="4" fontId="264" fillId="45" borderId="148" applyNumberFormat="0" applyProtection="0">
      <alignment vertical="center"/>
    </xf>
    <xf numFmtId="164" fontId="7" fillId="0" borderId="0" applyFont="0" applyFill="0" applyBorder="0" applyAlignment="0" applyProtection="0"/>
    <xf numFmtId="4" fontId="48" fillId="19" borderId="148" applyNumberFormat="0" applyProtection="0">
      <alignment horizontal="right" vertical="center"/>
    </xf>
    <xf numFmtId="4" fontId="48" fillId="18" borderId="148" applyNumberFormat="0" applyProtection="0">
      <alignment vertical="center"/>
    </xf>
    <xf numFmtId="4" fontId="48" fillId="18" borderId="148" applyNumberFormat="0" applyProtection="0">
      <alignment vertical="center"/>
    </xf>
    <xf numFmtId="4" fontId="48" fillId="19" borderId="148" applyNumberFormat="0" applyProtection="0">
      <alignment horizontal="right" vertical="center"/>
    </xf>
    <xf numFmtId="4" fontId="48" fillId="23" borderId="148" applyNumberFormat="0" applyProtection="0">
      <alignment horizontal="right" vertical="center"/>
    </xf>
    <xf numFmtId="353" fontId="179" fillId="130" borderId="152" applyNumberFormat="0" applyAlignment="0" applyProtection="0"/>
    <xf numFmtId="353" fontId="48" fillId="13" borderId="148" applyNumberFormat="0" applyFont="0" applyAlignment="0" applyProtection="0"/>
    <xf numFmtId="4" fontId="48" fillId="133" borderId="148" applyNumberFormat="0" applyProtection="0">
      <alignment horizontal="right" vertical="center"/>
    </xf>
    <xf numFmtId="4" fontId="48" fillId="45" borderId="148" applyNumberFormat="0" applyProtection="0">
      <alignment horizontal="left" vertical="center" indent="1"/>
    </xf>
    <xf numFmtId="353" fontId="48" fillId="32" borderId="148" applyNumberFormat="0" applyProtection="0">
      <alignment horizontal="left" vertical="center" indent="1"/>
    </xf>
    <xf numFmtId="353" fontId="48" fillId="13" borderId="148" applyNumberFormat="0" applyFont="0" applyAlignment="0" applyProtection="0"/>
    <xf numFmtId="353" fontId="88" fillId="31" borderId="155" applyBorder="0"/>
    <xf numFmtId="353" fontId="10" fillId="0" borderId="157" applyNumberFormat="0" applyFill="0" applyAlignment="0" applyProtection="0"/>
    <xf numFmtId="164" fontId="7" fillId="0" borderId="0" applyFont="0" applyFill="0" applyBorder="0" applyAlignment="0" applyProtection="0"/>
    <xf numFmtId="353" fontId="262" fillId="130" borderId="148" applyNumberFormat="0" applyAlignment="0" applyProtection="0"/>
    <xf numFmtId="4" fontId="48" fillId="24" borderId="148" applyNumberFormat="0" applyProtection="0">
      <alignment horizontal="right" vertical="center"/>
    </xf>
    <xf numFmtId="353" fontId="48" fillId="13" borderId="148" applyNumberFormat="0" applyFont="0" applyAlignment="0" applyProtection="0"/>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4" fontId="48" fillId="64" borderId="148" applyNumberFormat="0" applyProtection="0">
      <alignment horizontal="left" vertical="center" indent="1"/>
    </xf>
    <xf numFmtId="353" fontId="266" fillId="19" borderId="153" applyNumberFormat="0" applyProtection="0">
      <alignment horizontal="left" vertical="top" indent="1"/>
    </xf>
    <xf numFmtId="353" fontId="10" fillId="0" borderId="157" applyNumberFormat="0" applyFill="0" applyAlignment="0" applyProtection="0"/>
    <xf numFmtId="353" fontId="48" fillId="13" borderId="148" applyNumberFormat="0" applyFont="0" applyAlignment="0" applyProtection="0"/>
    <xf numFmtId="4" fontId="264" fillId="45" borderId="148" applyNumberFormat="0" applyProtection="0">
      <alignment vertical="center"/>
    </xf>
    <xf numFmtId="353" fontId="48" fillId="83" borderId="148" applyNumberFormat="0" applyProtection="0">
      <alignment horizontal="left" vertical="center" indent="1"/>
    </xf>
    <xf numFmtId="37" fontId="59" fillId="0" borderId="156" applyNumberFormat="0"/>
    <xf numFmtId="353" fontId="48" fillId="31" borderId="153" applyNumberFormat="0" applyProtection="0">
      <alignment horizontal="left" vertical="top" indent="1"/>
    </xf>
    <xf numFmtId="353" fontId="48" fillId="83" borderId="148" applyNumberFormat="0" applyProtection="0">
      <alignment horizontal="left" vertical="center" indent="1"/>
    </xf>
    <xf numFmtId="353" fontId="48" fillId="19" borderId="153" applyNumberFormat="0" applyProtection="0">
      <alignment horizontal="left" vertical="top" indent="1"/>
    </xf>
    <xf numFmtId="353" fontId="4" fillId="32" borderId="153" applyNumberFormat="0" applyProtection="0">
      <alignment horizontal="left" vertical="top" indent="1"/>
    </xf>
    <xf numFmtId="353" fontId="48" fillId="19" borderId="153" applyNumberFormat="0" applyProtection="0">
      <alignment horizontal="left" vertical="top" indent="1"/>
    </xf>
    <xf numFmtId="353" fontId="48" fillId="61" borderId="148" applyNumberFormat="0" applyProtection="0">
      <alignment horizontal="left" vertical="center" indent="1"/>
    </xf>
    <xf numFmtId="4" fontId="48" fillId="28" borderId="148" applyNumberFormat="0" applyProtection="0">
      <alignment horizontal="right" vertical="center"/>
    </xf>
    <xf numFmtId="4" fontId="48" fillId="133" borderId="148" applyNumberFormat="0" applyProtection="0">
      <alignment horizontal="right" vertical="center"/>
    </xf>
    <xf numFmtId="4" fontId="48" fillId="64" borderId="148" applyNumberFormat="0" applyProtection="0">
      <alignment horizontal="left" vertical="center" indent="1"/>
    </xf>
    <xf numFmtId="4" fontId="264" fillId="45" borderId="148" applyNumberFormat="0" applyProtection="0">
      <alignment vertical="center"/>
    </xf>
    <xf numFmtId="4" fontId="268" fillId="33" borderId="148" applyNumberFormat="0" applyProtection="0">
      <alignment horizontal="right" vertical="center"/>
    </xf>
    <xf numFmtId="353" fontId="48" fillId="30" borderId="153" applyNumberFormat="0" applyProtection="0">
      <alignment horizontal="left" vertical="top" indent="1"/>
    </xf>
    <xf numFmtId="353" fontId="48" fillId="30" borderId="153" applyNumberFormat="0" applyProtection="0">
      <alignment horizontal="left" vertical="top" indent="1"/>
    </xf>
    <xf numFmtId="164" fontId="7" fillId="0" borderId="0" applyFont="0" applyFill="0" applyBorder="0" applyAlignment="0" applyProtection="0"/>
    <xf numFmtId="4" fontId="48" fillId="64" borderId="148" applyNumberFormat="0" applyProtection="0">
      <alignment horizontal="left" vertical="center" indent="1"/>
    </xf>
    <xf numFmtId="4" fontId="266" fillId="61" borderId="153" applyNumberFormat="0" applyProtection="0">
      <alignment horizontal="left" vertical="center" indent="1"/>
    </xf>
    <xf numFmtId="4" fontId="48" fillId="26" borderId="148" applyNumberFormat="0" applyProtection="0">
      <alignment horizontal="right" vertical="center"/>
    </xf>
    <xf numFmtId="4" fontId="48" fillId="24" borderId="148" applyNumberFormat="0" applyProtection="0">
      <alignment horizontal="right" vertical="center"/>
    </xf>
    <xf numFmtId="353" fontId="262" fillId="130" borderId="148"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353" fontId="48" fillId="30" borderId="153" applyNumberFormat="0" applyProtection="0">
      <alignment horizontal="left" vertical="top" indent="1"/>
    </xf>
    <xf numFmtId="4" fontId="264" fillId="45" borderId="148" applyNumberFormat="0" applyProtection="0">
      <alignment vertical="center"/>
    </xf>
    <xf numFmtId="4" fontId="48" fillId="20" borderId="148" applyNumberFormat="0" applyProtection="0">
      <alignment horizontal="right" vertical="center"/>
    </xf>
    <xf numFmtId="353" fontId="48" fillId="61" borderId="148" applyNumberFormat="0" applyProtection="0">
      <alignment horizontal="left" vertical="center" indent="1"/>
    </xf>
    <xf numFmtId="4" fontId="48" fillId="28" borderId="148" applyNumberFormat="0" applyProtection="0">
      <alignment horizontal="right" vertical="center"/>
    </xf>
    <xf numFmtId="4" fontId="48" fillId="25" borderId="148" applyNumberFormat="0" applyProtection="0">
      <alignment horizontal="right" vertical="center"/>
    </xf>
    <xf numFmtId="4" fontId="48" fillId="133" borderId="148" applyNumberFormat="0" applyProtection="0">
      <alignment horizontal="right" vertical="center"/>
    </xf>
    <xf numFmtId="4" fontId="48" fillId="27" borderId="148" applyNumberFormat="0" applyProtection="0">
      <alignment horizontal="right" vertical="center"/>
    </xf>
    <xf numFmtId="353" fontId="48" fillId="30" borderId="153" applyNumberFormat="0" applyProtection="0">
      <alignment horizontal="left" vertical="top" indent="1"/>
    </xf>
    <xf numFmtId="353" fontId="4" fillId="30" borderId="153" applyNumberFormat="0" applyProtection="0">
      <alignment horizontal="left" vertical="center" indent="1"/>
    </xf>
    <xf numFmtId="353" fontId="48" fillId="32" borderId="148" applyNumberFormat="0" applyProtection="0">
      <alignment horizontal="left" vertical="center"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179" fillId="130" borderId="152" applyNumberFormat="0" applyAlignment="0" applyProtection="0"/>
    <xf numFmtId="4" fontId="48" fillId="19" borderId="148" applyNumberFormat="0" applyProtection="0">
      <alignment horizontal="right" vertical="center"/>
    </xf>
    <xf numFmtId="164" fontId="2" fillId="0" borderId="0" applyFont="0" applyFill="0" applyBorder="0" applyAlignment="0" applyProtection="0"/>
    <xf numFmtId="4" fontId="48" fillId="23" borderId="148" applyNumberFormat="0" applyProtection="0">
      <alignment horizontal="right" vertical="center"/>
    </xf>
    <xf numFmtId="353" fontId="4" fillId="19" borderId="153" applyNumberFormat="0" applyProtection="0">
      <alignment horizontal="left" vertical="top" indent="1"/>
    </xf>
    <xf numFmtId="353" fontId="137" fillId="14" borderId="148" applyNumberFormat="0" applyAlignment="0" applyProtection="0"/>
    <xf numFmtId="353" fontId="10" fillId="0" borderId="157" applyNumberFormat="0" applyFill="0" applyAlignment="0" applyProtection="0"/>
    <xf numFmtId="353" fontId="4" fillId="30" borderId="153" applyNumberFormat="0" applyProtection="0">
      <alignment horizontal="left" vertical="top" indent="1"/>
    </xf>
    <xf numFmtId="4" fontId="264" fillId="50" borderId="148" applyNumberFormat="0" applyProtection="0">
      <alignment horizontal="right" vertical="center"/>
    </xf>
    <xf numFmtId="4" fontId="48" fillId="45" borderId="148" applyNumberFormat="0" applyProtection="0">
      <alignment horizontal="left" vertical="center" indent="1"/>
    </xf>
    <xf numFmtId="353" fontId="48" fillId="30" borderId="153" applyNumberFormat="0" applyProtection="0">
      <alignment horizontal="left" vertical="top" indent="1"/>
    </xf>
    <xf numFmtId="4" fontId="48" fillId="64" borderId="148" applyNumberFormat="0" applyProtection="0">
      <alignment horizontal="left" vertical="center" indent="1"/>
    </xf>
    <xf numFmtId="353" fontId="48" fillId="13" borderId="148" applyNumberFormat="0" applyFont="0" applyAlignment="0" applyProtection="0"/>
    <xf numFmtId="353" fontId="48" fillId="13" borderId="148" applyNumberFormat="0" applyFont="0" applyAlignment="0" applyProtection="0"/>
    <xf numFmtId="353" fontId="262" fillId="130" borderId="148" applyNumberFormat="0" applyAlignment="0" applyProtection="0"/>
    <xf numFmtId="353" fontId="137" fillId="14" borderId="148" applyNumberFormat="0" applyAlignment="0" applyProtection="0"/>
    <xf numFmtId="353" fontId="48" fillId="13" borderId="148" applyNumberFormat="0" applyFont="0" applyAlignment="0" applyProtection="0"/>
    <xf numFmtId="353" fontId="179" fillId="130" borderId="152" applyNumberFormat="0" applyAlignment="0" applyProtection="0"/>
    <xf numFmtId="4" fontId="266" fillId="34" borderId="153" applyNumberFormat="0" applyProtection="0">
      <alignment vertical="center"/>
    </xf>
    <xf numFmtId="353" fontId="48" fillId="32" borderId="153" applyNumberFormat="0" applyProtection="0">
      <alignment horizontal="left" vertical="top" indent="1"/>
    </xf>
    <xf numFmtId="353" fontId="262" fillId="130" borderId="148" applyNumberFormat="0" applyAlignment="0" applyProtection="0"/>
    <xf numFmtId="353" fontId="48" fillId="13" borderId="148" applyNumberFormat="0" applyFont="0" applyAlignment="0" applyProtection="0"/>
    <xf numFmtId="4" fontId="48" fillId="0" borderId="148" applyNumberFormat="0" applyProtection="0">
      <alignment horizontal="right" vertical="center"/>
    </xf>
    <xf numFmtId="353" fontId="48" fillId="31" borderId="153" applyNumberFormat="0" applyProtection="0">
      <alignment horizontal="left" vertical="top" indent="1"/>
    </xf>
    <xf numFmtId="353" fontId="48" fillId="30" borderId="153" applyNumberFormat="0" applyProtection="0">
      <alignment horizontal="left" vertical="top" indent="1"/>
    </xf>
    <xf numFmtId="4" fontId="267" fillId="35" borderId="154" applyNumberFormat="0" applyProtection="0">
      <alignment horizontal="left" vertical="center" indent="1"/>
    </xf>
    <xf numFmtId="353" fontId="137" fillId="14" borderId="148" applyNumberFormat="0" applyAlignment="0" applyProtection="0"/>
    <xf numFmtId="353" fontId="48" fillId="19" borderId="153" applyNumberFormat="0" applyProtection="0">
      <alignment horizontal="left" vertical="top" indent="1"/>
    </xf>
    <xf numFmtId="353" fontId="48" fillId="30" borderId="153" applyNumberFormat="0" applyProtection="0">
      <alignment horizontal="left" vertical="top" indent="1"/>
    </xf>
    <xf numFmtId="353" fontId="48" fillId="30" borderId="148" applyNumberFormat="0" applyProtection="0">
      <alignment horizontal="left" vertical="center" indent="1"/>
    </xf>
    <xf numFmtId="4" fontId="48" fillId="20" borderId="148" applyNumberFormat="0" applyProtection="0">
      <alignment horizontal="right" vertical="center"/>
    </xf>
    <xf numFmtId="4" fontId="48" fillId="0" borderId="148" applyNumberFormat="0" applyProtection="0">
      <alignment horizontal="right" vertical="center"/>
    </xf>
    <xf numFmtId="210" fontId="59" fillId="0" borderId="32" applyFill="0"/>
    <xf numFmtId="353" fontId="48" fillId="13" borderId="148" applyNumberFormat="0" applyFont="0" applyAlignment="0" applyProtection="0"/>
    <xf numFmtId="4" fontId="48" fillId="64" borderId="148" applyNumberFormat="0" applyProtection="0">
      <alignment horizontal="left" vertical="center" indent="1"/>
    </xf>
    <xf numFmtId="353" fontId="48" fillId="13" borderId="148" applyNumberFormat="0" applyFont="0" applyAlignment="0" applyProtection="0"/>
    <xf numFmtId="353" fontId="48" fillId="13" borderId="148" applyNumberFormat="0" applyFont="0" applyAlignment="0" applyProtection="0"/>
    <xf numFmtId="353" fontId="48" fillId="31" borderId="153" applyNumberFormat="0" applyProtection="0">
      <alignment horizontal="left" vertical="top" indent="1"/>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13" borderId="148" applyNumberFormat="0" applyFont="0" applyAlignment="0" applyProtection="0"/>
    <xf numFmtId="4" fontId="48" fillId="24" borderId="148" applyNumberFormat="0" applyProtection="0">
      <alignment horizontal="right" vertical="center"/>
    </xf>
    <xf numFmtId="353" fontId="48" fillId="32" borderId="153" applyNumberFormat="0" applyProtection="0">
      <alignment horizontal="left" vertical="top" indent="1"/>
    </xf>
    <xf numFmtId="4" fontId="48" fillId="64" borderId="148" applyNumberFormat="0" applyProtection="0">
      <alignment horizontal="left" vertical="center" indent="1"/>
    </xf>
    <xf numFmtId="353" fontId="48" fillId="31" borderId="153" applyNumberFormat="0" applyProtection="0">
      <alignment horizontal="left" vertical="top" indent="1"/>
    </xf>
    <xf numFmtId="353" fontId="262" fillId="130" borderId="148" applyNumberFormat="0" applyAlignment="0" applyProtection="0"/>
    <xf numFmtId="4" fontId="266" fillId="61" borderId="153" applyNumberFormat="0" applyProtection="0">
      <alignment horizontal="left" vertical="center" indent="1"/>
    </xf>
    <xf numFmtId="353" fontId="10" fillId="0" borderId="157" applyNumberFormat="0" applyFill="0" applyAlignment="0" applyProtection="0"/>
    <xf numFmtId="353" fontId="48" fillId="13" borderId="148" applyNumberFormat="0" applyFont="0" applyAlignment="0" applyProtection="0"/>
    <xf numFmtId="353" fontId="48" fillId="31" borderId="153" applyNumberFormat="0" applyProtection="0">
      <alignment horizontal="left" vertical="top" indent="1"/>
    </xf>
    <xf numFmtId="4" fontId="48" fillId="64" borderId="148" applyNumberFormat="0" applyProtection="0">
      <alignment horizontal="left" vertical="center" indent="1"/>
    </xf>
    <xf numFmtId="353" fontId="262" fillId="130" borderId="148" applyNumberFormat="0" applyAlignment="0" applyProtection="0"/>
    <xf numFmtId="4" fontId="268" fillId="33" borderId="148" applyNumberFormat="0" applyProtection="0">
      <alignment horizontal="right" vertical="center"/>
    </xf>
    <xf numFmtId="353" fontId="88" fillId="31" borderId="155" applyBorder="0"/>
    <xf numFmtId="353" fontId="48" fillId="13" borderId="148" applyNumberFormat="0" applyFont="0" applyAlignment="0" applyProtection="0"/>
    <xf numFmtId="4" fontId="48" fillId="64" borderId="148" applyNumberFormat="0" applyProtection="0">
      <alignment horizontal="left" vertical="center"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8" fillId="13" borderId="148" applyNumberFormat="0" applyFont="0" applyAlignment="0" applyProtection="0"/>
    <xf numFmtId="353" fontId="179" fillId="130" borderId="152" applyNumberFormat="0" applyAlignment="0" applyProtection="0"/>
    <xf numFmtId="4" fontId="48" fillId="20" borderId="148" applyNumberFormat="0" applyProtection="0">
      <alignment horizontal="right" vertical="center"/>
    </xf>
    <xf numFmtId="353" fontId="48" fillId="31" borderId="153" applyNumberFormat="0" applyProtection="0">
      <alignment horizontal="left" vertical="top" indent="1"/>
    </xf>
    <xf numFmtId="353" fontId="88" fillId="31" borderId="155" applyBorder="0"/>
    <xf numFmtId="4" fontId="48" fillId="28" borderId="148" applyNumberFormat="0" applyProtection="0">
      <alignment horizontal="right" vertical="center"/>
    </xf>
    <xf numFmtId="353" fontId="48" fillId="31" borderId="153" applyNumberFormat="0" applyProtection="0">
      <alignment horizontal="left" vertical="top" indent="1"/>
    </xf>
    <xf numFmtId="353" fontId="48" fillId="30" borderId="153" applyNumberFormat="0" applyProtection="0">
      <alignment horizontal="left" vertical="top" indent="1"/>
    </xf>
    <xf numFmtId="4" fontId="48" fillId="26" borderId="148" applyNumberFormat="0" applyProtection="0">
      <alignment horizontal="right" vertical="center"/>
    </xf>
    <xf numFmtId="353" fontId="48" fillId="32" borderId="153" applyNumberFormat="0" applyProtection="0">
      <alignment horizontal="left" vertical="top" indent="1"/>
    </xf>
    <xf numFmtId="353" fontId="4" fillId="32" borderId="153" applyNumberFormat="0" applyProtection="0">
      <alignment horizontal="left" vertical="center" indent="1"/>
    </xf>
    <xf numFmtId="4" fontId="48" fillId="0" borderId="148" applyNumberFormat="0" applyProtection="0">
      <alignment horizontal="right" vertical="center"/>
    </xf>
    <xf numFmtId="353" fontId="48" fillId="19" borderId="153" applyNumberFormat="0" applyProtection="0">
      <alignment horizontal="left" vertical="top" indent="1"/>
    </xf>
    <xf numFmtId="353" fontId="262" fillId="130" borderId="148" applyNumberFormat="0" applyAlignment="0" applyProtection="0"/>
    <xf numFmtId="353" fontId="137" fillId="14" borderId="148" applyNumberFormat="0" applyAlignment="0" applyProtection="0"/>
    <xf numFmtId="4" fontId="48" fillId="45" borderId="148" applyNumberFormat="0" applyProtection="0">
      <alignment horizontal="left" vertical="center" indent="1"/>
    </xf>
    <xf numFmtId="4" fontId="266" fillId="61" borderId="153" applyNumberFormat="0" applyProtection="0">
      <alignment horizontal="left" vertical="center" indent="1"/>
    </xf>
    <xf numFmtId="4" fontId="48" fillId="28" borderId="148" applyNumberFormat="0" applyProtection="0">
      <alignment horizontal="right" vertical="center"/>
    </xf>
    <xf numFmtId="4" fontId="264" fillId="50" borderId="148" applyNumberFormat="0" applyProtection="0">
      <alignment horizontal="right" vertical="center"/>
    </xf>
    <xf numFmtId="353" fontId="48" fillId="13" borderId="148" applyNumberFormat="0" applyFont="0" applyAlignment="0" applyProtection="0"/>
    <xf numFmtId="353" fontId="137" fillId="14" borderId="148" applyNumberFormat="0" applyAlignment="0" applyProtection="0"/>
    <xf numFmtId="353" fontId="48" fillId="13" borderId="148" applyNumberFormat="0" applyFont="0" applyAlignment="0" applyProtection="0"/>
    <xf numFmtId="4" fontId="268" fillId="33" borderId="148" applyNumberFormat="0" applyProtection="0">
      <alignment horizontal="right" vertical="center"/>
    </xf>
    <xf numFmtId="353" fontId="262" fillId="130" borderId="148"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4" fontId="48" fillId="0" borderId="148" applyNumberFormat="0" applyProtection="0">
      <alignment horizontal="right" vertical="center"/>
    </xf>
    <xf numFmtId="164" fontId="7" fillId="0" borderId="0" applyFont="0" applyFill="0" applyBorder="0" applyAlignment="0" applyProtection="0"/>
    <xf numFmtId="353" fontId="48" fillId="13" borderId="148" applyNumberFormat="0" applyFont="0" applyAlignment="0" applyProtection="0"/>
    <xf numFmtId="353" fontId="262" fillId="130" borderId="148" applyNumberFormat="0" applyAlignment="0" applyProtection="0"/>
    <xf numFmtId="353" fontId="266" fillId="34" borderId="153" applyNumberFormat="0" applyProtection="0">
      <alignment horizontal="left" vertical="top" indent="1"/>
    </xf>
    <xf numFmtId="353" fontId="4" fillId="30" borderId="153" applyNumberFormat="0" applyProtection="0">
      <alignment horizontal="left" vertical="center" indent="1"/>
    </xf>
    <xf numFmtId="4" fontId="268" fillId="33" borderId="148" applyNumberFormat="0" applyProtection="0">
      <alignment horizontal="right" vertical="center"/>
    </xf>
    <xf numFmtId="353" fontId="48" fillId="30" borderId="148" applyNumberFormat="0" applyProtection="0">
      <alignment horizontal="left" vertical="center" indent="1"/>
    </xf>
    <xf numFmtId="353" fontId="48" fillId="83" borderId="148" applyNumberFormat="0" applyProtection="0">
      <alignment horizontal="left" vertical="center" indent="1"/>
    </xf>
    <xf numFmtId="4" fontId="48" fillId="20" borderId="148" applyNumberFormat="0" applyProtection="0">
      <alignment horizontal="right" vertical="center"/>
    </xf>
    <xf numFmtId="353" fontId="48" fillId="19" borderId="153" applyNumberFormat="0" applyProtection="0">
      <alignment horizontal="left" vertical="top" indent="1"/>
    </xf>
    <xf numFmtId="353" fontId="48" fillId="83" borderId="148" applyNumberFormat="0" applyProtection="0">
      <alignment horizontal="left" vertical="center" indent="1"/>
    </xf>
    <xf numFmtId="353" fontId="48" fillId="13" borderId="148" applyNumberFormat="0" applyFont="0" applyAlignment="0" applyProtection="0"/>
    <xf numFmtId="353" fontId="48" fillId="31" borderId="153" applyNumberFormat="0" applyProtection="0">
      <alignment horizontal="left" vertical="top" indent="1"/>
    </xf>
    <xf numFmtId="353" fontId="48" fillId="30" borderId="153" applyNumberFormat="0" applyProtection="0">
      <alignment horizontal="left" vertical="top" indent="1"/>
    </xf>
    <xf numFmtId="353" fontId="48" fillId="13" borderId="148" applyNumberFormat="0" applyFont="0" applyAlignment="0" applyProtection="0"/>
    <xf numFmtId="4" fontId="48" fillId="23" borderId="148" applyNumberFormat="0" applyProtection="0">
      <alignment horizontal="right" vertical="center"/>
    </xf>
    <xf numFmtId="353" fontId="48" fillId="32" borderId="148" applyNumberFormat="0" applyProtection="0">
      <alignment horizontal="left" vertical="center" indent="1"/>
    </xf>
    <xf numFmtId="353" fontId="48" fillId="30" borderId="153" applyNumberFormat="0" applyProtection="0">
      <alignment horizontal="left" vertical="top" indent="1"/>
    </xf>
    <xf numFmtId="4" fontId="48" fillId="19" borderId="148" applyNumberFormat="0" applyProtection="0">
      <alignment horizontal="right" vertical="center"/>
    </xf>
    <xf numFmtId="353" fontId="266" fillId="34" borderId="153" applyNumberFormat="0" applyProtection="0">
      <alignment horizontal="left" vertical="top" indent="1"/>
    </xf>
    <xf numFmtId="353" fontId="10" fillId="0" borderId="157" applyNumberFormat="0" applyFill="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31" borderId="153" applyNumberFormat="0" applyProtection="0">
      <alignment horizontal="left" vertical="top" indent="1"/>
    </xf>
    <xf numFmtId="353" fontId="48" fillId="30" borderId="153" applyNumberFormat="0" applyProtection="0">
      <alignment horizontal="left" vertical="top" indent="1"/>
    </xf>
    <xf numFmtId="37" fontId="59" fillId="0" borderId="156" applyNumberFormat="0"/>
    <xf numFmtId="353" fontId="48" fillId="19" borderId="153" applyNumberFormat="0" applyProtection="0">
      <alignment horizontal="left" vertical="top" indent="1"/>
    </xf>
    <xf numFmtId="353" fontId="48" fillId="13" borderId="148" applyNumberFormat="0" applyFont="0" applyAlignment="0" applyProtection="0"/>
    <xf numFmtId="353" fontId="48" fillId="30" borderId="153" applyNumberFormat="0" applyProtection="0">
      <alignment horizontal="left" vertical="top" indent="1"/>
    </xf>
    <xf numFmtId="353" fontId="262" fillId="130" borderId="148" applyNumberFormat="0" applyAlignment="0" applyProtection="0"/>
    <xf numFmtId="353" fontId="48" fillId="31" borderId="153" applyNumberFormat="0" applyProtection="0">
      <alignment horizontal="left" vertical="top" indent="1"/>
    </xf>
    <xf numFmtId="353" fontId="48" fillId="32" borderId="153" applyNumberFormat="0" applyProtection="0">
      <alignment horizontal="left" vertical="top" indent="1"/>
    </xf>
    <xf numFmtId="4" fontId="266" fillId="34" borderId="153" applyNumberFormat="0" applyProtection="0">
      <alignment vertical="center"/>
    </xf>
    <xf numFmtId="37" fontId="59" fillId="0" borderId="156" applyNumberFormat="0"/>
    <xf numFmtId="353" fontId="48" fillId="13" borderId="148" applyNumberFormat="0" applyFont="0" applyAlignment="0" applyProtection="0"/>
    <xf numFmtId="353" fontId="48" fillId="31" borderId="153" applyNumberFormat="0" applyProtection="0">
      <alignment horizontal="left" vertical="top" indent="1"/>
    </xf>
    <xf numFmtId="4" fontId="48" fillId="20" borderId="148" applyNumberFormat="0" applyProtection="0">
      <alignment horizontal="right" vertical="center"/>
    </xf>
    <xf numFmtId="353" fontId="137" fillId="14" borderId="148" applyNumberFormat="0" applyAlignment="0" applyProtection="0"/>
    <xf numFmtId="4" fontId="264" fillId="50" borderId="148" applyNumberFormat="0" applyProtection="0">
      <alignment horizontal="right" vertical="center"/>
    </xf>
    <xf numFmtId="353" fontId="48" fillId="31" borderId="153" applyNumberFormat="0" applyProtection="0">
      <alignment horizontal="left" vertical="top" indent="1"/>
    </xf>
    <xf numFmtId="4" fontId="267" fillId="35" borderId="154" applyNumberFormat="0" applyProtection="0">
      <alignment horizontal="left" vertical="center"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4" fontId="48" fillId="30" borderId="154" applyNumberFormat="0" applyProtection="0">
      <alignment horizontal="left" vertical="center" indent="1"/>
    </xf>
    <xf numFmtId="353" fontId="266" fillId="34" borderId="153" applyNumberFormat="0" applyProtection="0">
      <alignment horizontal="left" vertical="top" indent="1"/>
    </xf>
    <xf numFmtId="353" fontId="48" fillId="31" borderId="153" applyNumberFormat="0" applyProtection="0">
      <alignment horizontal="left" vertical="top" indent="1"/>
    </xf>
    <xf numFmtId="4" fontId="48" fillId="18" borderId="148" applyNumberFormat="0" applyProtection="0">
      <alignment vertical="center"/>
    </xf>
    <xf numFmtId="4" fontId="48" fillId="64" borderId="148" applyNumberFormat="0" applyProtection="0">
      <alignment horizontal="left" vertical="center" indent="1"/>
    </xf>
    <xf numFmtId="4" fontId="4" fillId="31" borderId="154" applyNumberFormat="0" applyProtection="0">
      <alignment horizontal="left" vertical="center" indent="1"/>
    </xf>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30" borderId="153" applyNumberFormat="0" applyProtection="0">
      <alignment horizontal="left" vertical="top" indent="1"/>
    </xf>
    <xf numFmtId="4" fontId="266" fillId="61" borderId="153" applyNumberFormat="0" applyProtection="0">
      <alignment horizontal="left" vertical="center" indent="1"/>
    </xf>
    <xf numFmtId="4" fontId="264" fillId="50" borderId="148" applyNumberFormat="0" applyProtection="0">
      <alignment horizontal="right" vertical="center"/>
    </xf>
    <xf numFmtId="353" fontId="48" fillId="13" borderId="148" applyNumberFormat="0" applyFont="0" applyAlignment="0" applyProtection="0"/>
    <xf numFmtId="353" fontId="48" fillId="30" borderId="153" applyNumberFormat="0" applyProtection="0">
      <alignment horizontal="left" vertical="top" indent="1"/>
    </xf>
    <xf numFmtId="353" fontId="48" fillId="19" borderId="153" applyNumberFormat="0" applyProtection="0">
      <alignment horizontal="left" vertical="top" indent="1"/>
    </xf>
    <xf numFmtId="4" fontId="268" fillId="33" borderId="148" applyNumberFormat="0" applyProtection="0">
      <alignment horizontal="right" vertical="center"/>
    </xf>
    <xf numFmtId="37" fontId="59" fillId="0" borderId="156" applyNumberFormat="0"/>
    <xf numFmtId="353" fontId="10" fillId="0" borderId="157" applyNumberFormat="0" applyFill="0" applyAlignment="0" applyProtection="0"/>
    <xf numFmtId="353" fontId="10" fillId="0" borderId="157" applyNumberFormat="0" applyFill="0" applyAlignment="0" applyProtection="0"/>
    <xf numFmtId="353" fontId="48" fillId="30" borderId="148" applyNumberFormat="0" applyProtection="0">
      <alignment horizontal="left" vertical="center" indent="1"/>
    </xf>
    <xf numFmtId="353" fontId="262" fillId="130" borderId="148" applyNumberFormat="0" applyAlignment="0" applyProtection="0"/>
    <xf numFmtId="353" fontId="262" fillId="130" borderId="148" applyNumberFormat="0" applyAlignment="0" applyProtection="0"/>
    <xf numFmtId="210" fontId="59" fillId="0" borderId="32" applyFill="0"/>
    <xf numFmtId="4" fontId="48" fillId="0" borderId="148" applyNumberFormat="0" applyProtection="0">
      <alignment horizontal="right" vertical="center"/>
    </xf>
    <xf numFmtId="4" fontId="264" fillId="50" borderId="148" applyNumberFormat="0" applyProtection="0">
      <alignment horizontal="right" vertical="center"/>
    </xf>
    <xf numFmtId="4" fontId="48" fillId="64" borderId="148" applyNumberFormat="0" applyProtection="0">
      <alignment horizontal="left" vertical="center" indent="1"/>
    </xf>
    <xf numFmtId="4" fontId="268" fillId="33" borderId="148" applyNumberFormat="0" applyProtection="0">
      <alignment horizontal="right" vertical="center"/>
    </xf>
    <xf numFmtId="353" fontId="48" fillId="32" borderId="153" applyNumberFormat="0" applyProtection="0">
      <alignment horizontal="left" vertical="top" indent="1"/>
    </xf>
    <xf numFmtId="4" fontId="266" fillId="61" borderId="153" applyNumberFormat="0" applyProtection="0">
      <alignment horizontal="left" vertical="center" indent="1"/>
    </xf>
    <xf numFmtId="4" fontId="266" fillId="34" borderId="153" applyNumberFormat="0" applyProtection="0">
      <alignment vertical="center"/>
    </xf>
    <xf numFmtId="353" fontId="4" fillId="32" borderId="153" applyNumberFormat="0" applyProtection="0">
      <alignment horizontal="left" vertical="top" indent="1"/>
    </xf>
    <xf numFmtId="353" fontId="48" fillId="32" borderId="148" applyNumberFormat="0" applyProtection="0">
      <alignment horizontal="left" vertical="center" indent="1"/>
    </xf>
    <xf numFmtId="353" fontId="48" fillId="31" borderId="153" applyNumberFormat="0" applyProtection="0">
      <alignment horizontal="left" vertical="top" indent="1"/>
    </xf>
    <xf numFmtId="353" fontId="48" fillId="13" borderId="148" applyNumberFormat="0" applyFont="0" applyAlignment="0" applyProtection="0"/>
    <xf numFmtId="353" fontId="48" fillId="30" borderId="153" applyNumberFormat="0" applyProtection="0">
      <alignment horizontal="left" vertical="top" indent="1"/>
    </xf>
    <xf numFmtId="353" fontId="48" fillId="19" borderId="153" applyNumberFormat="0" applyProtection="0">
      <alignment horizontal="left" vertical="top" indent="1"/>
    </xf>
    <xf numFmtId="353" fontId="262" fillId="130" borderId="148" applyNumberFormat="0" applyAlignment="0" applyProtection="0"/>
    <xf numFmtId="353" fontId="10" fillId="0" borderId="157" applyNumberFormat="0" applyFill="0" applyAlignment="0" applyProtection="0"/>
    <xf numFmtId="353" fontId="10" fillId="0" borderId="157" applyNumberFormat="0" applyFill="0" applyAlignment="0" applyProtection="0"/>
    <xf numFmtId="37" fontId="59" fillId="0" borderId="156" applyNumberFormat="0"/>
    <xf numFmtId="4" fontId="268" fillId="33" borderId="148" applyNumberFormat="0" applyProtection="0">
      <alignment horizontal="right" vertical="center"/>
    </xf>
    <xf numFmtId="4" fontId="267" fillId="35" borderId="154" applyNumberFormat="0" applyProtection="0">
      <alignment horizontal="left" vertical="center" indent="1"/>
    </xf>
    <xf numFmtId="353" fontId="266" fillId="19" borderId="153" applyNumberFormat="0" applyProtection="0">
      <alignment horizontal="left" vertical="top" indent="1"/>
    </xf>
    <xf numFmtId="4" fontId="48" fillId="64" borderId="148" applyNumberFormat="0" applyProtection="0">
      <alignment horizontal="left" vertical="center" indent="1"/>
    </xf>
    <xf numFmtId="4" fontId="264" fillId="50" borderId="148" applyNumberFormat="0" applyProtection="0">
      <alignment horizontal="right" vertical="center"/>
    </xf>
    <xf numFmtId="4" fontId="48" fillId="0" borderId="148" applyNumberFormat="0" applyProtection="0">
      <alignment horizontal="right" vertical="center"/>
    </xf>
    <xf numFmtId="353" fontId="266" fillId="34"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 fillId="30"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center"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center" indent="1"/>
    </xf>
    <xf numFmtId="353" fontId="48" fillId="83" borderId="148" applyNumberFormat="0" applyProtection="0">
      <alignment horizontal="left" vertical="center"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353" fontId="48" fillId="61" borderId="148" applyNumberFormat="0" applyProtection="0">
      <alignment horizontal="left" vertical="center" indent="1"/>
    </xf>
    <xf numFmtId="4" fontId="48" fillId="19" borderId="154" applyNumberFormat="0" applyProtection="0">
      <alignment horizontal="left" vertical="center" indent="1"/>
    </xf>
    <xf numFmtId="4" fontId="48" fillId="30" borderId="154" applyNumberFormat="0" applyProtection="0">
      <alignment horizontal="left" vertical="center" indent="1"/>
    </xf>
    <xf numFmtId="4" fontId="48" fillId="19" borderId="148" applyNumberFormat="0" applyProtection="0">
      <alignment horizontal="right" vertical="center"/>
    </xf>
    <xf numFmtId="4" fontId="4" fillId="31" borderId="154" applyNumberFormat="0" applyProtection="0">
      <alignment horizontal="left" vertical="center" indent="1"/>
    </xf>
    <xf numFmtId="4" fontId="4" fillId="31" borderId="154" applyNumberFormat="0" applyProtection="0">
      <alignment horizontal="left" vertical="center" indent="1"/>
    </xf>
    <xf numFmtId="4" fontId="48" fillId="29" borderId="154" applyNumberFormat="0" applyProtection="0">
      <alignment horizontal="left" vertical="center" indent="1"/>
    </xf>
    <xf numFmtId="4" fontId="48" fillId="28" borderId="148" applyNumberFormat="0" applyProtection="0">
      <alignment horizontal="right" vertical="center"/>
    </xf>
    <xf numFmtId="4" fontId="48" fillId="27" borderId="148" applyNumberFormat="0" applyProtection="0">
      <alignment horizontal="right" vertical="center"/>
    </xf>
    <xf numFmtId="4" fontId="48" fillId="26" borderId="148" applyNumberFormat="0" applyProtection="0">
      <alignment horizontal="right" vertical="center"/>
    </xf>
    <xf numFmtId="4" fontId="48" fillId="25" borderId="148" applyNumberFormat="0" applyProtection="0">
      <alignment horizontal="right" vertical="center"/>
    </xf>
    <xf numFmtId="4" fontId="48" fillId="24" borderId="148" applyNumberFormat="0" applyProtection="0">
      <alignment horizontal="right" vertical="center"/>
    </xf>
    <xf numFmtId="4" fontId="48" fillId="23" borderId="148" applyNumberFormat="0" applyProtection="0">
      <alignment horizontal="right" vertical="center"/>
    </xf>
    <xf numFmtId="4" fontId="48" fillId="22" borderId="154" applyNumberFormat="0" applyProtection="0">
      <alignment horizontal="right" vertical="center"/>
    </xf>
    <xf numFmtId="4" fontId="48" fillId="133" borderId="148" applyNumberFormat="0" applyProtection="0">
      <alignment horizontal="right" vertical="center"/>
    </xf>
    <xf numFmtId="4" fontId="48" fillId="20" borderId="148" applyNumberFormat="0" applyProtection="0">
      <alignment horizontal="right" vertical="center"/>
    </xf>
    <xf numFmtId="4" fontId="48" fillId="64" borderId="148" applyNumberFormat="0" applyProtection="0">
      <alignment horizontal="left" vertical="center" indent="1"/>
    </xf>
    <xf numFmtId="353" fontId="265" fillId="18" borderId="153" applyNumberFormat="0" applyProtection="0">
      <alignment horizontal="left" vertical="top" indent="1"/>
    </xf>
    <xf numFmtId="4" fontId="48" fillId="45" borderId="148" applyNumberFormat="0" applyProtection="0">
      <alignment horizontal="left" vertical="center" indent="1"/>
    </xf>
    <xf numFmtId="4" fontId="264" fillId="45" borderId="148" applyNumberFormat="0" applyProtection="0">
      <alignment vertical="center"/>
    </xf>
    <xf numFmtId="4" fontId="48" fillId="18" borderId="148" applyNumberFormat="0" applyProtection="0">
      <alignment vertical="center"/>
    </xf>
    <xf numFmtId="353" fontId="179" fillId="130" borderId="152" applyNumberFormat="0" applyAlignment="0" applyProtection="0"/>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37" fillId="14" borderId="148" applyNumberFormat="0" applyAlignment="0" applyProtection="0"/>
    <xf numFmtId="353" fontId="137" fillId="14" borderId="148" applyNumberFormat="0" applyAlignment="0" applyProtection="0"/>
    <xf numFmtId="353" fontId="262" fillId="130" borderId="148" applyNumberFormat="0" applyAlignment="0" applyProtection="0"/>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 fillId="19" borderId="153" applyNumberFormat="0" applyProtection="0">
      <alignment horizontal="left" vertical="top" indent="1"/>
    </xf>
    <xf numFmtId="353" fontId="48" fillId="31" borderId="153" applyNumberFormat="0" applyProtection="0">
      <alignment horizontal="left" vertical="top" indent="1"/>
    </xf>
    <xf numFmtId="353" fontId="88" fillId="31" borderId="155" applyBorder="0"/>
    <xf numFmtId="353" fontId="48" fillId="13" borderId="148" applyNumberFormat="0" applyFont="0" applyAlignment="0" applyProtection="0"/>
    <xf numFmtId="353" fontId="48" fillId="30" borderId="153" applyNumberFormat="0" applyProtection="0">
      <alignment horizontal="left" vertical="top" indent="1"/>
    </xf>
    <xf numFmtId="353" fontId="4" fillId="30" borderId="153" applyNumberFormat="0" applyProtection="0">
      <alignment horizontal="left" vertical="center"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4" fillId="30" borderId="153" applyNumberFormat="0" applyProtection="0">
      <alignment horizontal="left" vertical="top" indent="1"/>
    </xf>
    <xf numFmtId="4" fontId="264" fillId="50" borderId="148" applyNumberFormat="0" applyProtection="0">
      <alignment horizontal="right" vertical="center"/>
    </xf>
    <xf numFmtId="4" fontId="48" fillId="64" borderId="148" applyNumberFormat="0" applyProtection="0">
      <alignment horizontal="left" vertical="center" indent="1"/>
    </xf>
    <xf numFmtId="353" fontId="266" fillId="19" borderId="153" applyNumberFormat="0" applyProtection="0">
      <alignment horizontal="left" vertical="top" indent="1"/>
    </xf>
    <xf numFmtId="4" fontId="267" fillId="35" borderId="154" applyNumberFormat="0" applyProtection="0">
      <alignment horizontal="left" vertical="center" indent="1"/>
    </xf>
    <xf numFmtId="37" fontId="59" fillId="0" borderId="156" applyNumberFormat="0"/>
    <xf numFmtId="353" fontId="10" fillId="0" borderId="157" applyNumberFormat="0" applyFill="0" applyAlignment="0" applyProtection="0"/>
    <xf numFmtId="353" fontId="48" fillId="32" borderId="153" applyNumberFormat="0" applyProtection="0">
      <alignment horizontal="left" vertical="top" indent="1"/>
    </xf>
    <xf numFmtId="353" fontId="48" fillId="19" borderId="153" applyNumberFormat="0" applyProtection="0">
      <alignment horizontal="left" vertical="top" indent="1"/>
    </xf>
    <xf numFmtId="4" fontId="48" fillId="23" borderId="148" applyNumberFormat="0" applyProtection="0">
      <alignment horizontal="right" vertical="center"/>
    </xf>
    <xf numFmtId="353" fontId="48" fillId="83" borderId="148" applyNumberFormat="0" applyProtection="0">
      <alignment horizontal="left" vertical="center"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4" fontId="48" fillId="64" borderId="148" applyNumberFormat="0" applyProtection="0">
      <alignment horizontal="left" vertical="center" indent="1"/>
    </xf>
    <xf numFmtId="353" fontId="48" fillId="30" borderId="148" applyNumberFormat="0" applyProtection="0">
      <alignment horizontal="left" vertical="center" indent="1"/>
    </xf>
    <xf numFmtId="210" fontId="59" fillId="0" borderId="32" applyFill="0"/>
    <xf numFmtId="4" fontId="266" fillId="34" borderId="153" applyNumberFormat="0" applyProtection="0">
      <alignment vertical="center"/>
    </xf>
    <xf numFmtId="353" fontId="10" fillId="0" borderId="157" applyNumberFormat="0" applyFill="0" applyAlignment="0" applyProtection="0"/>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353" fontId="48" fillId="61" borderId="148" applyNumberFormat="0" applyProtection="0">
      <alignment horizontal="left" vertical="center" indent="1"/>
    </xf>
    <xf numFmtId="4" fontId="48" fillId="26" borderId="148" applyNumberFormat="0" applyProtection="0">
      <alignment horizontal="right" vertical="center"/>
    </xf>
    <xf numFmtId="4" fontId="48" fillId="25" borderId="148" applyNumberFormat="0" applyProtection="0">
      <alignment horizontal="right" vertical="center"/>
    </xf>
    <xf numFmtId="4" fontId="48" fillId="24" borderId="148" applyNumberFormat="0" applyProtection="0">
      <alignment horizontal="right" vertical="center"/>
    </xf>
    <xf numFmtId="4" fontId="48" fillId="23" borderId="148" applyNumberFormat="0" applyProtection="0">
      <alignment horizontal="right" vertical="center"/>
    </xf>
    <xf numFmtId="4" fontId="48" fillId="18" borderId="148" applyNumberFormat="0" applyProtection="0">
      <alignment vertical="center"/>
    </xf>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137" fillId="14" borderId="148" applyNumberFormat="0" applyAlignment="0" applyProtection="0"/>
    <xf numFmtId="353" fontId="4" fillId="30" borderId="153" applyNumberFormat="0" applyProtection="0">
      <alignment horizontal="left" vertical="center" indent="1"/>
    </xf>
    <xf numFmtId="353" fontId="262" fillId="130" borderId="148" applyNumberFormat="0" applyAlignment="0" applyProtection="0"/>
    <xf numFmtId="353" fontId="48" fillId="30" borderId="148" applyNumberFormat="0" applyProtection="0">
      <alignment horizontal="left" vertical="center" indent="1"/>
    </xf>
    <xf numFmtId="353" fontId="48" fillId="32" borderId="153" applyNumberFormat="0" applyProtection="0">
      <alignment horizontal="left" vertical="top" indent="1"/>
    </xf>
    <xf numFmtId="37" fontId="59" fillId="0" borderId="156" applyNumberFormat="0"/>
    <xf numFmtId="353" fontId="48" fillId="13" borderId="148" applyNumberFormat="0" applyFont="0" applyAlignment="0" applyProtection="0"/>
    <xf numFmtId="4" fontId="267" fillId="35" borderId="154" applyNumberFormat="0" applyProtection="0">
      <alignment horizontal="left" vertical="center" indent="1"/>
    </xf>
    <xf numFmtId="164" fontId="7" fillId="0" borderId="0" applyFont="0" applyFill="0" applyBorder="0" applyAlignment="0" applyProtection="0"/>
    <xf numFmtId="353" fontId="48" fillId="13" borderId="148" applyNumberFormat="0" applyFont="0" applyAlignment="0" applyProtection="0"/>
    <xf numFmtId="353" fontId="4" fillId="19" borderId="153" applyNumberFormat="0" applyProtection="0">
      <alignment horizontal="left" vertical="center" indent="1"/>
    </xf>
    <xf numFmtId="353" fontId="48" fillId="19"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4" fontId="266" fillId="34" borderId="153" applyNumberFormat="0" applyProtection="0">
      <alignment vertical="center"/>
    </xf>
    <xf numFmtId="4" fontId="268" fillId="33" borderId="148" applyNumberFormat="0" applyProtection="0">
      <alignment horizontal="right" vertical="center"/>
    </xf>
    <xf numFmtId="353" fontId="10" fillId="0" borderId="157" applyNumberFormat="0" applyFill="0" applyAlignment="0" applyProtection="0"/>
    <xf numFmtId="353" fontId="4" fillId="30" borderId="153" applyNumberFormat="0" applyProtection="0">
      <alignment horizontal="left" vertical="top" indent="1"/>
    </xf>
    <xf numFmtId="4" fontId="48" fillId="26" borderId="148" applyNumberFormat="0" applyProtection="0">
      <alignment horizontal="right" vertical="center"/>
    </xf>
    <xf numFmtId="4" fontId="268" fillId="33" borderId="148" applyNumberFormat="0" applyProtection="0">
      <alignment horizontal="right" vertical="center"/>
    </xf>
    <xf numFmtId="353" fontId="10" fillId="0" borderId="157" applyNumberFormat="0" applyFill="0" applyAlignment="0" applyProtection="0"/>
    <xf numFmtId="353" fontId="4" fillId="30" borderId="153" applyNumberFormat="0" applyProtection="0">
      <alignment horizontal="left" vertical="center" indent="1"/>
    </xf>
    <xf numFmtId="353" fontId="48" fillId="19" borderId="153" applyNumberFormat="0" applyProtection="0">
      <alignment horizontal="left" vertical="top" indent="1"/>
    </xf>
    <xf numFmtId="353" fontId="262" fillId="130" borderId="148" applyNumberFormat="0" applyAlignment="0" applyProtection="0"/>
    <xf numFmtId="4" fontId="48" fillId="24" borderId="148" applyNumberFormat="0" applyProtection="0">
      <alignment horizontal="right" vertical="center"/>
    </xf>
    <xf numFmtId="210" fontId="59" fillId="0" borderId="32" applyFill="0"/>
    <xf numFmtId="353" fontId="48" fillId="13" borderId="148" applyNumberFormat="0" applyFont="0" applyAlignment="0" applyProtection="0"/>
    <xf numFmtId="353" fontId="266" fillId="34" borderId="153" applyNumberFormat="0" applyProtection="0">
      <alignment horizontal="left" vertical="top" indent="1"/>
    </xf>
    <xf numFmtId="4" fontId="266" fillId="34" borderId="153" applyNumberFormat="0" applyProtection="0">
      <alignment vertical="center"/>
    </xf>
    <xf numFmtId="353" fontId="48" fillId="13" borderId="148" applyNumberFormat="0" applyFont="0" applyAlignment="0" applyProtection="0"/>
    <xf numFmtId="353" fontId="48" fillId="13" borderId="148" applyNumberFormat="0" applyFont="0" applyAlignment="0" applyProtection="0"/>
    <xf numFmtId="353" fontId="265" fillId="18" borderId="153" applyNumberFormat="0" applyProtection="0">
      <alignment horizontal="left" vertical="top" indent="1"/>
    </xf>
    <xf numFmtId="4" fontId="48" fillId="25" borderId="148" applyNumberFormat="0" applyProtection="0">
      <alignment horizontal="right" vertical="center"/>
    </xf>
    <xf numFmtId="4" fontId="48" fillId="19" borderId="148" applyNumberFormat="0" applyProtection="0">
      <alignment horizontal="right" vertical="center"/>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 fillId="32" borderId="153" applyNumberFormat="0" applyProtection="0">
      <alignment horizontal="left" vertical="center" indent="1"/>
    </xf>
    <xf numFmtId="353" fontId="137" fillId="14" borderId="148" applyNumberFormat="0" applyAlignment="0" applyProtection="0"/>
    <xf numFmtId="37" fontId="59" fillId="0" borderId="156" applyNumberFormat="0"/>
    <xf numFmtId="353" fontId="48" fillId="30" borderId="148" applyNumberFormat="0" applyProtection="0">
      <alignment horizontal="left" vertical="center" indent="1"/>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 fillId="19" borderId="153" applyNumberFormat="0" applyProtection="0">
      <alignment horizontal="left" vertical="top" indent="1"/>
    </xf>
    <xf numFmtId="353" fontId="48" fillId="31" borderId="153" applyNumberFormat="0" applyProtection="0">
      <alignment horizontal="left" vertical="top" indent="1"/>
    </xf>
    <xf numFmtId="4" fontId="48" fillId="29" borderId="154" applyNumberFormat="0" applyProtection="0">
      <alignment horizontal="left" vertical="center" indent="1"/>
    </xf>
    <xf numFmtId="353" fontId="137" fillId="14" borderId="148" applyNumberFormat="0" applyAlignment="0" applyProtection="0"/>
    <xf numFmtId="4" fontId="264" fillId="50" borderId="148" applyNumberFormat="0" applyProtection="0">
      <alignment horizontal="right" vertical="center"/>
    </xf>
    <xf numFmtId="4" fontId="266" fillId="34" borderId="153" applyNumberFormat="0" applyProtection="0">
      <alignment vertical="center"/>
    </xf>
    <xf numFmtId="353" fontId="48" fillId="30" borderId="153" applyNumberFormat="0" applyProtection="0">
      <alignment horizontal="left" vertical="top" indent="1"/>
    </xf>
    <xf numFmtId="4" fontId="266" fillId="61" borderId="153" applyNumberFormat="0" applyProtection="0">
      <alignment horizontal="left" vertical="center" indent="1"/>
    </xf>
    <xf numFmtId="353" fontId="4" fillId="30" borderId="153" applyNumberFormat="0" applyProtection="0">
      <alignment horizontal="left" vertical="center" indent="1"/>
    </xf>
    <xf numFmtId="4" fontId="48" fillId="64" borderId="148" applyNumberFormat="0" applyProtection="0">
      <alignment horizontal="left" vertical="center" indent="1"/>
    </xf>
    <xf numFmtId="353" fontId="48" fillId="32" borderId="148" applyNumberFormat="0" applyProtection="0">
      <alignment horizontal="left" vertical="center" indent="1"/>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 fillId="32" borderId="153" applyNumberFormat="0" applyProtection="0">
      <alignment horizontal="left" vertical="top" indent="1"/>
    </xf>
    <xf numFmtId="353" fontId="48" fillId="19" borderId="153" applyNumberFormat="0" applyProtection="0">
      <alignment horizontal="left" vertical="top" indent="1"/>
    </xf>
    <xf numFmtId="353" fontId="4" fillId="19" borderId="153" applyNumberFormat="0" applyProtection="0">
      <alignment horizontal="left" vertical="center" indent="1"/>
    </xf>
    <xf numFmtId="353" fontId="48" fillId="31" borderId="153" applyNumberFormat="0" applyProtection="0">
      <alignment horizontal="left" vertical="top" indent="1"/>
    </xf>
    <xf numFmtId="353" fontId="48" fillId="83" borderId="148" applyNumberFormat="0" applyProtection="0">
      <alignment horizontal="left" vertical="center" indent="1"/>
    </xf>
    <xf numFmtId="4" fontId="48" fillId="27" borderId="148" applyNumberFormat="0" applyProtection="0">
      <alignment horizontal="right" vertical="center"/>
    </xf>
    <xf numFmtId="4" fontId="48" fillId="30" borderId="154" applyNumberFormat="0" applyProtection="0">
      <alignment horizontal="left" vertical="center" indent="1"/>
    </xf>
    <xf numFmtId="4" fontId="48" fillId="64" borderId="148" applyNumberFormat="0" applyProtection="0">
      <alignment horizontal="left" vertical="center" indent="1"/>
    </xf>
    <xf numFmtId="4" fontId="48" fillId="27" borderId="148" applyNumberFormat="0" applyProtection="0">
      <alignment horizontal="right" vertical="center"/>
    </xf>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137" fillId="14" borderId="148" applyNumberFormat="0" applyAlignment="0" applyProtection="0"/>
    <xf numFmtId="353" fontId="48" fillId="13" borderId="148" applyNumberFormat="0" applyFont="0" applyAlignment="0" applyProtection="0"/>
    <xf numFmtId="4" fontId="264" fillId="45" borderId="148" applyNumberFormat="0" applyProtection="0">
      <alignment vertical="center"/>
    </xf>
    <xf numFmtId="4" fontId="48" fillId="25" borderId="148" applyNumberFormat="0" applyProtection="0">
      <alignment horizontal="right" vertical="center"/>
    </xf>
    <xf numFmtId="4" fontId="48" fillId="19" borderId="154" applyNumberFormat="0" applyProtection="0">
      <alignment horizontal="left" vertical="center"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164" fontId="7" fillId="0" borderId="0" applyFont="0" applyFill="0" applyBorder="0" applyAlignment="0" applyProtection="0"/>
    <xf numFmtId="4" fontId="48" fillId="23" borderId="148" applyNumberFormat="0" applyProtection="0">
      <alignment horizontal="right" vertical="center"/>
    </xf>
    <xf numFmtId="164" fontId="7" fillId="0" borderId="0" applyFont="0" applyFill="0" applyBorder="0" applyAlignment="0" applyProtection="0"/>
    <xf numFmtId="353" fontId="48" fillId="13" borderId="148" applyNumberFormat="0" applyFont="0" applyAlignment="0" applyProtection="0"/>
    <xf numFmtId="4" fontId="48" fillId="18" borderId="148" applyNumberFormat="0" applyProtection="0">
      <alignment vertical="center"/>
    </xf>
    <xf numFmtId="4" fontId="264" fillId="45" borderId="148" applyNumberFormat="0" applyProtection="0">
      <alignment vertical="center"/>
    </xf>
    <xf numFmtId="4" fontId="48" fillId="25" borderId="148" applyNumberFormat="0" applyProtection="0">
      <alignment horizontal="right" vertical="center"/>
    </xf>
    <xf numFmtId="4" fontId="48" fillId="29" borderId="154" applyNumberFormat="0" applyProtection="0">
      <alignment horizontal="left" vertical="center" indent="1"/>
    </xf>
    <xf numFmtId="4" fontId="48" fillId="133" borderId="148" applyNumberFormat="0" applyProtection="0">
      <alignment horizontal="right" vertical="center"/>
    </xf>
    <xf numFmtId="4" fontId="48" fillId="19" borderId="148" applyNumberFormat="0" applyProtection="0">
      <alignment horizontal="right" vertical="center"/>
    </xf>
    <xf numFmtId="353" fontId="48" fillId="61" borderId="148" applyNumberFormat="0" applyProtection="0">
      <alignment horizontal="left" vertical="center" indent="1"/>
    </xf>
    <xf numFmtId="210" fontId="59" fillId="0" borderId="32" applyFill="0"/>
    <xf numFmtId="353" fontId="48" fillId="32" borderId="153" applyNumberFormat="0" applyProtection="0">
      <alignment horizontal="left" vertical="top" indent="1"/>
    </xf>
    <xf numFmtId="4" fontId="48" fillId="19" borderId="148" applyNumberFormat="0" applyProtection="0">
      <alignment horizontal="right" vertical="center"/>
    </xf>
    <xf numFmtId="353" fontId="179" fillId="130" borderId="152" applyNumberFormat="0" applyAlignment="0" applyProtection="0"/>
    <xf numFmtId="353" fontId="48" fillId="13" borderId="148" applyNumberFormat="0" applyFont="0" applyAlignment="0" applyProtection="0"/>
    <xf numFmtId="353" fontId="179" fillId="130" borderId="152" applyNumberFormat="0" applyAlignment="0" applyProtection="0"/>
    <xf numFmtId="353" fontId="48" fillId="61" borderId="148" applyNumberFormat="0" applyProtection="0">
      <alignment horizontal="left" vertical="center"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center" indent="1"/>
    </xf>
    <xf numFmtId="4" fontId="48" fillId="27" borderId="148" applyNumberFormat="0" applyProtection="0">
      <alignment horizontal="right" vertical="center"/>
    </xf>
    <xf numFmtId="353" fontId="265" fillId="18" borderId="153" applyNumberFormat="0" applyProtection="0">
      <alignment horizontal="left" vertical="top" indent="1"/>
    </xf>
    <xf numFmtId="353" fontId="48" fillId="13" borderId="148" applyNumberFormat="0" applyFont="0" applyAlignment="0" applyProtection="0"/>
    <xf numFmtId="353" fontId="137" fillId="14" borderId="148"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4" fontId="48" fillId="133" borderId="148" applyNumberFormat="0" applyProtection="0">
      <alignment horizontal="right" vertical="center"/>
    </xf>
    <xf numFmtId="4" fontId="48" fillId="45" borderId="148" applyNumberFormat="0" applyProtection="0">
      <alignment horizontal="left" vertical="center" indent="1"/>
    </xf>
    <xf numFmtId="4" fontId="4" fillId="31" borderId="154" applyNumberFormat="0" applyProtection="0">
      <alignment horizontal="left" vertical="center" indent="1"/>
    </xf>
    <xf numFmtId="4" fontId="48" fillId="25" borderId="148" applyNumberFormat="0" applyProtection="0">
      <alignment horizontal="right" vertical="center"/>
    </xf>
    <xf numFmtId="4" fontId="48" fillId="23" borderId="148" applyNumberFormat="0" applyProtection="0">
      <alignment horizontal="right" vertical="center"/>
    </xf>
    <xf numFmtId="353" fontId="48" fillId="31" borderId="153" applyNumberFormat="0" applyProtection="0">
      <alignment horizontal="left" vertical="top" indent="1"/>
    </xf>
    <xf numFmtId="353" fontId="262" fillId="130" borderId="148" applyNumberFormat="0" applyAlignment="0" applyProtection="0"/>
    <xf numFmtId="353" fontId="48" fillId="19" borderId="153" applyNumberFormat="0" applyProtection="0">
      <alignment horizontal="left" vertical="top"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 fillId="30" borderId="153" applyNumberFormat="0" applyProtection="0">
      <alignment horizontal="left" vertical="top" indent="1"/>
    </xf>
    <xf numFmtId="353" fontId="48" fillId="30" borderId="153" applyNumberFormat="0" applyProtection="0">
      <alignment horizontal="left" vertical="top" indent="1"/>
    </xf>
    <xf numFmtId="4" fontId="48" fillId="0" borderId="148" applyNumberFormat="0" applyProtection="0">
      <alignment horizontal="right" vertical="center"/>
    </xf>
    <xf numFmtId="353" fontId="10" fillId="0" borderId="157" applyNumberFormat="0" applyFill="0" applyAlignment="0" applyProtection="0"/>
    <xf numFmtId="353" fontId="88" fillId="31" borderId="155" applyBorder="0"/>
    <xf numFmtId="353" fontId="48" fillId="30" borderId="153" applyNumberFormat="0" applyProtection="0">
      <alignment horizontal="left" vertical="top" indent="1"/>
    </xf>
    <xf numFmtId="353" fontId="48" fillId="30" borderId="153" applyNumberFormat="0" applyProtection="0">
      <alignment horizontal="left" vertical="top" indent="1"/>
    </xf>
    <xf numFmtId="210" fontId="59" fillId="0" borderId="32" applyFill="0"/>
    <xf numFmtId="353" fontId="48" fillId="30" borderId="153" applyNumberFormat="0" applyProtection="0">
      <alignment horizontal="left" vertical="top" indent="1"/>
    </xf>
    <xf numFmtId="4" fontId="48" fillId="27" borderId="148" applyNumberFormat="0" applyProtection="0">
      <alignment horizontal="right" vertical="center"/>
    </xf>
    <xf numFmtId="4" fontId="48" fillId="19" borderId="154" applyNumberFormat="0" applyProtection="0">
      <alignment horizontal="left" vertical="center" indent="1"/>
    </xf>
    <xf numFmtId="353" fontId="48" fillId="31" borderId="153" applyNumberFormat="0" applyProtection="0">
      <alignment horizontal="left" vertical="top" indent="1"/>
    </xf>
    <xf numFmtId="353" fontId="4" fillId="19" borderId="153" applyNumberFormat="0" applyProtection="0">
      <alignment horizontal="left" vertical="center"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4" fontId="267" fillId="35" borderId="154" applyNumberFormat="0" applyProtection="0">
      <alignment horizontal="left" vertical="center" indent="1"/>
    </xf>
    <xf numFmtId="353" fontId="137" fillId="14" borderId="148" applyNumberFormat="0" applyAlignment="0" applyProtection="0"/>
    <xf numFmtId="353" fontId="4" fillId="32" borderId="153" applyNumberFormat="0" applyProtection="0">
      <alignment horizontal="left" vertical="top" indent="1"/>
    </xf>
    <xf numFmtId="353" fontId="137" fillId="14" borderId="148" applyNumberFormat="0" applyAlignment="0" applyProtection="0"/>
    <xf numFmtId="353" fontId="4" fillId="19" borderId="153" applyNumberFormat="0" applyProtection="0">
      <alignment horizontal="left" vertical="center" indent="1"/>
    </xf>
    <xf numFmtId="353" fontId="48" fillId="31" borderId="153" applyNumberFormat="0" applyProtection="0">
      <alignment horizontal="left" vertical="top" indent="1"/>
    </xf>
    <xf numFmtId="4" fontId="48" fillId="19" borderId="154" applyNumberFormat="0" applyProtection="0">
      <alignment horizontal="left" vertical="center" indent="1"/>
    </xf>
    <xf numFmtId="4" fontId="48" fillId="27" borderId="148" applyNumberFormat="0" applyProtection="0">
      <alignment horizontal="right" vertical="center"/>
    </xf>
    <xf numFmtId="4" fontId="48" fillId="20" borderId="148" applyNumberFormat="0" applyProtection="0">
      <alignment horizontal="right" vertical="center"/>
    </xf>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32" borderId="148" applyNumberFormat="0" applyProtection="0">
      <alignment horizontal="left" vertical="center" indent="1"/>
    </xf>
    <xf numFmtId="4" fontId="48" fillId="133" borderId="148" applyNumberFormat="0" applyProtection="0">
      <alignment horizontal="right" vertical="center"/>
    </xf>
    <xf numFmtId="353" fontId="48" fillId="30" borderId="153" applyNumberFormat="0" applyProtection="0">
      <alignment horizontal="left" vertical="top" indent="1"/>
    </xf>
    <xf numFmtId="4" fontId="48" fillId="30" borderId="154" applyNumberFormat="0" applyProtection="0">
      <alignment horizontal="left" vertical="center" indent="1"/>
    </xf>
    <xf numFmtId="353" fontId="48" fillId="31" borderId="153" applyNumberFormat="0" applyProtection="0">
      <alignment horizontal="left" vertical="top" indent="1"/>
    </xf>
    <xf numFmtId="353" fontId="48" fillId="83" borderId="148" applyNumberFormat="0" applyProtection="0">
      <alignment horizontal="left" vertical="center"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266" fillId="19" borderId="153" applyNumberFormat="0" applyProtection="0">
      <alignment horizontal="left" vertical="top" indent="1"/>
    </xf>
    <xf numFmtId="4" fontId="48" fillId="0" borderId="148" applyNumberFormat="0" applyProtection="0">
      <alignment horizontal="right" vertical="center"/>
    </xf>
    <xf numFmtId="353" fontId="4" fillId="32" borderId="153" applyNumberFormat="0" applyProtection="0">
      <alignment horizontal="left" vertical="top" indent="1"/>
    </xf>
    <xf numFmtId="37" fontId="59" fillId="0" borderId="156" applyNumberFormat="0"/>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4" fontId="48" fillId="19" borderId="154" applyNumberFormat="0" applyProtection="0">
      <alignment horizontal="left" vertical="center" indent="1"/>
    </xf>
    <xf numFmtId="4" fontId="48" fillId="22" borderId="154" applyNumberFormat="0" applyProtection="0">
      <alignment horizontal="right" vertical="center"/>
    </xf>
    <xf numFmtId="353" fontId="262" fillId="130" borderId="148" applyNumberFormat="0" applyAlignment="0" applyProtection="0"/>
    <xf numFmtId="353" fontId="48" fillId="32" borderId="153" applyNumberFormat="0" applyProtection="0">
      <alignment horizontal="left" vertical="top" indent="1"/>
    </xf>
    <xf numFmtId="353" fontId="48" fillId="13" borderId="148" applyNumberFormat="0" applyFont="0" applyAlignment="0" applyProtection="0"/>
    <xf numFmtId="353" fontId="48" fillId="13" borderId="148" applyNumberFormat="0" applyFont="0" applyAlignment="0" applyProtection="0"/>
    <xf numFmtId="353" fontId="48" fillId="19" borderId="153" applyNumberFormat="0" applyProtection="0">
      <alignment horizontal="left" vertical="top" indent="1"/>
    </xf>
    <xf numFmtId="353" fontId="4" fillId="31" borderId="153" applyNumberFormat="0" applyProtection="0">
      <alignment horizontal="left" vertical="center" indent="1"/>
    </xf>
    <xf numFmtId="353" fontId="4" fillId="19" borderId="153" applyNumberFormat="0" applyProtection="0">
      <alignment horizontal="left" vertical="top" indent="1"/>
    </xf>
    <xf numFmtId="353" fontId="48" fillId="31" borderId="153" applyNumberFormat="0" applyProtection="0">
      <alignment horizontal="left" vertical="top" indent="1"/>
    </xf>
    <xf numFmtId="4" fontId="48" fillId="0" borderId="148" applyNumberFormat="0" applyProtection="0">
      <alignment horizontal="right" vertical="center"/>
    </xf>
    <xf numFmtId="353" fontId="48" fillId="13" borderId="148" applyNumberFormat="0" applyFont="0" applyAlignment="0" applyProtection="0"/>
    <xf numFmtId="4" fontId="48" fillId="23" borderId="148" applyNumberFormat="0" applyProtection="0">
      <alignment horizontal="right" vertical="center"/>
    </xf>
    <xf numFmtId="4" fontId="48" fillId="23" borderId="148" applyNumberFormat="0" applyProtection="0">
      <alignment horizontal="right" vertical="center"/>
    </xf>
    <xf numFmtId="4" fontId="48" fillId="28" borderId="148" applyNumberFormat="0" applyProtection="0">
      <alignment horizontal="right" vertical="center"/>
    </xf>
    <xf numFmtId="353" fontId="48" fillId="61" borderId="148" applyNumberFormat="0" applyProtection="0">
      <alignment horizontal="left" vertical="center"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4" fontId="268" fillId="33" borderId="148" applyNumberFormat="0" applyProtection="0">
      <alignment horizontal="right" vertical="center"/>
    </xf>
    <xf numFmtId="4" fontId="48" fillId="64" borderId="148" applyNumberFormat="0" applyProtection="0">
      <alignment horizontal="left" vertical="center" indent="1"/>
    </xf>
    <xf numFmtId="353" fontId="48" fillId="30" borderId="153" applyNumberFormat="0" applyProtection="0">
      <alignment horizontal="left" vertical="top" indent="1"/>
    </xf>
    <xf numFmtId="4" fontId="267" fillId="35" borderId="154" applyNumberFormat="0" applyProtection="0">
      <alignment horizontal="left" vertical="center" indent="1"/>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4" fontId="48" fillId="19" borderId="148" applyNumberFormat="0" applyProtection="0">
      <alignment horizontal="right" vertical="center"/>
    </xf>
    <xf numFmtId="4" fontId="48" fillId="20" borderId="148" applyNumberFormat="0" applyProtection="0">
      <alignment horizontal="right" vertical="center"/>
    </xf>
    <xf numFmtId="353" fontId="48" fillId="30" borderId="153" applyNumberFormat="0" applyProtection="0">
      <alignment horizontal="left" vertical="top" indent="1"/>
    </xf>
    <xf numFmtId="353" fontId="48" fillId="31" borderId="153" applyNumberFormat="0" applyProtection="0">
      <alignment horizontal="left" vertical="top" indent="1"/>
    </xf>
    <xf numFmtId="353" fontId="48" fillId="13" borderId="148" applyNumberFormat="0" applyFont="0" applyAlignment="0" applyProtection="0"/>
    <xf numFmtId="353" fontId="48" fillId="13" borderId="148" applyNumberFormat="0" applyFont="0" applyAlignment="0" applyProtection="0"/>
    <xf numFmtId="4" fontId="48" fillId="64" borderId="148" applyNumberFormat="0" applyProtection="0">
      <alignment horizontal="left" vertical="center" indent="1"/>
    </xf>
    <xf numFmtId="353" fontId="48" fillId="30" borderId="153" applyNumberFormat="0" applyProtection="0">
      <alignment horizontal="left" vertical="top" indent="1"/>
    </xf>
    <xf numFmtId="353" fontId="48" fillId="19" borderId="153" applyNumberFormat="0" applyProtection="0">
      <alignment horizontal="left" vertical="top" indent="1"/>
    </xf>
    <xf numFmtId="4" fontId="4" fillId="31" borderId="154" applyNumberFormat="0" applyProtection="0">
      <alignment horizontal="left" vertical="center" indent="1"/>
    </xf>
    <xf numFmtId="353" fontId="179" fillId="130" borderId="152" applyNumberFormat="0" applyAlignment="0" applyProtection="0"/>
    <xf numFmtId="164" fontId="7" fillId="0" borderId="0" applyFont="0" applyFill="0" applyBorder="0" applyAlignment="0" applyProtection="0"/>
    <xf numFmtId="353" fontId="265" fillId="18" borderId="153" applyNumberFormat="0" applyProtection="0">
      <alignment horizontal="left" vertical="top" indent="1"/>
    </xf>
    <xf numFmtId="4" fontId="48" fillId="27" borderId="148" applyNumberFormat="0" applyProtection="0">
      <alignment horizontal="right" vertical="center"/>
    </xf>
    <xf numFmtId="4" fontId="48" fillId="19" borderId="154" applyNumberFormat="0" applyProtection="0">
      <alignment horizontal="left" vertical="center" indent="1"/>
    </xf>
    <xf numFmtId="353" fontId="4" fillId="31" borderId="153" applyNumberFormat="0" applyProtection="0">
      <alignment horizontal="left" vertical="top" indent="1"/>
    </xf>
    <xf numFmtId="353" fontId="48" fillId="32" borderId="153" applyNumberFormat="0" applyProtection="0">
      <alignment horizontal="left" vertical="top" indent="1"/>
    </xf>
    <xf numFmtId="353" fontId="48" fillId="32" borderId="148" applyNumberFormat="0" applyProtection="0">
      <alignment horizontal="left" vertical="center" indent="1"/>
    </xf>
    <xf numFmtId="353" fontId="4" fillId="19" borderId="153" applyNumberFormat="0" applyProtection="0">
      <alignment horizontal="left" vertical="center" indent="1"/>
    </xf>
    <xf numFmtId="353" fontId="48" fillId="31" borderId="153" applyNumberFormat="0" applyProtection="0">
      <alignment horizontal="left" vertical="top" indent="1"/>
    </xf>
    <xf numFmtId="4" fontId="4" fillId="31" borderId="154" applyNumberFormat="0" applyProtection="0">
      <alignment horizontal="left" vertical="center" indent="1"/>
    </xf>
    <xf numFmtId="4" fontId="48" fillId="133" borderId="148" applyNumberFormat="0" applyProtection="0">
      <alignment horizontal="right" vertical="center"/>
    </xf>
    <xf numFmtId="353" fontId="48" fillId="13" borderId="148" applyNumberFormat="0" applyFont="0" applyAlignment="0" applyProtection="0"/>
    <xf numFmtId="353" fontId="262" fillId="130" borderId="148" applyNumberFormat="0" applyAlignment="0" applyProtection="0"/>
    <xf numFmtId="353" fontId="137" fillId="14" borderId="148"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4" fontId="264" fillId="45" borderId="148" applyNumberFormat="0" applyProtection="0">
      <alignment vertical="center"/>
    </xf>
    <xf numFmtId="4" fontId="48" fillId="19" borderId="148" applyNumberFormat="0" applyProtection="0">
      <alignment horizontal="right" vertical="center"/>
    </xf>
    <xf numFmtId="4" fontId="48" fillId="133" borderId="148" applyNumberFormat="0" applyProtection="0">
      <alignment horizontal="right" vertical="center"/>
    </xf>
    <xf numFmtId="353" fontId="48" fillId="31" borderId="153" applyNumberFormat="0" applyProtection="0">
      <alignment horizontal="left" vertical="top" indent="1"/>
    </xf>
    <xf numFmtId="4" fontId="48" fillId="29" borderId="154" applyNumberFormat="0" applyProtection="0">
      <alignment horizontal="left" vertical="center" indent="1"/>
    </xf>
    <xf numFmtId="4" fontId="48" fillId="26" borderId="148" applyNumberFormat="0" applyProtection="0">
      <alignment horizontal="right" vertical="center"/>
    </xf>
    <xf numFmtId="353" fontId="48" fillId="31"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48" fillId="30" borderId="153" applyNumberFormat="0" applyProtection="0">
      <alignment horizontal="left" vertical="top" indent="1"/>
    </xf>
    <xf numFmtId="4" fontId="266" fillId="34" borderId="153" applyNumberFormat="0" applyProtection="0">
      <alignment vertical="center"/>
    </xf>
    <xf numFmtId="4" fontId="267" fillId="35" borderId="154" applyNumberFormat="0" applyProtection="0">
      <alignment horizontal="left" vertical="center" indent="1"/>
    </xf>
    <xf numFmtId="353" fontId="48" fillId="19" borderId="153" applyNumberFormat="0" applyProtection="0">
      <alignment horizontal="left" vertical="top" indent="1"/>
    </xf>
    <xf numFmtId="4" fontId="48" fillId="64" borderId="148" applyNumberFormat="0" applyProtection="0">
      <alignment horizontal="left" vertical="center" indent="1"/>
    </xf>
    <xf numFmtId="353" fontId="48" fillId="30" borderId="153" applyNumberFormat="0" applyProtection="0">
      <alignment horizontal="left" vertical="top" indent="1"/>
    </xf>
    <xf numFmtId="4" fontId="48" fillId="0" borderId="148" applyNumberFormat="0" applyProtection="0">
      <alignment horizontal="right" vertical="center"/>
    </xf>
    <xf numFmtId="353" fontId="262" fillId="130" borderId="148" applyNumberFormat="0" applyAlignment="0" applyProtection="0"/>
    <xf numFmtId="353" fontId="48" fillId="13" borderId="148" applyNumberFormat="0" applyFont="0" applyAlignment="0" applyProtection="0"/>
    <xf numFmtId="4" fontId="4" fillId="31" borderId="154" applyNumberFormat="0" applyProtection="0">
      <alignment horizontal="left" vertical="center"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10" fillId="0" borderId="157" applyNumberFormat="0" applyFill="0" applyAlignment="0" applyProtection="0"/>
    <xf numFmtId="353" fontId="48" fillId="13" borderId="148" applyNumberFormat="0" applyFont="0" applyAlignment="0" applyProtection="0"/>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4" fontId="4" fillId="31" borderId="154" applyNumberFormat="0" applyProtection="0">
      <alignment horizontal="left" vertical="center" indent="1"/>
    </xf>
    <xf numFmtId="4" fontId="48" fillId="23" borderId="148" applyNumberFormat="0" applyProtection="0">
      <alignment horizontal="right" vertical="center"/>
    </xf>
    <xf numFmtId="4" fontId="264" fillId="45" borderId="148" applyNumberFormat="0" applyProtection="0">
      <alignment vertical="center"/>
    </xf>
    <xf numFmtId="353" fontId="48" fillId="13" borderId="148" applyNumberFormat="0" applyFont="0" applyAlignment="0" applyProtection="0"/>
    <xf numFmtId="353" fontId="262" fillId="130" borderId="148" applyNumberFormat="0" applyAlignment="0" applyProtection="0"/>
    <xf numFmtId="4" fontId="48" fillId="133" borderId="148" applyNumberFormat="0" applyProtection="0">
      <alignment horizontal="right" vertical="center"/>
    </xf>
    <xf numFmtId="353" fontId="48" fillId="13" borderId="148" applyNumberFormat="0" applyFont="0" applyAlignment="0" applyProtection="0"/>
    <xf numFmtId="353" fontId="266" fillId="34" borderId="153" applyNumberFormat="0" applyProtection="0">
      <alignment horizontal="left" vertical="top" indent="1"/>
    </xf>
    <xf numFmtId="4" fontId="48" fillId="25" borderId="148" applyNumberFormat="0" applyProtection="0">
      <alignment horizontal="right" vertical="center"/>
    </xf>
    <xf numFmtId="4" fontId="4" fillId="31" borderId="154" applyNumberFormat="0" applyProtection="0">
      <alignment horizontal="left" vertical="center"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 fillId="30" borderId="153" applyNumberFormat="0" applyProtection="0">
      <alignment horizontal="left" vertical="center"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10" fillId="0" borderId="157" applyNumberFormat="0" applyFill="0" applyAlignment="0" applyProtection="0"/>
    <xf numFmtId="353" fontId="48" fillId="32" borderId="153" applyNumberFormat="0" applyProtection="0">
      <alignment horizontal="left" vertical="top" indent="1"/>
    </xf>
    <xf numFmtId="353" fontId="262" fillId="130" borderId="148" applyNumberFormat="0" applyAlignment="0" applyProtection="0"/>
    <xf numFmtId="4" fontId="48" fillId="0" borderId="148" applyNumberFormat="0" applyProtection="0">
      <alignment horizontal="right" vertical="center"/>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83" borderId="148" applyNumberFormat="0" applyProtection="0">
      <alignment horizontal="left" vertical="center" indent="1"/>
    </xf>
    <xf numFmtId="353" fontId="4" fillId="31" borderId="153" applyNumberFormat="0" applyProtection="0">
      <alignment horizontal="left" vertical="top" indent="1"/>
    </xf>
    <xf numFmtId="4" fontId="48" fillId="28" borderId="148" applyNumberFormat="0" applyProtection="0">
      <alignment horizontal="right" vertical="center"/>
    </xf>
    <xf numFmtId="353" fontId="265" fillId="18" borderId="153" applyNumberFormat="0" applyProtection="0">
      <alignment horizontal="left" vertical="top" indent="1"/>
    </xf>
    <xf numFmtId="353" fontId="88" fillId="31" borderId="155" applyBorder="0"/>
    <xf numFmtId="353" fontId="48" fillId="32" borderId="148" applyNumberFormat="0" applyProtection="0">
      <alignment horizontal="left" vertical="center" indent="1"/>
    </xf>
    <xf numFmtId="353" fontId="137" fillId="14" borderId="148" applyNumberFormat="0" applyAlignment="0" applyProtection="0"/>
    <xf numFmtId="4" fontId="266" fillId="61" borderId="153" applyNumberFormat="0" applyProtection="0">
      <alignment horizontal="left" vertical="center" indent="1"/>
    </xf>
    <xf numFmtId="353" fontId="48" fillId="13" borderId="148" applyNumberFormat="0" applyFont="0" applyAlignment="0" applyProtection="0"/>
    <xf numFmtId="353" fontId="262" fillId="130" borderId="148" applyNumberFormat="0" applyAlignment="0" applyProtection="0"/>
    <xf numFmtId="4" fontId="48" fillId="45" borderId="148" applyNumberFormat="0" applyProtection="0">
      <alignment horizontal="left" vertical="center" indent="1"/>
    </xf>
    <xf numFmtId="4" fontId="48" fillId="24" borderId="148" applyNumberFormat="0" applyProtection="0">
      <alignment horizontal="right" vertical="center"/>
    </xf>
    <xf numFmtId="4" fontId="4" fillId="31" borderId="154" applyNumberFormat="0" applyProtection="0">
      <alignment horizontal="left" vertical="center" indent="1"/>
    </xf>
    <xf numFmtId="353" fontId="4" fillId="31" borderId="153" applyNumberFormat="0" applyProtection="0">
      <alignment horizontal="left" vertical="top"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8" fillId="32" borderId="148" applyNumberFormat="0" applyProtection="0">
      <alignment horizontal="left" vertical="center" indent="1"/>
    </xf>
    <xf numFmtId="353" fontId="10" fillId="0" borderId="157" applyNumberFormat="0" applyFill="0" applyAlignment="0" applyProtection="0"/>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4" fontId="4" fillId="31" borderId="154" applyNumberFormat="0" applyProtection="0">
      <alignment horizontal="left" vertical="center" indent="1"/>
    </xf>
    <xf numFmtId="4" fontId="48" fillId="64" borderId="148" applyNumberFormat="0" applyProtection="0">
      <alignment horizontal="left" vertical="center" indent="1"/>
    </xf>
    <xf numFmtId="353" fontId="266" fillId="34" borderId="153" applyNumberFormat="0" applyProtection="0">
      <alignment horizontal="left" vertical="top" indent="1"/>
    </xf>
    <xf numFmtId="353" fontId="48" fillId="30" borderId="153" applyNumberFormat="0" applyProtection="0">
      <alignment horizontal="left" vertical="top" indent="1"/>
    </xf>
    <xf numFmtId="353" fontId="266" fillId="34" borderId="153" applyNumberFormat="0" applyProtection="0">
      <alignment horizontal="left" vertical="top" indent="1"/>
    </xf>
    <xf numFmtId="353" fontId="48" fillId="32" borderId="153" applyNumberFormat="0" applyProtection="0">
      <alignment horizontal="left" vertical="top" indent="1"/>
    </xf>
    <xf numFmtId="353" fontId="266" fillId="19" borderId="153" applyNumberFormat="0" applyProtection="0">
      <alignment horizontal="left" vertical="top" indent="1"/>
    </xf>
    <xf numFmtId="353" fontId="88" fillId="31" borderId="155" applyBorder="0"/>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210" fontId="59" fillId="0" borderId="32" applyFill="0"/>
    <xf numFmtId="4" fontId="48" fillId="28" borderId="148" applyNumberFormat="0" applyProtection="0">
      <alignment horizontal="right" vertical="center"/>
    </xf>
    <xf numFmtId="4" fontId="48" fillId="19" borderId="154" applyNumberFormat="0" applyProtection="0">
      <alignment horizontal="left" vertical="center" indent="1"/>
    </xf>
    <xf numFmtId="4" fontId="48" fillId="20" borderId="148" applyNumberFormat="0" applyProtection="0">
      <alignment horizontal="right" vertical="center"/>
    </xf>
    <xf numFmtId="4" fontId="48" fillId="28" borderId="148" applyNumberFormat="0" applyProtection="0">
      <alignment horizontal="right" vertical="center"/>
    </xf>
    <xf numFmtId="353" fontId="179" fillId="130" borderId="152"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137" fillId="14" borderId="148" applyNumberFormat="0" applyAlignment="0" applyProtection="0"/>
    <xf numFmtId="353" fontId="48" fillId="13" borderId="148" applyNumberFormat="0" applyFont="0" applyAlignment="0" applyProtection="0"/>
    <xf numFmtId="4" fontId="48" fillId="18" borderId="148" applyNumberFormat="0" applyProtection="0">
      <alignment vertical="center"/>
    </xf>
    <xf numFmtId="4" fontId="48" fillId="24" borderId="148" applyNumberFormat="0" applyProtection="0">
      <alignment horizontal="right" vertical="center"/>
    </xf>
    <xf numFmtId="4" fontId="48" fillId="30" borderId="154" applyNumberFormat="0" applyProtection="0">
      <alignment horizontal="left" vertical="center"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 fillId="32" borderId="153" applyNumberFormat="0" applyProtection="0">
      <alignment horizontal="left" vertical="center" indent="1"/>
    </xf>
    <xf numFmtId="353" fontId="48" fillId="32" borderId="153" applyNumberFormat="0" applyProtection="0">
      <alignment horizontal="left" vertical="top" indent="1"/>
    </xf>
    <xf numFmtId="353" fontId="48" fillId="31" borderId="153" applyNumberFormat="0" applyProtection="0">
      <alignment horizontal="left" vertical="top" indent="1"/>
    </xf>
    <xf numFmtId="4" fontId="48" fillId="24" borderId="148" applyNumberFormat="0" applyProtection="0">
      <alignment horizontal="right" vertical="center"/>
    </xf>
    <xf numFmtId="4" fontId="48" fillId="18" borderId="148" applyNumberFormat="0" applyProtection="0">
      <alignment vertical="center"/>
    </xf>
    <xf numFmtId="4" fontId="48" fillId="64" borderId="148" applyNumberFormat="0" applyProtection="0">
      <alignment horizontal="left" vertical="center" indent="1"/>
    </xf>
    <xf numFmtId="4" fontId="48" fillId="45" borderId="148" applyNumberFormat="0" applyProtection="0">
      <alignment horizontal="left" vertical="center" indent="1"/>
    </xf>
    <xf numFmtId="4" fontId="48" fillId="26" borderId="148" applyNumberFormat="0" applyProtection="0">
      <alignment horizontal="right" vertical="center"/>
    </xf>
    <xf numFmtId="4" fontId="4" fillId="31" borderId="154" applyNumberFormat="0" applyProtection="0">
      <alignment horizontal="left" vertical="center" indent="1"/>
    </xf>
    <xf numFmtId="4" fontId="48" fillId="22" borderId="154" applyNumberFormat="0" applyProtection="0">
      <alignment horizontal="right" vertical="center"/>
    </xf>
    <xf numFmtId="4" fontId="48" fillId="30" borderId="154" applyNumberFormat="0" applyProtection="0">
      <alignment horizontal="left" vertical="center" indent="1"/>
    </xf>
    <xf numFmtId="353" fontId="4" fillId="31" borderId="153" applyNumberFormat="0" applyProtection="0">
      <alignment horizontal="left" vertical="center" indent="1"/>
    </xf>
    <xf numFmtId="353" fontId="48" fillId="32" borderId="153" applyNumberFormat="0" applyProtection="0">
      <alignment horizontal="left" vertical="top" indent="1"/>
    </xf>
    <xf numFmtId="4" fontId="4" fillId="31" borderId="154" applyNumberFormat="0" applyProtection="0">
      <alignment horizontal="left" vertical="center" indent="1"/>
    </xf>
    <xf numFmtId="353" fontId="179" fillId="130" borderId="152" applyNumberFormat="0" applyAlignment="0" applyProtection="0"/>
    <xf numFmtId="353" fontId="48" fillId="13" borderId="148" applyNumberFormat="0" applyFont="0" applyAlignment="0" applyProtection="0"/>
    <xf numFmtId="4" fontId="48" fillId="18" borderId="148" applyNumberFormat="0" applyProtection="0">
      <alignment vertical="center"/>
    </xf>
    <xf numFmtId="353" fontId="4" fillId="31" borderId="153" applyNumberFormat="0" applyProtection="0">
      <alignment horizontal="left" vertical="center" indent="1"/>
    </xf>
    <xf numFmtId="353" fontId="48" fillId="30" borderId="153" applyNumberFormat="0" applyProtection="0">
      <alignment horizontal="left" vertical="top" indent="1"/>
    </xf>
    <xf numFmtId="353" fontId="4" fillId="32"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353" fontId="48" fillId="61" borderId="148" applyNumberFormat="0" applyProtection="0">
      <alignment horizontal="left" vertical="center" indent="1"/>
    </xf>
    <xf numFmtId="4" fontId="48" fillId="26" borderId="148" applyNumberFormat="0" applyProtection="0">
      <alignment horizontal="right" vertical="center"/>
    </xf>
    <xf numFmtId="4" fontId="48" fillId="45" borderId="148" applyNumberFormat="0" applyProtection="0">
      <alignment horizontal="left" vertical="center" indent="1"/>
    </xf>
    <xf numFmtId="353" fontId="48" fillId="13" borderId="148" applyNumberFormat="0" applyFont="0" applyAlignment="0" applyProtection="0"/>
    <xf numFmtId="353" fontId="137" fillId="14" borderId="148" applyNumberForma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4" fontId="48" fillId="25" borderId="148" applyNumberFormat="0" applyProtection="0">
      <alignment horizontal="right" vertical="center"/>
    </xf>
    <xf numFmtId="353" fontId="265" fillId="18" borderId="153" applyNumberFormat="0" applyProtection="0">
      <alignment horizontal="left" vertical="top" indent="1"/>
    </xf>
    <xf numFmtId="4" fontId="48" fillId="19" borderId="148" applyNumberFormat="0" applyProtection="0">
      <alignment horizontal="right" vertical="center"/>
    </xf>
    <xf numFmtId="4" fontId="48" fillId="26" borderId="148" applyNumberFormat="0" applyProtection="0">
      <alignment horizontal="right" vertical="center"/>
    </xf>
    <xf numFmtId="4" fontId="48" fillId="24" borderId="148" applyNumberFormat="0" applyProtection="0">
      <alignment horizontal="right" vertical="center"/>
    </xf>
    <xf numFmtId="353" fontId="48" fillId="31" borderId="153" applyNumberFormat="0" applyProtection="0">
      <alignment horizontal="left" vertical="top" indent="1"/>
    </xf>
    <xf numFmtId="353" fontId="262" fillId="130" borderId="148" applyNumberFormat="0" applyAlignment="0" applyProtection="0"/>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4" fontId="264" fillId="50" borderId="148" applyNumberFormat="0" applyProtection="0">
      <alignment horizontal="right" vertical="center"/>
    </xf>
    <xf numFmtId="353" fontId="10" fillId="0" borderId="157" applyNumberFormat="0" applyFill="0" applyAlignment="0" applyProtection="0"/>
    <xf numFmtId="4" fontId="266" fillId="34" borderId="153" applyNumberFormat="0" applyProtection="0">
      <alignment vertical="center"/>
    </xf>
    <xf numFmtId="353" fontId="48" fillId="30" borderId="153" applyNumberFormat="0" applyProtection="0">
      <alignment horizontal="left" vertical="top" indent="1"/>
    </xf>
    <xf numFmtId="353" fontId="88" fillId="31" borderId="155" applyBorder="0"/>
    <xf numFmtId="4" fontId="48" fillId="0" borderId="148" applyNumberFormat="0" applyProtection="0">
      <alignment horizontal="right" vertical="center"/>
    </xf>
    <xf numFmtId="353" fontId="48" fillId="30" borderId="153" applyNumberFormat="0" applyProtection="0">
      <alignment horizontal="left" vertical="top" indent="1"/>
    </xf>
    <xf numFmtId="4" fontId="48" fillId="28" borderId="148" applyNumberFormat="0" applyProtection="0">
      <alignment horizontal="right" vertical="center"/>
    </xf>
    <xf numFmtId="353" fontId="48" fillId="61" borderId="148" applyNumberFormat="0" applyProtection="0">
      <alignment horizontal="left" vertical="center"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4" fontId="268" fillId="33" borderId="148" applyNumberFormat="0" applyProtection="0">
      <alignment horizontal="right" vertical="center"/>
    </xf>
    <xf numFmtId="353" fontId="137" fillId="14" borderId="148" applyNumberFormat="0" applyAlignment="0" applyProtection="0"/>
    <xf numFmtId="353" fontId="48" fillId="32" borderId="153" applyNumberFormat="0" applyProtection="0">
      <alignment horizontal="left" vertical="top" indent="1"/>
    </xf>
    <xf numFmtId="353" fontId="137" fillId="14" borderId="148" applyNumberFormat="0" applyAlignment="0" applyProtection="0"/>
    <xf numFmtId="353" fontId="48" fillId="83" borderId="148" applyNumberFormat="0" applyProtection="0">
      <alignment horizontal="left" vertical="center" indent="1"/>
    </xf>
    <xf numFmtId="353" fontId="48" fillId="31" borderId="153" applyNumberFormat="0" applyProtection="0">
      <alignment horizontal="left" vertical="top" indent="1"/>
    </xf>
    <xf numFmtId="4" fontId="48" fillId="30" borderId="154" applyNumberFormat="0" applyProtection="0">
      <alignment horizontal="left" vertical="center" indent="1"/>
    </xf>
    <xf numFmtId="4" fontId="48" fillId="26" borderId="148" applyNumberFormat="0" applyProtection="0">
      <alignment horizontal="right" vertical="center"/>
    </xf>
    <xf numFmtId="4" fontId="48" fillId="64" borderId="148" applyNumberFormat="0" applyProtection="0">
      <alignment horizontal="left" vertical="center" indent="1"/>
    </xf>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48" fillId="13" borderId="148" applyNumberFormat="0" applyFont="0" applyAlignment="0" applyProtection="0"/>
    <xf numFmtId="353" fontId="88" fillId="31" borderId="155" applyBorder="0"/>
    <xf numFmtId="4" fontId="48" fillId="22" borderId="154" applyNumberFormat="0" applyProtection="0">
      <alignment horizontal="right" vertical="center"/>
    </xf>
    <xf numFmtId="353" fontId="48" fillId="30" borderId="153" applyNumberFormat="0" applyProtection="0">
      <alignment horizontal="left" vertical="top" indent="1"/>
    </xf>
    <xf numFmtId="4" fontId="48" fillId="19" borderId="154" applyNumberFormat="0" applyProtection="0">
      <alignment horizontal="left" vertical="center" indent="1"/>
    </xf>
    <xf numFmtId="353" fontId="48" fillId="31" borderId="153" applyNumberFormat="0" applyProtection="0">
      <alignment horizontal="left" vertical="top" indent="1"/>
    </xf>
    <xf numFmtId="353" fontId="4" fillId="19" borderId="153" applyNumberFormat="0" applyProtection="0">
      <alignment horizontal="left" vertical="center" indent="1"/>
    </xf>
    <xf numFmtId="353" fontId="48" fillId="19" borderId="153" applyNumberFormat="0" applyProtection="0">
      <alignment horizontal="left" vertical="top" indent="1"/>
    </xf>
    <xf numFmtId="353" fontId="4" fillId="32"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4" fontId="267" fillId="35" borderId="154" applyNumberFormat="0" applyProtection="0">
      <alignment horizontal="left" vertical="center" indent="1"/>
    </xf>
    <xf numFmtId="4" fontId="264" fillId="50" borderId="148" applyNumberFormat="0" applyProtection="0">
      <alignment horizontal="right" vertical="center"/>
    </xf>
    <xf numFmtId="353" fontId="48" fillId="13" borderId="148" applyNumberFormat="0" applyFont="0" applyAlignment="0" applyProtection="0"/>
    <xf numFmtId="4" fontId="268" fillId="33" borderId="148" applyNumberFormat="0" applyProtection="0">
      <alignment horizontal="right" vertical="center"/>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4" fontId="48" fillId="30" borderId="154" applyNumberFormat="0" applyProtection="0">
      <alignment horizontal="left" vertical="center" indent="1"/>
    </xf>
    <xf numFmtId="4" fontId="48" fillId="133" borderId="148" applyNumberFormat="0" applyProtection="0">
      <alignment horizontal="right" vertical="center"/>
    </xf>
    <xf numFmtId="353" fontId="48" fillId="32" borderId="153" applyNumberFormat="0" applyProtection="0">
      <alignment horizontal="left" vertical="top" indent="1"/>
    </xf>
    <xf numFmtId="353" fontId="48" fillId="13" borderId="148" applyNumberFormat="0" applyFont="0" applyAlignment="0" applyProtection="0"/>
    <xf numFmtId="353" fontId="48" fillId="13" borderId="148" applyNumberFormat="0" applyFont="0" applyAlignment="0" applyProtection="0"/>
    <xf numFmtId="353" fontId="48" fillId="32" borderId="148" applyNumberFormat="0" applyProtection="0">
      <alignment horizontal="left" vertical="center"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4" fontId="264" fillId="50" borderId="148" applyNumberFormat="0" applyProtection="0">
      <alignment horizontal="right" vertical="center"/>
    </xf>
    <xf numFmtId="353" fontId="48" fillId="13" borderId="148" applyNumberFormat="0" applyFont="0" applyAlignment="0" applyProtection="0"/>
    <xf numFmtId="4" fontId="48" fillId="22" borderId="154" applyNumberFormat="0" applyProtection="0">
      <alignment horizontal="right" vertical="center"/>
    </xf>
    <xf numFmtId="4" fontId="48" fillId="24" borderId="148" applyNumberFormat="0" applyProtection="0">
      <alignment horizontal="right" vertical="center"/>
    </xf>
    <xf numFmtId="4" fontId="48" fillId="29" borderId="154" applyNumberFormat="0" applyProtection="0">
      <alignment horizontal="left" vertical="center" indent="1"/>
    </xf>
    <xf numFmtId="353" fontId="4" fillId="31" borderId="153" applyNumberFormat="0" applyProtection="0">
      <alignment horizontal="left" vertical="center" indent="1"/>
    </xf>
    <xf numFmtId="353" fontId="48" fillId="31" borderId="153" applyNumberFormat="0" applyProtection="0">
      <alignment horizontal="left" vertical="top" indent="1"/>
    </xf>
    <xf numFmtId="353" fontId="4" fillId="19" borderId="153" applyNumberFormat="0" applyProtection="0">
      <alignment horizontal="left" vertical="top"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0" borderId="148" applyNumberFormat="0" applyProtection="0">
      <alignment horizontal="left" vertical="center"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7" fontId="59" fillId="0" borderId="156" applyNumberFormat="0"/>
    <xf numFmtId="4" fontId="268" fillId="33" borderId="148" applyNumberFormat="0" applyProtection="0">
      <alignment horizontal="right" vertical="center"/>
    </xf>
    <xf numFmtId="353" fontId="48" fillId="19" borderId="153" applyNumberFormat="0" applyProtection="0">
      <alignment horizontal="left" vertical="top" indent="1"/>
    </xf>
    <xf numFmtId="353" fontId="266" fillId="19" borderId="153" applyNumberFormat="0" applyProtection="0">
      <alignment horizontal="left" vertical="top" indent="1"/>
    </xf>
    <xf numFmtId="353" fontId="48" fillId="30" borderId="153" applyNumberFormat="0" applyProtection="0">
      <alignment horizontal="left" vertical="top" indent="1"/>
    </xf>
    <xf numFmtId="353" fontId="4" fillId="32" borderId="153" applyNumberFormat="0" applyProtection="0">
      <alignment horizontal="left" vertical="center" indent="1"/>
    </xf>
    <xf numFmtId="353" fontId="4" fillId="19" borderId="153" applyNumberFormat="0" applyProtection="0">
      <alignment horizontal="left" vertical="center" indent="1"/>
    </xf>
    <xf numFmtId="353" fontId="48" fillId="31" borderId="153" applyNumberFormat="0" applyProtection="0">
      <alignment horizontal="left" vertical="top" indent="1"/>
    </xf>
    <xf numFmtId="4" fontId="4" fillId="31" borderId="154" applyNumberFormat="0" applyProtection="0">
      <alignment horizontal="left" vertical="center" indent="1"/>
    </xf>
    <xf numFmtId="4" fontId="48" fillId="64" borderId="148" applyNumberFormat="0" applyProtection="0">
      <alignment horizontal="left" vertical="center" indent="1"/>
    </xf>
    <xf numFmtId="353" fontId="48" fillId="31" borderId="153" applyNumberFormat="0" applyProtection="0">
      <alignment horizontal="left" vertical="top" indent="1"/>
    </xf>
    <xf numFmtId="353" fontId="48" fillId="13" borderId="148" applyNumberFormat="0" applyFont="0" applyAlignment="0" applyProtection="0"/>
    <xf numFmtId="4" fontId="264" fillId="50" borderId="148" applyNumberFormat="0" applyProtection="0">
      <alignment horizontal="right" vertical="center"/>
    </xf>
    <xf numFmtId="353" fontId="4" fillId="30" borderId="153" applyNumberFormat="0" applyProtection="0">
      <alignment horizontal="left" vertical="top" indent="1"/>
    </xf>
    <xf numFmtId="353" fontId="48" fillId="19" borderId="153" applyNumberFormat="0" applyProtection="0">
      <alignment horizontal="left" vertical="top" indent="1"/>
    </xf>
    <xf numFmtId="4" fontId="48" fillId="29" borderId="154" applyNumberFormat="0" applyProtection="0">
      <alignment horizontal="left" vertical="center" indent="1"/>
    </xf>
    <xf numFmtId="4" fontId="48" fillId="22" borderId="154" applyNumberFormat="0" applyProtection="0">
      <alignment horizontal="right" vertical="center"/>
    </xf>
    <xf numFmtId="4" fontId="266" fillId="61" borderId="153" applyNumberFormat="0" applyProtection="0">
      <alignment horizontal="left" vertical="center" indent="1"/>
    </xf>
    <xf numFmtId="353" fontId="10" fillId="0" borderId="157" applyNumberFormat="0" applyFill="0" applyAlignment="0" applyProtection="0"/>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0" borderId="153" applyNumberFormat="0" applyProtection="0">
      <alignment horizontal="left" vertical="top" indent="1"/>
    </xf>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262" fillId="130" borderId="148" applyNumberFormat="0" applyAlignment="0" applyProtection="0"/>
    <xf numFmtId="353" fontId="48" fillId="13" borderId="148" applyNumberFormat="0" applyFont="0" applyAlignment="0" applyProtection="0"/>
    <xf numFmtId="4" fontId="264" fillId="45" borderId="148" applyNumberFormat="0" applyProtection="0">
      <alignment vertical="center"/>
    </xf>
    <xf numFmtId="4" fontId="48" fillId="27" borderId="148" applyNumberFormat="0" applyProtection="0">
      <alignment horizontal="right" vertical="center"/>
    </xf>
    <xf numFmtId="353" fontId="48" fillId="31" borderId="153" applyNumberFormat="0" applyProtection="0">
      <alignment horizontal="left" vertical="top" indent="1"/>
    </xf>
    <xf numFmtId="353" fontId="48" fillId="31" borderId="153" applyNumberFormat="0" applyProtection="0">
      <alignment horizontal="left" vertical="top"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266" fillId="34" borderId="153" applyNumberFormat="0" applyProtection="0">
      <alignment horizontal="left" vertical="top" indent="1"/>
    </xf>
    <xf numFmtId="353" fontId="10" fillId="0" borderId="157" applyNumberFormat="0" applyFill="0" applyAlignment="0" applyProtection="0"/>
    <xf numFmtId="353" fontId="48" fillId="30" borderId="153" applyNumberFormat="0" applyProtection="0">
      <alignment horizontal="left" vertical="top" indent="1"/>
    </xf>
    <xf numFmtId="353" fontId="48" fillId="32" borderId="148" applyNumberFormat="0" applyProtection="0">
      <alignment horizontal="left" vertical="center"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353" fontId="4" fillId="31" borderId="153" applyNumberFormat="0" applyProtection="0">
      <alignment horizontal="left" vertical="top" indent="1"/>
    </xf>
    <xf numFmtId="4" fontId="4" fillId="31" borderId="154" applyNumberFormat="0" applyProtection="0">
      <alignment horizontal="left" vertical="center" indent="1"/>
    </xf>
    <xf numFmtId="4" fontId="48" fillId="26" borderId="148" applyNumberFormat="0" applyProtection="0">
      <alignment horizontal="right" vertical="center"/>
    </xf>
    <xf numFmtId="353" fontId="48" fillId="13" borderId="148" applyNumberFormat="0" applyFont="0" applyAlignment="0" applyProtection="0"/>
    <xf numFmtId="4" fontId="48" fillId="18" borderId="148" applyNumberFormat="0" applyProtection="0">
      <alignment vertical="center"/>
    </xf>
    <xf numFmtId="4" fontId="48" fillId="29" borderId="154" applyNumberFormat="0" applyProtection="0">
      <alignment horizontal="left" vertical="center" indent="1"/>
    </xf>
    <xf numFmtId="353" fontId="4" fillId="31" borderId="153" applyNumberFormat="0" applyProtection="0">
      <alignment horizontal="left" vertical="center" indent="1"/>
    </xf>
    <xf numFmtId="353" fontId="4" fillId="19" borderId="153" applyNumberFormat="0" applyProtection="0">
      <alignment horizontal="left" vertical="top" indent="1"/>
    </xf>
    <xf numFmtId="353" fontId="48" fillId="13" borderId="148" applyNumberFormat="0" applyFont="0" applyAlignment="0" applyProtection="0"/>
    <xf numFmtId="210" fontId="59" fillId="0" borderId="32" applyFill="0"/>
    <xf numFmtId="353" fontId="48" fillId="30" borderId="153" applyNumberFormat="0" applyProtection="0">
      <alignment horizontal="left" vertical="top"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353" fontId="48" fillId="31" borderId="153" applyNumberFormat="0" applyProtection="0">
      <alignment horizontal="left" vertical="top" indent="1"/>
    </xf>
    <xf numFmtId="4" fontId="48" fillId="19" borderId="148" applyNumberFormat="0" applyProtection="0">
      <alignment horizontal="right" vertical="center"/>
    </xf>
    <xf numFmtId="4" fontId="48" fillId="45" borderId="148" applyNumberFormat="0" applyProtection="0">
      <alignment horizontal="left" vertical="center" indent="1"/>
    </xf>
    <xf numFmtId="4" fontId="264" fillId="50" borderId="148" applyNumberFormat="0" applyProtection="0">
      <alignment horizontal="right" vertical="center"/>
    </xf>
    <xf numFmtId="353" fontId="48" fillId="30" borderId="153" applyNumberFormat="0" applyProtection="0">
      <alignment horizontal="left" vertical="top" indent="1"/>
    </xf>
    <xf numFmtId="353" fontId="266" fillId="19" borderId="153" applyNumberFormat="0" applyProtection="0">
      <alignment horizontal="left" vertical="top" indent="1"/>
    </xf>
    <xf numFmtId="4" fontId="268" fillId="33" borderId="148" applyNumberFormat="0" applyProtection="0">
      <alignment horizontal="right" vertical="center"/>
    </xf>
    <xf numFmtId="4" fontId="266" fillId="61" borderId="153" applyNumberFormat="0" applyProtection="0">
      <alignment horizontal="left" vertical="center" indent="1"/>
    </xf>
    <xf numFmtId="353" fontId="4" fillId="30" borderId="153" applyNumberFormat="0" applyProtection="0">
      <alignment horizontal="left" vertical="center" indent="1"/>
    </xf>
    <xf numFmtId="353" fontId="48" fillId="32" borderId="153" applyNumberFormat="0" applyProtection="0">
      <alignment horizontal="left" vertical="top" indent="1"/>
    </xf>
    <xf numFmtId="353" fontId="48" fillId="19" borderId="153" applyNumberFormat="0" applyProtection="0">
      <alignment horizontal="left" vertical="top" indent="1"/>
    </xf>
    <xf numFmtId="353" fontId="48" fillId="19" borderId="153" applyNumberFormat="0" applyProtection="0">
      <alignment horizontal="left" vertical="top" indent="1"/>
    </xf>
    <xf numFmtId="353" fontId="48" fillId="31" borderId="153" applyNumberFormat="0" applyProtection="0">
      <alignment horizontal="left" vertical="top" indent="1"/>
    </xf>
    <xf numFmtId="353" fontId="4" fillId="30" borderId="153" applyNumberFormat="0" applyProtection="0">
      <alignment horizontal="left" vertical="top" indent="1"/>
    </xf>
    <xf numFmtId="4" fontId="4" fillId="31" borderId="154" applyNumberFormat="0" applyProtection="0">
      <alignment horizontal="left" vertical="center" indent="1"/>
    </xf>
    <xf numFmtId="353" fontId="4" fillId="31" borderId="153" applyNumberFormat="0" applyProtection="0">
      <alignment horizontal="left" vertical="top" indent="1"/>
    </xf>
    <xf numFmtId="4" fontId="48" fillId="22" borderId="154" applyNumberFormat="0" applyProtection="0">
      <alignment horizontal="right" vertical="center"/>
    </xf>
    <xf numFmtId="353" fontId="48" fillId="61" borderId="148" applyNumberFormat="0" applyProtection="0">
      <alignment horizontal="left" vertical="center" indent="1"/>
    </xf>
    <xf numFmtId="4" fontId="48" fillId="45" borderId="148" applyNumberFormat="0" applyProtection="0">
      <alignment horizontal="left" vertical="center" indent="1"/>
    </xf>
    <xf numFmtId="353" fontId="48" fillId="13" borderId="148" applyNumberFormat="0" applyFont="0" applyAlignment="0" applyProtection="0"/>
    <xf numFmtId="353" fontId="48" fillId="13" borderId="148" applyNumberFormat="0" applyFont="0" applyAlignment="0" applyProtection="0"/>
    <xf numFmtId="353" fontId="262" fillId="130" borderId="148" applyNumberFormat="0" applyAlignment="0" applyProtection="0"/>
    <xf numFmtId="353" fontId="48" fillId="13" borderId="148" applyNumberFormat="0" applyFont="0" applyAlignment="0" applyProtection="0"/>
    <xf numFmtId="4" fontId="48" fillId="20" borderId="148" applyNumberFormat="0" applyProtection="0">
      <alignment horizontal="right" vertical="center"/>
    </xf>
    <xf numFmtId="4" fontId="48" fillId="29" borderId="154" applyNumberFormat="0" applyProtection="0">
      <alignment horizontal="left" vertical="center" indent="1"/>
    </xf>
    <xf numFmtId="353" fontId="4" fillId="31" borderId="153" applyNumberFormat="0" applyProtection="0">
      <alignment horizontal="left" vertical="top" indent="1"/>
    </xf>
    <xf numFmtId="353" fontId="48" fillId="83" borderId="148" applyNumberFormat="0" applyProtection="0">
      <alignment horizontal="left" vertical="center" indent="1"/>
    </xf>
    <xf numFmtId="353" fontId="48" fillId="19" borderId="153" applyNumberFormat="0" applyProtection="0">
      <alignment horizontal="left" vertical="top" indent="1"/>
    </xf>
    <xf numFmtId="353" fontId="48" fillId="32" borderId="153" applyNumberFormat="0" applyProtection="0">
      <alignment horizontal="left" vertical="top" indent="1"/>
    </xf>
    <xf numFmtId="353" fontId="48" fillId="31" borderId="153" applyNumberFormat="0" applyProtection="0">
      <alignment horizontal="left" vertical="top" indent="1"/>
    </xf>
    <xf numFmtId="4" fontId="48" fillId="28" borderId="148" applyNumberFormat="0" applyProtection="0">
      <alignment horizontal="right" vertical="center"/>
    </xf>
    <xf numFmtId="4" fontId="48" fillId="27" borderId="148" applyNumberFormat="0" applyProtection="0">
      <alignment horizontal="right" vertical="center"/>
    </xf>
    <xf numFmtId="353" fontId="48" fillId="31" borderId="153" applyNumberFormat="0" applyProtection="0">
      <alignment horizontal="left" vertical="top" indent="1"/>
    </xf>
    <xf numFmtId="353" fontId="48" fillId="32" borderId="153" applyNumberFormat="0" applyProtection="0">
      <alignment horizontal="left" vertical="top" indent="1"/>
    </xf>
    <xf numFmtId="353" fontId="262" fillId="130" borderId="148" applyNumberFormat="0" applyAlignment="0" applyProtection="0"/>
    <xf numFmtId="353" fontId="48" fillId="19" borderId="153" applyNumberFormat="0" applyProtection="0">
      <alignment horizontal="left" vertical="top" indent="1"/>
    </xf>
    <xf numFmtId="353" fontId="48" fillId="30" borderId="153" applyNumberFormat="0" applyProtection="0">
      <alignment horizontal="left" vertical="top" indent="1"/>
    </xf>
    <xf numFmtId="4" fontId="48" fillId="64" borderId="148" applyNumberFormat="0" applyProtection="0">
      <alignment horizontal="left" vertical="center" indent="1"/>
    </xf>
    <xf numFmtId="4" fontId="48" fillId="0" borderId="148" applyNumberFormat="0" applyProtection="0">
      <alignment horizontal="right" vertical="center"/>
    </xf>
    <xf numFmtId="353" fontId="48" fillId="13" borderId="148" applyNumberFormat="0" applyFont="0" applyAlignment="0" applyProtection="0"/>
    <xf numFmtId="353" fontId="137" fillId="14" borderId="148" applyNumberFormat="0" applyAlignment="0" applyProtection="0"/>
    <xf numFmtId="353" fontId="265" fillId="18" borderId="153" applyNumberFormat="0" applyProtection="0">
      <alignment horizontal="left" vertical="top" indent="1"/>
    </xf>
    <xf numFmtId="353" fontId="48" fillId="13" borderId="148" applyNumberFormat="0" applyFont="0" applyAlignment="0" applyProtection="0"/>
    <xf numFmtId="353" fontId="48" fillId="30" borderId="148" applyNumberFormat="0" applyProtection="0">
      <alignment horizontal="left" vertical="center" indent="1"/>
    </xf>
    <xf numFmtId="164" fontId="7" fillId="0" borderId="0" applyFont="0" applyFill="0" applyBorder="0" applyAlignment="0" applyProtection="0"/>
    <xf numFmtId="164" fontId="7" fillId="0" borderId="0" applyFont="0" applyFill="0" applyBorder="0" applyAlignment="0" applyProtection="0"/>
    <xf numFmtId="353" fontId="262" fillId="130" borderId="148" applyNumberFormat="0" applyAlignment="0" applyProtection="0"/>
    <xf numFmtId="4" fontId="264" fillId="50" borderId="148" applyNumberFormat="0" applyProtection="0">
      <alignment horizontal="right" vertical="center"/>
    </xf>
    <xf numFmtId="353" fontId="137" fillId="14" borderId="148" applyNumberFormat="0" applyAlignment="0" applyProtection="0"/>
    <xf numFmtId="164" fontId="7" fillId="0" borderId="0" applyFont="0" applyFill="0" applyBorder="0" applyAlignment="0" applyProtection="0"/>
    <xf numFmtId="353" fontId="262" fillId="130" borderId="148" applyNumberFormat="0" applyAlignment="0" applyProtection="0"/>
    <xf numFmtId="4" fontId="48" fillId="45" borderId="148" applyNumberFormat="0" applyProtection="0">
      <alignment horizontal="left" vertical="center" indent="1"/>
    </xf>
    <xf numFmtId="353" fontId="137" fillId="14" borderId="148" applyNumberFormat="0" applyAlignment="0" applyProtection="0"/>
    <xf numFmtId="4" fontId="48" fillId="64" borderId="148" applyNumberFormat="0" applyProtection="0">
      <alignment horizontal="left" vertical="center" indent="1"/>
    </xf>
    <xf numFmtId="4" fontId="48" fillId="26" borderId="148" applyNumberFormat="0" applyProtection="0">
      <alignment horizontal="right" vertical="center"/>
    </xf>
    <xf numFmtId="164" fontId="7" fillId="0" borderId="0" applyFont="0" applyFill="0" applyBorder="0" applyAlignment="0" applyProtection="0"/>
    <xf numFmtId="4" fontId="268" fillId="33" borderId="148" applyNumberFormat="0" applyProtection="0">
      <alignment horizontal="right" vertical="center"/>
    </xf>
    <xf numFmtId="4" fontId="48" fillId="23" borderId="148" applyNumberFormat="0" applyProtection="0">
      <alignment horizontal="right" vertical="center"/>
    </xf>
  </cellStyleXfs>
  <cellXfs count="1640">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0" fillId="0" borderId="9" xfId="75" applyFont="1" applyBorder="1" applyProtection="1"/>
    <xf numFmtId="0" fontId="20" fillId="41" borderId="9" xfId="75" applyFont="1" applyFill="1" applyBorder="1" applyProtection="1"/>
    <xf numFmtId="0" fontId="20" fillId="37" borderId="9" xfId="75" applyFont="1" applyFill="1" applyBorder="1" applyProtection="1"/>
    <xf numFmtId="0" fontId="20" fillId="40" borderId="9" xfId="75" applyFont="1" applyFill="1" applyBorder="1" applyProtection="1"/>
    <xf numFmtId="0" fontId="20" fillId="39" borderId="9" xfId="75" applyFont="1" applyFill="1" applyBorder="1" applyProtection="1"/>
    <xf numFmtId="0" fontId="20" fillId="38" borderId="9" xfId="75" applyFont="1" applyFill="1" applyBorder="1" applyProtection="1"/>
    <xf numFmtId="0" fontId="20" fillId="0" borderId="0" xfId="75" applyFont="1" applyProtection="1">
      <protection locked="0"/>
    </xf>
    <xf numFmtId="0" fontId="20" fillId="36" borderId="9" xfId="75" applyFont="1" applyFill="1" applyBorder="1" applyProtection="1"/>
    <xf numFmtId="0" fontId="3" fillId="0" borderId="0" xfId="0" applyFont="1" applyAlignment="1">
      <alignment horizontal="left" vertical="top"/>
    </xf>
    <xf numFmtId="0" fontId="6" fillId="0" borderId="0" xfId="85" applyFont="1" applyFill="1" applyBorder="1" applyAlignment="1">
      <alignment horizontal="left" vertical="center" wrapText="1"/>
    </xf>
    <xf numFmtId="0" fontId="3" fillId="0" borderId="0" xfId="0" applyFont="1"/>
    <xf numFmtId="0" fontId="21" fillId="0" borderId="0" xfId="0" applyFont="1"/>
    <xf numFmtId="0" fontId="22" fillId="0" borderId="0" xfId="0" applyFont="1"/>
    <xf numFmtId="172" fontId="5" fillId="38" borderId="9" xfId="1" applyNumberFormat="1" applyFont="1" applyFill="1" applyBorder="1" applyProtection="1"/>
    <xf numFmtId="0" fontId="5" fillId="42" borderId="0" xfId="7" applyFont="1" applyFill="1" applyBorder="1"/>
    <xf numFmtId="0" fontId="4" fillId="42" borderId="0" xfId="88" applyFill="1" applyBorder="1"/>
    <xf numFmtId="0" fontId="5" fillId="46" borderId="9" xfId="7" applyFont="1" applyFill="1" applyBorder="1" applyAlignment="1">
      <alignment horizontal="center"/>
    </xf>
    <xf numFmtId="0" fontId="5" fillId="0" borderId="9" xfId="7" applyFont="1" applyBorder="1" applyAlignment="1">
      <alignment horizontal="center"/>
    </xf>
    <xf numFmtId="0" fontId="0" fillId="0" borderId="0" xfId="0" applyAlignment="1">
      <alignment horizontal="center" vertical="top" wrapText="1"/>
    </xf>
    <xf numFmtId="0" fontId="5" fillId="42" borderId="0" xfId="75" applyFont="1" applyFill="1" applyBorder="1" applyAlignment="1" applyProtection="1">
      <alignment horizontal="center" vertical="top"/>
    </xf>
    <xf numFmtId="0" fontId="19" fillId="0" borderId="0" xfId="75" applyFont="1"/>
    <xf numFmtId="0" fontId="28" fillId="0" borderId="0" xfId="75" applyFont="1"/>
    <xf numFmtId="0" fontId="19" fillId="0" borderId="9" xfId="75" applyFont="1" applyBorder="1" applyAlignment="1">
      <alignment horizontal="center"/>
    </xf>
    <xf numFmtId="0" fontId="27" fillId="47" borderId="0" xfId="75" applyFont="1" applyFill="1" applyBorder="1" applyAlignment="1" applyProtection="1"/>
    <xf numFmtId="0" fontId="27" fillId="47" borderId="13" xfId="75" applyFont="1" applyFill="1" applyBorder="1" applyAlignment="1" applyProtection="1"/>
    <xf numFmtId="0" fontId="25" fillId="47" borderId="0" xfId="90" applyFont="1" applyFill="1" applyBorder="1" applyAlignment="1">
      <alignment horizontal="left"/>
    </xf>
    <xf numFmtId="0" fontId="19" fillId="0" borderId="0" xfId="93" applyFont="1" applyBorder="1" applyProtection="1"/>
    <xf numFmtId="0" fontId="0" fillId="0" borderId="0" xfId="0" applyFill="1"/>
    <xf numFmtId="0" fontId="26" fillId="0" borderId="0" xfId="75" applyFont="1" applyFill="1" applyBorder="1" applyAlignment="1" applyProtection="1"/>
    <xf numFmtId="0" fontId="27" fillId="0" borderId="0" xfId="75" applyFont="1" applyFill="1" applyBorder="1" applyAlignment="1" applyProtection="1"/>
    <xf numFmtId="0" fontId="27" fillId="0" borderId="13" xfId="75" applyFont="1" applyFill="1" applyBorder="1" applyAlignment="1" applyProtection="1"/>
    <xf numFmtId="0" fontId="0" fillId="0" borderId="0" xfId="0" applyFill="1" applyAlignment="1">
      <alignment horizontal="left" vertical="top"/>
    </xf>
    <xf numFmtId="0" fontId="30" fillId="47" borderId="0" xfId="90" applyFont="1" applyFill="1" applyBorder="1" applyAlignment="1">
      <alignment horizontal="left"/>
    </xf>
    <xf numFmtId="0" fontId="0" fillId="0" borderId="0" xfId="0" applyFont="1" applyFill="1"/>
    <xf numFmtId="0" fontId="0" fillId="42" borderId="0" xfId="0" applyFill="1" applyAlignment="1">
      <alignment horizontal="right" vertical="top"/>
    </xf>
    <xf numFmtId="0" fontId="25" fillId="0" borderId="0" xfId="90" applyFont="1" applyFill="1" applyBorder="1" applyAlignment="1">
      <alignment horizontal="left"/>
    </xf>
    <xf numFmtId="14" fontId="5" fillId="42" borderId="0" xfId="2" applyNumberFormat="1" applyFont="1" applyFill="1" applyBorder="1"/>
    <xf numFmtId="0" fontId="3" fillId="42" borderId="0" xfId="0" applyFont="1" applyFill="1"/>
    <xf numFmtId="0" fontId="0" fillId="0" borderId="0" xfId="0" applyBorder="1"/>
    <xf numFmtId="0" fontId="0" fillId="42" borderId="0" xfId="0" applyFill="1"/>
    <xf numFmtId="168" fontId="5" fillId="3" borderId="0" xfId="0" applyNumberFormat="1" applyFont="1" applyFill="1" applyBorder="1" applyAlignment="1">
      <alignment vertical="center"/>
    </xf>
    <xf numFmtId="0" fontId="5" fillId="36" borderId="9" xfId="75" applyFont="1" applyFill="1" applyBorder="1" applyAlignment="1" applyProtection="1">
      <alignment horizontal="right" vertical="center"/>
    </xf>
    <xf numFmtId="175" fontId="5" fillId="36" borderId="9" xfId="75" applyNumberFormat="1" applyFont="1" applyFill="1" applyBorder="1" applyProtection="1"/>
    <xf numFmtId="0" fontId="28" fillId="0" borderId="9" xfId="75" applyFont="1" applyBorder="1" applyAlignment="1">
      <alignment horizontal="center" vertical="center"/>
    </xf>
    <xf numFmtId="1" fontId="3" fillId="0" borderId="0" xfId="0" applyNumberFormat="1" applyFont="1" applyFill="1" applyBorder="1" applyAlignment="1">
      <alignment horizontal="center"/>
    </xf>
    <xf numFmtId="0" fontId="0" fillId="0" borderId="0" xfId="0" applyAlignment="1">
      <alignment vertical="center"/>
    </xf>
    <xf numFmtId="173" fontId="3" fillId="0" borderId="0" xfId="0" applyNumberFormat="1" applyFont="1" applyFill="1" applyBorder="1" applyAlignment="1">
      <alignment horizontal="center"/>
    </xf>
    <xf numFmtId="0" fontId="3" fillId="0" borderId="0" xfId="0" applyFont="1" applyFill="1" applyAlignment="1">
      <alignment horizontal="left" vertical="top"/>
    </xf>
    <xf numFmtId="173" fontId="0" fillId="0" borderId="0" xfId="0" applyNumberFormat="1" applyAlignment="1">
      <alignment horizontal="right" vertical="top"/>
    </xf>
    <xf numFmtId="173" fontId="0" fillId="0" borderId="0" xfId="0" applyNumberFormat="1" applyBorder="1" applyAlignment="1">
      <alignment horizontal="right" vertical="top"/>
    </xf>
    <xf numFmtId="0" fontId="0" fillId="0" borderId="0" xfId="0" applyBorder="1" applyAlignment="1">
      <alignment horizontal="left" vertical="top"/>
    </xf>
    <xf numFmtId="173" fontId="0" fillId="0" borderId="0" xfId="0" applyNumberFormat="1" applyFont="1" applyFill="1" applyBorder="1" applyAlignment="1">
      <alignment horizontal="right"/>
    </xf>
    <xf numFmtId="1" fontId="3" fillId="0" borderId="0" xfId="0" applyNumberFormat="1" applyFont="1" applyFill="1" applyBorder="1" applyAlignment="1">
      <alignment horizontal="right"/>
    </xf>
    <xf numFmtId="173" fontId="0" fillId="0" borderId="0" xfId="0" applyNumberFormat="1" applyFill="1" applyAlignment="1">
      <alignment horizontal="right" vertical="top"/>
    </xf>
    <xf numFmtId="0" fontId="0" fillId="0" borderId="0" xfId="0" applyFill="1" applyBorder="1" applyAlignment="1">
      <alignment horizontal="left" vertical="top"/>
    </xf>
    <xf numFmtId="0" fontId="0" fillId="0" borderId="0" xfId="0" applyBorder="1" applyAlignment="1">
      <alignment horizontal="center" wrapText="1"/>
    </xf>
    <xf numFmtId="0" fontId="21" fillId="0" borderId="0" xfId="0" applyFont="1" applyAlignment="1">
      <alignment horizontal="right" indent="1"/>
    </xf>
    <xf numFmtId="173" fontId="3" fillId="0" borderId="0" xfId="0" applyNumberFormat="1" applyFont="1" applyFill="1" applyBorder="1" applyAlignment="1">
      <alignment horizontal="right"/>
    </xf>
    <xf numFmtId="10" fontId="0" fillId="0" borderId="0" xfId="0" applyNumberFormat="1" applyAlignment="1">
      <alignment horizontal="right" vertical="top"/>
    </xf>
    <xf numFmtId="165" fontId="0" fillId="0" borderId="0" xfId="0" applyNumberFormat="1" applyAlignment="1">
      <alignment horizontal="left" vertical="top"/>
    </xf>
    <xf numFmtId="0" fontId="37" fillId="0" borderId="0" xfId="0" applyFont="1" applyAlignment="1">
      <alignment horizontal="center"/>
    </xf>
    <xf numFmtId="0" fontId="0" fillId="0" borderId="0" xfId="0" quotePrefix="1"/>
    <xf numFmtId="0" fontId="0" fillId="0" borderId="0" xfId="0" applyFill="1" applyBorder="1" applyAlignment="1">
      <alignment horizontal="center" vertical="center" wrapText="1"/>
    </xf>
    <xf numFmtId="0" fontId="5" fillId="0" borderId="0" xfId="7" applyFont="1" applyBorder="1" applyAlignment="1">
      <alignment horizontal="center"/>
    </xf>
    <xf numFmtId="0" fontId="5" fillId="0" borderId="64" xfId="7" applyFont="1" applyFill="1" applyBorder="1" applyAlignment="1">
      <alignment horizontal="left" indent="1"/>
    </xf>
    <xf numFmtId="170" fontId="0" fillId="0" borderId="65" xfId="77" applyNumberFormat="1" applyFont="1" applyBorder="1"/>
    <xf numFmtId="0" fontId="0" fillId="0" borderId="65" xfId="0" applyBorder="1"/>
    <xf numFmtId="0" fontId="0" fillId="0" borderId="66" xfId="0" applyBorder="1"/>
    <xf numFmtId="3" fontId="5" fillId="0" borderId="67" xfId="89" applyNumberFormat="1" applyFont="1" applyFill="1" applyBorder="1" applyAlignment="1">
      <alignment horizontal="left" indent="1"/>
    </xf>
    <xf numFmtId="3" fontId="5" fillId="0" borderId="70" xfId="89" applyNumberFormat="1" applyFont="1" applyFill="1" applyBorder="1" applyAlignment="1">
      <alignment horizontal="left" inden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9" xfId="0" applyFill="1" applyBorder="1" applyAlignment="1">
      <alignment horizontal="center" vertical="center" wrapText="1"/>
    </xf>
    <xf numFmtId="0" fontId="5" fillId="0" borderId="9" xfId="7" applyFont="1" applyBorder="1" applyAlignment="1">
      <alignment horizontal="left" indent="1"/>
    </xf>
    <xf numFmtId="0" fontId="5" fillId="0" borderId="9" xfId="7" applyFont="1" applyBorder="1" applyAlignment="1">
      <alignment horizontal="left" wrapText="1" indent="1"/>
    </xf>
    <xf numFmtId="0" fontId="5" fillId="42" borderId="10" xfId="7" applyFont="1" applyFill="1" applyBorder="1" applyAlignment="1">
      <alignment horizontal="left" indent="1"/>
    </xf>
    <xf numFmtId="0" fontId="0" fillId="53" borderId="0" xfId="0" applyFill="1" applyAlignment="1">
      <alignment horizontal="left" vertical="top"/>
    </xf>
    <xf numFmtId="0" fontId="0" fillId="53" borderId="0" xfId="0" applyFill="1" applyAlignment="1">
      <alignment horizontal="center" vertical="top"/>
    </xf>
    <xf numFmtId="1" fontId="5" fillId="38" borderId="9" xfId="1" applyNumberFormat="1" applyFont="1" applyFill="1" applyBorder="1" applyAlignment="1" applyProtection="1">
      <alignment horizontal="right" vertical="center"/>
    </xf>
    <xf numFmtId="0" fontId="5" fillId="36" borderId="9" xfId="75" applyFont="1" applyFill="1" applyBorder="1" applyAlignment="1" applyProtection="1">
      <alignment vertical="center"/>
    </xf>
    <xf numFmtId="0" fontId="5" fillId="36" borderId="9" xfId="75" applyNumberFormat="1" applyFont="1" applyFill="1" applyBorder="1" applyAlignment="1" applyProtection="1">
      <alignment vertical="center"/>
    </xf>
    <xf numFmtId="175" fontId="5" fillId="36" borderId="9" xfId="75" applyNumberFormat="1" applyFont="1" applyFill="1" applyBorder="1" applyAlignment="1" applyProtection="1">
      <alignment vertical="center"/>
    </xf>
    <xf numFmtId="170" fontId="5" fillId="38" borderId="9" xfId="77" applyNumberFormat="1" applyFont="1" applyFill="1" applyBorder="1" applyAlignment="1" applyProtection="1">
      <alignment vertical="center"/>
    </xf>
    <xf numFmtId="10" fontId="5" fillId="38" borderId="9" xfId="77" applyNumberFormat="1" applyFont="1" applyFill="1" applyBorder="1" applyAlignment="1" applyProtection="1">
      <alignment vertical="center"/>
    </xf>
    <xf numFmtId="0" fontId="5" fillId="42" borderId="0" xfId="7" applyFont="1" applyFill="1" applyBorder="1" applyAlignment="1">
      <alignment horizontal="center" vertical="top"/>
    </xf>
    <xf numFmtId="0" fontId="0" fillId="0" borderId="9" xfId="0" applyFill="1" applyBorder="1" applyAlignment="1">
      <alignment horizontal="center"/>
    </xf>
    <xf numFmtId="1" fontId="3" fillId="2" borderId="64" xfId="0" applyNumberFormat="1" applyFont="1" applyFill="1" applyBorder="1" applyAlignment="1">
      <alignment horizontal="center" vertical="center"/>
    </xf>
    <xf numFmtId="1" fontId="3" fillId="2" borderId="65" xfId="0" applyNumberFormat="1" applyFont="1" applyFill="1" applyBorder="1" applyAlignment="1">
      <alignment horizontal="center" vertical="center"/>
    </xf>
    <xf numFmtId="172" fontId="5" fillId="38" borderId="70" xfId="1" applyNumberFormat="1" applyFont="1" applyFill="1" applyBorder="1" applyProtection="1"/>
    <xf numFmtId="172" fontId="5" fillId="38" borderId="71" xfId="1" applyNumberFormat="1" applyFont="1" applyFill="1" applyBorder="1" applyProtection="1"/>
    <xf numFmtId="172" fontId="5" fillId="38" borderId="72" xfId="1" applyNumberFormat="1" applyFont="1" applyFill="1" applyBorder="1" applyProtection="1"/>
    <xf numFmtId="172" fontId="5" fillId="38" borderId="64" xfId="1" applyNumberFormat="1" applyFont="1" applyFill="1" applyBorder="1" applyProtection="1"/>
    <xf numFmtId="172" fontId="5" fillId="38" borderId="65" xfId="1" applyNumberFormat="1" applyFont="1" applyFill="1" applyBorder="1" applyProtection="1"/>
    <xf numFmtId="172" fontId="5" fillId="38" borderId="66" xfId="1" applyNumberFormat="1" applyFont="1" applyFill="1" applyBorder="1" applyProtection="1"/>
    <xf numFmtId="172" fontId="5" fillId="38" borderId="67" xfId="1" applyNumberFormat="1" applyFont="1" applyFill="1" applyBorder="1" applyProtection="1"/>
    <xf numFmtId="172" fontId="5" fillId="38" borderId="68" xfId="1" applyNumberFormat="1" applyFont="1" applyFill="1" applyBorder="1" applyProtection="1"/>
    <xf numFmtId="172" fontId="5" fillId="38" borderId="69" xfId="1" applyNumberFormat="1" applyFont="1" applyFill="1" applyBorder="1" applyProtection="1"/>
    <xf numFmtId="1" fontId="3" fillId="2" borderId="64" xfId="0" applyNumberFormat="1" applyFont="1" applyFill="1" applyBorder="1" applyAlignment="1">
      <alignment horizontal="center" vertical="center" wrapText="1"/>
    </xf>
    <xf numFmtId="172" fontId="5" fillId="38" borderId="76" xfId="1" applyNumberFormat="1" applyFont="1" applyFill="1" applyBorder="1" applyProtection="1"/>
    <xf numFmtId="172" fontId="5" fillId="38" borderId="77" xfId="1" applyNumberFormat="1" applyFont="1" applyFill="1" applyBorder="1" applyProtection="1"/>
    <xf numFmtId="172" fontId="5" fillId="38" borderId="78" xfId="1" applyNumberFormat="1" applyFont="1" applyFill="1" applyBorder="1" applyProtection="1"/>
    <xf numFmtId="165" fontId="5" fillId="52" borderId="73" xfId="2" applyNumberFormat="1" applyFont="1" applyFill="1" applyBorder="1" applyAlignment="1">
      <alignment vertical="center"/>
    </xf>
    <xf numFmtId="165" fontId="5" fillId="52" borderId="75" xfId="2" applyNumberFormat="1" applyFont="1" applyFill="1" applyBorder="1" applyAlignment="1">
      <alignment vertical="center"/>
    </xf>
    <xf numFmtId="165" fontId="5" fillId="52" borderId="64" xfId="2" applyNumberFormat="1" applyFont="1" applyFill="1" applyBorder="1" applyAlignment="1">
      <alignment vertical="center"/>
    </xf>
    <xf numFmtId="165" fontId="5" fillId="52" borderId="66" xfId="2" applyNumberFormat="1" applyFont="1" applyFill="1" applyBorder="1" applyAlignment="1">
      <alignment vertical="center"/>
    </xf>
    <xf numFmtId="10" fontId="0" fillId="51" borderId="76" xfId="0" applyNumberFormat="1" applyFill="1" applyBorder="1" applyAlignment="1">
      <alignment horizontal="right" vertical="top"/>
    </xf>
    <xf numFmtId="10" fontId="0" fillId="51" borderId="77" xfId="0" applyNumberFormat="1" applyFill="1" applyBorder="1" applyAlignment="1">
      <alignment horizontal="right" vertical="top"/>
    </xf>
    <xf numFmtId="10" fontId="0" fillId="51" borderId="78" xfId="0" applyNumberFormat="1" applyFill="1" applyBorder="1" applyAlignment="1">
      <alignment horizontal="right" vertical="top"/>
    </xf>
    <xf numFmtId="178" fontId="0" fillId="51" borderId="76" xfId="0" applyNumberFormat="1" applyFill="1" applyBorder="1" applyAlignment="1">
      <alignment horizontal="right" vertical="top"/>
    </xf>
    <xf numFmtId="178" fontId="0" fillId="51" borderId="77" xfId="0" applyNumberFormat="1" applyFill="1" applyBorder="1" applyAlignment="1">
      <alignment horizontal="right" vertical="top"/>
    </xf>
    <xf numFmtId="178" fontId="0" fillId="51" borderId="78" xfId="0" applyNumberFormat="1" applyFill="1" applyBorder="1" applyAlignment="1">
      <alignment horizontal="right" vertical="top"/>
    </xf>
    <xf numFmtId="173" fontId="0" fillId="54" borderId="76" xfId="0" applyNumberFormat="1" applyFont="1" applyFill="1" applyBorder="1" applyAlignment="1">
      <alignment horizontal="right"/>
    </xf>
    <xf numFmtId="0" fontId="3" fillId="53" borderId="0" xfId="0" applyFont="1" applyFill="1" applyAlignment="1">
      <alignment horizontal="left" vertical="top"/>
    </xf>
    <xf numFmtId="1" fontId="3" fillId="2" borderId="76" xfId="0" applyNumberFormat="1" applyFont="1" applyFill="1" applyBorder="1" applyAlignment="1">
      <alignment horizontal="center" vertical="center"/>
    </xf>
    <xf numFmtId="1" fontId="3" fillId="2" borderId="77" xfId="0" applyNumberFormat="1" applyFont="1" applyFill="1" applyBorder="1" applyAlignment="1">
      <alignment horizontal="center" vertical="center"/>
    </xf>
    <xf numFmtId="1" fontId="3" fillId="2" borderId="78" xfId="0" applyNumberFormat="1" applyFont="1" applyFill="1" applyBorder="1" applyAlignment="1">
      <alignment horizontal="center" wrapText="1"/>
    </xf>
    <xf numFmtId="0" fontId="25" fillId="47" borderId="57" xfId="90" applyFont="1" applyFill="1" applyBorder="1" applyAlignment="1">
      <alignment horizontal="left"/>
    </xf>
    <xf numFmtId="0" fontId="0" fillId="47" borderId="57" xfId="0" applyFill="1" applyBorder="1"/>
    <xf numFmtId="0" fontId="0" fillId="47" borderId="63" xfId="0" applyFill="1" applyBorder="1"/>
    <xf numFmtId="0" fontId="27" fillId="47" borderId="15" xfId="75" applyFont="1" applyFill="1" applyBorder="1" applyAlignment="1" applyProtection="1"/>
    <xf numFmtId="0" fontId="25" fillId="47" borderId="13" xfId="90" applyFont="1" applyFill="1" applyBorder="1" applyAlignment="1">
      <alignment horizontal="left"/>
    </xf>
    <xf numFmtId="0" fontId="27" fillId="47" borderId="5" xfId="75" applyFont="1" applyFill="1" applyBorder="1" applyAlignment="1" applyProtection="1"/>
    <xf numFmtId="0" fontId="26" fillId="47" borderId="57" xfId="75" applyFont="1" applyFill="1" applyBorder="1" applyAlignment="1" applyProtection="1"/>
    <xf numFmtId="0" fontId="27" fillId="47" borderId="57" xfId="75" applyFont="1" applyFill="1" applyBorder="1" applyAlignment="1" applyProtection="1"/>
    <xf numFmtId="0" fontId="27" fillId="47" borderId="63" xfId="75" applyFont="1" applyFill="1" applyBorder="1" applyAlignment="1" applyProtection="1"/>
    <xf numFmtId="0" fontId="0" fillId="0" borderId="0" xfId="0" applyAlignment="1">
      <alignment horizontal="left" vertical="top" indent="1"/>
    </xf>
    <xf numFmtId="0" fontId="0" fillId="0" borderId="0" xfId="0" applyAlignment="1">
      <alignment horizontal="left" vertical="top" wrapText="1" indent="1"/>
    </xf>
    <xf numFmtId="0" fontId="30" fillId="47" borderId="57" xfId="90" applyFont="1" applyFill="1" applyBorder="1" applyAlignment="1">
      <alignment horizontal="left"/>
    </xf>
    <xf numFmtId="0" fontId="30" fillId="47" borderId="13" xfId="90" applyFont="1" applyFill="1" applyBorder="1" applyAlignment="1">
      <alignment horizontal="left"/>
    </xf>
    <xf numFmtId="173" fontId="0" fillId="53" borderId="0" xfId="0" applyNumberFormat="1" applyFill="1" applyAlignment="1">
      <alignment horizontal="right" vertical="top"/>
    </xf>
    <xf numFmtId="0" fontId="25" fillId="47" borderId="0" xfId="90" applyFont="1" applyFill="1" applyBorder="1" applyAlignment="1">
      <alignment horizontal="center" vertical="center"/>
    </xf>
    <xf numFmtId="0" fontId="30" fillId="47" borderId="13" xfId="90" applyFont="1"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vertical="center"/>
    </xf>
    <xf numFmtId="172" fontId="6" fillId="38" borderId="70" xfId="1" applyNumberFormat="1" applyFont="1" applyFill="1" applyBorder="1" applyProtection="1"/>
    <xf numFmtId="172" fontId="6" fillId="38" borderId="71" xfId="1" applyNumberFormat="1" applyFont="1" applyFill="1" applyBorder="1" applyProtection="1"/>
    <xf numFmtId="172" fontId="6" fillId="38" borderId="72" xfId="1" applyNumberFormat="1" applyFont="1" applyFill="1" applyBorder="1" applyProtection="1"/>
    <xf numFmtId="172" fontId="6" fillId="38" borderId="64" xfId="1" applyNumberFormat="1" applyFont="1" applyFill="1" applyBorder="1" applyProtection="1"/>
    <xf numFmtId="172" fontId="6" fillId="38" borderId="65" xfId="1" applyNumberFormat="1" applyFont="1" applyFill="1" applyBorder="1" applyProtection="1"/>
    <xf numFmtId="172" fontId="6" fillId="38" borderId="66" xfId="1" applyNumberFormat="1" applyFont="1" applyFill="1" applyBorder="1" applyProtection="1"/>
    <xf numFmtId="172" fontId="6" fillId="38" borderId="76" xfId="1" applyNumberFormat="1" applyFont="1" applyFill="1" applyBorder="1" applyProtection="1"/>
    <xf numFmtId="172" fontId="6" fillId="38" borderId="77" xfId="1" applyNumberFormat="1" applyFont="1" applyFill="1" applyBorder="1" applyProtection="1"/>
    <xf numFmtId="172" fontId="6" fillId="38" borderId="78" xfId="1" applyNumberFormat="1" applyFont="1" applyFill="1" applyBorder="1" applyProtection="1"/>
    <xf numFmtId="0" fontId="0" fillId="47" borderId="57" xfId="0" applyFill="1" applyBorder="1" applyAlignment="1">
      <alignment horizontal="center" vertical="center"/>
    </xf>
    <xf numFmtId="0" fontId="25" fillId="47" borderId="13" xfId="90" applyFont="1" applyFill="1" applyBorder="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0" fillId="47" borderId="57" xfId="90" applyFont="1" applyFill="1" applyBorder="1" applyAlignment="1">
      <alignment horizontal="center" vertical="center"/>
    </xf>
    <xf numFmtId="0" fontId="30" fillId="47" borderId="0" xfId="90" applyFont="1" applyFill="1" applyBorder="1" applyAlignment="1">
      <alignment horizontal="center" vertical="center"/>
    </xf>
    <xf numFmtId="0" fontId="0" fillId="0" borderId="0" xfId="0"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xf>
    <xf numFmtId="0" fontId="0" fillId="0" borderId="0" xfId="0" applyFill="1" applyBorder="1" applyAlignment="1">
      <alignment horizontal="center" vertical="center"/>
    </xf>
    <xf numFmtId="0" fontId="0" fillId="0" borderId="0" xfId="0" applyFont="1" applyBorder="1" applyAlignment="1">
      <alignment horizontal="center" vertical="center" wrapText="1"/>
    </xf>
    <xf numFmtId="0" fontId="0" fillId="0" borderId="0" xfId="0" applyAlignment="1">
      <alignment horizontal="right" vertical="top" indent="1"/>
    </xf>
    <xf numFmtId="1" fontId="3" fillId="0" borderId="0" xfId="0" applyNumberFormat="1" applyFont="1" applyBorder="1" applyAlignment="1">
      <alignment horizontal="center" vertical="center" wrapText="1"/>
    </xf>
    <xf numFmtId="0" fontId="5" fillId="42" borderId="64" xfId="7" applyFont="1" applyFill="1" applyBorder="1" applyAlignment="1">
      <alignment horizontal="center" vertical="top"/>
    </xf>
    <xf numFmtId="0" fontId="5" fillId="0" borderId="65" xfId="7" applyFont="1" applyBorder="1" applyAlignment="1">
      <alignment horizontal="center"/>
    </xf>
    <xf numFmtId="9" fontId="0" fillId="0" borderId="66" xfId="0" applyNumberFormat="1" applyBorder="1" applyAlignment="1">
      <alignment horizontal="center"/>
    </xf>
    <xf numFmtId="0" fontId="5" fillId="42" borderId="67" xfId="7" applyFont="1" applyFill="1" applyBorder="1" applyAlignment="1">
      <alignment horizontal="center" vertical="top"/>
    </xf>
    <xf numFmtId="0" fontId="5" fillId="0" borderId="68" xfId="7" applyFont="1" applyBorder="1" applyAlignment="1">
      <alignment horizontal="center"/>
    </xf>
    <xf numFmtId="9" fontId="0" fillId="0" borderId="69" xfId="0" applyNumberFormat="1" applyBorder="1" applyAlignment="1">
      <alignment horizontal="center"/>
    </xf>
    <xf numFmtId="0" fontId="5" fillId="0" borderId="71" xfId="7" applyFont="1" applyBorder="1" applyAlignment="1">
      <alignment horizontal="center"/>
    </xf>
    <xf numFmtId="1" fontId="5" fillId="0" borderId="65" xfId="7" applyNumberFormat="1" applyFont="1" applyBorder="1" applyAlignment="1">
      <alignment horizontal="center"/>
    </xf>
    <xf numFmtId="1" fontId="5" fillId="0" borderId="68" xfId="7" applyNumberFormat="1" applyFont="1" applyBorder="1" applyAlignment="1">
      <alignment horizontal="center"/>
    </xf>
    <xf numFmtId="0" fontId="0" fillId="0" borderId="0" xfId="0" applyFont="1" applyFill="1" applyAlignment="1">
      <alignment horizontal="left" vertical="top"/>
    </xf>
    <xf numFmtId="1" fontId="0" fillId="0" borderId="0" xfId="0" applyNumberFormat="1" applyBorder="1" applyAlignment="1">
      <alignment horizontal="right"/>
    </xf>
    <xf numFmtId="170" fontId="0" fillId="0" borderId="0" xfId="0" applyNumberFormat="1"/>
    <xf numFmtId="170" fontId="3" fillId="0" borderId="0" xfId="0" applyNumberFormat="1" applyFont="1"/>
    <xf numFmtId="172" fontId="5" fillId="39" borderId="65" xfId="1" applyNumberFormat="1" applyFont="1" applyFill="1" applyBorder="1" applyProtection="1"/>
    <xf numFmtId="172" fontId="5" fillId="39" borderId="66" xfId="1" applyNumberFormat="1" applyFont="1" applyFill="1" applyBorder="1" applyProtection="1"/>
    <xf numFmtId="172" fontId="5" fillId="39" borderId="71" xfId="1" applyNumberFormat="1" applyFont="1" applyFill="1" applyBorder="1" applyProtection="1"/>
    <xf numFmtId="172" fontId="5" fillId="39" borderId="72" xfId="1" applyNumberFormat="1" applyFont="1" applyFill="1" applyBorder="1" applyProtection="1"/>
    <xf numFmtId="170" fontId="6" fillId="38" borderId="64" xfId="77" applyNumberFormat="1" applyFont="1" applyFill="1" applyBorder="1" applyProtection="1"/>
    <xf numFmtId="170" fontId="6" fillId="38" borderId="65" xfId="77" applyNumberFormat="1" applyFont="1" applyFill="1" applyBorder="1" applyProtection="1"/>
    <xf numFmtId="170" fontId="6" fillId="38" borderId="66" xfId="77" applyNumberFormat="1" applyFont="1" applyFill="1" applyBorder="1" applyProtection="1"/>
    <xf numFmtId="170" fontId="6" fillId="38" borderId="76" xfId="77" applyNumberFormat="1" applyFont="1" applyFill="1" applyBorder="1" applyProtection="1"/>
    <xf numFmtId="170" fontId="6" fillId="38" borderId="77" xfId="77" applyNumberFormat="1" applyFont="1" applyFill="1" applyBorder="1" applyProtection="1"/>
    <xf numFmtId="170" fontId="6" fillId="38" borderId="78" xfId="77" applyNumberFormat="1" applyFont="1" applyFill="1" applyBorder="1" applyProtection="1"/>
    <xf numFmtId="1" fontId="3" fillId="2" borderId="66" xfId="0" applyNumberFormat="1" applyFont="1" applyFill="1" applyBorder="1" applyAlignment="1">
      <alignment horizontal="center" vertical="center" wrapText="1"/>
    </xf>
    <xf numFmtId="1" fontId="3" fillId="2" borderId="78" xfId="0" applyNumberFormat="1" applyFont="1" applyFill="1" applyBorder="1" applyAlignment="1">
      <alignment horizontal="center" vertical="center"/>
    </xf>
    <xf numFmtId="0" fontId="0" fillId="0" borderId="0" xfId="0" applyNumberFormat="1" applyAlignment="1">
      <alignment horizontal="left" indent="1"/>
    </xf>
    <xf numFmtId="0" fontId="3" fillId="0" borderId="0" xfId="0" applyNumberFormat="1" applyFont="1" applyAlignment="1">
      <alignment horizontal="left" vertical="center" indent="1"/>
    </xf>
    <xf numFmtId="0" fontId="0" fillId="0" borderId="0" xfId="0" applyAlignment="1">
      <alignment horizontal="center"/>
    </xf>
    <xf numFmtId="0" fontId="6" fillId="0" borderId="0" xfId="85" applyFont="1" applyFill="1" applyBorder="1" applyAlignment="1">
      <alignment horizontal="left" vertical="center" wrapText="1"/>
    </xf>
    <xf numFmtId="0" fontId="0" fillId="0" borderId="0" xfId="0" applyFont="1"/>
    <xf numFmtId="0" fontId="0" fillId="0" borderId="14" xfId="0" applyBorder="1"/>
    <xf numFmtId="0" fontId="0" fillId="0" borderId="15" xfId="0" applyBorder="1"/>
    <xf numFmtId="0" fontId="0" fillId="0" borderId="0" xfId="0" applyAlignment="1">
      <alignment horizontal="right"/>
    </xf>
    <xf numFmtId="0" fontId="21" fillId="0" borderId="0" xfId="0" applyFont="1" applyFill="1" applyBorder="1" applyAlignment="1">
      <alignment horizontal="right" indent="1"/>
    </xf>
    <xf numFmtId="1" fontId="0" fillId="0" borderId="0" xfId="0" applyNumberFormat="1" applyAlignment="1">
      <alignment horizontal="center"/>
    </xf>
    <xf numFmtId="0" fontId="0" fillId="0" borderId="0" xfId="0" applyAlignment="1">
      <alignment wrapText="1"/>
    </xf>
    <xf numFmtId="0" fontId="0" fillId="0" borderId="66" xfId="0" applyBorder="1" applyAlignment="1">
      <alignment horizontal="center" vertical="center" wrapText="1"/>
    </xf>
    <xf numFmtId="0" fontId="0" fillId="0" borderId="64" xfId="0" applyBorder="1" applyAlignment="1">
      <alignment horizontal="left" vertical="center" wrapText="1" indent="1"/>
    </xf>
    <xf numFmtId="0" fontId="0" fillId="0" borderId="70" xfId="0" applyBorder="1" applyAlignment="1">
      <alignment horizontal="left" vertical="center" wrapText="1" indent="1"/>
    </xf>
    <xf numFmtId="1" fontId="0" fillId="0" borderId="0" xfId="0" applyNumberFormat="1" applyAlignment="1">
      <alignment horizontal="center" vertical="top"/>
    </xf>
    <xf numFmtId="1" fontId="3" fillId="0" borderId="0" xfId="0" applyNumberFormat="1" applyFont="1" applyAlignment="1">
      <alignment horizontal="center" vertical="top"/>
    </xf>
    <xf numFmtId="0" fontId="0" fillId="0" borderId="0" xfId="0" applyFill="1" applyAlignment="1">
      <alignment horizontal="left" indent="1"/>
    </xf>
    <xf numFmtId="0" fontId="0" fillId="0" borderId="0" xfId="0" applyAlignment="1">
      <alignment horizontal="left" indent="1"/>
    </xf>
    <xf numFmtId="0" fontId="24" fillId="0" borderId="0" xfId="0" applyFont="1" applyAlignment="1">
      <alignment horizontal="left" indent="1"/>
    </xf>
    <xf numFmtId="173" fontId="0" fillId="0" borderId="0" xfId="0" applyNumberFormat="1"/>
    <xf numFmtId="14" fontId="0" fillId="0" borderId="0" xfId="0" applyNumberFormat="1"/>
    <xf numFmtId="0" fontId="0" fillId="53" borderId="0" xfId="0" applyFill="1"/>
    <xf numFmtId="252" fontId="0" fillId="0" borderId="0" xfId="0" applyNumberFormat="1"/>
    <xf numFmtId="10" fontId="0" fillId="0" borderId="68" xfId="0" applyNumberFormat="1" applyBorder="1"/>
    <xf numFmtId="10" fontId="0" fillId="0" borderId="69" xfId="0" applyNumberFormat="1" applyBorder="1"/>
    <xf numFmtId="0" fontId="25" fillId="47" borderId="0" xfId="90" applyFont="1" applyFill="1" applyBorder="1" applyAlignment="1">
      <alignment horizontal="center"/>
    </xf>
    <xf numFmtId="0" fontId="0" fillId="42" borderId="0" xfId="0" applyFill="1" applyAlignment="1">
      <alignment horizontal="center" vertical="top"/>
    </xf>
    <xf numFmtId="0" fontId="22" fillId="0" borderId="0" xfId="0" applyFont="1" applyAlignment="1">
      <alignment horizontal="center"/>
    </xf>
    <xf numFmtId="0" fontId="0" fillId="0" borderId="0" xfId="0" applyFill="1" applyAlignment="1">
      <alignment horizontal="right" vertical="top" indent="1"/>
    </xf>
    <xf numFmtId="0" fontId="0" fillId="0" borderId="0" xfId="0" applyFill="1" applyAlignment="1">
      <alignment horizontal="left" vertical="top" indent="1"/>
    </xf>
    <xf numFmtId="0" fontId="5" fillId="37" borderId="76" xfId="75" applyFont="1" applyFill="1" applyBorder="1" applyAlignment="1" applyProtection="1">
      <alignment horizontal="center" vertical="top"/>
    </xf>
    <xf numFmtId="0" fontId="5" fillId="37" borderId="77" xfId="75" applyFont="1" applyFill="1" applyBorder="1" applyAlignment="1" applyProtection="1">
      <alignment horizontal="center" vertical="top"/>
    </xf>
    <xf numFmtId="0" fontId="5" fillId="37" borderId="78" xfId="75" applyFont="1" applyFill="1" applyBorder="1" applyAlignment="1" applyProtection="1">
      <alignment horizontal="center" vertical="top"/>
    </xf>
    <xf numFmtId="173" fontId="0" fillId="0" borderId="0" xfId="0" applyNumberFormat="1" applyFill="1" applyAlignment="1" applyProtection="1">
      <alignment horizontal="center" vertical="center"/>
      <protection locked="0"/>
    </xf>
    <xf numFmtId="173" fontId="0" fillId="0" borderId="0" xfId="0" applyNumberFormat="1" applyFill="1" applyAlignment="1">
      <alignment horizontal="left" vertical="top"/>
    </xf>
    <xf numFmtId="170" fontId="0" fillId="52" borderId="76" xfId="0" applyNumberFormat="1" applyFill="1" applyBorder="1"/>
    <xf numFmtId="170" fontId="0" fillId="52" borderId="77" xfId="0" applyNumberFormat="1" applyFill="1" applyBorder="1"/>
    <xf numFmtId="170" fontId="0" fillId="52" borderId="78" xfId="0" applyNumberFormat="1" applyFill="1" applyBorder="1"/>
    <xf numFmtId="0" fontId="3" fillId="0" borderId="0" xfId="0" applyFont="1" applyFill="1"/>
    <xf numFmtId="0" fontId="3" fillId="0" borderId="0" xfId="0" applyFont="1" applyAlignment="1" applyProtection="1">
      <alignment horizontal="center" vertical="center"/>
      <protection locked="0"/>
    </xf>
    <xf numFmtId="252" fontId="0" fillId="0" borderId="0" xfId="0" applyNumberFormat="1" applyFill="1" applyAlignment="1">
      <alignment horizontal="left" vertical="top"/>
    </xf>
    <xf numFmtId="172" fontId="5" fillId="39" borderId="93" xfId="1" applyNumberFormat="1" applyFont="1" applyFill="1" applyBorder="1" applyProtection="1"/>
    <xf numFmtId="172" fontId="6" fillId="38" borderId="93" xfId="1" applyNumberFormat="1" applyFont="1" applyFill="1" applyBorder="1" applyProtection="1"/>
    <xf numFmtId="172" fontId="6" fillId="38" borderId="88" xfId="1" applyNumberFormat="1" applyFont="1" applyFill="1" applyBorder="1" applyProtection="1"/>
    <xf numFmtId="172" fontId="5" fillId="39" borderId="94" xfId="1" applyNumberFormat="1" applyFont="1" applyFill="1" applyBorder="1" applyProtection="1"/>
    <xf numFmtId="0" fontId="0" fillId="0" borderId="0" xfId="0" applyNumberFormat="1" applyBorder="1" applyAlignment="1">
      <alignment horizontal="left" indent="1"/>
    </xf>
    <xf numFmtId="0" fontId="3" fillId="0" borderId="0" xfId="0" applyNumberFormat="1" applyFont="1" applyBorder="1" applyAlignment="1">
      <alignment horizontal="left" indent="1"/>
    </xf>
    <xf numFmtId="0" fontId="0" fillId="0" borderId="0" xfId="0" applyNumberFormat="1" applyFill="1" applyBorder="1" applyAlignment="1">
      <alignment horizontal="left" indent="1"/>
    </xf>
    <xf numFmtId="0" fontId="5" fillId="0" borderId="0" xfId="1" applyNumberFormat="1" applyFont="1" applyFill="1" applyBorder="1" applyAlignment="1" applyProtection="1">
      <alignment horizontal="left" indent="1"/>
    </xf>
    <xf numFmtId="0" fontId="5" fillId="38" borderId="0" xfId="77" applyNumberFormat="1" applyFont="1" applyFill="1" applyBorder="1" applyAlignment="1" applyProtection="1">
      <alignment horizontal="left" indent="1"/>
    </xf>
    <xf numFmtId="0" fontId="6" fillId="38" borderId="0" xfId="77" applyNumberFormat="1" applyFont="1" applyFill="1" applyBorder="1" applyAlignment="1" applyProtection="1">
      <alignment horizontal="left" indent="1"/>
    </xf>
    <xf numFmtId="0" fontId="5" fillId="38" borderId="15" xfId="77" applyNumberFormat="1" applyFont="1" applyFill="1" applyBorder="1" applyAlignment="1" applyProtection="1">
      <alignment horizontal="center"/>
    </xf>
    <xf numFmtId="0" fontId="27" fillId="47" borderId="96" xfId="75" applyFont="1" applyFill="1" applyBorder="1" applyAlignment="1" applyProtection="1"/>
    <xf numFmtId="0" fontId="25" fillId="47" borderId="25" xfId="90" applyFont="1" applyFill="1" applyBorder="1" applyAlignment="1">
      <alignment horizontal="left"/>
    </xf>
    <xf numFmtId="0" fontId="26" fillId="47" borderId="25" xfId="75" applyFont="1" applyFill="1" applyBorder="1" applyAlignment="1" applyProtection="1"/>
    <xf numFmtId="0" fontId="27" fillId="47" borderId="25" xfId="75" applyFont="1" applyFill="1" applyBorder="1" applyAlignment="1" applyProtection="1"/>
    <xf numFmtId="0" fontId="27" fillId="47" borderId="98" xfId="75" applyFont="1" applyFill="1" applyBorder="1" applyAlignment="1" applyProtection="1"/>
    <xf numFmtId="0" fontId="25" fillId="47" borderId="96" xfId="90" applyFont="1" applyFill="1" applyBorder="1" applyAlignment="1">
      <alignment horizontal="left"/>
    </xf>
    <xf numFmtId="0" fontId="27" fillId="47" borderId="100" xfId="75" applyFont="1" applyFill="1" applyBorder="1" applyAlignment="1" applyProtection="1"/>
    <xf numFmtId="0" fontId="239" fillId="0" borderId="0" xfId="90" applyFont="1" applyFill="1" applyBorder="1" applyAlignment="1">
      <alignment horizontal="left"/>
    </xf>
    <xf numFmtId="0" fontId="240" fillId="0" borderId="0" xfId="0" applyFont="1" applyFill="1"/>
    <xf numFmtId="0" fontId="241" fillId="0" borderId="96" xfId="75" applyFont="1" applyFill="1" applyBorder="1" applyAlignment="1" applyProtection="1"/>
    <xf numFmtId="0" fontId="241" fillId="0" borderId="0" xfId="75" applyFont="1" applyFill="1" applyBorder="1" applyAlignment="1" applyProtection="1"/>
    <xf numFmtId="0" fontId="0" fillId="0" borderId="0" xfId="0" applyFont="1" applyAlignment="1" applyProtection="1">
      <alignment horizontal="center" vertical="center"/>
      <protection locked="0"/>
    </xf>
    <xf numFmtId="0" fontId="0" fillId="0" borderId="0" xfId="0" applyFont="1" applyFill="1" applyAlignment="1">
      <alignment horizontal="center"/>
    </xf>
    <xf numFmtId="168" fontId="6" fillId="0" borderId="0" xfId="0" applyNumberFormat="1" applyFont="1" applyFill="1" applyBorder="1" applyAlignment="1">
      <alignment vertical="center"/>
    </xf>
    <xf numFmtId="0" fontId="0" fillId="0" borderId="0" xfId="0" applyFill="1" applyAlignment="1">
      <alignment horizontal="right" vertical="top"/>
    </xf>
    <xf numFmtId="0" fontId="24" fillId="0" borderId="0" xfId="0" applyFont="1" applyFill="1" applyAlignment="1">
      <alignment horizontal="left" vertical="top"/>
    </xf>
    <xf numFmtId="0" fontId="0" fillId="0" borderId="25" xfId="0" applyBorder="1"/>
    <xf numFmtId="0" fontId="0" fillId="53" borderId="0" xfId="0" applyFill="1" applyBorder="1" applyAlignment="1">
      <alignment horizontal="left" vertical="top"/>
    </xf>
    <xf numFmtId="0" fontId="0" fillId="53" borderId="0" xfId="0" applyFill="1" applyBorder="1" applyAlignment="1">
      <alignment horizontal="center" vertical="top"/>
    </xf>
    <xf numFmtId="0" fontId="0" fillId="47" borderId="25" xfId="0" applyFill="1" applyBorder="1"/>
    <xf numFmtId="0" fontId="0" fillId="47" borderId="25" xfId="0" applyFill="1" applyBorder="1" applyAlignment="1">
      <alignment horizontal="center" vertical="center"/>
    </xf>
    <xf numFmtId="0" fontId="0" fillId="47" borderId="98" xfId="0" applyFill="1" applyBorder="1"/>
    <xf numFmtId="0" fontId="25" fillId="47" borderId="96" xfId="90" applyFont="1" applyFill="1" applyBorder="1" applyAlignment="1">
      <alignment horizontal="center" vertical="center"/>
    </xf>
    <xf numFmtId="0" fontId="25" fillId="47" borderId="25" xfId="90" applyFont="1" applyFill="1" applyBorder="1" applyAlignment="1">
      <alignment horizontal="center" vertical="center"/>
    </xf>
    <xf numFmtId="0" fontId="30" fillId="47" borderId="96" xfId="90" applyFont="1" applyFill="1" applyBorder="1" applyAlignment="1">
      <alignment horizontal="left"/>
    </xf>
    <xf numFmtId="0" fontId="30" fillId="47" borderId="96" xfId="90" applyFont="1" applyFill="1" applyBorder="1" applyAlignment="1">
      <alignment horizontal="center" vertical="center"/>
    </xf>
    <xf numFmtId="1" fontId="3" fillId="2" borderId="78" xfId="0" applyNumberFormat="1" applyFont="1" applyFill="1" applyBorder="1" applyAlignment="1">
      <alignment horizontal="center" vertical="center" wrapText="1"/>
    </xf>
    <xf numFmtId="173" fontId="3" fillId="0" borderId="0" xfId="0" applyNumberFormat="1" applyFont="1" applyFill="1" applyBorder="1" applyAlignment="1">
      <alignment horizontal="right" vertical="top"/>
    </xf>
    <xf numFmtId="165" fontId="6" fillId="0" borderId="0" xfId="2" applyNumberFormat="1" applyFont="1" applyFill="1" applyBorder="1" applyAlignment="1">
      <alignment vertical="center"/>
    </xf>
    <xf numFmtId="0" fontId="0" fillId="0" borderId="98" xfId="0" applyBorder="1"/>
    <xf numFmtId="0" fontId="0" fillId="53" borderId="0" xfId="0" applyFill="1" applyAlignment="1">
      <alignment wrapText="1"/>
    </xf>
    <xf numFmtId="0" fontId="29" fillId="0" borderId="0" xfId="92" applyAlignment="1">
      <alignment horizontal="left" indent="1"/>
    </xf>
    <xf numFmtId="0" fontId="0" fillId="42" borderId="68" xfId="0" applyFill="1" applyBorder="1" applyAlignment="1">
      <alignment horizontal="left" vertical="top" wrapText="1"/>
    </xf>
    <xf numFmtId="0" fontId="0" fillId="42" borderId="71" xfId="0" applyFill="1" applyBorder="1" applyAlignment="1">
      <alignment horizontal="left" vertical="top" wrapText="1"/>
    </xf>
    <xf numFmtId="0" fontId="5" fillId="0" borderId="0" xfId="7" applyFont="1" applyFill="1" applyBorder="1" applyAlignment="1">
      <alignment horizontal="center" vertical="center" wrapText="1"/>
    </xf>
    <xf numFmtId="0" fontId="0" fillId="0" borderId="72" xfId="0" applyBorder="1" applyAlignment="1">
      <alignment horizontal="center" vertical="center" wrapText="1"/>
    </xf>
    <xf numFmtId="0" fontId="0" fillId="117" borderId="0" xfId="0" applyFill="1" applyAlignment="1">
      <alignment horizontal="center" vertical="center"/>
    </xf>
    <xf numFmtId="173" fontId="0" fillId="117" borderId="0" xfId="0" applyNumberFormat="1" applyFill="1" applyAlignment="1">
      <alignment horizontal="right" vertical="top"/>
    </xf>
    <xf numFmtId="0" fontId="0" fillId="117" borderId="0" xfId="0" applyFill="1" applyAlignment="1">
      <alignment horizontal="left" vertical="top"/>
    </xf>
    <xf numFmtId="0" fontId="0" fillId="3" borderId="9" xfId="0" applyFill="1" applyBorder="1" applyAlignment="1">
      <alignment horizontal="center" vertical="center" wrapText="1"/>
    </xf>
    <xf numFmtId="0" fontId="0" fillId="0" borderId="99" xfId="0" applyBorder="1"/>
    <xf numFmtId="0" fontId="0" fillId="0" borderId="96" xfId="0" applyBorder="1"/>
    <xf numFmtId="0" fontId="0" fillId="0" borderId="100" xfId="0" applyBorder="1"/>
    <xf numFmtId="348" fontId="242" fillId="0" borderId="0" xfId="0" applyNumberFormat="1" applyFont="1" applyFill="1" applyBorder="1" applyAlignment="1">
      <alignment vertical="center"/>
    </xf>
    <xf numFmtId="10" fontId="0" fillId="0" borderId="65" xfId="0" applyNumberFormat="1" applyBorder="1"/>
    <xf numFmtId="10" fontId="0" fillId="0" borderId="66" xfId="0" applyNumberFormat="1" applyBorder="1"/>
    <xf numFmtId="10" fontId="0" fillId="0" borderId="71" xfId="0" applyNumberFormat="1" applyBorder="1"/>
    <xf numFmtId="0" fontId="0" fillId="0" borderId="64" xfId="0" applyBorder="1" applyAlignment="1">
      <alignment horizontal="left" indent="1"/>
    </xf>
    <xf numFmtId="0" fontId="0" fillId="0" borderId="67" xfId="0" applyBorder="1" applyAlignment="1">
      <alignment horizontal="left" indent="1"/>
    </xf>
    <xf numFmtId="0" fontId="0" fillId="0" borderId="70" xfId="0" applyBorder="1" applyAlignment="1">
      <alignment horizontal="left" indent="1"/>
    </xf>
    <xf numFmtId="0" fontId="0" fillId="0" borderId="0" xfId="0" applyBorder="1" applyAlignment="1">
      <alignment horizontal="left" indent="1"/>
    </xf>
    <xf numFmtId="170" fontId="0" fillId="0" borderId="64" xfId="77" applyNumberFormat="1" applyFont="1" applyBorder="1"/>
    <xf numFmtId="170" fontId="0" fillId="0" borderId="67" xfId="77" applyNumberFormat="1" applyFont="1" applyBorder="1" applyAlignment="1">
      <alignment horizontal="center"/>
    </xf>
    <xf numFmtId="10" fontId="0" fillId="0" borderId="68" xfId="77" applyNumberFormat="1" applyFont="1" applyBorder="1" applyAlignment="1">
      <alignment horizontal="center"/>
    </xf>
    <xf numFmtId="170" fontId="0" fillId="0" borderId="68" xfId="77" applyNumberFormat="1" applyFont="1" applyBorder="1" applyAlignment="1">
      <alignment horizontal="center"/>
    </xf>
    <xf numFmtId="170" fontId="0" fillId="0" borderId="70" xfId="77" applyNumberFormat="1" applyFont="1" applyBorder="1" applyAlignment="1">
      <alignment horizontal="center"/>
    </xf>
    <xf numFmtId="10" fontId="0" fillId="0" borderId="71" xfId="77" applyNumberFormat="1" applyFont="1" applyBorder="1" applyAlignment="1">
      <alignment horizontal="center"/>
    </xf>
    <xf numFmtId="170" fontId="0" fillId="0" borderId="71" xfId="77" applyNumberFormat="1" applyFont="1" applyBorder="1" applyAlignment="1">
      <alignment horizontal="center"/>
    </xf>
    <xf numFmtId="10" fontId="0" fillId="0" borderId="9" xfId="0" applyNumberFormat="1" applyBorder="1" applyAlignment="1">
      <alignment horizontal="center" vertical="center"/>
    </xf>
    <xf numFmtId="1" fontId="3" fillId="2" borderId="9" xfId="0" applyNumberFormat="1" applyFont="1" applyFill="1" applyBorder="1" applyAlignment="1">
      <alignment horizontal="center" vertical="center"/>
    </xf>
    <xf numFmtId="0" fontId="3" fillId="0" borderId="97" xfId="0" applyFont="1" applyBorder="1" applyAlignment="1">
      <alignment horizontal="left" indent="1"/>
    </xf>
    <xf numFmtId="1" fontId="3" fillId="2" borderId="66" xfId="0" applyNumberFormat="1" applyFont="1" applyFill="1" applyBorder="1" applyAlignment="1">
      <alignment horizontal="center" vertical="center"/>
    </xf>
    <xf numFmtId="0" fontId="0" fillId="0" borderId="14" xfId="0" applyBorder="1" applyAlignment="1">
      <alignment horizontal="left" indent="1"/>
    </xf>
    <xf numFmtId="0" fontId="3" fillId="0" borderId="14" xfId="0" applyFont="1" applyBorder="1" applyAlignment="1">
      <alignment horizontal="left" indent="1"/>
    </xf>
    <xf numFmtId="10" fontId="0" fillId="0" borderId="70" xfId="0" applyNumberFormat="1" applyBorder="1"/>
    <xf numFmtId="0" fontId="0" fillId="0" borderId="0" xfId="0" applyFill="1" applyAlignment="1">
      <alignment horizontal="center" vertical="top"/>
    </xf>
    <xf numFmtId="0" fontId="0" fillId="117" borderId="0" xfId="0" applyFill="1" applyAlignment="1">
      <alignment horizontal="center" vertical="top"/>
    </xf>
    <xf numFmtId="0" fontId="24" fillId="0" borderId="0" xfId="0" applyFont="1"/>
    <xf numFmtId="0" fontId="0" fillId="0" borderId="69" xfId="0" applyBorder="1" applyAlignment="1">
      <alignment horizontal="center"/>
    </xf>
    <xf numFmtId="0" fontId="0" fillId="0" borderId="72" xfId="0"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5" fillId="0" borderId="30" xfId="7" applyFont="1" applyBorder="1" applyAlignment="1">
      <alignment horizontal="center" vertical="center" wrapText="1"/>
    </xf>
    <xf numFmtId="0" fontId="243" fillId="0" borderId="66" xfId="0" applyFont="1" applyBorder="1" applyAlignment="1">
      <alignment horizontal="center"/>
    </xf>
    <xf numFmtId="0" fontId="243" fillId="0" borderId="69" xfId="0" applyFont="1" applyBorder="1" applyAlignment="1">
      <alignment horizontal="center"/>
    </xf>
    <xf numFmtId="0" fontId="243" fillId="0" borderId="72" xfId="0" applyFont="1" applyBorder="1" applyAlignment="1">
      <alignment horizontal="center"/>
    </xf>
    <xf numFmtId="0" fontId="21" fillId="0" borderId="0" xfId="0" applyFont="1" applyAlignment="1">
      <alignment horizontal="center"/>
    </xf>
    <xf numFmtId="0" fontId="0" fillId="0" borderId="82" xfId="0" applyBorder="1" applyAlignment="1">
      <alignment horizontal="left" vertical="center" indent="1"/>
    </xf>
    <xf numFmtId="0" fontId="0" fillId="42" borderId="67" xfId="0" applyFill="1" applyBorder="1" applyAlignment="1">
      <alignment horizontal="left" vertical="center" wrapText="1" indent="1"/>
    </xf>
    <xf numFmtId="0" fontId="29" fillId="42" borderId="67" xfId="92" applyFill="1" applyBorder="1" applyAlignment="1">
      <alignment horizontal="left" vertical="center" wrapText="1" indent="1"/>
    </xf>
    <xf numFmtId="0" fontId="29" fillId="42" borderId="70" xfId="92" applyFill="1" applyBorder="1" applyAlignment="1">
      <alignment horizontal="left" vertical="center" wrapText="1" indent="1"/>
    </xf>
    <xf numFmtId="0" fontId="244" fillId="42" borderId="0" xfId="88" applyFont="1" applyFill="1" applyBorder="1" applyAlignment="1">
      <alignment horizontal="left" indent="1"/>
    </xf>
    <xf numFmtId="0" fontId="0" fillId="0" borderId="68" xfId="0" applyBorder="1" applyAlignment="1">
      <alignment horizontal="center"/>
    </xf>
    <xf numFmtId="0" fontId="0" fillId="0" borderId="69" xfId="0" applyBorder="1" applyAlignment="1">
      <alignment horizontal="center"/>
    </xf>
    <xf numFmtId="1" fontId="0" fillId="0" borderId="15" xfId="0" applyNumberFormat="1" applyBorder="1" applyAlignment="1">
      <alignment horizontal="center"/>
    </xf>
    <xf numFmtId="0" fontId="0" fillId="0" borderId="10" xfId="0" applyFont="1" applyBorder="1" applyAlignment="1">
      <alignment horizontal="center" vertical="top"/>
    </xf>
    <xf numFmtId="0" fontId="0" fillId="0" borderId="32" xfId="0" applyFont="1" applyBorder="1" applyAlignment="1">
      <alignment horizontal="center" vertical="top"/>
    </xf>
    <xf numFmtId="0" fontId="0" fillId="0" borderId="11" xfId="0" applyFont="1" applyBorder="1" applyAlignment="1">
      <alignment horizontal="center" vertical="top"/>
    </xf>
    <xf numFmtId="0" fontId="245" fillId="42" borderId="0" xfId="79" applyFont="1" applyFill="1" applyBorder="1" applyAlignment="1" applyProtection="1">
      <alignment horizontal="left"/>
    </xf>
    <xf numFmtId="0" fontId="245" fillId="42" borderId="0" xfId="79" applyFont="1" applyFill="1" applyBorder="1" applyAlignment="1" applyProtection="1">
      <alignment horizontal="left"/>
      <protection locked="0"/>
    </xf>
    <xf numFmtId="0" fontId="246" fillId="42" borderId="0" xfId="78" applyFont="1" applyFill="1" applyAlignment="1" applyProtection="1">
      <protection locked="0"/>
    </xf>
    <xf numFmtId="0" fontId="247" fillId="42" borderId="0" xfId="78" applyFont="1" applyFill="1" applyAlignment="1" applyProtection="1">
      <protection locked="0"/>
    </xf>
    <xf numFmtId="0" fontId="245" fillId="42" borderId="0" xfId="78" applyFont="1" applyFill="1" applyBorder="1" applyAlignment="1" applyProtection="1">
      <alignment horizontal="left"/>
      <protection locked="0"/>
    </xf>
    <xf numFmtId="0" fontId="246" fillId="42" borderId="0" xfId="78" applyFont="1" applyFill="1" applyBorder="1" applyAlignment="1" applyProtection="1">
      <protection locked="0"/>
    </xf>
    <xf numFmtId="0" fontId="246" fillId="0" borderId="0" xfId="78" applyFont="1" applyFill="1" applyBorder="1" applyAlignment="1" applyProtection="1">
      <protection locked="0"/>
    </xf>
    <xf numFmtId="0" fontId="246" fillId="42" borderId="0" xfId="78" applyFont="1" applyFill="1" applyProtection="1">
      <protection locked="0"/>
    </xf>
    <xf numFmtId="168" fontId="32" fillId="0" borderId="0" xfId="0" applyNumberFormat="1" applyFont="1" applyAlignment="1">
      <alignment vertical="center"/>
    </xf>
    <xf numFmtId="168" fontId="32" fillId="48" borderId="0" xfId="94" applyFont="1">
      <alignment vertical="center"/>
    </xf>
    <xf numFmtId="168" fontId="32" fillId="42" borderId="0" xfId="94" applyFont="1" applyFill="1">
      <alignment vertical="center"/>
    </xf>
    <xf numFmtId="168" fontId="32" fillId="42" borderId="0" xfId="0" applyNumberFormat="1" applyFont="1" applyFill="1" applyAlignment="1">
      <alignment vertical="center"/>
    </xf>
    <xf numFmtId="0" fontId="249" fillId="0" borderId="0" xfId="85" applyFont="1"/>
    <xf numFmtId="0" fontId="6" fillId="0" borderId="0" xfId="85" applyFont="1" applyBorder="1"/>
    <xf numFmtId="0" fontId="5" fillId="0" borderId="0" xfId="85" applyFont="1"/>
    <xf numFmtId="0" fontId="246" fillId="42" borderId="0" xfId="78" applyFont="1" applyFill="1" applyBorder="1" applyProtection="1">
      <protection locked="0"/>
    </xf>
    <xf numFmtId="0" fontId="5" fillId="0" borderId="0" xfId="85" applyFont="1" applyBorder="1"/>
    <xf numFmtId="0" fontId="5" fillId="0" borderId="0" xfId="85" applyFont="1" applyProtection="1"/>
    <xf numFmtId="0" fontId="5" fillId="0" borderId="0" xfId="48234" applyFont="1" applyFill="1" applyBorder="1" applyAlignment="1" applyProtection="1">
      <alignment horizontal="center" vertical="center"/>
    </xf>
    <xf numFmtId="0" fontId="5" fillId="0" borderId="0" xfId="85" applyFont="1" applyFill="1" applyBorder="1" applyProtection="1"/>
    <xf numFmtId="0" fontId="5" fillId="0" borderId="0" xfId="85" applyFont="1" applyBorder="1" applyProtection="1"/>
    <xf numFmtId="0" fontId="6" fillId="0" borderId="0" xfId="85" applyFont="1" applyBorder="1" applyAlignment="1" applyProtection="1">
      <alignment horizontal="center"/>
    </xf>
    <xf numFmtId="0" fontId="6" fillId="0" borderId="0" xfId="85" applyFont="1" applyBorder="1" applyProtection="1"/>
    <xf numFmtId="0" fontId="5" fillId="0" borderId="0" xfId="85" applyFont="1" applyFill="1" applyProtection="1"/>
    <xf numFmtId="0" fontId="250" fillId="0" borderId="0" xfId="85" applyFont="1"/>
    <xf numFmtId="0" fontId="5" fillId="0" borderId="2" xfId="85" applyFont="1" applyBorder="1"/>
    <xf numFmtId="0" fontId="251" fillId="0" borderId="0" xfId="85" applyFont="1" applyFill="1" applyBorder="1" applyProtection="1">
      <protection locked="0"/>
    </xf>
    <xf numFmtId="167" fontId="5" fillId="3" borderId="30" xfId="85" applyNumberFormat="1" applyFont="1" applyFill="1" applyBorder="1" applyAlignment="1" applyProtection="1">
      <protection locked="0"/>
    </xf>
    <xf numFmtId="167" fontId="2" fillId="43" borderId="30" xfId="48236" applyBorder="1" applyProtection="1">
      <alignment vertical="center"/>
    </xf>
    <xf numFmtId="0" fontId="252" fillId="0" borderId="0" xfId="84" applyFont="1" applyBorder="1" applyAlignment="1" applyProtection="1">
      <alignment horizontal="center"/>
    </xf>
    <xf numFmtId="0" fontId="5" fillId="0" borderId="0" xfId="48237" applyFont="1" applyBorder="1"/>
    <xf numFmtId="0" fontId="254" fillId="0" borderId="0" xfId="48237" applyFont="1" applyBorder="1"/>
    <xf numFmtId="0" fontId="5" fillId="0" borderId="30" xfId="85" applyFont="1" applyBorder="1" applyAlignment="1">
      <alignment horizontal="center"/>
    </xf>
    <xf numFmtId="0" fontId="6" fillId="0" borderId="0" xfId="85" applyFont="1"/>
    <xf numFmtId="167" fontId="5" fillId="44" borderId="30" xfId="85" applyNumberFormat="1" applyFont="1" applyFill="1" applyBorder="1" applyAlignment="1" applyProtection="1"/>
    <xf numFmtId="167" fontId="5" fillId="44" borderId="10" xfId="85" applyNumberFormat="1" applyFont="1" applyFill="1" applyBorder="1" applyAlignment="1" applyProtection="1"/>
    <xf numFmtId="171" fontId="5" fillId="0" borderId="0" xfId="48237" applyNumberFormat="1" applyFont="1" applyFill="1" applyBorder="1"/>
    <xf numFmtId="0" fontId="6" fillId="0" borderId="0" xfId="85" applyFont="1" applyFill="1" applyBorder="1" applyAlignment="1">
      <alignment vertical="center"/>
    </xf>
    <xf numFmtId="0" fontId="5" fillId="0" borderId="0" xfId="85" applyFont="1" applyBorder="1" applyAlignment="1" applyProtection="1">
      <alignment horizontal="left"/>
    </xf>
    <xf numFmtId="0" fontId="2" fillId="0" borderId="0" xfId="0" applyFont="1"/>
    <xf numFmtId="168" fontId="33" fillId="49" borderId="0" xfId="96" applyFont="1" applyAlignment="1">
      <alignment vertical="center"/>
    </xf>
    <xf numFmtId="168" fontId="33" fillId="42" borderId="0" xfId="96" applyFont="1" applyFill="1" applyAlignment="1">
      <alignment vertical="center"/>
    </xf>
    <xf numFmtId="168" fontId="31" fillId="42" borderId="0" xfId="0" applyNumberFormat="1" applyFont="1" applyFill="1" applyAlignment="1">
      <alignment vertical="center"/>
    </xf>
    <xf numFmtId="0" fontId="6" fillId="0" borderId="0" xfId="85" applyFont="1" applyFill="1" applyBorder="1" applyProtection="1"/>
    <xf numFmtId="0" fontId="5" fillId="0" borderId="0" xfId="85" applyFont="1" applyFill="1"/>
    <xf numFmtId="0" fontId="5" fillId="0" borderId="0" xfId="85" applyFont="1" applyFill="1" applyBorder="1" applyAlignment="1" applyProtection="1">
      <alignment horizontal="center"/>
    </xf>
    <xf numFmtId="0" fontId="5" fillId="0" borderId="0" xfId="48237" applyFont="1" applyFill="1" applyBorder="1"/>
    <xf numFmtId="0" fontId="5" fillId="0" borderId="0" xfId="85" applyFont="1" applyFill="1" applyBorder="1"/>
    <xf numFmtId="168" fontId="5" fillId="3" borderId="0" xfId="0" applyNumberFormat="1" applyFont="1" applyFill="1" applyBorder="1" applyAlignment="1">
      <alignment vertical="center" wrapText="1"/>
    </xf>
    <xf numFmtId="168" fontId="5" fillId="0" borderId="0" xfId="0" applyNumberFormat="1" applyFont="1" applyFill="1" applyBorder="1" applyAlignment="1">
      <alignment horizontal="left" vertical="center" wrapText="1"/>
    </xf>
    <xf numFmtId="0" fontId="5" fillId="0" borderId="30" xfId="85" applyFont="1" applyFill="1" applyBorder="1"/>
    <xf numFmtId="0" fontId="5" fillId="0" borderId="0" xfId="85" applyFont="1" applyFill="1" applyBorder="1" applyAlignment="1">
      <alignment horizontal="left" indent="1"/>
    </xf>
    <xf numFmtId="164" fontId="5" fillId="0" borderId="0" xfId="95" applyFont="1" applyBorder="1" applyProtection="1"/>
    <xf numFmtId="0" fontId="5" fillId="0" borderId="96" xfId="85" applyFont="1" applyFill="1" applyBorder="1"/>
    <xf numFmtId="0" fontId="5" fillId="0" borderId="109" xfId="85" applyFont="1" applyBorder="1"/>
    <xf numFmtId="0" fontId="256" fillId="0" borderId="0" xfId="85" applyFont="1" applyFill="1" applyBorder="1" applyProtection="1"/>
    <xf numFmtId="0" fontId="6" fillId="0" borderId="0" xfId="85" applyFont="1" applyFill="1" applyBorder="1" applyAlignment="1" applyProtection="1">
      <alignment horizontal="center"/>
    </xf>
    <xf numFmtId="0" fontId="5" fillId="0" borderId="0" xfId="85" applyFont="1" applyFill="1" applyBorder="1" applyAlignment="1" applyProtection="1">
      <alignment horizontal="center"/>
      <protection locked="0"/>
    </xf>
    <xf numFmtId="0" fontId="5" fillId="0" borderId="0" xfId="84" applyFont="1" applyFill="1" applyBorder="1" applyAlignment="1"/>
    <xf numFmtId="0" fontId="256" fillId="0" borderId="0" xfId="85" applyFont="1"/>
    <xf numFmtId="0" fontId="6" fillId="0" borderId="0" xfId="85" applyFont="1" applyFill="1" applyBorder="1"/>
    <xf numFmtId="0" fontId="5" fillId="0" borderId="0" xfId="85" applyFont="1" applyBorder="1" applyAlignment="1">
      <alignment horizontal="left" indent="1"/>
    </xf>
    <xf numFmtId="0" fontId="5" fillId="0" borderId="30" xfId="85" applyFont="1" applyBorder="1"/>
    <xf numFmtId="0" fontId="256" fillId="0" borderId="0" xfId="85" applyFont="1" applyBorder="1" applyProtection="1"/>
    <xf numFmtId="0" fontId="6" fillId="0" borderId="0" xfId="85" applyFont="1" applyBorder="1" applyAlignment="1">
      <alignment horizontal="right"/>
    </xf>
    <xf numFmtId="0" fontId="6" fillId="0" borderId="0" xfId="85" applyFont="1" applyFill="1" applyBorder="1" applyAlignment="1">
      <alignment horizontal="left" vertical="center" wrapText="1"/>
    </xf>
    <xf numFmtId="0" fontId="254" fillId="0" borderId="0" xfId="85" applyFont="1" applyProtection="1"/>
    <xf numFmtId="172" fontId="0" fillId="51" borderId="76" xfId="1" applyNumberFormat="1" applyFont="1" applyFill="1" applyBorder="1" applyAlignment="1">
      <alignment horizontal="right" vertical="top"/>
    </xf>
    <xf numFmtId="0" fontId="0" fillId="42" borderId="0" xfId="0" applyFill="1" applyBorder="1" applyAlignment="1">
      <alignment horizontal="center" wrapText="1"/>
    </xf>
    <xf numFmtId="10" fontId="0" fillId="42" borderId="0" xfId="0" applyNumberFormat="1" applyFill="1" applyBorder="1" applyAlignment="1">
      <alignment horizontal="right" vertical="top"/>
    </xf>
    <xf numFmtId="0" fontId="0" fillId="42" borderId="0" xfId="0" applyFill="1" applyBorder="1" applyAlignment="1">
      <alignment horizontal="left" vertical="top"/>
    </xf>
    <xf numFmtId="165" fontId="5" fillId="42" borderId="0" xfId="2" applyNumberFormat="1" applyFont="1" applyFill="1" applyBorder="1" applyAlignment="1">
      <alignment vertical="center"/>
    </xf>
    <xf numFmtId="172" fontId="5" fillId="42" borderId="0" xfId="1" applyNumberFormat="1" applyFont="1" applyFill="1" applyBorder="1" applyProtection="1"/>
    <xf numFmtId="172" fontId="6" fillId="42" borderId="0" xfId="1" applyNumberFormat="1" applyFont="1" applyFill="1" applyBorder="1" applyProtection="1"/>
    <xf numFmtId="172" fontId="5" fillId="38" borderId="10" xfId="1" applyNumberFormat="1" applyFont="1" applyFill="1" applyBorder="1" applyProtection="1"/>
    <xf numFmtId="172" fontId="5" fillId="38" borderId="30" xfId="1" applyNumberFormat="1" applyFont="1" applyFill="1" applyBorder="1" applyProtection="1"/>
    <xf numFmtId="172" fontId="5" fillId="38" borderId="120" xfId="1" applyNumberFormat="1" applyFont="1" applyFill="1" applyBorder="1" applyProtection="1"/>
    <xf numFmtId="172" fontId="5" fillId="38" borderId="116" xfId="1" applyNumberFormat="1" applyFont="1" applyFill="1" applyBorder="1" applyProtection="1"/>
    <xf numFmtId="172" fontId="5" fillId="38" borderId="118" xfId="1" applyNumberFormat="1" applyFont="1" applyFill="1" applyBorder="1" applyProtection="1"/>
    <xf numFmtId="172" fontId="6" fillId="38" borderId="116" xfId="1" applyNumberFormat="1" applyFont="1" applyFill="1" applyBorder="1" applyProtection="1"/>
    <xf numFmtId="172" fontId="6" fillId="38" borderId="30" xfId="1" applyNumberFormat="1" applyFont="1" applyFill="1" applyBorder="1" applyProtection="1"/>
    <xf numFmtId="14" fontId="5" fillId="42" borderId="0" xfId="2" applyNumberFormat="1" applyFont="1" applyFill="1" applyBorder="1" applyAlignment="1">
      <alignment horizontal="center" vertical="center"/>
    </xf>
    <xf numFmtId="0" fontId="5" fillId="0" borderId="0" xfId="85" applyFont="1" applyFill="1" applyBorder="1" applyAlignment="1">
      <alignment horizontal="center"/>
    </xf>
    <xf numFmtId="0" fontId="5" fillId="0" borderId="0" xfId="84" applyFont="1" applyFill="1" applyBorder="1" applyAlignment="1"/>
    <xf numFmtId="0" fontId="27" fillId="47" borderId="123" xfId="75" applyFont="1" applyFill="1" applyBorder="1" applyAlignment="1" applyProtection="1"/>
    <xf numFmtId="0" fontId="0" fillId="0" borderId="25" xfId="0" applyFill="1" applyBorder="1"/>
    <xf numFmtId="0" fontId="0" fillId="0" borderId="0" xfId="0" applyFill="1" applyBorder="1"/>
    <xf numFmtId="0" fontId="0" fillId="0" borderId="96" xfId="0" applyFill="1" applyBorder="1"/>
    <xf numFmtId="0" fontId="26" fillId="47" borderId="123" xfId="75" applyFont="1" applyFill="1" applyBorder="1" applyAlignment="1" applyProtection="1"/>
    <xf numFmtId="0" fontId="243" fillId="117" borderId="0" xfId="0" applyFont="1" applyFill="1" applyAlignment="1">
      <alignment horizontal="left" vertical="top"/>
    </xf>
    <xf numFmtId="0" fontId="243" fillId="117" borderId="0" xfId="0" applyFont="1" applyFill="1" applyAlignment="1">
      <alignment horizontal="left" vertical="top" indent="1"/>
    </xf>
    <xf numFmtId="168" fontId="5" fillId="0"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indent="1"/>
    </xf>
    <xf numFmtId="0" fontId="0" fillId="0" borderId="0" xfId="0" applyFont="1" applyAlignment="1">
      <alignment horizontal="left" indent="1"/>
    </xf>
    <xf numFmtId="0" fontId="243" fillId="0" borderId="0" xfId="0" applyFont="1" applyFill="1" applyAlignment="1">
      <alignment horizontal="left" vertical="top"/>
    </xf>
    <xf numFmtId="173" fontId="5" fillId="36" borderId="65" xfId="75" applyNumberFormat="1" applyFont="1" applyFill="1" applyBorder="1" applyAlignment="1" applyProtection="1">
      <alignment horizontal="center"/>
    </xf>
    <xf numFmtId="173" fontId="5" fillId="36" borderId="68" xfId="75" applyNumberFormat="1" applyFont="1" applyFill="1" applyBorder="1" applyAlignment="1" applyProtection="1">
      <alignment horizontal="center"/>
    </xf>
    <xf numFmtId="173" fontId="5" fillId="116" borderId="71" xfId="7" applyNumberFormat="1" applyFont="1" applyFill="1" applyBorder="1" applyAlignment="1">
      <alignment horizontal="center"/>
    </xf>
    <xf numFmtId="173" fontId="5" fillId="116" borderId="68" xfId="7" applyNumberFormat="1" applyFont="1" applyFill="1" applyBorder="1" applyAlignment="1">
      <alignment horizontal="center"/>
    </xf>
    <xf numFmtId="172" fontId="0" fillId="51" borderId="77" xfId="1" applyNumberFormat="1" applyFont="1" applyFill="1" applyBorder="1" applyAlignment="1">
      <alignment horizontal="right" vertical="top"/>
    </xf>
    <xf numFmtId="172" fontId="0" fillId="51" borderId="78" xfId="1" applyNumberFormat="1" applyFont="1" applyFill="1" applyBorder="1" applyAlignment="1">
      <alignment horizontal="right" vertical="top"/>
    </xf>
    <xf numFmtId="173" fontId="0" fillId="0" borderId="73" xfId="0" applyNumberFormat="1" applyFont="1" applyFill="1" applyBorder="1" applyAlignment="1">
      <alignment horizontal="right"/>
    </xf>
    <xf numFmtId="173" fontId="0" fillId="0" borderId="74" xfId="0" applyNumberFormat="1" applyFont="1" applyFill="1" applyBorder="1" applyAlignment="1">
      <alignment horizontal="right"/>
    </xf>
    <xf numFmtId="0" fontId="5" fillId="0" borderId="64" xfId="85" quotePrefix="1" applyFont="1" applyBorder="1" applyAlignment="1">
      <alignment horizontal="center"/>
    </xf>
    <xf numFmtId="0" fontId="5" fillId="0" borderId="65" xfId="85" quotePrefix="1" applyFont="1" applyBorder="1" applyAlignment="1">
      <alignment horizontal="center"/>
    </xf>
    <xf numFmtId="0" fontId="5" fillId="0" borderId="66" xfId="85" quotePrefix="1" applyFont="1" applyBorder="1" applyAlignment="1">
      <alignment horizontal="center"/>
    </xf>
    <xf numFmtId="0" fontId="5" fillId="0" borderId="64" xfId="85" applyFont="1" applyBorder="1" applyAlignment="1" applyProtection="1">
      <alignment horizontal="center" wrapText="1"/>
    </xf>
    <xf numFmtId="0" fontId="5" fillId="0" borderId="65" xfId="85" applyFont="1" applyBorder="1" applyAlignment="1" applyProtection="1">
      <alignment horizontal="center" wrapText="1"/>
    </xf>
    <xf numFmtId="0" fontId="5" fillId="0" borderId="66" xfId="85" applyFont="1" applyBorder="1" applyAlignment="1" applyProtection="1">
      <alignment horizontal="center" wrapText="1"/>
    </xf>
    <xf numFmtId="0" fontId="5" fillId="0" borderId="67" xfId="85" quotePrefix="1" applyFont="1" applyBorder="1" applyAlignment="1" applyProtection="1">
      <alignment horizontal="center"/>
    </xf>
    <xf numFmtId="0" fontId="5" fillId="0" borderId="68" xfId="85" quotePrefix="1" applyFont="1" applyBorder="1" applyAlignment="1" applyProtection="1">
      <alignment horizontal="center"/>
    </xf>
    <xf numFmtId="0" fontId="5" fillId="0" borderId="69" xfId="85" quotePrefix="1" applyFont="1" applyBorder="1" applyAlignment="1" applyProtection="1">
      <alignment horizontal="center"/>
    </xf>
    <xf numFmtId="0" fontId="5" fillId="0" borderId="64" xfId="85" applyFont="1" applyBorder="1" applyAlignment="1">
      <alignment horizontal="center"/>
    </xf>
    <xf numFmtId="0" fontId="5" fillId="0" borderId="65" xfId="85" applyFont="1" applyBorder="1" applyAlignment="1">
      <alignment horizontal="center"/>
    </xf>
    <xf numFmtId="0" fontId="5" fillId="0" borderId="66" xfId="85" applyFont="1" applyBorder="1" applyAlignment="1">
      <alignment horizontal="center"/>
    </xf>
    <xf numFmtId="9" fontId="2" fillId="43" borderId="70" xfId="77" applyFill="1" applyBorder="1" applyAlignment="1" applyProtection="1">
      <alignment vertical="center"/>
    </xf>
    <xf numFmtId="9" fontId="2" fillId="43" borderId="71" xfId="77" applyFill="1" applyBorder="1" applyAlignment="1" applyProtection="1">
      <alignment vertical="center"/>
    </xf>
    <xf numFmtId="9" fontId="2" fillId="43" borderId="72" xfId="77" applyFill="1" applyBorder="1" applyAlignment="1" applyProtection="1">
      <alignment vertical="center"/>
    </xf>
    <xf numFmtId="0" fontId="5" fillId="0" borderId="84" xfId="85" quotePrefix="1" applyFont="1" applyBorder="1" applyAlignment="1">
      <alignment horizontal="center"/>
    </xf>
    <xf numFmtId="0" fontId="5" fillId="0" borderId="101" xfId="85" quotePrefix="1" applyFont="1" applyBorder="1" applyAlignment="1">
      <alignment horizontal="center"/>
    </xf>
    <xf numFmtId="0" fontId="5" fillId="0" borderId="102" xfId="85" quotePrefix="1" applyFont="1" applyBorder="1" applyAlignment="1">
      <alignment horizontal="center"/>
    </xf>
    <xf numFmtId="0" fontId="5" fillId="0" borderId="128" xfId="85" applyFont="1" applyBorder="1"/>
    <xf numFmtId="0" fontId="5" fillId="0" borderId="129" xfId="85" applyFont="1" applyBorder="1"/>
    <xf numFmtId="0" fontId="5" fillId="0" borderId="130" xfId="85" applyFont="1" applyBorder="1" applyAlignment="1">
      <alignment horizontal="center"/>
    </xf>
    <xf numFmtId="0" fontId="5" fillId="0" borderId="0" xfId="85" applyFont="1" applyAlignment="1">
      <alignment horizontal="center"/>
    </xf>
    <xf numFmtId="0" fontId="5" fillId="0" borderId="0" xfId="85" applyFont="1" applyAlignment="1">
      <alignment horizontal="left" indent="1"/>
    </xf>
    <xf numFmtId="175" fontId="5" fillId="44" borderId="65" xfId="85" applyNumberFormat="1" applyFont="1" applyFill="1" applyBorder="1" applyAlignment="1" applyProtection="1">
      <alignment horizontal="center"/>
    </xf>
    <xf numFmtId="0" fontId="5" fillId="44" borderId="65" xfId="85" applyNumberFormat="1" applyFont="1" applyFill="1" applyBorder="1" applyAlignment="1" applyProtection="1"/>
    <xf numFmtId="0"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alignment horizontal="center"/>
    </xf>
    <xf numFmtId="0" fontId="5" fillId="44" borderId="68" xfId="85" applyNumberFormat="1" applyFont="1" applyFill="1" applyBorder="1" applyAlignment="1" applyProtection="1"/>
    <xf numFmtId="0"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alignment horizontal="center"/>
    </xf>
    <xf numFmtId="0" fontId="5" fillId="44" borderId="71" xfId="85" applyNumberFormat="1" applyFont="1" applyFill="1" applyBorder="1" applyAlignment="1" applyProtection="1"/>
    <xf numFmtId="0" fontId="5" fillId="44" borderId="71" xfId="85" applyNumberFormat="1" applyFont="1" applyFill="1" applyBorder="1" applyAlignment="1" applyProtection="1">
      <alignment horizontal="left" indent="1"/>
    </xf>
    <xf numFmtId="175" fontId="5" fillId="44" borderId="65" xfId="85" applyNumberFormat="1" applyFont="1" applyFill="1" applyBorder="1" applyAlignment="1" applyProtection="1"/>
    <xf numFmtId="175"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xf numFmtId="175"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xf numFmtId="175" fontId="5" fillId="44" borderId="71" xfId="85" applyNumberFormat="1" applyFont="1" applyFill="1" applyBorder="1" applyAlignment="1" applyProtection="1">
      <alignment horizontal="left" indent="1"/>
    </xf>
    <xf numFmtId="0" fontId="5" fillId="0" borderId="108" xfId="85" applyFont="1" applyBorder="1" applyAlignment="1">
      <alignment horizontal="center" vertical="center"/>
    </xf>
    <xf numFmtId="0" fontId="5" fillId="0" borderId="2" xfId="85" applyFont="1" applyBorder="1" applyAlignment="1">
      <alignment horizontal="center" vertical="center"/>
    </xf>
    <xf numFmtId="0" fontId="5" fillId="0" borderId="129" xfId="48237" applyFont="1" applyBorder="1" applyAlignment="1">
      <alignment horizontal="left"/>
    </xf>
    <xf numFmtId="0" fontId="5" fillId="0" borderId="129" xfId="85" applyFont="1" applyBorder="1" applyProtection="1"/>
    <xf numFmtId="0" fontId="5" fillId="0" borderId="129" xfId="48237" applyFont="1" applyBorder="1"/>
    <xf numFmtId="0" fontId="6" fillId="0" borderId="129" xfId="48237" applyFont="1" applyBorder="1" applyAlignment="1">
      <alignment horizontal="left"/>
    </xf>
    <xf numFmtId="0" fontId="5" fillId="0" borderId="129" xfId="84" applyFont="1" applyBorder="1" applyAlignment="1">
      <alignment wrapText="1"/>
    </xf>
    <xf numFmtId="0" fontId="5" fillId="0" borderId="129" xfId="84" applyFont="1" applyBorder="1" applyAlignment="1">
      <alignment horizontal="left" wrapText="1"/>
    </xf>
    <xf numFmtId="0" fontId="5" fillId="0" borderId="129" xfId="85" applyFont="1" applyFill="1" applyBorder="1" applyAlignment="1">
      <alignment horizontal="left" vertical="center"/>
    </xf>
    <xf numFmtId="0" fontId="5" fillId="0" borderId="129" xfId="85" applyFont="1" applyFill="1" applyBorder="1" applyAlignment="1">
      <alignment horizontal="left" vertical="center" wrapText="1"/>
    </xf>
    <xf numFmtId="167" fontId="5" fillId="3" borderId="129" xfId="85" applyNumberFormat="1" applyFont="1" applyFill="1" applyBorder="1" applyAlignment="1" applyProtection="1">
      <protection locked="0"/>
    </xf>
    <xf numFmtId="0" fontId="6" fillId="0" borderId="129" xfId="85" applyFont="1" applyFill="1" applyBorder="1" applyAlignment="1">
      <alignment horizontal="left" vertical="center" wrapText="1"/>
    </xf>
    <xf numFmtId="0" fontId="5" fillId="0" borderId="129" xfId="85" applyFont="1" applyBorder="1" applyAlignment="1"/>
    <xf numFmtId="0" fontId="5" fillId="0" borderId="132" xfId="85" applyFont="1" applyBorder="1"/>
    <xf numFmtId="0" fontId="6" fillId="0" borderId="133" xfId="48237" applyFont="1" applyBorder="1" applyAlignment="1">
      <alignment horizontal="left"/>
    </xf>
    <xf numFmtId="0" fontId="5" fillId="0" borderId="133" xfId="85" applyFont="1" applyBorder="1" applyProtection="1"/>
    <xf numFmtId="0" fontId="5" fillId="0" borderId="133" xfId="85" applyFont="1" applyBorder="1"/>
    <xf numFmtId="0" fontId="5" fillId="0" borderId="133" xfId="48237" applyFont="1" applyBorder="1"/>
    <xf numFmtId="0" fontId="6" fillId="0" borderId="133" xfId="85" applyFont="1" applyBorder="1" applyProtection="1"/>
    <xf numFmtId="0" fontId="6" fillId="0" borderId="133" xfId="85" applyFont="1" applyFill="1" applyBorder="1" applyAlignment="1">
      <alignment vertical="center"/>
    </xf>
    <xf numFmtId="0" fontId="2" fillId="0" borderId="133" xfId="0" applyFont="1" applyBorder="1"/>
    <xf numFmtId="0" fontId="5" fillId="0" borderId="132" xfId="85" applyFont="1" applyFill="1" applyBorder="1" applyAlignment="1">
      <alignment horizontal="left" vertical="center"/>
    </xf>
    <xf numFmtId="349" fontId="5" fillId="0" borderId="85" xfId="48235" applyNumberFormat="1" applyFont="1" applyBorder="1" applyAlignment="1">
      <alignment horizontal="center"/>
    </xf>
    <xf numFmtId="349" fontId="5" fillId="0" borderId="86" xfId="48235" applyNumberFormat="1" applyFont="1" applyBorder="1" applyAlignment="1">
      <alignment horizontal="center"/>
    </xf>
    <xf numFmtId="349" fontId="5" fillId="0" borderId="87" xfId="48235" applyNumberFormat="1" applyFont="1" applyBorder="1" applyAlignment="1">
      <alignment horizontal="center"/>
    </xf>
    <xf numFmtId="0" fontId="5" fillId="0" borderId="131" xfId="85" applyFont="1" applyBorder="1" applyAlignment="1">
      <alignment horizontal="center" vertical="center"/>
    </xf>
    <xf numFmtId="349" fontId="5" fillId="0" borderId="86" xfId="84" applyNumberFormat="1" applyFont="1" applyFill="1" applyBorder="1" applyAlignment="1" applyProtection="1">
      <alignment horizontal="center"/>
    </xf>
    <xf numFmtId="175" fontId="5" fillId="42" borderId="84" xfId="85" applyNumberFormat="1" applyFont="1" applyFill="1" applyBorder="1" applyAlignment="1" applyProtection="1">
      <alignment horizontal="center" wrapText="1"/>
    </xf>
    <xf numFmtId="175" fontId="5" fillId="42" borderId="101" xfId="85" applyNumberFormat="1" applyFont="1" applyFill="1" applyBorder="1" applyAlignment="1" applyProtection="1">
      <alignment horizontal="center" wrapText="1"/>
    </xf>
    <xf numFmtId="175" fontId="5" fillId="42" borderId="102" xfId="85" applyNumberFormat="1" applyFont="1" applyFill="1" applyBorder="1" applyAlignment="1" applyProtection="1">
      <alignment horizontal="center" wrapText="1"/>
    </xf>
    <xf numFmtId="175" fontId="5" fillId="42" borderId="125" xfId="85" applyNumberFormat="1" applyFont="1" applyFill="1" applyBorder="1" applyAlignment="1" applyProtection="1">
      <alignment horizontal="center" wrapText="1"/>
    </xf>
    <xf numFmtId="175" fontId="5" fillId="42" borderId="126" xfId="85" applyNumberFormat="1" applyFont="1" applyFill="1" applyBorder="1" applyAlignment="1" applyProtection="1">
      <alignment horizontal="center" wrapText="1"/>
    </xf>
    <xf numFmtId="175" fontId="5" fillId="42" borderId="127" xfId="85" applyNumberFormat="1" applyFont="1" applyFill="1" applyBorder="1" applyAlignment="1" applyProtection="1">
      <alignment horizontal="center" wrapText="1"/>
    </xf>
    <xf numFmtId="175" fontId="5" fillId="42" borderId="84" xfId="85" applyNumberFormat="1" applyFont="1" applyFill="1" applyBorder="1" applyAlignment="1" applyProtection="1">
      <alignment horizontal="center"/>
    </xf>
    <xf numFmtId="175" fontId="5" fillId="42" borderId="101" xfId="85" applyNumberFormat="1" applyFont="1" applyFill="1" applyBorder="1" applyAlignment="1" applyProtection="1">
      <alignment horizontal="center"/>
    </xf>
    <xf numFmtId="175" fontId="5" fillId="42" borderId="125" xfId="85" applyNumberFormat="1" applyFont="1" applyFill="1" applyBorder="1" applyAlignment="1" applyProtection="1">
      <alignment horizontal="center"/>
    </xf>
    <xf numFmtId="175" fontId="5" fillId="42" borderId="126" xfId="85" applyNumberFormat="1" applyFont="1" applyFill="1" applyBorder="1" applyAlignment="1" applyProtection="1">
      <alignment horizontal="center"/>
    </xf>
    <xf numFmtId="175" fontId="5" fillId="42" borderId="127" xfId="85" applyNumberFormat="1" applyFont="1" applyFill="1" applyBorder="1" applyAlignment="1" applyProtection="1">
      <alignment horizontal="center"/>
    </xf>
    <xf numFmtId="0" fontId="5" fillId="42" borderId="84"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wrapText="1"/>
    </xf>
    <xf numFmtId="0" fontId="5" fillId="42" borderId="102" xfId="85" applyNumberFormat="1" applyFont="1" applyFill="1" applyBorder="1" applyAlignment="1" applyProtection="1">
      <alignment horizontal="center" wrapText="1"/>
    </xf>
    <xf numFmtId="0" fontId="5" fillId="42" borderId="125" xfId="85" applyNumberFormat="1" applyFont="1" applyFill="1" applyBorder="1" applyAlignment="1" applyProtection="1">
      <alignment horizontal="center"/>
    </xf>
    <xf numFmtId="0" fontId="5" fillId="42" borderId="126" xfId="85" applyNumberFormat="1" applyFont="1" applyFill="1" applyBorder="1" applyAlignment="1" applyProtection="1">
      <alignment horizontal="center"/>
    </xf>
    <xf numFmtId="0" fontId="5" fillId="42" borderId="127" xfId="85" applyNumberFormat="1" applyFont="1" applyFill="1" applyBorder="1" applyAlignment="1" applyProtection="1">
      <alignment horizontal="center"/>
    </xf>
    <xf numFmtId="0" fontId="0" fillId="0" borderId="76" xfId="0" applyFont="1" applyBorder="1" applyAlignment="1">
      <alignment horizontal="center" vertical="top"/>
    </xf>
    <xf numFmtId="0" fontId="0" fillId="0" borderId="77" xfId="0" applyFont="1" applyBorder="1" applyAlignment="1">
      <alignment horizontal="center" vertical="top"/>
    </xf>
    <xf numFmtId="0" fontId="0" fillId="0" borderId="78" xfId="0" applyFont="1" applyBorder="1" applyAlignment="1">
      <alignment horizontal="center" vertical="top"/>
    </xf>
    <xf numFmtId="1" fontId="3" fillId="2" borderId="125" xfId="0" applyNumberFormat="1" applyFont="1" applyFill="1" applyBorder="1" applyAlignment="1">
      <alignment horizontal="center" vertical="center"/>
    </xf>
    <xf numFmtId="1" fontId="3" fillId="2" borderId="126" xfId="0" applyNumberFormat="1" applyFont="1" applyFill="1" applyBorder="1" applyAlignment="1">
      <alignment horizontal="center" vertical="center"/>
    </xf>
    <xf numFmtId="1" fontId="3" fillId="2" borderId="127" xfId="0" applyNumberFormat="1" applyFont="1" applyFill="1" applyBorder="1" applyAlignment="1">
      <alignment horizontal="center" vertical="center"/>
    </xf>
    <xf numFmtId="0" fontId="5" fillId="53" borderId="0" xfId="85" applyFont="1" applyFill="1"/>
    <xf numFmtId="0" fontId="5" fillId="53" borderId="0" xfId="85" applyFont="1" applyFill="1" applyBorder="1" applyProtection="1"/>
    <xf numFmtId="0" fontId="5" fillId="53" borderId="0" xfId="85" applyFont="1" applyFill="1" applyProtection="1"/>
    <xf numFmtId="0" fontId="5" fillId="53" borderId="0" xfId="85" applyFont="1" applyFill="1" applyBorder="1"/>
    <xf numFmtId="0" fontId="257" fillId="53" borderId="0" xfId="85" applyFont="1" applyFill="1" applyBorder="1" applyAlignment="1" applyProtection="1">
      <alignment horizontal="center"/>
    </xf>
    <xf numFmtId="0" fontId="257" fillId="53" borderId="0" xfId="85" applyFont="1" applyFill="1" applyBorder="1" applyProtection="1"/>
    <xf numFmtId="0" fontId="258" fillId="53" borderId="0" xfId="85" applyFont="1" applyFill="1"/>
    <xf numFmtId="0" fontId="258" fillId="53" borderId="0" xfId="85" applyFont="1" applyFill="1" applyBorder="1" applyProtection="1"/>
    <xf numFmtId="0" fontId="258" fillId="53" borderId="0" xfId="85" applyFont="1" applyFill="1" applyProtection="1"/>
    <xf numFmtId="0" fontId="258" fillId="53" borderId="0" xfId="85" applyFont="1" applyFill="1" applyBorder="1"/>
    <xf numFmtId="0" fontId="253" fillId="53" borderId="0" xfId="48237" applyFont="1" applyFill="1" applyBorder="1" applyAlignment="1">
      <alignment horizontal="left"/>
    </xf>
    <xf numFmtId="0" fontId="5" fillId="53" borderId="0" xfId="48237" applyFont="1" applyFill="1" applyBorder="1"/>
    <xf numFmtId="0" fontId="257" fillId="0" borderId="0" xfId="85" applyFont="1" applyFill="1" applyBorder="1" applyAlignment="1" applyProtection="1">
      <alignment horizontal="center"/>
    </xf>
    <xf numFmtId="0" fontId="257" fillId="0" borderId="0" xfId="85" applyFont="1" applyFill="1" applyBorder="1" applyProtection="1"/>
    <xf numFmtId="0" fontId="258" fillId="0" borderId="0" xfId="85" applyFont="1" applyFill="1"/>
    <xf numFmtId="0" fontId="258" fillId="0" borderId="0" xfId="85" applyFont="1" applyFill="1" applyBorder="1" applyProtection="1"/>
    <xf numFmtId="0" fontId="258" fillId="0" borderId="0" xfId="85" applyFont="1" applyFill="1" applyProtection="1"/>
    <xf numFmtId="0" fontId="258" fillId="0" borderId="0" xfId="85" applyFont="1" applyFill="1" applyBorder="1"/>
    <xf numFmtId="0" fontId="250" fillId="118" borderId="0" xfId="85" applyFont="1" applyFill="1" applyBorder="1" applyProtection="1"/>
    <xf numFmtId="0" fontId="5" fillId="118" borderId="0" xfId="85" applyFont="1" applyFill="1"/>
    <xf numFmtId="0" fontId="5" fillId="118" borderId="0" xfId="85" applyFont="1" applyFill="1" applyBorder="1" applyProtection="1"/>
    <xf numFmtId="0" fontId="5" fillId="118" borderId="0" xfId="85" applyFont="1" applyFill="1" applyProtection="1"/>
    <xf numFmtId="0" fontId="5" fillId="118" borderId="0" xfId="85" applyFont="1" applyFill="1" applyBorder="1"/>
    <xf numFmtId="0" fontId="5" fillId="118" borderId="126" xfId="85" applyNumberFormat="1" applyFont="1" applyFill="1" applyBorder="1" applyAlignment="1" applyProtection="1">
      <alignment horizontal="center"/>
    </xf>
    <xf numFmtId="0" fontId="250" fillId="118" borderId="0" xfId="85" applyFont="1" applyFill="1"/>
    <xf numFmtId="0" fontId="250" fillId="0" borderId="0" xfId="85" applyFont="1" applyFill="1" applyBorder="1" applyProtection="1"/>
    <xf numFmtId="0" fontId="250" fillId="119" borderId="0" xfId="85" applyFont="1" applyFill="1"/>
    <xf numFmtId="0" fontId="5" fillId="119" borderId="0" xfId="85" applyFont="1" applyFill="1"/>
    <xf numFmtId="0" fontId="5" fillId="119" borderId="0" xfId="85" applyFont="1" applyFill="1" applyBorder="1" applyProtection="1"/>
    <xf numFmtId="0" fontId="5" fillId="119" borderId="0" xfId="85" applyFont="1" applyFill="1" applyProtection="1"/>
    <xf numFmtId="0" fontId="5" fillId="119" borderId="0" xfId="85" applyFont="1" applyFill="1" applyBorder="1"/>
    <xf numFmtId="0" fontId="6" fillId="119" borderId="0" xfId="85" applyFont="1" applyFill="1" applyBorder="1" applyProtection="1"/>
    <xf numFmtId="0" fontId="250" fillId="0" borderId="0" xfId="85" applyFont="1" applyFill="1"/>
    <xf numFmtId="175" fontId="5" fillId="0" borderId="0" xfId="85" applyNumberFormat="1" applyFont="1" applyFill="1" applyBorder="1" applyAlignment="1" applyProtection="1">
      <alignment horizontal="left"/>
    </xf>
    <xf numFmtId="0" fontId="253" fillId="0" borderId="0" xfId="48237" applyFont="1" applyFill="1" applyBorder="1" applyAlignment="1">
      <alignment horizontal="left"/>
    </xf>
    <xf numFmtId="0" fontId="5" fillId="0" borderId="0" xfId="80" applyFont="1" applyBorder="1" applyAlignment="1" applyProtection="1">
      <alignment horizontal="right" indent="1"/>
    </xf>
    <xf numFmtId="169" fontId="5" fillId="0" borderId="0" xfId="85" applyNumberFormat="1" applyFont="1" applyBorder="1" applyProtection="1"/>
    <xf numFmtId="169" fontId="5" fillId="0" borderId="0" xfId="85" applyNumberFormat="1" applyFont="1" applyProtection="1"/>
    <xf numFmtId="169" fontId="5" fillId="0" borderId="0" xfId="48237" applyNumberFormat="1" applyFont="1" applyBorder="1"/>
    <xf numFmtId="169" fontId="5" fillId="0" borderId="0" xfId="85" applyNumberFormat="1" applyFont="1" applyBorder="1"/>
    <xf numFmtId="168" fontId="32" fillId="0" borderId="0" xfId="0" applyNumberFormat="1" applyFont="1" applyFill="1" applyAlignment="1">
      <alignment vertical="center"/>
    </xf>
    <xf numFmtId="168" fontId="32" fillId="0" borderId="0" xfId="94" applyFont="1" applyFill="1">
      <alignment vertical="center"/>
    </xf>
    <xf numFmtId="0" fontId="5" fillId="0" borderId="106" xfId="85" quotePrefix="1" applyFont="1" applyBorder="1" applyAlignment="1">
      <alignment horizontal="center"/>
    </xf>
    <xf numFmtId="0" fontId="5" fillId="0" borderId="114" xfId="85" quotePrefix="1" applyFont="1" applyBorder="1" applyAlignment="1">
      <alignment horizontal="center"/>
    </xf>
    <xf numFmtId="0" fontId="5" fillId="0" borderId="114" xfId="85" applyFont="1" applyBorder="1" applyAlignment="1" applyProtection="1">
      <alignment horizontal="center" wrapText="1"/>
    </xf>
    <xf numFmtId="0" fontId="5" fillId="0" borderId="112" xfId="85" quotePrefix="1" applyFont="1" applyBorder="1" applyAlignment="1" applyProtection="1">
      <alignment horizontal="center"/>
    </xf>
    <xf numFmtId="0" fontId="5" fillId="0" borderId="114" xfId="85" applyFont="1" applyBorder="1" applyAlignment="1">
      <alignment horizontal="center"/>
    </xf>
    <xf numFmtId="9" fontId="2" fillId="43" borderId="110" xfId="77" applyFill="1" applyBorder="1" applyAlignment="1" applyProtection="1">
      <alignment vertical="center"/>
    </xf>
    <xf numFmtId="0" fontId="5" fillId="0" borderId="135" xfId="48234" applyFont="1" applyFill="1" applyBorder="1" applyAlignment="1" applyProtection="1">
      <alignment horizontal="center" vertical="center"/>
    </xf>
    <xf numFmtId="0" fontId="258" fillId="53" borderId="136" xfId="85" applyFont="1" applyFill="1" applyBorder="1" applyProtection="1"/>
    <xf numFmtId="0" fontId="258" fillId="0" borderId="136" xfId="85" applyFont="1" applyFill="1" applyBorder="1" applyProtection="1"/>
    <xf numFmtId="0" fontId="5" fillId="118" borderId="136" xfId="85" applyFont="1" applyFill="1" applyBorder="1" applyProtection="1"/>
    <xf numFmtId="0" fontId="5" fillId="0" borderId="136" xfId="85" applyFont="1" applyFill="1" applyBorder="1" applyProtection="1"/>
    <xf numFmtId="0" fontId="5" fillId="119" borderId="136" xfId="85" applyFont="1" applyFill="1" applyBorder="1" applyProtection="1"/>
    <xf numFmtId="0" fontId="5" fillId="0" borderId="137" xfId="85" quotePrefix="1" applyFont="1" applyBorder="1" applyAlignment="1">
      <alignment horizontal="center"/>
    </xf>
    <xf numFmtId="0" fontId="251" fillId="0" borderId="136" xfId="85" applyFont="1" applyFill="1" applyBorder="1" applyProtection="1">
      <protection locked="0"/>
    </xf>
    <xf numFmtId="0" fontId="5" fillId="119" borderId="136" xfId="85" applyFont="1" applyFill="1" applyBorder="1"/>
    <xf numFmtId="0" fontId="5" fillId="0" borderId="136" xfId="85" applyFont="1" applyFill="1" applyBorder="1"/>
    <xf numFmtId="0" fontId="5" fillId="0" borderId="138" xfId="85" quotePrefix="1" applyFont="1" applyBorder="1" applyAlignment="1">
      <alignment horizontal="center"/>
    </xf>
    <xf numFmtId="0" fontId="6" fillId="0" borderId="136" xfId="85" applyFont="1" applyBorder="1" applyProtection="1"/>
    <xf numFmtId="0" fontId="257" fillId="53" borderId="136" xfId="85" applyFont="1" applyFill="1" applyBorder="1" applyProtection="1"/>
    <xf numFmtId="0" fontId="257" fillId="0" borderId="136" xfId="85" applyFont="1" applyFill="1" applyBorder="1" applyProtection="1"/>
    <xf numFmtId="0" fontId="6" fillId="119" borderId="136" xfId="85" applyFont="1" applyFill="1" applyBorder="1" applyProtection="1"/>
    <xf numFmtId="0" fontId="6" fillId="0" borderId="136" xfId="85" applyFont="1" applyFill="1" applyBorder="1" applyProtection="1"/>
    <xf numFmtId="0" fontId="5" fillId="0" borderId="136" xfId="85" applyFont="1" applyBorder="1"/>
    <xf numFmtId="0" fontId="252" fillId="0" borderId="136" xfId="84" applyFont="1" applyBorder="1" applyAlignment="1" applyProtection="1">
      <alignment horizontal="center"/>
    </xf>
    <xf numFmtId="0" fontId="5" fillId="0" borderId="138" xfId="85" applyFont="1" applyBorder="1" applyAlignment="1" applyProtection="1">
      <alignment horizontal="center" wrapText="1"/>
    </xf>
    <xf numFmtId="0" fontId="5" fillId="0" borderId="139" xfId="85" quotePrefix="1" applyFont="1" applyBorder="1" applyAlignment="1" applyProtection="1">
      <alignment horizontal="center"/>
    </xf>
    <xf numFmtId="0" fontId="5" fillId="53" borderId="136" xfId="85" applyFont="1" applyFill="1" applyBorder="1" applyProtection="1"/>
    <xf numFmtId="0" fontId="5" fillId="0" borderId="138" xfId="85" applyFont="1" applyBorder="1" applyAlignment="1">
      <alignment horizontal="center"/>
    </xf>
    <xf numFmtId="171" fontId="5" fillId="0" borderId="136" xfId="48237" applyNumberFormat="1" applyFont="1" applyFill="1" applyBorder="1"/>
    <xf numFmtId="0" fontId="5" fillId="0" borderId="136" xfId="85" applyFont="1" applyBorder="1" applyProtection="1"/>
    <xf numFmtId="9" fontId="2" fillId="43" borderId="140" xfId="77" applyFill="1" applyBorder="1" applyAlignment="1" applyProtection="1">
      <alignment vertical="center"/>
    </xf>
    <xf numFmtId="169" fontId="5" fillId="0" borderId="136" xfId="85" applyNumberFormat="1" applyFont="1" applyBorder="1" applyProtection="1"/>
    <xf numFmtId="169" fontId="5" fillId="0" borderId="136" xfId="48237" applyNumberFormat="1" applyFont="1" applyBorder="1"/>
    <xf numFmtId="169" fontId="5" fillId="0" borderId="136" xfId="85" applyNumberFormat="1" applyFont="1" applyBorder="1"/>
    <xf numFmtId="0" fontId="0" fillId="0" borderId="124" xfId="0" applyFont="1" applyBorder="1" applyAlignment="1">
      <alignment horizontal="center" vertical="top"/>
    </xf>
    <xf numFmtId="1" fontId="3" fillId="2" borderId="104" xfId="0" applyNumberFormat="1" applyFont="1" applyFill="1" applyBorder="1" applyAlignment="1">
      <alignment horizontal="center" vertical="center"/>
    </xf>
    <xf numFmtId="0" fontId="0" fillId="0" borderId="142" xfId="0" applyFont="1" applyBorder="1" applyAlignment="1">
      <alignment horizontal="center" vertical="top"/>
    </xf>
    <xf numFmtId="1" fontId="3" fillId="2" borderId="141" xfId="0" applyNumberFormat="1" applyFont="1" applyFill="1" applyBorder="1" applyAlignment="1">
      <alignment horizontal="center" vertical="center"/>
    </xf>
    <xf numFmtId="0" fontId="5" fillId="119" borderId="0" xfId="85" applyFont="1" applyFill="1" applyAlignment="1">
      <alignment horizontal="center"/>
    </xf>
    <xf numFmtId="0" fontId="5" fillId="0" borderId="0" xfId="85" applyFont="1" applyFill="1" applyAlignment="1">
      <alignment horizontal="center"/>
    </xf>
    <xf numFmtId="0" fontId="5" fillId="118" borderId="0" xfId="85" applyFont="1" applyFill="1" applyAlignment="1">
      <alignment horizontal="center"/>
    </xf>
    <xf numFmtId="0" fontId="6" fillId="119" borderId="0" xfId="85" applyFont="1" applyFill="1" applyBorder="1" applyAlignment="1" applyProtection="1">
      <alignment horizontal="center"/>
    </xf>
    <xf numFmtId="0" fontId="258" fillId="53" borderId="0" xfId="85" applyFont="1" applyFill="1" applyAlignment="1">
      <alignment horizontal="center"/>
    </xf>
    <xf numFmtId="0" fontId="258" fillId="0" borderId="0" xfId="85" applyFont="1" applyFill="1" applyAlignment="1">
      <alignment horizontal="center"/>
    </xf>
    <xf numFmtId="0" fontId="5" fillId="0" borderId="131" xfId="85" applyFont="1" applyBorder="1" applyAlignment="1">
      <alignment horizontal="center" vertical="center"/>
    </xf>
    <xf numFmtId="0" fontId="245" fillId="42" borderId="0" xfId="79" applyFont="1" applyFill="1" applyBorder="1" applyAlignment="1" applyProtection="1">
      <alignment horizontal="left" indent="1"/>
      <protection locked="0"/>
    </xf>
    <xf numFmtId="168" fontId="32" fillId="48" borderId="0" xfId="94" applyFont="1" applyAlignment="1">
      <alignment horizontal="left" vertical="center" indent="1"/>
    </xf>
    <xf numFmtId="0" fontId="249" fillId="0" borderId="0" xfId="85" applyFont="1" applyAlignment="1">
      <alignment horizontal="left" indent="1"/>
    </xf>
    <xf numFmtId="0" fontId="6" fillId="0" borderId="0" xfId="85" applyFont="1" applyBorder="1" applyAlignment="1" applyProtection="1">
      <alignment horizontal="left" indent="1"/>
    </xf>
    <xf numFmtId="0" fontId="5" fillId="0" borderId="0" xfId="85" applyFont="1" applyBorder="1" applyAlignment="1" applyProtection="1">
      <alignment horizontal="left" indent="1"/>
    </xf>
    <xf numFmtId="168" fontId="33" fillId="49" borderId="0" xfId="96" applyFont="1" applyAlignment="1">
      <alignment horizontal="left" vertical="center" indent="1"/>
    </xf>
    <xf numFmtId="349" fontId="5" fillId="0" borderId="67" xfId="48235" applyNumberFormat="1" applyFont="1" applyBorder="1" applyAlignment="1">
      <alignment horizontal="left" indent="1"/>
    </xf>
    <xf numFmtId="14" fontId="5" fillId="3" borderId="68" xfId="85" applyNumberFormat="1" applyFont="1" applyFill="1" applyBorder="1" applyAlignment="1" applyProtection="1">
      <alignment horizontal="center"/>
      <protection locked="0"/>
    </xf>
    <xf numFmtId="0" fontId="5" fillId="3" borderId="68" xfId="85" applyFont="1" applyFill="1" applyBorder="1" applyAlignment="1" applyProtection="1">
      <protection locked="0"/>
    </xf>
    <xf numFmtId="0" fontId="5" fillId="3" borderId="68" xfId="85" applyFont="1" applyFill="1" applyBorder="1" applyAlignment="1" applyProtection="1">
      <alignment horizontal="left" indent="1"/>
      <protection locked="0"/>
    </xf>
    <xf numFmtId="170" fontId="5" fillId="3" borderId="68" xfId="83" applyNumberFormat="1" applyFont="1" applyFill="1" applyBorder="1" applyProtection="1">
      <protection locked="0"/>
    </xf>
    <xf numFmtId="0" fontId="5" fillId="3" borderId="68" xfId="83" applyNumberFormat="1" applyFont="1" applyFill="1" applyBorder="1" applyProtection="1">
      <protection locked="0"/>
    </xf>
    <xf numFmtId="173" fontId="5" fillId="3" borderId="68" xfId="83" applyNumberFormat="1" applyFont="1" applyFill="1" applyBorder="1" applyProtection="1">
      <protection locked="0"/>
    </xf>
    <xf numFmtId="170" fontId="5" fillId="3" borderId="68" xfId="83" applyNumberFormat="1" applyFont="1" applyFill="1" applyBorder="1" applyAlignment="1" applyProtection="1">
      <alignment horizontal="center"/>
      <protection locked="0"/>
    </xf>
    <xf numFmtId="170" fontId="5" fillId="3" borderId="68" xfId="83" applyNumberFormat="1" applyFont="1" applyFill="1" applyBorder="1" applyAlignment="1" applyProtection="1">
      <alignment horizontal="right" indent="1"/>
      <protection locked="0"/>
    </xf>
    <xf numFmtId="170" fontId="5" fillId="3" borderId="69" xfId="83" applyNumberFormat="1" applyFont="1" applyFill="1" applyBorder="1" applyAlignment="1" applyProtection="1">
      <alignment horizontal="left" indent="1"/>
      <protection locked="0"/>
    </xf>
    <xf numFmtId="349" fontId="5" fillId="0" borderId="70" xfId="48235" applyNumberFormat="1" applyFont="1" applyBorder="1" applyAlignment="1">
      <alignment horizontal="left" indent="1"/>
    </xf>
    <xf numFmtId="170" fontId="5" fillId="3" borderId="68" xfId="83" applyNumberFormat="1" applyFont="1" applyFill="1" applyBorder="1" applyAlignment="1" applyProtection="1">
      <alignment horizontal="left" indent="1"/>
      <protection locked="0"/>
    </xf>
    <xf numFmtId="170" fontId="5" fillId="3" borderId="69" xfId="83" applyNumberFormat="1" applyFont="1" applyFill="1" applyBorder="1" applyProtection="1">
      <protection locked="0"/>
    </xf>
    <xf numFmtId="349" fontId="5" fillId="0" borderId="67" xfId="84" applyNumberFormat="1" applyFont="1" applyFill="1" applyBorder="1" applyAlignment="1" applyProtection="1">
      <alignment horizontal="left" indent="1"/>
    </xf>
    <xf numFmtId="173" fontId="5" fillId="3" borderId="69" xfId="83" applyNumberFormat="1" applyFont="1" applyFill="1" applyBorder="1" applyProtection="1">
      <protection locked="0"/>
    </xf>
    <xf numFmtId="0" fontId="5" fillId="0" borderId="67" xfId="85" applyFont="1" applyBorder="1" applyAlignment="1" applyProtection="1">
      <alignment horizontal="left" indent="1"/>
    </xf>
    <xf numFmtId="0" fontId="5" fillId="0" borderId="64" xfId="84" applyFont="1" applyBorder="1" applyAlignment="1">
      <alignment horizontal="left" indent="1"/>
    </xf>
    <xf numFmtId="0" fontId="5" fillId="0" borderId="70" xfId="85" applyFont="1" applyBorder="1" applyAlignment="1" applyProtection="1">
      <alignment horizontal="left" indent="1"/>
    </xf>
    <xf numFmtId="0" fontId="5" fillId="0" borderId="64" xfId="85" applyFont="1" applyFill="1" applyBorder="1" applyAlignment="1" applyProtection="1">
      <alignment horizontal="center"/>
    </xf>
    <xf numFmtId="0" fontId="5" fillId="0" borderId="65" xfId="85" applyFont="1" applyFill="1" applyBorder="1" applyAlignment="1" applyProtection="1">
      <alignment horizontal="center"/>
    </xf>
    <xf numFmtId="0" fontId="5" fillId="0" borderId="66" xfId="85" applyFont="1" applyFill="1" applyBorder="1" applyAlignment="1" applyProtection="1">
      <alignment horizontal="center"/>
    </xf>
    <xf numFmtId="0" fontId="5" fillId="0" borderId="10" xfId="85" applyFont="1" applyFill="1" applyBorder="1"/>
    <xf numFmtId="0" fontId="5" fillId="0" borderId="64" xfId="85" applyFont="1" applyBorder="1" applyAlignment="1">
      <alignment horizontal="centerContinuous"/>
    </xf>
    <xf numFmtId="0" fontId="5" fillId="0" borderId="65" xfId="85" applyFont="1" applyBorder="1" applyAlignment="1">
      <alignment horizontal="centerContinuous"/>
    </xf>
    <xf numFmtId="0" fontId="5" fillId="0" borderId="66" xfId="85" applyFont="1" applyBorder="1" applyAlignment="1">
      <alignment horizontal="centerContinuous"/>
    </xf>
    <xf numFmtId="0" fontId="255" fillId="0" borderId="67" xfId="85" applyFont="1" applyBorder="1" applyAlignment="1">
      <alignment horizontal="center"/>
    </xf>
    <xf numFmtId="0" fontId="255" fillId="0" borderId="68" xfId="85" applyFont="1" applyBorder="1" applyAlignment="1">
      <alignment horizontal="center"/>
    </xf>
    <xf numFmtId="0" fontId="255" fillId="0" borderId="69" xfId="85" applyFont="1" applyBorder="1" applyAlignment="1">
      <alignment horizontal="center"/>
    </xf>
    <xf numFmtId="0" fontId="5" fillId="0" borderId="67" xfId="85" quotePrefix="1" applyFont="1" applyBorder="1" applyAlignment="1">
      <alignment horizontal="center"/>
    </xf>
    <xf numFmtId="0" fontId="5" fillId="0" borderId="68" xfId="85" quotePrefix="1" applyFont="1" applyBorder="1" applyAlignment="1">
      <alignment horizontal="center"/>
    </xf>
    <xf numFmtId="0" fontId="5" fillId="0" borderId="69" xfId="85" quotePrefix="1" applyFont="1" applyBorder="1" applyAlignment="1">
      <alignment horizontal="center"/>
    </xf>
    <xf numFmtId="349" fontId="5" fillId="0" borderId="82" xfId="84" applyNumberFormat="1" applyFont="1" applyFill="1" applyBorder="1" applyAlignment="1" applyProtection="1">
      <alignment horizontal="left" indent="1"/>
    </xf>
    <xf numFmtId="14" fontId="5" fillId="3" borderId="92" xfId="85" applyNumberFormat="1" applyFont="1" applyFill="1" applyBorder="1" applyAlignment="1" applyProtection="1">
      <alignment horizontal="center"/>
      <protection locked="0"/>
    </xf>
    <xf numFmtId="0" fontId="5" fillId="0" borderId="122" xfId="85" applyFont="1" applyBorder="1" applyAlignment="1">
      <alignment horizontal="left" indent="1"/>
    </xf>
    <xf numFmtId="0" fontId="5" fillId="0" borderId="57" xfId="85" applyFont="1" applyFill="1" applyBorder="1" applyAlignment="1" applyProtection="1"/>
    <xf numFmtId="0" fontId="5" fillId="0" borderId="57" xfId="85" applyFont="1" applyFill="1" applyBorder="1" applyAlignment="1">
      <alignment horizontal="center"/>
    </xf>
    <xf numFmtId="0" fontId="5" fillId="0" borderId="123" xfId="85" applyFont="1" applyFill="1" applyBorder="1" applyAlignment="1">
      <alignment horizontal="center"/>
    </xf>
    <xf numFmtId="0" fontId="5" fillId="0" borderId="14" xfId="85" applyFont="1" applyBorder="1" applyAlignment="1">
      <alignment horizontal="left" indent="1"/>
    </xf>
    <xf numFmtId="0" fontId="5" fillId="0" borderId="96" xfId="85" applyFont="1" applyFill="1" applyBorder="1" applyAlignment="1">
      <alignment horizontal="center"/>
    </xf>
    <xf numFmtId="0" fontId="5" fillId="0" borderId="57" xfId="85" applyFont="1" applyFill="1" applyBorder="1"/>
    <xf numFmtId="0" fontId="259" fillId="0" borderId="64" xfId="85" applyFont="1" applyBorder="1" applyAlignment="1" applyProtection="1">
      <alignment horizontal="center" wrapText="1"/>
    </xf>
    <xf numFmtId="0" fontId="259" fillId="0" borderId="65" xfId="85" applyFont="1" applyBorder="1" applyAlignment="1" applyProtection="1">
      <alignment horizontal="center" wrapText="1"/>
    </xf>
    <xf numFmtId="0" fontId="259" fillId="0" borderId="66" xfId="85" applyFont="1" applyBorder="1" applyAlignment="1" applyProtection="1">
      <alignment horizontal="center" wrapText="1"/>
    </xf>
    <xf numFmtId="0" fontId="5" fillId="0" borderId="143" xfId="85" applyFont="1" applyBorder="1" applyAlignment="1">
      <alignment horizontal="left" indent="1"/>
    </xf>
    <xf numFmtId="0" fontId="5" fillId="0" borderId="101" xfId="85" applyFont="1" applyFill="1" applyBorder="1" applyAlignment="1">
      <alignment horizontal="center"/>
    </xf>
    <xf numFmtId="0" fontId="5" fillId="0" borderId="101" xfId="85" applyFont="1" applyBorder="1" applyAlignment="1">
      <alignment horizontal="center" wrapText="1"/>
    </xf>
    <xf numFmtId="0" fontId="5" fillId="0" borderId="102" xfId="85" applyFont="1" applyFill="1" applyBorder="1" applyAlignment="1">
      <alignment horizontal="center" wrapText="1"/>
    </xf>
    <xf numFmtId="0" fontId="5" fillId="42" borderId="125" xfId="85" applyFont="1" applyFill="1" applyBorder="1" applyAlignment="1">
      <alignment horizontal="left" indent="1"/>
    </xf>
    <xf numFmtId="0" fontId="5" fillId="0" borderId="126" xfId="85" applyFont="1" applyFill="1" applyBorder="1" applyAlignment="1">
      <alignment horizontal="center"/>
    </xf>
    <xf numFmtId="0" fontId="5" fillId="0" borderId="127" xfId="85" applyFont="1" applyBorder="1"/>
    <xf numFmtId="0" fontId="5" fillId="0" borderId="106" xfId="85" applyFont="1" applyBorder="1" applyProtection="1"/>
    <xf numFmtId="0" fontId="5" fillId="0" borderId="107" xfId="85" applyFont="1" applyFill="1" applyBorder="1"/>
    <xf numFmtId="0" fontId="5" fillId="0" borderId="105" xfId="85" applyFont="1" applyFill="1" applyBorder="1"/>
    <xf numFmtId="0" fontId="5" fillId="0" borderId="104" xfId="85" applyFont="1" applyFill="1" applyBorder="1" applyAlignment="1" applyProtection="1">
      <alignment horizontal="left" indent="1"/>
    </xf>
    <xf numFmtId="0" fontId="5" fillId="0" borderId="102" xfId="85" applyFont="1" applyFill="1" applyBorder="1" applyAlignment="1">
      <alignment horizontal="center"/>
    </xf>
    <xf numFmtId="0" fontId="5" fillId="0" borderId="106" xfId="85" applyFont="1" applyFill="1" applyBorder="1" applyAlignment="1" applyProtection="1"/>
    <xf numFmtId="0" fontId="5" fillId="0" borderId="80" xfId="85" applyFont="1" applyBorder="1" applyAlignment="1">
      <alignment horizontal="center"/>
    </xf>
    <xf numFmtId="0" fontId="5" fillId="0" borderId="81" xfId="85" applyFont="1" applyFill="1" applyBorder="1" applyAlignment="1">
      <alignment horizontal="center"/>
    </xf>
    <xf numFmtId="0" fontId="5" fillId="0" borderId="125" xfId="85" applyFont="1" applyBorder="1" applyAlignment="1">
      <alignment horizontal="left" indent="1"/>
    </xf>
    <xf numFmtId="0" fontId="5" fillId="0" borderId="104" xfId="85" applyFont="1" applyFill="1" applyBorder="1" applyAlignment="1">
      <alignment horizontal="center"/>
    </xf>
    <xf numFmtId="0" fontId="5" fillId="0" borderId="82" xfId="85" applyFont="1" applyBorder="1" applyAlignment="1" applyProtection="1">
      <alignment horizontal="left" indent="1"/>
    </xf>
    <xf numFmtId="0" fontId="5" fillId="3" borderId="92" xfId="85" applyFont="1" applyFill="1" applyBorder="1" applyAlignment="1" applyProtection="1">
      <protection locked="0"/>
    </xf>
    <xf numFmtId="170" fontId="5" fillId="3" borderId="92" xfId="83" applyNumberFormat="1" applyFont="1" applyFill="1" applyBorder="1" applyProtection="1">
      <protection locked="0"/>
    </xf>
    <xf numFmtId="173" fontId="5" fillId="3" borderId="92" xfId="83" applyNumberFormat="1" applyFont="1" applyFill="1" applyBorder="1" applyProtection="1">
      <protection locked="0"/>
    </xf>
    <xf numFmtId="170" fontId="5" fillId="3" borderId="92" xfId="83" applyNumberFormat="1" applyFont="1" applyFill="1" applyBorder="1" applyAlignment="1" applyProtection="1">
      <alignment horizontal="center"/>
      <protection locked="0"/>
    </xf>
    <xf numFmtId="170" fontId="5" fillId="3" borderId="92" xfId="83" applyNumberFormat="1" applyFont="1" applyFill="1" applyBorder="1" applyAlignment="1" applyProtection="1">
      <alignment horizontal="right" indent="1"/>
      <protection locked="0"/>
    </xf>
    <xf numFmtId="170" fontId="5" fillId="3" borderId="92" xfId="83" applyNumberFormat="1" applyFont="1" applyFill="1" applyBorder="1" applyAlignment="1" applyProtection="1">
      <alignment horizontal="left" indent="1"/>
      <protection locked="0"/>
    </xf>
    <xf numFmtId="0" fontId="5" fillId="0" borderId="101" xfId="85" applyFont="1" applyFill="1" applyBorder="1" applyAlignment="1">
      <alignment horizontal="center" wrapText="1"/>
    </xf>
    <xf numFmtId="0" fontId="5" fillId="0" borderId="126" xfId="85" applyFont="1" applyFill="1" applyBorder="1" applyAlignment="1" applyProtection="1">
      <alignment horizontal="center" wrapText="1"/>
      <protection locked="0"/>
    </xf>
    <xf numFmtId="173" fontId="5" fillId="3" borderId="68" xfId="85" applyNumberFormat="1" applyFont="1" applyFill="1" applyBorder="1" applyAlignment="1" applyProtection="1">
      <alignment horizontal="left" indent="1"/>
      <protection locked="0"/>
    </xf>
    <xf numFmtId="0" fontId="5" fillId="3" borderId="92" xfId="83" applyNumberFormat="1" applyFont="1" applyFill="1" applyBorder="1" applyAlignment="1" applyProtection="1">
      <alignment horizontal="left" indent="1"/>
      <protection locked="0"/>
    </xf>
    <xf numFmtId="0" fontId="5" fillId="3" borderId="68" xfId="83" applyNumberFormat="1" applyFont="1" applyFill="1" applyBorder="1" applyAlignment="1" applyProtection="1">
      <alignment horizontal="left" indent="1"/>
      <protection locked="0"/>
    </xf>
    <xf numFmtId="0" fontId="5" fillId="0" borderId="143" xfId="84" applyFont="1" applyBorder="1" applyAlignment="1">
      <alignment horizontal="left" indent="1"/>
    </xf>
    <xf numFmtId="0" fontId="5" fillId="0" borderId="126" xfId="85" applyFont="1" applyFill="1" applyBorder="1" applyAlignment="1">
      <alignment horizontal="center" wrapText="1"/>
    </xf>
    <xf numFmtId="0" fontId="5" fillId="0" borderId="127" xfId="85" applyFont="1" applyFill="1" applyBorder="1" applyAlignment="1">
      <alignment horizontal="center" vertical="top"/>
    </xf>
    <xf numFmtId="252" fontId="5" fillId="3" borderId="92" xfId="83" applyNumberFormat="1" applyFont="1" applyFill="1" applyBorder="1" applyAlignment="1" applyProtection="1">
      <alignment horizontal="right" indent="1"/>
      <protection locked="0"/>
    </xf>
    <xf numFmtId="9" fontId="2" fillId="3" borderId="67" xfId="77" applyNumberFormat="1" applyFill="1" applyBorder="1" applyAlignment="1" applyProtection="1">
      <alignment vertical="center"/>
      <protection locked="0"/>
    </xf>
    <xf numFmtId="9" fontId="2" fillId="43" borderId="70" xfId="77" applyNumberFormat="1" applyFill="1" applyBorder="1" applyAlignment="1" applyProtection="1">
      <alignment vertical="center"/>
    </xf>
    <xf numFmtId="9" fontId="2" fillId="43" borderId="71" xfId="77" applyNumberFormat="1" applyFill="1" applyBorder="1" applyAlignment="1" applyProtection="1">
      <alignment vertical="center"/>
    </xf>
    <xf numFmtId="9" fontId="2" fillId="43" borderId="72" xfId="77" applyNumberFormat="1" applyFill="1" applyBorder="1" applyAlignment="1" applyProtection="1">
      <alignment vertical="center"/>
    </xf>
    <xf numFmtId="9" fontId="2" fillId="3" borderId="64" xfId="77" applyNumberFormat="1" applyFill="1" applyBorder="1" applyAlignment="1" applyProtection="1">
      <alignment vertical="center"/>
      <protection locked="0"/>
    </xf>
    <xf numFmtId="349" fontId="5" fillId="0" borderId="85" xfId="84" applyNumberFormat="1" applyFont="1" applyFill="1" applyBorder="1" applyAlignment="1" applyProtection="1">
      <alignment horizontal="center"/>
    </xf>
    <xf numFmtId="349" fontId="5" fillId="0" borderId="87" xfId="84" applyNumberFormat="1" applyFont="1" applyFill="1" applyBorder="1" applyAlignment="1" applyProtection="1">
      <alignment horizontal="center"/>
    </xf>
    <xf numFmtId="175" fontId="5" fillId="42" borderId="143" xfId="85" applyNumberFormat="1" applyFont="1" applyFill="1" applyBorder="1" applyAlignment="1" applyProtection="1">
      <alignment horizontal="center"/>
    </xf>
    <xf numFmtId="0" fontId="0" fillId="0" borderId="0" xfId="0" applyFont="1" applyAlignment="1">
      <alignment horizontal="left" vertical="top"/>
    </xf>
    <xf numFmtId="0" fontId="3" fillId="0" borderId="0" xfId="0" applyFont="1" applyAlignment="1">
      <alignment horizontal="left" vertical="top" indent="1"/>
    </xf>
    <xf numFmtId="0" fontId="0" fillId="0" borderId="0" xfId="0" applyFont="1" applyAlignment="1">
      <alignment horizontal="left" vertical="top" indent="2"/>
    </xf>
    <xf numFmtId="0" fontId="0" fillId="3" borderId="0" xfId="0" applyFont="1" applyFill="1" applyAlignment="1">
      <alignment horizontal="left" indent="2"/>
    </xf>
    <xf numFmtId="1" fontId="0" fillId="0" borderId="0" xfId="0" applyNumberFormat="1" applyFont="1" applyAlignment="1">
      <alignment horizontal="center" vertical="top"/>
    </xf>
    <xf numFmtId="0" fontId="25" fillId="47" borderId="57" xfId="90" applyFont="1" applyFill="1" applyBorder="1" applyAlignment="1">
      <alignment horizontal="center"/>
    </xf>
    <xf numFmtId="0" fontId="25" fillId="47" borderId="96" xfId="90" applyFont="1" applyFill="1" applyBorder="1" applyAlignment="1">
      <alignment horizontal="center"/>
    </xf>
    <xf numFmtId="0" fontId="0" fillId="0" borderId="0" xfId="0" applyFill="1" applyBorder="1" applyAlignment="1">
      <alignment horizontal="left" indent="1"/>
    </xf>
    <xf numFmtId="10" fontId="0" fillId="3" borderId="67" xfId="0" applyNumberFormat="1" applyFill="1" applyBorder="1"/>
    <xf numFmtId="10" fontId="0" fillId="3" borderId="68" xfId="0" applyNumberFormat="1" applyFill="1" applyBorder="1"/>
    <xf numFmtId="10" fontId="0" fillId="3" borderId="70" xfId="0" applyNumberFormat="1" applyFill="1" applyBorder="1"/>
    <xf numFmtId="10" fontId="0" fillId="3" borderId="71" xfId="0" applyNumberFormat="1" applyFill="1" applyBorder="1"/>
    <xf numFmtId="10" fontId="0" fillId="3" borderId="69" xfId="0" applyNumberFormat="1" applyFill="1" applyBorder="1"/>
    <xf numFmtId="10" fontId="5" fillId="52" borderId="76" xfId="2" applyNumberFormat="1" applyFont="1" applyFill="1" applyBorder="1"/>
    <xf numFmtId="10" fontId="5" fillId="52" borderId="77" xfId="2" applyNumberFormat="1" applyFont="1" applyFill="1" applyBorder="1"/>
    <xf numFmtId="10" fontId="5" fillId="52" borderId="78" xfId="2" applyNumberFormat="1" applyFont="1" applyFill="1" applyBorder="1"/>
    <xf numFmtId="10" fontId="0" fillId="51" borderId="64" xfId="0" applyNumberFormat="1" applyFill="1" applyBorder="1" applyAlignment="1">
      <alignment horizontal="right" vertical="top"/>
    </xf>
    <xf numFmtId="10" fontId="0" fillId="51" borderId="65" xfId="0" applyNumberFormat="1" applyFill="1" applyBorder="1" applyAlignment="1">
      <alignment horizontal="right" vertical="top"/>
    </xf>
    <xf numFmtId="10" fontId="0" fillId="51" borderId="66" xfId="0" applyNumberFormat="1" applyFill="1" applyBorder="1" applyAlignment="1">
      <alignment horizontal="right" vertical="top"/>
    </xf>
    <xf numFmtId="170" fontId="0" fillId="51" borderId="67" xfId="0" applyNumberFormat="1" applyFill="1" applyBorder="1" applyAlignment="1">
      <alignment horizontal="right" vertical="top"/>
    </xf>
    <xf numFmtId="170" fontId="0" fillId="51" borderId="68" xfId="0" applyNumberFormat="1" applyFill="1" applyBorder="1" applyAlignment="1">
      <alignment horizontal="right" vertical="top"/>
    </xf>
    <xf numFmtId="170" fontId="0" fillId="51" borderId="69" xfId="0" applyNumberFormat="1" applyFill="1" applyBorder="1" applyAlignment="1">
      <alignment horizontal="right" vertical="top"/>
    </xf>
    <xf numFmtId="170" fontId="0" fillId="51" borderId="70" xfId="0" applyNumberFormat="1" applyFill="1" applyBorder="1" applyAlignment="1">
      <alignment horizontal="right" vertical="top"/>
    </xf>
    <xf numFmtId="170" fontId="0" fillId="51" borderId="71" xfId="0" applyNumberFormat="1" applyFill="1" applyBorder="1" applyAlignment="1">
      <alignment horizontal="right" vertical="top"/>
    </xf>
    <xf numFmtId="170" fontId="0" fillId="51" borderId="72" xfId="0" applyNumberFormat="1" applyFill="1" applyBorder="1" applyAlignment="1">
      <alignment horizontal="right" vertical="top"/>
    </xf>
    <xf numFmtId="0" fontId="0" fillId="0" borderId="73" xfId="0" applyBorder="1" applyAlignment="1">
      <alignment horizontal="left" indent="1"/>
    </xf>
    <xf numFmtId="10" fontId="0" fillId="0" borderId="74" xfId="0" applyNumberFormat="1" applyBorder="1"/>
    <xf numFmtId="10" fontId="0" fillId="0" borderId="75" xfId="0" applyNumberFormat="1" applyBorder="1"/>
    <xf numFmtId="0" fontId="0" fillId="0" borderId="32" xfId="0" applyBorder="1"/>
    <xf numFmtId="0" fontId="0" fillId="0" borderId="11" xfId="0" applyBorder="1"/>
    <xf numFmtId="1" fontId="0" fillId="0" borderId="10" xfId="0" applyNumberFormat="1" applyBorder="1" applyAlignment="1">
      <alignment horizontal="left" indent="1"/>
    </xf>
    <xf numFmtId="0" fontId="0" fillId="53" borderId="0" xfId="0" applyFill="1" applyBorder="1"/>
    <xf numFmtId="0" fontId="0" fillId="0" borderId="86" xfId="0" applyBorder="1"/>
    <xf numFmtId="1" fontId="3" fillId="53" borderId="76" xfId="0" applyNumberFormat="1" applyFont="1" applyFill="1" applyBorder="1" applyAlignment="1">
      <alignment horizontal="center" vertical="center"/>
    </xf>
    <xf numFmtId="1" fontId="3" fillId="53" borderId="77" xfId="0" applyNumberFormat="1" applyFont="1" applyFill="1" applyBorder="1" applyAlignment="1">
      <alignment horizontal="center" vertical="center"/>
    </xf>
    <xf numFmtId="1" fontId="3" fillId="53" borderId="78" xfId="0" applyNumberFormat="1" applyFont="1" applyFill="1" applyBorder="1" applyAlignment="1">
      <alignment horizontal="center" vertical="center"/>
    </xf>
    <xf numFmtId="0" fontId="243" fillId="0" borderId="0" xfId="0" applyFont="1" applyFill="1" applyAlignment="1">
      <alignment horizontal="left" vertical="top" indent="1"/>
    </xf>
    <xf numFmtId="10" fontId="5" fillId="44" borderId="66" xfId="77" applyNumberFormat="1" applyFont="1" applyFill="1" applyBorder="1" applyAlignment="1" applyProtection="1">
      <alignment horizontal="right" indent="1"/>
    </xf>
    <xf numFmtId="10" fontId="5" fillId="44" borderId="69" xfId="77" applyNumberFormat="1" applyFont="1" applyFill="1" applyBorder="1" applyAlignment="1" applyProtection="1">
      <alignment horizontal="right" indent="1"/>
    </xf>
    <xf numFmtId="10" fontId="5" fillId="44" borderId="72" xfId="77" applyNumberFormat="1" applyFont="1" applyFill="1" applyBorder="1" applyAlignment="1" applyProtection="1">
      <alignment horizontal="right" indent="1"/>
    </xf>
    <xf numFmtId="1" fontId="3" fillId="0" borderId="0" xfId="0" applyNumberFormat="1" applyFont="1" applyFill="1" applyBorder="1" applyAlignment="1">
      <alignment horizontal="center" vertical="center"/>
    </xf>
    <xf numFmtId="168" fontId="5" fillId="3"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xf>
    <xf numFmtId="10" fontId="0" fillId="0" borderId="68" xfId="0" applyNumberFormat="1" applyFill="1" applyBorder="1"/>
    <xf numFmtId="10" fontId="0" fillId="0" borderId="71" xfId="0" applyNumberFormat="1" applyFill="1" applyBorder="1"/>
    <xf numFmtId="10" fontId="0" fillId="0" borderId="67" xfId="0" applyNumberFormat="1" applyFill="1" applyBorder="1"/>
    <xf numFmtId="10" fontId="0" fillId="0" borderId="70" xfId="0" applyNumberFormat="1" applyFill="1" applyBorder="1"/>
    <xf numFmtId="10" fontId="0" fillId="0" borderId="69" xfId="0" applyNumberFormat="1" applyFill="1" applyBorder="1"/>
    <xf numFmtId="10" fontId="0" fillId="3" borderId="82" xfId="0" applyNumberFormat="1" applyFill="1" applyBorder="1"/>
    <xf numFmtId="10" fontId="0" fillId="3" borderId="92" xfId="0" applyNumberFormat="1" applyFill="1" applyBorder="1"/>
    <xf numFmtId="10" fontId="0" fillId="3" borderId="65" xfId="0" applyNumberFormat="1" applyFill="1" applyBorder="1"/>
    <xf numFmtId="10" fontId="0" fillId="3" borderId="66" xfId="0" applyNumberFormat="1" applyFill="1" applyBorder="1"/>
    <xf numFmtId="0" fontId="0" fillId="0" borderId="85" xfId="0" applyBorder="1" applyAlignment="1">
      <alignment horizontal="left" indent="1"/>
    </xf>
    <xf numFmtId="0" fontId="0" fillId="0" borderId="86" xfId="0" applyBorder="1" applyAlignment="1">
      <alignment horizontal="left" indent="1"/>
    </xf>
    <xf numFmtId="0" fontId="0" fillId="0" borderId="87" xfId="0" applyBorder="1" applyAlignment="1">
      <alignment horizontal="left" indent="1"/>
    </xf>
    <xf numFmtId="3" fontId="6" fillId="0" borderId="0" xfId="89" applyNumberFormat="1" applyFont="1" applyFill="1" applyBorder="1" applyAlignment="1">
      <alignment horizontal="left" indent="1"/>
    </xf>
    <xf numFmtId="0" fontId="243" fillId="0" borderId="0" xfId="0" applyFont="1" applyBorder="1" applyAlignment="1">
      <alignment horizontal="center"/>
    </xf>
    <xf numFmtId="0" fontId="0" fillId="0" borderId="0" xfId="0" applyBorder="1" applyAlignment="1">
      <alignment horizontal="left"/>
    </xf>
    <xf numFmtId="0" fontId="0" fillId="0" borderId="0" xfId="0" applyBorder="1" applyAlignment="1">
      <alignment horizontal="center"/>
    </xf>
    <xf numFmtId="0" fontId="0" fillId="53" borderId="0" xfId="0" applyFill="1" applyBorder="1" applyAlignment="1">
      <alignment horizontal="left" indent="1"/>
    </xf>
    <xf numFmtId="0" fontId="243" fillId="53" borderId="0" xfId="0" applyFont="1" applyFill="1" applyBorder="1" applyAlignment="1">
      <alignment horizontal="center"/>
    </xf>
    <xf numFmtId="0" fontId="0" fillId="53" borderId="0" xfId="0" applyFill="1" applyBorder="1" applyAlignment="1">
      <alignment horizontal="left"/>
    </xf>
    <xf numFmtId="0" fontId="0" fillId="53" borderId="0" xfId="0" applyFill="1" applyBorder="1" applyAlignment="1">
      <alignment horizontal="center"/>
    </xf>
    <xf numFmtId="0" fontId="243" fillId="0" borderId="0" xfId="0" applyFont="1" applyFill="1" applyBorder="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1" fontId="3" fillId="2" borderId="124" xfId="0" applyNumberFormat="1" applyFont="1" applyFill="1" applyBorder="1" applyAlignment="1">
      <alignment horizontal="center" vertical="center"/>
    </xf>
    <xf numFmtId="0" fontId="5" fillId="0" borderId="114" xfId="85" applyFont="1" applyFill="1" applyBorder="1" applyAlignment="1" applyProtection="1">
      <alignment horizontal="center"/>
    </xf>
    <xf numFmtId="0" fontId="259" fillId="0" borderId="114" xfId="85" applyFont="1" applyBorder="1" applyAlignment="1" applyProtection="1">
      <alignment horizontal="center" wrapText="1"/>
    </xf>
    <xf numFmtId="0" fontId="5" fillId="0" borderId="114" xfId="85" applyFont="1" applyBorder="1" applyAlignment="1">
      <alignment horizontal="centerContinuous"/>
    </xf>
    <xf numFmtId="0" fontId="255" fillId="0" borderId="112" xfId="85" applyFont="1" applyBorder="1" applyAlignment="1">
      <alignment horizontal="center"/>
    </xf>
    <xf numFmtId="0" fontId="5" fillId="0" borderId="112" xfId="85" quotePrefix="1" applyFont="1" applyBorder="1" applyAlignment="1">
      <alignment horizontal="center"/>
    </xf>
    <xf numFmtId="9" fontId="2" fillId="43" borderId="110" xfId="77" applyNumberFormat="1" applyFill="1" applyBorder="1" applyAlignment="1" applyProtection="1">
      <alignment vertical="center"/>
    </xf>
    <xf numFmtId="0" fontId="0" fillId="0" borderId="144" xfId="0" applyFont="1" applyBorder="1" applyAlignment="1">
      <alignment horizontal="center" vertical="top"/>
    </xf>
    <xf numFmtId="1" fontId="3" fillId="2" borderId="144" xfId="0" applyNumberFormat="1" applyFont="1" applyFill="1" applyBorder="1" applyAlignment="1">
      <alignment horizontal="center" vertical="center"/>
    </xf>
    <xf numFmtId="0" fontId="5" fillId="0" borderId="136" xfId="85" applyFont="1" applyFill="1" applyBorder="1" applyAlignment="1" applyProtection="1">
      <alignment horizontal="center"/>
    </xf>
    <xf numFmtId="0" fontId="5" fillId="0" borderId="138" xfId="85" applyFont="1" applyFill="1" applyBorder="1" applyAlignment="1" applyProtection="1">
      <alignment horizontal="center"/>
    </xf>
    <xf numFmtId="0" fontId="259" fillId="0" borderId="138" xfId="85" applyFont="1" applyBorder="1" applyAlignment="1" applyProtection="1">
      <alignment horizontal="center" wrapText="1"/>
    </xf>
    <xf numFmtId="0" fontId="5" fillId="0" borderId="138" xfId="85" applyFont="1" applyBorder="1" applyAlignment="1">
      <alignment horizontal="centerContinuous"/>
    </xf>
    <xf numFmtId="0" fontId="255" fillId="0" borderId="139" xfId="85" applyFont="1" applyBorder="1" applyAlignment="1">
      <alignment horizontal="center"/>
    </xf>
    <xf numFmtId="0" fontId="5" fillId="0" borderId="139" xfId="85" quotePrefix="1" applyFont="1" applyBorder="1" applyAlignment="1">
      <alignment horizontal="center"/>
    </xf>
    <xf numFmtId="9" fontId="2" fillId="43" borderId="140" xfId="77" applyNumberFormat="1" applyFill="1" applyBorder="1" applyAlignment="1" applyProtection="1">
      <alignment vertical="center"/>
    </xf>
    <xf numFmtId="168" fontId="32" fillId="0" borderId="0" xfId="94" applyFont="1" applyFill="1" applyAlignment="1">
      <alignment horizontal="left" vertical="center" indent="1"/>
    </xf>
    <xf numFmtId="0" fontId="243" fillId="117" borderId="0" xfId="0" applyFont="1" applyFill="1"/>
    <xf numFmtId="0" fontId="243" fillId="117" borderId="0" xfId="0" applyFont="1" applyFill="1" applyAlignment="1">
      <alignment horizontal="left" indent="1"/>
    </xf>
    <xf numFmtId="0" fontId="243" fillId="117" borderId="0" xfId="0" applyFont="1" applyFill="1" applyAlignment="1">
      <alignment wrapText="1"/>
    </xf>
    <xf numFmtId="10" fontId="0" fillId="0" borderId="0" xfId="0" applyNumberFormat="1" applyFill="1" applyBorder="1"/>
    <xf numFmtId="3" fontId="5" fillId="0" borderId="118" xfId="89" applyNumberFormat="1" applyFont="1" applyFill="1" applyBorder="1" applyAlignment="1">
      <alignment horizontal="left" indent="1"/>
    </xf>
    <xf numFmtId="3" fontId="5" fillId="0" borderId="116" xfId="89" applyNumberFormat="1" applyFont="1" applyFill="1" applyBorder="1" applyAlignment="1">
      <alignment horizontal="left" indent="1"/>
    </xf>
    <xf numFmtId="173" fontId="0" fillId="0" borderId="65" xfId="0" applyNumberFormat="1" applyFill="1" applyBorder="1" applyAlignment="1">
      <alignment horizontal="right" indent="1"/>
    </xf>
    <xf numFmtId="173" fontId="0" fillId="0" borderId="66" xfId="0" applyNumberFormat="1" applyFill="1" applyBorder="1" applyAlignment="1">
      <alignment horizontal="right" indent="1"/>
    </xf>
    <xf numFmtId="173" fontId="0" fillId="0" borderId="68" xfId="0" applyNumberFormat="1" applyFill="1" applyBorder="1" applyAlignment="1">
      <alignment horizontal="right" indent="1"/>
    </xf>
    <xf numFmtId="173" fontId="0" fillId="0" borderId="69" xfId="0" applyNumberFormat="1" applyFill="1" applyBorder="1" applyAlignment="1">
      <alignment horizontal="right" indent="1"/>
    </xf>
    <xf numFmtId="173" fontId="0" fillId="0" borderId="67" xfId="0" applyNumberFormat="1" applyFill="1" applyBorder="1" applyAlignment="1">
      <alignment horizontal="right" indent="1"/>
    </xf>
    <xf numFmtId="173" fontId="0" fillId="0" borderId="70" xfId="0" applyNumberFormat="1" applyFill="1" applyBorder="1" applyAlignment="1">
      <alignment horizontal="right" indent="1"/>
    </xf>
    <xf numFmtId="173" fontId="0" fillId="0" borderId="71" xfId="0" applyNumberFormat="1" applyFill="1" applyBorder="1" applyAlignment="1">
      <alignment horizontal="right" indent="1"/>
    </xf>
    <xf numFmtId="0" fontId="0" fillId="0" borderId="0" xfId="0" applyFill="1" applyBorder="1" applyAlignment="1">
      <alignment horizontal="left" wrapText="1" indent="1"/>
    </xf>
    <xf numFmtId="0" fontId="0" fillId="0" borderId="0" xfId="0" applyNumberFormat="1" applyFill="1" applyAlignment="1">
      <alignment horizontal="left" indent="1"/>
    </xf>
    <xf numFmtId="0" fontId="6" fillId="0" borderId="0" xfId="77" applyNumberFormat="1" applyFont="1" applyFill="1" applyBorder="1" applyAlignment="1" applyProtection="1">
      <alignment horizontal="left" indent="1"/>
    </xf>
    <xf numFmtId="0" fontId="5" fillId="0" borderId="0" xfId="77" applyNumberFormat="1" applyFont="1" applyFill="1" applyBorder="1" applyAlignment="1" applyProtection="1">
      <alignment horizontal="center"/>
    </xf>
    <xf numFmtId="170" fontId="6" fillId="0" borderId="0" xfId="77" applyNumberFormat="1" applyFont="1" applyFill="1" applyBorder="1" applyProtection="1"/>
    <xf numFmtId="170" fontId="3" fillId="0" borderId="0" xfId="0" applyNumberFormat="1" applyFont="1" applyFill="1"/>
    <xf numFmtId="9" fontId="0" fillId="51" borderId="143" xfId="1" applyNumberFormat="1" applyFont="1" applyFill="1" applyBorder="1" applyAlignment="1">
      <alignment horizontal="right"/>
    </xf>
    <xf numFmtId="9" fontId="0" fillId="51" borderId="101" xfId="1" applyNumberFormat="1" applyFont="1" applyFill="1" applyBorder="1" applyAlignment="1">
      <alignment horizontal="right"/>
    </xf>
    <xf numFmtId="9" fontId="0" fillId="51" borderId="102" xfId="1" applyNumberFormat="1" applyFont="1" applyFill="1" applyBorder="1" applyAlignment="1">
      <alignment horizontal="right"/>
    </xf>
    <xf numFmtId="9" fontId="2" fillId="3" borderId="64" xfId="95" applyNumberFormat="1" applyFill="1" applyBorder="1" applyAlignment="1" applyProtection="1">
      <alignment vertical="center"/>
      <protection locked="0"/>
    </xf>
    <xf numFmtId="1" fontId="0" fillId="0" borderId="0" xfId="0" applyNumberFormat="1" applyFill="1" applyAlignment="1">
      <alignment horizontal="center" vertical="top"/>
    </xf>
    <xf numFmtId="252" fontId="6" fillId="0" borderId="0" xfId="2" applyNumberFormat="1" applyFont="1" applyFill="1" applyBorder="1"/>
    <xf numFmtId="168" fontId="6" fillId="0" borderId="0" xfId="0" applyNumberFormat="1" applyFont="1" applyFill="1" applyBorder="1" applyAlignment="1">
      <alignment horizontal="left" vertical="center"/>
    </xf>
    <xf numFmtId="0" fontId="0" fillId="0" borderId="0" xfId="0" applyAlignment="1">
      <alignment horizontal="center"/>
    </xf>
    <xf numFmtId="0" fontId="6" fillId="0" borderId="0" xfId="85" applyFont="1" applyFill="1" applyBorder="1" applyAlignment="1">
      <alignment horizontal="left" vertical="center" wrapText="1"/>
    </xf>
    <xf numFmtId="9" fontId="5" fillId="52" borderId="70" xfId="75" applyNumberFormat="1" applyFont="1" applyFill="1" applyBorder="1" applyAlignment="1" applyProtection="1">
      <alignment vertical="top"/>
    </xf>
    <xf numFmtId="9" fontId="5" fillId="52" borderId="71" xfId="75" applyNumberFormat="1" applyFont="1" applyFill="1" applyBorder="1" applyAlignment="1" applyProtection="1">
      <alignment vertical="top"/>
    </xf>
    <xf numFmtId="9" fontId="5" fillId="52" borderId="72" xfId="75" applyNumberFormat="1" applyFont="1" applyFill="1" applyBorder="1" applyAlignment="1" applyProtection="1">
      <alignment vertical="top"/>
    </xf>
    <xf numFmtId="0" fontId="5" fillId="0" borderId="0" xfId="85" applyFont="1" applyFill="1" applyBorder="1" applyAlignment="1">
      <alignment horizontal="left" vertical="center" wrapText="1"/>
    </xf>
    <xf numFmtId="0" fontId="6" fillId="0" borderId="0" xfId="85" applyFont="1" applyFill="1" applyBorder="1" applyAlignment="1">
      <alignment horizontal="left" vertical="center" wrapText="1"/>
    </xf>
    <xf numFmtId="178" fontId="5" fillId="0" borderId="68" xfId="7" applyNumberFormat="1" applyFont="1" applyBorder="1" applyAlignment="1">
      <alignment horizontal="center"/>
    </xf>
    <xf numFmtId="178" fontId="0" fillId="0" borderId="68" xfId="0" applyNumberFormat="1" applyBorder="1" applyAlignment="1">
      <alignment horizontal="center"/>
    </xf>
    <xf numFmtId="178" fontId="0" fillId="0" borderId="69" xfId="0" applyNumberFormat="1" applyBorder="1" applyAlignment="1">
      <alignment horizontal="center"/>
    </xf>
    <xf numFmtId="178" fontId="5" fillId="0" borderId="68" xfId="7" applyNumberFormat="1" applyFont="1" applyFill="1" applyBorder="1" applyAlignment="1">
      <alignment horizontal="center" vertical="center"/>
    </xf>
    <xf numFmtId="178" fontId="5" fillId="0" borderId="71" xfId="7" applyNumberFormat="1" applyFont="1" applyFill="1" applyBorder="1" applyAlignment="1">
      <alignment horizontal="center" vertical="center"/>
    </xf>
    <xf numFmtId="0" fontId="5" fillId="0" borderId="64" xfId="7" applyFont="1" applyFill="1" applyBorder="1" applyAlignment="1">
      <alignment horizontal="left" vertical="center" wrapText="1" indent="1"/>
    </xf>
    <xf numFmtId="0" fontId="5" fillId="0" borderId="70" xfId="7" applyFont="1" applyFill="1" applyBorder="1" applyAlignment="1">
      <alignment horizontal="left" vertical="center" wrapText="1" indent="1"/>
    </xf>
    <xf numFmtId="173" fontId="5" fillId="3" borderId="65" xfId="7" applyNumberFormat="1" applyFont="1" applyFill="1" applyBorder="1" applyAlignment="1">
      <alignment horizontal="center"/>
    </xf>
    <xf numFmtId="173" fontId="5" fillId="3" borderId="68" xfId="7" applyNumberFormat="1" applyFont="1" applyFill="1" applyBorder="1" applyAlignment="1">
      <alignment horizontal="center"/>
    </xf>
    <xf numFmtId="2" fontId="5" fillId="0" borderId="67" xfId="7" applyNumberFormat="1" applyFont="1" applyFill="1" applyBorder="1" applyAlignment="1">
      <alignment horizontal="center"/>
    </xf>
    <xf numFmtId="1" fontId="5" fillId="0" borderId="68" xfId="7" applyNumberFormat="1" applyFont="1" applyFill="1" applyBorder="1" applyAlignment="1">
      <alignment horizontal="center"/>
    </xf>
    <xf numFmtId="2" fontId="5" fillId="0" borderId="70" xfId="7" applyNumberFormat="1" applyFont="1" applyFill="1" applyBorder="1" applyAlignment="1">
      <alignment horizontal="center"/>
    </xf>
    <xf numFmtId="1" fontId="5" fillId="0" borderId="71" xfId="7" applyNumberFormat="1" applyFont="1" applyFill="1" applyBorder="1" applyAlignment="1">
      <alignment horizontal="center"/>
    </xf>
    <xf numFmtId="178" fontId="0" fillId="51" borderId="76" xfId="1" applyNumberFormat="1" applyFont="1" applyFill="1" applyBorder="1" applyAlignment="1">
      <alignment horizontal="right"/>
    </xf>
    <xf numFmtId="0" fontId="0" fillId="0" borderId="0" xfId="0" applyFont="1" applyAlignment="1">
      <alignment horizontal="left" vertical="top" indent="1"/>
    </xf>
    <xf numFmtId="0" fontId="0" fillId="0" borderId="0" xfId="0" applyAlignment="1">
      <alignment horizontal="right" indent="1"/>
    </xf>
    <xf numFmtId="0" fontId="0" fillId="0" borderId="0" xfId="0" applyFont="1" applyAlignment="1">
      <alignment horizontal="right" indent="1"/>
    </xf>
    <xf numFmtId="0" fontId="243" fillId="117" borderId="0" xfId="0" applyFont="1" applyFill="1" applyAlignment="1">
      <alignment vertical="top"/>
    </xf>
    <xf numFmtId="0" fontId="243" fillId="0" borderId="0" xfId="0" applyFont="1" applyFill="1" applyAlignment="1">
      <alignment vertical="top"/>
    </xf>
    <xf numFmtId="0" fontId="3" fillId="0" borderId="0" xfId="0" applyFont="1" applyFill="1" applyAlignment="1">
      <alignment vertical="top"/>
    </xf>
    <xf numFmtId="347" fontId="5" fillId="54" borderId="76" xfId="2" applyNumberFormat="1" applyFont="1" applyFill="1" applyBorder="1" applyAlignment="1">
      <alignment horizontal="center"/>
    </xf>
    <xf numFmtId="347" fontId="5" fillId="54" borderId="77" xfId="2" applyNumberFormat="1" applyFont="1" applyFill="1" applyBorder="1" applyAlignment="1">
      <alignment horizontal="center"/>
    </xf>
    <xf numFmtId="347" fontId="5" fillId="54" borderId="78" xfId="2" applyNumberFormat="1" applyFont="1" applyFill="1" applyBorder="1" applyAlignment="1">
      <alignment horizontal="center"/>
    </xf>
    <xf numFmtId="164" fontId="0" fillId="0" borderId="0" xfId="1" applyFont="1"/>
    <xf numFmtId="0" fontId="0" fillId="3" borderId="0" xfId="0" applyFont="1" applyFill="1" applyAlignment="1">
      <alignment horizontal="left" vertical="top" indent="1"/>
    </xf>
    <xf numFmtId="0" fontId="0" fillId="3" borderId="0" xfId="0" applyFont="1" applyFill="1" applyAlignment="1">
      <alignment horizontal="left" vertical="top" indent="1"/>
    </xf>
    <xf numFmtId="172" fontId="5" fillId="38" borderId="73" xfId="1" applyNumberFormat="1" applyFont="1" applyFill="1" applyBorder="1" applyProtection="1"/>
    <xf numFmtId="172" fontId="5" fillId="38" borderId="74" xfId="1" applyNumberFormat="1" applyFont="1" applyFill="1" applyBorder="1" applyProtection="1"/>
    <xf numFmtId="172" fontId="5" fillId="38" borderId="75" xfId="1" applyNumberFormat="1" applyFont="1" applyFill="1" applyBorder="1" applyProtection="1"/>
    <xf numFmtId="0" fontId="5" fillId="3" borderId="129" xfId="48237" applyFont="1" applyFill="1" applyBorder="1" applyAlignment="1">
      <alignment horizontal="left"/>
    </xf>
    <xf numFmtId="0" fontId="5" fillId="3" borderId="129" xfId="85" applyFont="1" applyFill="1" applyBorder="1" applyProtection="1"/>
    <xf numFmtId="0" fontId="5" fillId="3" borderId="129" xfId="84" applyFont="1" applyFill="1" applyBorder="1" applyAlignment="1">
      <alignment wrapText="1"/>
    </xf>
    <xf numFmtId="0" fontId="6" fillId="0" borderId="129" xfId="85" applyFont="1" applyFill="1" applyBorder="1" applyAlignment="1">
      <alignment horizontal="left" vertical="center"/>
    </xf>
    <xf numFmtId="14" fontId="5" fillId="3" borderId="30" xfId="2" applyNumberFormat="1" applyFont="1" applyFill="1" applyBorder="1"/>
    <xf numFmtId="0" fontId="6" fillId="53" borderId="0" xfId="77" applyNumberFormat="1" applyFont="1" applyFill="1" applyBorder="1" applyAlignment="1" applyProtection="1">
      <alignment horizontal="left" indent="1"/>
    </xf>
    <xf numFmtId="0" fontId="5" fillId="53" borderId="0" xfId="77" applyNumberFormat="1" applyFont="1" applyFill="1" applyBorder="1" applyAlignment="1" applyProtection="1">
      <alignment horizontal="center"/>
    </xf>
    <xf numFmtId="170" fontId="6" fillId="53" borderId="0" xfId="77" applyNumberFormat="1" applyFont="1" applyFill="1" applyBorder="1" applyProtection="1"/>
    <xf numFmtId="170" fontId="3" fillId="53" borderId="0" xfId="0" applyNumberFormat="1" applyFont="1" applyFill="1"/>
    <xf numFmtId="0" fontId="6" fillId="117" borderId="0" xfId="77" applyNumberFormat="1" applyFont="1" applyFill="1" applyBorder="1" applyAlignment="1" applyProtection="1">
      <alignment horizontal="left" indent="1"/>
    </xf>
    <xf numFmtId="0" fontId="5" fillId="117" borderId="0" xfId="77" applyNumberFormat="1" applyFont="1" applyFill="1" applyBorder="1" applyAlignment="1" applyProtection="1">
      <alignment horizontal="left" indent="1"/>
    </xf>
    <xf numFmtId="0" fontId="3" fillId="53" borderId="0" xfId="0" applyNumberFormat="1"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0" fillId="42" borderId="0" xfId="0" applyFill="1" applyBorder="1" applyAlignment="1">
      <alignment horizontal="center" vertical="center" wrapText="1"/>
    </xf>
    <xf numFmtId="173" fontId="3" fillId="42" borderId="0" xfId="0" applyNumberFormat="1" applyFont="1" applyFill="1" applyBorder="1" applyAlignment="1">
      <alignment horizontal="right" vertical="top"/>
    </xf>
    <xf numFmtId="165" fontId="6" fillId="42" borderId="0" xfId="2" applyNumberFormat="1" applyFont="1" applyFill="1" applyBorder="1" applyAlignment="1">
      <alignment vertical="center"/>
    </xf>
    <xf numFmtId="0" fontId="0" fillId="42" borderId="0" xfId="0" applyFont="1" applyFill="1" applyAlignment="1">
      <alignment horizontal="left" vertical="top" indent="1"/>
    </xf>
    <xf numFmtId="0" fontId="243" fillId="42" borderId="0" xfId="0" applyFont="1" applyFill="1" applyAlignment="1">
      <alignment horizontal="left" vertical="top"/>
    </xf>
    <xf numFmtId="0" fontId="0" fillId="42" borderId="0" xfId="0" applyFill="1" applyAlignment="1">
      <alignment horizontal="center" vertical="center"/>
    </xf>
    <xf numFmtId="1" fontId="0" fillId="42" borderId="0" xfId="0" quotePrefix="1" applyNumberFormat="1" applyFill="1" applyAlignment="1">
      <alignment horizontal="right" vertical="top"/>
    </xf>
    <xf numFmtId="0" fontId="0" fillId="0" borderId="0" xfId="0" applyAlignment="1">
      <alignment horizontal="right" vertical="center"/>
    </xf>
    <xf numFmtId="0" fontId="5" fillId="0" borderId="0" xfId="84" applyFont="1" applyFill="1" applyBorder="1" applyAlignment="1"/>
    <xf numFmtId="0" fontId="5" fillId="3" borderId="68" xfId="85" applyFont="1" applyFill="1" applyBorder="1" applyAlignment="1" applyProtection="1">
      <alignment horizontal="left" indent="1"/>
      <protection locked="0"/>
    </xf>
    <xf numFmtId="0" fontId="5" fillId="0" borderId="0" xfId="85" applyFont="1" applyFill="1" applyBorder="1" applyAlignment="1">
      <alignment horizontal="left" vertical="center" wrapText="1"/>
    </xf>
    <xf numFmtId="1" fontId="0" fillId="0" borderId="76" xfId="0" applyNumberFormat="1" applyFont="1" applyFill="1" applyBorder="1" applyAlignment="1">
      <alignment horizontal="right" vertical="top"/>
    </xf>
    <xf numFmtId="1" fontId="0" fillId="0" borderId="77" xfId="0" applyNumberFormat="1" applyFont="1" applyFill="1" applyBorder="1" applyAlignment="1">
      <alignment horizontal="right" vertical="top"/>
    </xf>
    <xf numFmtId="1" fontId="0" fillId="0" borderId="78" xfId="0" applyNumberFormat="1" applyFont="1" applyFill="1" applyBorder="1" applyAlignment="1">
      <alignment horizontal="right" vertical="top"/>
    </xf>
    <xf numFmtId="0" fontId="19" fillId="0" borderId="0" xfId="75" applyFont="1" applyBorder="1"/>
    <xf numFmtId="0" fontId="20" fillId="0" borderId="0" xfId="75" applyFont="1" applyAlignment="1" applyProtection="1">
      <alignment horizontal="left" indent="1"/>
    </xf>
    <xf numFmtId="0" fontId="20" fillId="0" borderId="0" xfId="75" applyFont="1" applyAlignment="1" applyProtection="1">
      <alignment horizontal="left" vertical="center" indent="1"/>
    </xf>
    <xf numFmtId="0" fontId="5" fillId="42" borderId="0" xfId="7" applyFont="1" applyFill="1" applyBorder="1" applyAlignment="1">
      <alignment horizontal="left" indent="1"/>
    </xf>
    <xf numFmtId="0" fontId="6" fillId="0" borderId="10" xfId="7" applyFont="1" applyBorder="1" applyAlignment="1">
      <alignment horizontal="center" vertical="center"/>
    </xf>
    <xf numFmtId="0" fontId="255" fillId="0" borderId="77" xfId="7" applyFont="1" applyFill="1" applyBorder="1" applyAlignment="1">
      <alignment horizontal="center" vertical="center" wrapText="1"/>
    </xf>
    <xf numFmtId="0" fontId="255" fillId="0" borderId="78" xfId="7" applyFont="1" applyFill="1" applyBorder="1" applyAlignment="1">
      <alignment horizontal="center" vertical="center" wrapText="1"/>
    </xf>
    <xf numFmtId="0" fontId="0" fillId="120" borderId="14" xfId="0" applyFill="1" applyBorder="1"/>
    <xf numFmtId="0" fontId="0" fillId="120" borderId="0" xfId="0" applyFill="1" applyBorder="1"/>
    <xf numFmtId="0" fontId="0" fillId="120" borderId="15" xfId="0" applyFill="1" applyBorder="1"/>
    <xf numFmtId="0" fontId="0" fillId="120" borderId="96" xfId="0" applyFill="1" applyBorder="1"/>
    <xf numFmtId="0" fontId="0" fillId="120" borderId="100" xfId="0" applyFill="1" applyBorder="1"/>
    <xf numFmtId="173" fontId="0" fillId="120" borderId="64" xfId="0" applyNumberFormat="1" applyFill="1" applyBorder="1" applyAlignment="1">
      <alignment horizontal="right" indent="1"/>
    </xf>
    <xf numFmtId="173" fontId="0" fillId="120" borderId="65" xfId="0" applyNumberFormat="1" applyFill="1" applyBorder="1" applyAlignment="1">
      <alignment horizontal="right" indent="1"/>
    </xf>
    <xf numFmtId="173" fontId="0" fillId="120" borderId="67" xfId="0" applyNumberFormat="1" applyFill="1" applyBorder="1" applyAlignment="1">
      <alignment horizontal="right" indent="1"/>
    </xf>
    <xf numFmtId="173" fontId="0" fillId="120" borderId="68" xfId="0" applyNumberFormat="1" applyFill="1" applyBorder="1" applyAlignment="1">
      <alignment horizontal="right" indent="1"/>
    </xf>
    <xf numFmtId="173" fontId="0" fillId="120" borderId="69" xfId="0" applyNumberFormat="1" applyFill="1" applyBorder="1" applyAlignment="1">
      <alignment horizontal="right" indent="1"/>
    </xf>
    <xf numFmtId="173" fontId="0" fillId="120" borderId="71" xfId="0" applyNumberFormat="1" applyFill="1" applyBorder="1" applyAlignment="1">
      <alignment horizontal="right" indent="1"/>
    </xf>
    <xf numFmtId="173" fontId="0" fillId="120" borderId="72" xfId="0" applyNumberFormat="1" applyFill="1" applyBorder="1" applyAlignment="1">
      <alignment horizontal="right" indent="1"/>
    </xf>
    <xf numFmtId="0" fontId="0" fillId="120" borderId="122" xfId="0" applyFill="1" applyBorder="1"/>
    <xf numFmtId="0" fontId="0" fillId="120" borderId="25" xfId="0" applyFill="1" applyBorder="1"/>
    <xf numFmtId="0" fontId="0" fillId="120" borderId="119" xfId="0" applyFill="1" applyBorder="1"/>
    <xf numFmtId="0" fontId="0" fillId="120" borderId="113" xfId="0" applyFill="1" applyBorder="1"/>
    <xf numFmtId="173" fontId="5" fillId="120" borderId="76" xfId="7" applyNumberFormat="1" applyFont="1" applyFill="1" applyBorder="1" applyAlignment="1">
      <alignment horizontal="center"/>
    </xf>
    <xf numFmtId="173" fontId="5" fillId="120" borderId="77" xfId="7" applyNumberFormat="1" applyFont="1" applyFill="1" applyBorder="1" applyAlignment="1">
      <alignment horizontal="center"/>
    </xf>
    <xf numFmtId="0" fontId="0" fillId="54" borderId="125" xfId="0" applyFill="1" applyBorder="1" applyAlignment="1">
      <alignment horizontal="right" vertical="top"/>
    </xf>
    <xf numFmtId="0" fontId="5" fillId="3" borderId="85" xfId="2" applyNumberFormat="1" applyFont="1" applyFill="1" applyBorder="1" applyAlignment="1">
      <alignment horizontal="left" vertical="top"/>
    </xf>
    <xf numFmtId="0" fontId="5" fillId="3" borderId="86" xfId="2" applyNumberFormat="1" applyFont="1" applyFill="1" applyBorder="1" applyAlignment="1">
      <alignment horizontal="left" vertical="top"/>
    </xf>
    <xf numFmtId="0" fontId="5" fillId="3" borderId="87" xfId="2" applyNumberFormat="1" applyFont="1" applyFill="1" applyBorder="1" applyAlignment="1">
      <alignment horizontal="left" vertical="top"/>
    </xf>
    <xf numFmtId="172" fontId="5" fillId="38" borderId="85" xfId="1" applyNumberFormat="1" applyFont="1" applyFill="1" applyBorder="1" applyProtection="1"/>
    <xf numFmtId="172" fontId="5" fillId="38" borderId="87" xfId="1" applyNumberFormat="1" applyFont="1" applyFill="1" applyBorder="1" applyProtection="1"/>
    <xf numFmtId="172" fontId="5" fillId="38" borderId="125" xfId="1" applyNumberFormat="1" applyFont="1" applyFill="1" applyBorder="1" applyProtection="1"/>
    <xf numFmtId="172" fontId="5" fillId="38" borderId="126" xfId="1" applyNumberFormat="1" applyFont="1" applyFill="1" applyBorder="1" applyProtection="1"/>
    <xf numFmtId="172" fontId="5" fillId="38" borderId="99" xfId="1" applyNumberFormat="1" applyFont="1" applyFill="1" applyBorder="1" applyProtection="1"/>
    <xf numFmtId="172" fontId="5" fillId="38" borderId="146" xfId="1" applyNumberFormat="1" applyFont="1" applyFill="1" applyBorder="1" applyProtection="1"/>
    <xf numFmtId="172" fontId="5" fillId="3" borderId="64" xfId="2" applyNumberFormat="1" applyFont="1" applyFill="1" applyBorder="1"/>
    <xf numFmtId="172" fontId="5" fillId="3" borderId="65" xfId="2" applyNumberFormat="1" applyFont="1" applyFill="1" applyBorder="1"/>
    <xf numFmtId="172" fontId="5" fillId="52" borderId="64" xfId="2" applyNumberFormat="1" applyFont="1" applyFill="1" applyBorder="1"/>
    <xf numFmtId="172" fontId="5" fillId="52" borderId="66" xfId="2" applyNumberFormat="1" applyFont="1" applyFill="1" applyBorder="1"/>
    <xf numFmtId="172" fontId="5" fillId="3" borderId="67" xfId="2" applyNumberFormat="1" applyFont="1" applyFill="1" applyBorder="1"/>
    <xf numFmtId="172" fontId="5" fillId="3" borderId="68" xfId="2" applyNumberFormat="1" applyFont="1" applyFill="1" applyBorder="1"/>
    <xf numFmtId="172" fontId="5" fillId="52" borderId="67" xfId="2" applyNumberFormat="1" applyFont="1" applyFill="1" applyBorder="1"/>
    <xf numFmtId="172" fontId="5" fillId="52" borderId="69" xfId="2" applyNumberFormat="1" applyFont="1" applyFill="1" applyBorder="1"/>
    <xf numFmtId="172" fontId="5" fillId="3" borderId="73" xfId="2" applyNumberFormat="1" applyFont="1" applyFill="1" applyBorder="1"/>
    <xf numFmtId="172" fontId="5" fillId="3" borderId="74" xfId="2" applyNumberFormat="1" applyFont="1" applyFill="1" applyBorder="1"/>
    <xf numFmtId="172" fontId="5" fillId="52" borderId="73" xfId="2" applyNumberFormat="1" applyFont="1" applyFill="1" applyBorder="1"/>
    <xf numFmtId="172" fontId="5" fillId="52" borderId="75" xfId="2" applyNumberFormat="1" applyFont="1" applyFill="1" applyBorder="1"/>
    <xf numFmtId="172" fontId="0" fillId="3" borderId="64" xfId="0" applyNumberFormat="1" applyFill="1" applyBorder="1" applyAlignment="1">
      <alignment horizontal="right" vertical="top"/>
    </xf>
    <xf numFmtId="172" fontId="0" fillId="3" borderId="67" xfId="0" applyNumberFormat="1" applyFill="1" applyBorder="1" applyAlignment="1">
      <alignment horizontal="right" vertical="top"/>
    </xf>
    <xf numFmtId="172" fontId="0" fillId="3" borderId="68" xfId="0" applyNumberFormat="1" applyFill="1" applyBorder="1" applyAlignment="1">
      <alignment horizontal="right" vertical="top"/>
    </xf>
    <xf numFmtId="172" fontId="0" fillId="51" borderId="67" xfId="0" applyNumberFormat="1" applyFont="1" applyFill="1" applyBorder="1" applyAlignment="1">
      <alignment horizontal="right"/>
    </xf>
    <xf numFmtId="172" fontId="0" fillId="51" borderId="68" xfId="0" applyNumberFormat="1" applyFont="1" applyFill="1" applyBorder="1" applyAlignment="1">
      <alignment horizontal="right"/>
    </xf>
    <xf numFmtId="172" fontId="3" fillId="52" borderId="76" xfId="0" applyNumberFormat="1" applyFont="1" applyFill="1" applyBorder="1" applyAlignment="1">
      <alignment horizontal="right"/>
    </xf>
    <xf numFmtId="172" fontId="3" fillId="52" borderId="77" xfId="0" applyNumberFormat="1" applyFont="1" applyFill="1" applyBorder="1" applyAlignment="1">
      <alignment horizontal="right"/>
    </xf>
    <xf numFmtId="172" fontId="3" fillId="52" borderId="78" xfId="0" applyNumberFormat="1" applyFont="1" applyFill="1" applyBorder="1" applyAlignment="1">
      <alignment horizontal="right"/>
    </xf>
    <xf numFmtId="172" fontId="0" fillId="3" borderId="66" xfId="0" applyNumberFormat="1" applyFill="1" applyBorder="1" applyAlignment="1">
      <alignment horizontal="right" vertical="top"/>
    </xf>
    <xf numFmtId="172" fontId="0" fillId="3" borderId="69" xfId="0" applyNumberFormat="1" applyFill="1" applyBorder="1" applyAlignment="1">
      <alignment horizontal="right" vertical="top"/>
    </xf>
    <xf numFmtId="172" fontId="0" fillId="3" borderId="75" xfId="0" applyNumberFormat="1" applyFill="1" applyBorder="1" applyAlignment="1">
      <alignment horizontal="right" vertical="top"/>
    </xf>
    <xf numFmtId="172" fontId="3" fillId="52" borderId="76" xfId="0" applyNumberFormat="1" applyFont="1" applyFill="1" applyBorder="1" applyAlignment="1">
      <alignment horizontal="right" vertical="top"/>
    </xf>
    <xf numFmtId="172" fontId="3" fillId="52" borderId="77" xfId="0" applyNumberFormat="1" applyFont="1" applyFill="1" applyBorder="1" applyAlignment="1">
      <alignment horizontal="right" vertical="top"/>
    </xf>
    <xf numFmtId="172" fontId="3" fillId="52" borderId="78" xfId="0" applyNumberFormat="1" applyFont="1" applyFill="1" applyBorder="1" applyAlignment="1">
      <alignment horizontal="right" vertical="top"/>
    </xf>
    <xf numFmtId="172" fontId="0" fillId="3" borderId="68" xfId="0" applyNumberFormat="1" applyFont="1" applyFill="1" applyBorder="1" applyAlignment="1">
      <alignment horizontal="right" vertical="top"/>
    </xf>
    <xf numFmtId="172" fontId="0" fillId="52" borderId="76" xfId="0" applyNumberFormat="1" applyFont="1" applyFill="1" applyBorder="1" applyAlignment="1">
      <alignment horizontal="right"/>
    </xf>
    <xf numFmtId="172" fontId="0" fillId="52" borderId="77" xfId="0" applyNumberFormat="1" applyFont="1" applyFill="1" applyBorder="1" applyAlignment="1">
      <alignment horizontal="right"/>
    </xf>
    <xf numFmtId="172" fontId="0" fillId="52" borderId="78" xfId="0" applyNumberFormat="1" applyFont="1" applyFill="1" applyBorder="1" applyAlignment="1">
      <alignment horizontal="right"/>
    </xf>
    <xf numFmtId="172" fontId="3" fillId="52" borderId="64" xfId="0" applyNumberFormat="1" applyFont="1" applyFill="1" applyBorder="1" applyAlignment="1">
      <alignment horizontal="right" vertical="top"/>
    </xf>
    <xf numFmtId="172" fontId="3" fillId="52" borderId="65" xfId="0" applyNumberFormat="1" applyFont="1" applyFill="1" applyBorder="1" applyAlignment="1">
      <alignment horizontal="right" vertical="top"/>
    </xf>
    <xf numFmtId="172" fontId="3" fillId="52" borderId="66" xfId="0" applyNumberFormat="1" applyFont="1" applyFill="1" applyBorder="1" applyAlignment="1">
      <alignment horizontal="right" vertical="top"/>
    </xf>
    <xf numFmtId="172" fontId="0" fillId="3" borderId="76" xfId="0" applyNumberFormat="1" applyFill="1" applyBorder="1" applyAlignment="1">
      <alignment horizontal="right" vertical="top"/>
    </xf>
    <xf numFmtId="172" fontId="0" fillId="3" borderId="77" xfId="0" applyNumberFormat="1" applyFill="1" applyBorder="1" applyAlignment="1">
      <alignment horizontal="right" vertical="top"/>
    </xf>
    <xf numFmtId="172" fontId="0" fillId="3" borderId="78" xfId="0" applyNumberFormat="1" applyFill="1" applyBorder="1" applyAlignment="1">
      <alignment horizontal="right" vertical="top"/>
    </xf>
    <xf numFmtId="172" fontId="0" fillId="54" borderId="76" xfId="0" applyNumberFormat="1" applyFill="1" applyBorder="1" applyAlignment="1">
      <alignment horizontal="right" vertical="top"/>
    </xf>
    <xf numFmtId="172" fontId="0" fillId="54" borderId="77" xfId="0" applyNumberFormat="1" applyFill="1" applyBorder="1" applyAlignment="1">
      <alignment horizontal="right" vertical="top"/>
    </xf>
    <xf numFmtId="172" fontId="0" fillId="54" borderId="78" xfId="0" applyNumberFormat="1" applyFill="1" applyBorder="1" applyAlignment="1">
      <alignment horizontal="right" vertical="top"/>
    </xf>
    <xf numFmtId="172" fontId="0" fillId="51" borderId="76" xfId="0" quotePrefix="1" applyNumberFormat="1" applyFill="1" applyBorder="1" applyAlignment="1">
      <alignment horizontal="right" vertical="top"/>
    </xf>
    <xf numFmtId="172" fontId="0" fillId="51" borderId="77" xfId="0" quotePrefix="1" applyNumberFormat="1" applyFill="1" applyBorder="1" applyAlignment="1">
      <alignment horizontal="right" vertical="top"/>
    </xf>
    <xf numFmtId="172" fontId="0" fillId="52" borderId="76" xfId="0" applyNumberFormat="1" applyFont="1" applyFill="1" applyBorder="1" applyAlignment="1">
      <alignment horizontal="right" vertical="top"/>
    </xf>
    <xf numFmtId="172" fontId="0" fillId="52" borderId="77" xfId="0" applyNumberFormat="1" applyFont="1" applyFill="1" applyBorder="1" applyAlignment="1">
      <alignment horizontal="right" vertical="top"/>
    </xf>
    <xf numFmtId="172" fontId="0" fillId="52" borderId="78" xfId="0" applyNumberFormat="1" applyFont="1" applyFill="1" applyBorder="1" applyAlignment="1">
      <alignment horizontal="right" vertical="top"/>
    </xf>
    <xf numFmtId="172" fontId="5" fillId="3" borderId="64" xfId="2" applyNumberFormat="1" applyFont="1" applyFill="1" applyBorder="1" applyAlignment="1">
      <alignment vertical="center"/>
    </xf>
    <xf numFmtId="172" fontId="5" fillId="3" borderId="65" xfId="2" applyNumberFormat="1" applyFont="1" applyFill="1" applyBorder="1" applyAlignment="1">
      <alignment vertical="center"/>
    </xf>
    <xf numFmtId="172" fontId="5" fillId="52" borderId="120" xfId="2" applyNumberFormat="1" applyFont="1" applyFill="1" applyBorder="1" applyAlignment="1">
      <alignment vertical="center"/>
    </xf>
    <xf numFmtId="172" fontId="5" fillId="52" borderId="85" xfId="2" applyNumberFormat="1" applyFont="1" applyFill="1" applyBorder="1" applyAlignment="1">
      <alignment vertical="center"/>
    </xf>
    <xf numFmtId="172" fontId="5" fillId="3" borderId="73" xfId="2" applyNumberFormat="1" applyFont="1" applyFill="1" applyBorder="1" applyAlignment="1">
      <alignment vertical="center"/>
    </xf>
    <xf numFmtId="172" fontId="5" fillId="3" borderId="74" xfId="2" applyNumberFormat="1" applyFont="1" applyFill="1" applyBorder="1" applyAlignment="1">
      <alignment vertical="center"/>
    </xf>
    <xf numFmtId="172" fontId="5" fillId="52" borderId="121" xfId="2" applyNumberFormat="1" applyFont="1" applyFill="1" applyBorder="1" applyAlignment="1">
      <alignment vertical="center"/>
    </xf>
    <xf numFmtId="172" fontId="5" fillId="52" borderId="147" xfId="2" applyNumberFormat="1" applyFont="1" applyFill="1" applyBorder="1" applyAlignment="1">
      <alignment vertical="center"/>
    </xf>
    <xf numFmtId="172" fontId="5" fillId="52" borderId="120" xfId="2" applyNumberFormat="1" applyFont="1" applyFill="1" applyBorder="1"/>
    <xf numFmtId="172" fontId="5" fillId="52" borderId="85" xfId="2" applyNumberFormat="1" applyFont="1" applyFill="1" applyBorder="1"/>
    <xf numFmtId="172" fontId="5" fillId="52" borderId="118" xfId="2" applyNumberFormat="1" applyFont="1" applyFill="1" applyBorder="1"/>
    <xf numFmtId="172" fontId="5" fillId="52" borderId="86" xfId="2" applyNumberFormat="1" applyFont="1" applyFill="1" applyBorder="1"/>
    <xf numFmtId="172" fontId="5" fillId="52" borderId="121" xfId="2" applyNumberFormat="1" applyFont="1" applyFill="1" applyBorder="1"/>
    <xf numFmtId="172" fontId="5" fillId="52" borderId="87" xfId="2" applyNumberFormat="1" applyFont="1" applyFill="1" applyBorder="1"/>
    <xf numFmtId="172" fontId="0" fillId="117" borderId="76" xfId="0" applyNumberFormat="1" applyFill="1" applyBorder="1" applyAlignment="1">
      <alignment horizontal="right" vertical="top"/>
    </xf>
    <xf numFmtId="172" fontId="0" fillId="117" borderId="77" xfId="0" applyNumberFormat="1" applyFill="1" applyBorder="1" applyAlignment="1">
      <alignment horizontal="right" vertical="top"/>
    </xf>
    <xf numFmtId="172" fontId="0" fillId="117" borderId="78" xfId="0" applyNumberFormat="1" applyFill="1" applyBorder="1" applyAlignment="1">
      <alignment horizontal="right" vertical="top"/>
    </xf>
    <xf numFmtId="172" fontId="0" fillId="52" borderId="79" xfId="0" applyNumberFormat="1" applyFill="1" applyBorder="1" applyAlignment="1">
      <alignment horizontal="right" vertical="top"/>
    </xf>
    <xf numFmtId="172" fontId="0" fillId="52" borderId="80" xfId="0" applyNumberFormat="1" applyFill="1" applyBorder="1" applyAlignment="1">
      <alignment horizontal="right" vertical="top"/>
    </xf>
    <xf numFmtId="172" fontId="0" fillId="52" borderId="81" xfId="0" applyNumberFormat="1" applyFill="1" applyBorder="1" applyAlignment="1">
      <alignment horizontal="right" vertical="top"/>
    </xf>
    <xf numFmtId="172" fontId="6" fillId="52" borderId="76" xfId="2" applyNumberFormat="1" applyFont="1" applyFill="1" applyBorder="1" applyAlignment="1">
      <alignment vertical="center"/>
    </xf>
    <xf numFmtId="172" fontId="6" fillId="52" borderId="78" xfId="2" applyNumberFormat="1" applyFont="1" applyFill="1" applyBorder="1" applyAlignment="1">
      <alignment vertical="center"/>
    </xf>
    <xf numFmtId="172" fontId="5" fillId="52" borderId="64" xfId="2" applyNumberFormat="1" applyFont="1" applyFill="1" applyBorder="1" applyAlignment="1">
      <alignment vertical="center"/>
    </xf>
    <xf numFmtId="172" fontId="5" fillId="52" borderId="66" xfId="2" applyNumberFormat="1" applyFont="1" applyFill="1" applyBorder="1" applyAlignment="1">
      <alignment vertical="center"/>
    </xf>
    <xf numFmtId="172" fontId="5" fillId="52" borderId="73" xfId="2" applyNumberFormat="1" applyFont="1" applyFill="1" applyBorder="1" applyAlignment="1">
      <alignment vertical="center"/>
    </xf>
    <xf numFmtId="172" fontId="5" fillId="52" borderId="75" xfId="2" applyNumberFormat="1" applyFont="1" applyFill="1" applyBorder="1" applyAlignment="1">
      <alignment vertical="center"/>
    </xf>
    <xf numFmtId="172" fontId="5" fillId="52" borderId="67" xfId="2" applyNumberFormat="1" applyFont="1" applyFill="1" applyBorder="1" applyAlignment="1">
      <alignment vertical="center"/>
    </xf>
    <xf numFmtId="172" fontId="5" fillId="52" borderId="69" xfId="2" applyNumberFormat="1" applyFont="1" applyFill="1" applyBorder="1" applyAlignment="1">
      <alignment vertical="center"/>
    </xf>
    <xf numFmtId="172" fontId="0" fillId="0" borderId="64" xfId="0" applyNumberFormat="1" applyFill="1" applyBorder="1" applyAlignment="1">
      <alignment horizontal="right" vertical="top"/>
    </xf>
    <xf numFmtId="172" fontId="0" fillId="52" borderId="64" xfId="0" applyNumberFormat="1" applyFont="1" applyFill="1" applyBorder="1" applyAlignment="1">
      <alignment horizontal="right" vertical="top"/>
    </xf>
    <xf numFmtId="172" fontId="0" fillId="0" borderId="74" xfId="0" applyNumberFormat="1" applyFont="1" applyFill="1" applyBorder="1" applyAlignment="1">
      <alignment horizontal="right"/>
    </xf>
    <xf numFmtId="172" fontId="0" fillId="0" borderId="75" xfId="0" applyNumberFormat="1" applyFont="1" applyFill="1" applyBorder="1" applyAlignment="1">
      <alignment horizontal="right"/>
    </xf>
    <xf numFmtId="172" fontId="0" fillId="51" borderId="70" xfId="1" applyNumberFormat="1" applyFont="1" applyFill="1" applyBorder="1" applyAlignment="1">
      <alignment horizontal="right"/>
    </xf>
    <xf numFmtId="172" fontId="0" fillId="51" borderId="71" xfId="1" applyNumberFormat="1" applyFont="1" applyFill="1" applyBorder="1" applyAlignment="1"/>
    <xf numFmtId="172" fontId="6" fillId="52" borderId="76" xfId="2" applyNumberFormat="1" applyFont="1" applyFill="1" applyBorder="1" applyAlignment="1">
      <alignment horizontal="right" vertical="center"/>
    </xf>
    <xf numFmtId="172" fontId="6" fillId="52" borderId="78" xfId="2" applyNumberFormat="1" applyFont="1" applyFill="1" applyBorder="1" applyAlignment="1">
      <alignment horizontal="right" vertical="center"/>
    </xf>
    <xf numFmtId="172" fontId="3" fillId="52" borderId="76" xfId="1" applyNumberFormat="1" applyFont="1" applyFill="1" applyBorder="1" applyAlignment="1">
      <alignment horizontal="right"/>
    </xf>
    <xf numFmtId="172" fontId="3" fillId="52" borderId="30" xfId="1" applyNumberFormat="1" applyFont="1" applyFill="1" applyBorder="1" applyAlignment="1">
      <alignment horizontal="right"/>
    </xf>
    <xf numFmtId="172" fontId="0" fillId="52" borderId="79" xfId="0" applyNumberFormat="1" applyFill="1" applyBorder="1"/>
    <xf numFmtId="172" fontId="0" fillId="52" borderId="80" xfId="0" applyNumberFormat="1" applyFill="1" applyBorder="1"/>
    <xf numFmtId="172" fontId="0" fillId="52" borderId="81" xfId="0" applyNumberFormat="1" applyFill="1" applyBorder="1"/>
    <xf numFmtId="172" fontId="0" fillId="52" borderId="64" xfId="0" applyNumberFormat="1" applyFill="1" applyBorder="1" applyAlignment="1">
      <alignment horizontal="right" vertical="top"/>
    </xf>
    <xf numFmtId="172" fontId="0" fillId="52" borderId="65" xfId="0" applyNumberFormat="1" applyFill="1" applyBorder="1" applyAlignment="1">
      <alignment horizontal="right" vertical="top"/>
    </xf>
    <xf numFmtId="172" fontId="0" fillId="52" borderId="66" xfId="0" applyNumberFormat="1" applyFill="1" applyBorder="1" applyAlignment="1">
      <alignment horizontal="right" vertical="top"/>
    </xf>
    <xf numFmtId="172" fontId="5" fillId="52" borderId="64" xfId="1" applyNumberFormat="1" applyFont="1" applyFill="1" applyBorder="1" applyProtection="1"/>
    <xf numFmtId="252" fontId="0" fillId="51" borderId="73" xfId="0" applyNumberFormat="1" applyFont="1" applyFill="1" applyBorder="1" applyAlignment="1">
      <alignment horizontal="right"/>
    </xf>
    <xf numFmtId="252" fontId="0" fillId="51" borderId="74" xfId="0" applyNumberFormat="1" applyFont="1" applyFill="1" applyBorder="1" applyAlignment="1">
      <alignment horizontal="right"/>
    </xf>
    <xf numFmtId="172" fontId="0" fillId="51" borderId="74" xfId="0" applyNumberFormat="1" applyFont="1" applyFill="1" applyBorder="1" applyAlignment="1">
      <alignment horizontal="right"/>
    </xf>
    <xf numFmtId="172" fontId="0" fillId="51" borderId="75" xfId="0" applyNumberFormat="1" applyFont="1" applyFill="1" applyBorder="1" applyAlignment="1">
      <alignment horizontal="right"/>
    </xf>
    <xf numFmtId="172" fontId="0" fillId="52" borderId="64" xfId="0" applyNumberFormat="1" applyFont="1" applyFill="1" applyBorder="1"/>
    <xf numFmtId="172" fontId="0" fillId="52" borderId="65" xfId="0" applyNumberFormat="1" applyFont="1" applyFill="1" applyBorder="1"/>
    <xf numFmtId="172" fontId="0" fillId="52" borderId="66" xfId="0" applyNumberFormat="1" applyFont="1" applyFill="1" applyBorder="1"/>
    <xf numFmtId="172" fontId="5" fillId="52" borderId="65" xfId="2" applyNumberFormat="1" applyFont="1" applyFill="1" applyBorder="1"/>
    <xf numFmtId="172" fontId="6" fillId="52" borderId="64" xfId="2" applyNumberFormat="1" applyFont="1" applyFill="1" applyBorder="1"/>
    <xf numFmtId="172" fontId="6" fillId="52" borderId="65" xfId="2" applyNumberFormat="1" applyFont="1" applyFill="1" applyBorder="1"/>
    <xf numFmtId="172" fontId="6" fillId="52" borderId="66" xfId="2" applyNumberFormat="1" applyFont="1" applyFill="1" applyBorder="1"/>
    <xf numFmtId="172" fontId="6" fillId="52" borderId="76" xfId="2" applyNumberFormat="1" applyFont="1" applyFill="1" applyBorder="1"/>
    <xf numFmtId="172" fontId="6" fillId="52" borderId="77" xfId="2" applyNumberFormat="1" applyFont="1" applyFill="1" applyBorder="1"/>
    <xf numFmtId="172" fontId="6" fillId="52" borderId="78" xfId="2" applyNumberFormat="1" applyFont="1" applyFill="1" applyBorder="1"/>
    <xf numFmtId="172" fontId="5" fillId="38" borderId="143" xfId="1" applyNumberFormat="1" applyFont="1" applyFill="1" applyBorder="1" applyProtection="1"/>
    <xf numFmtId="172" fontId="5" fillId="38" borderId="101" xfId="1" applyNumberFormat="1" applyFont="1" applyFill="1" applyBorder="1" applyProtection="1"/>
    <xf numFmtId="172" fontId="5" fillId="38" borderId="102" xfId="1" applyNumberFormat="1" applyFont="1" applyFill="1" applyBorder="1" applyProtection="1"/>
    <xf numFmtId="172" fontId="0" fillId="52" borderId="76" xfId="0" applyNumberFormat="1" applyFont="1" applyFill="1" applyBorder="1"/>
    <xf numFmtId="172" fontId="0" fillId="52" borderId="77" xfId="0" applyNumberFormat="1" applyFont="1" applyFill="1" applyBorder="1"/>
    <xf numFmtId="172" fontId="0" fillId="52" borderId="78" xfId="0" applyNumberFormat="1" applyFont="1" applyFill="1" applyBorder="1"/>
    <xf numFmtId="172" fontId="0" fillId="52" borderId="70" xfId="0" applyNumberFormat="1" applyFont="1" applyFill="1" applyBorder="1"/>
    <xf numFmtId="172" fontId="0" fillId="52" borderId="71" xfId="0" applyNumberFormat="1" applyFont="1" applyFill="1" applyBorder="1"/>
    <xf numFmtId="172" fontId="0" fillId="52" borderId="72" xfId="0" applyNumberFormat="1" applyFont="1" applyFill="1" applyBorder="1"/>
    <xf numFmtId="172" fontId="3" fillId="0" borderId="0" xfId="0" applyNumberFormat="1" applyFont="1"/>
    <xf numFmtId="172" fontId="0" fillId="52" borderId="76" xfId="0" applyNumberFormat="1" applyFill="1" applyBorder="1" applyAlignment="1">
      <alignment horizontal="right" vertical="top"/>
    </xf>
    <xf numFmtId="172" fontId="0" fillId="52" borderId="77" xfId="0" applyNumberFormat="1" applyFill="1" applyBorder="1" applyAlignment="1">
      <alignment horizontal="right" vertical="top"/>
    </xf>
    <xf numFmtId="172" fontId="0" fillId="52" borderId="78" xfId="0" applyNumberFormat="1" applyFill="1" applyBorder="1" applyAlignment="1">
      <alignment horizontal="right" vertical="top"/>
    </xf>
    <xf numFmtId="172" fontId="5" fillId="0" borderId="0" xfId="0" applyNumberFormat="1" applyFont="1" applyFill="1" applyBorder="1" applyAlignment="1">
      <alignment horizontal="left" vertical="center" indent="1"/>
    </xf>
    <xf numFmtId="172" fontId="0" fillId="0" borderId="0" xfId="0" applyNumberFormat="1" applyFont="1" applyAlignment="1" applyProtection="1">
      <alignment horizontal="center" vertical="center"/>
      <protection locked="0"/>
    </xf>
    <xf numFmtId="172" fontId="0" fillId="52" borderId="76" xfId="0" applyNumberFormat="1" applyFill="1" applyBorder="1" applyAlignment="1">
      <alignment horizontal="right" vertical="center"/>
    </xf>
    <xf numFmtId="172" fontId="0" fillId="52" borderId="77" xfId="0" applyNumberFormat="1" applyFill="1" applyBorder="1" applyAlignment="1">
      <alignment horizontal="right" vertical="center"/>
    </xf>
    <xf numFmtId="172" fontId="0" fillId="52" borderId="78" xfId="0" applyNumberFormat="1" applyFill="1" applyBorder="1" applyAlignment="1">
      <alignment horizontal="right" vertical="center"/>
    </xf>
    <xf numFmtId="172" fontId="0" fillId="0" borderId="0" xfId="0" applyNumberFormat="1" applyFill="1" applyAlignment="1">
      <alignment horizontal="left" vertical="top"/>
    </xf>
    <xf numFmtId="172" fontId="0" fillId="0" borderId="0" xfId="0" applyNumberFormat="1"/>
    <xf numFmtId="172" fontId="0" fillId="0" borderId="76" xfId="0" applyNumberFormat="1" applyFill="1" applyBorder="1" applyAlignment="1">
      <alignment horizontal="right" vertical="top"/>
    </xf>
    <xf numFmtId="172" fontId="0" fillId="0" borderId="70" xfId="0" applyNumberFormat="1" applyFill="1" applyBorder="1" applyAlignment="1">
      <alignment horizontal="right" vertical="top"/>
    </xf>
    <xf numFmtId="172" fontId="5" fillId="3" borderId="3" xfId="2" applyNumberFormat="1" applyFont="1" applyFill="1" applyBorder="1"/>
    <xf numFmtId="172" fontId="0" fillId="0" borderId="0" xfId="0" applyNumberFormat="1" applyAlignment="1">
      <alignment horizontal="right"/>
    </xf>
    <xf numFmtId="173" fontId="5" fillId="120" borderId="70" xfId="7" applyNumberFormat="1" applyFont="1" applyFill="1" applyBorder="1" applyAlignment="1">
      <alignment horizontal="center"/>
    </xf>
    <xf numFmtId="170" fontId="5" fillId="36" borderId="77" xfId="77" applyNumberFormat="1" applyFont="1" applyFill="1" applyBorder="1" applyAlignment="1" applyProtection="1">
      <alignment vertical="center"/>
    </xf>
    <xf numFmtId="170" fontId="5" fillId="36" borderId="78" xfId="77" applyNumberFormat="1" applyFont="1" applyFill="1" applyBorder="1" applyAlignment="1" applyProtection="1">
      <alignment vertical="center"/>
    </xf>
    <xf numFmtId="350" fontId="5" fillId="38" borderId="77" xfId="77" applyNumberFormat="1" applyFont="1" applyFill="1" applyBorder="1" applyProtection="1"/>
    <xf numFmtId="350" fontId="5" fillId="38" borderId="78" xfId="77" applyNumberFormat="1" applyFont="1" applyFill="1" applyBorder="1" applyProtection="1"/>
    <xf numFmtId="0" fontId="3" fillId="0" borderId="0" xfId="0" applyFont="1" applyFill="1" applyBorder="1" applyAlignment="1" applyProtection="1">
      <alignment horizontal="left" indent="1"/>
      <protection locked="0"/>
    </xf>
    <xf numFmtId="0" fontId="3" fillId="53" borderId="0" xfId="0" applyFont="1" applyFill="1" applyAlignment="1">
      <alignment horizontal="left" vertical="top" indent="1"/>
    </xf>
    <xf numFmtId="0" fontId="3" fillId="0" borderId="0" xfId="0" applyFont="1" applyFill="1" applyAlignment="1">
      <alignment horizontal="left" vertical="top" indent="1"/>
    </xf>
    <xf numFmtId="0" fontId="0" fillId="0" borderId="0" xfId="0" applyAlignment="1" applyProtection="1">
      <alignment horizontal="left" indent="1"/>
      <protection locked="0"/>
    </xf>
    <xf numFmtId="0" fontId="0" fillId="0" borderId="0" xfId="0" applyFont="1" applyAlignment="1" applyProtection="1">
      <alignment horizontal="left" indent="1"/>
      <protection locked="0"/>
    </xf>
    <xf numFmtId="0" fontId="0" fillId="0" borderId="0" xfId="0" applyFill="1" applyBorder="1" applyAlignment="1" applyProtection="1">
      <alignment horizontal="left" indent="1"/>
      <protection locked="0"/>
    </xf>
    <xf numFmtId="0" fontId="0" fillId="3" borderId="0" xfId="0" applyFill="1" applyAlignment="1">
      <alignment horizontal="left" vertical="top" indent="1"/>
    </xf>
    <xf numFmtId="0" fontId="0" fillId="53" borderId="0" xfId="0" applyFill="1" applyAlignment="1">
      <alignment horizontal="left" vertical="top" indent="1"/>
    </xf>
    <xf numFmtId="0" fontId="0" fillId="0" borderId="0" xfId="0" applyBorder="1" applyAlignment="1">
      <alignment horizontal="left" vertical="top" indent="1"/>
    </xf>
    <xf numFmtId="0" fontId="0" fillId="0" borderId="0" xfId="0" applyFill="1" applyBorder="1" applyAlignment="1">
      <alignment horizontal="left" vertical="top" indent="1"/>
    </xf>
    <xf numFmtId="0" fontId="3" fillId="117" borderId="0" xfId="0" applyFont="1" applyFill="1" applyBorder="1" applyAlignment="1">
      <alignment horizontal="left" vertical="top" indent="1"/>
    </xf>
    <xf numFmtId="0" fontId="3" fillId="53" borderId="0" xfId="0" applyFont="1" applyFill="1" applyBorder="1" applyAlignment="1">
      <alignment horizontal="left" vertical="top" indent="1"/>
    </xf>
    <xf numFmtId="0" fontId="3" fillId="0" borderId="0" xfId="0" applyFont="1" applyFill="1" applyBorder="1" applyAlignment="1">
      <alignment horizontal="left" vertical="top" indent="1"/>
    </xf>
    <xf numFmtId="0" fontId="0" fillId="0" borderId="0" xfId="0" applyBorder="1" applyAlignment="1">
      <alignment horizontal="left" wrapText="1" indent="1"/>
    </xf>
    <xf numFmtId="0" fontId="3" fillId="0" borderId="0" xfId="0" applyFont="1" applyBorder="1" applyAlignment="1">
      <alignment horizontal="left" indent="1"/>
    </xf>
    <xf numFmtId="0" fontId="0" fillId="0" borderId="0" xfId="0" applyFont="1" applyBorder="1" applyAlignment="1">
      <alignment horizontal="left" vertical="top" indent="1"/>
    </xf>
    <xf numFmtId="0" fontId="3" fillId="0" borderId="0" xfId="0" applyFont="1" applyBorder="1" applyAlignment="1">
      <alignment horizontal="left" vertical="top" indent="1"/>
    </xf>
    <xf numFmtId="172" fontId="5" fillId="52" borderId="143" xfId="2" applyNumberFormat="1" applyFont="1" applyFill="1" applyBorder="1" applyAlignment="1">
      <alignment vertical="center"/>
    </xf>
    <xf numFmtId="172" fontId="5" fillId="52" borderId="102" xfId="2" applyNumberFormat="1" applyFont="1" applyFill="1" applyBorder="1" applyAlignment="1">
      <alignment vertical="center"/>
    </xf>
    <xf numFmtId="9" fontId="5" fillId="0" borderId="10" xfId="2" applyNumberFormat="1" applyFont="1" applyFill="1" applyBorder="1" applyAlignment="1">
      <alignment vertical="center"/>
    </xf>
    <xf numFmtId="9" fontId="5" fillId="0" borderId="32" xfId="2" applyNumberFormat="1" applyFont="1" applyFill="1" applyBorder="1" applyAlignment="1">
      <alignment vertical="center"/>
    </xf>
    <xf numFmtId="172" fontId="2" fillId="43" borderId="76" xfId="48236" applyNumberFormat="1" applyBorder="1" applyProtection="1">
      <alignment vertical="center"/>
    </xf>
    <xf numFmtId="172" fontId="2" fillId="43" borderId="77" xfId="48236" applyNumberFormat="1" applyBorder="1" applyProtection="1">
      <alignment vertical="center"/>
    </xf>
    <xf numFmtId="172" fontId="2" fillId="43" borderId="124" xfId="48236" applyNumberFormat="1" applyBorder="1" applyProtection="1">
      <alignment vertical="center"/>
    </xf>
    <xf numFmtId="172" fontId="2" fillId="43" borderId="142" xfId="48236" applyNumberFormat="1" applyBorder="1" applyProtection="1">
      <alignment vertical="center"/>
    </xf>
    <xf numFmtId="172" fontId="2" fillId="43" borderId="78" xfId="48236" applyNumberFormat="1" applyBorder="1" applyProtection="1">
      <alignment vertical="center"/>
    </xf>
    <xf numFmtId="172" fontId="2" fillId="43" borderId="70" xfId="48236" applyNumberFormat="1" applyBorder="1" applyProtection="1">
      <alignment vertical="center"/>
    </xf>
    <xf numFmtId="172" fontId="2" fillId="43" borderId="71" xfId="48236" applyNumberFormat="1" applyBorder="1" applyProtection="1">
      <alignment vertical="center"/>
    </xf>
    <xf numFmtId="172" fontId="2" fillId="43" borderId="110" xfId="48236" applyNumberFormat="1" applyBorder="1" applyProtection="1">
      <alignment vertical="center"/>
    </xf>
    <xf numFmtId="172" fontId="2" fillId="43" borderId="140" xfId="48236" applyNumberFormat="1" applyBorder="1" applyProtection="1">
      <alignment vertical="center"/>
    </xf>
    <xf numFmtId="172" fontId="2" fillId="43" borderId="72" xfId="48236" applyNumberFormat="1" applyBorder="1" applyProtection="1">
      <alignment vertical="center"/>
    </xf>
    <xf numFmtId="172" fontId="2" fillId="43" borderId="67" xfId="48236" applyNumberFormat="1" applyBorder="1" applyProtection="1">
      <alignment vertical="center"/>
    </xf>
    <xf numFmtId="172" fontId="2" fillId="43" borderId="68" xfId="48236" applyNumberFormat="1" applyBorder="1" applyProtection="1">
      <alignment vertical="center"/>
    </xf>
    <xf numFmtId="172" fontId="2" fillId="43" borderId="112" xfId="48236" applyNumberFormat="1" applyBorder="1" applyProtection="1">
      <alignment vertical="center"/>
    </xf>
    <xf numFmtId="172" fontId="2" fillId="43" borderId="139" xfId="48236" applyNumberFormat="1" applyBorder="1" applyProtection="1">
      <alignment vertical="center"/>
    </xf>
    <xf numFmtId="172" fontId="2" fillId="43" borderId="69" xfId="48236" applyNumberFormat="1" applyBorder="1" applyProtection="1">
      <alignment vertical="center"/>
    </xf>
    <xf numFmtId="172" fontId="0" fillId="52" borderId="76" xfId="0" applyNumberFormat="1" applyFont="1" applyFill="1" applyBorder="1" applyAlignment="1">
      <alignment horizontal="right" vertical="center"/>
    </xf>
    <xf numFmtId="172" fontId="0" fillId="52" borderId="77" xfId="0" applyNumberFormat="1" applyFont="1" applyFill="1" applyBorder="1" applyAlignment="1">
      <alignment horizontal="right" vertical="center"/>
    </xf>
    <xf numFmtId="172" fontId="0" fillId="52" borderId="78" xfId="0" applyNumberFormat="1" applyFont="1" applyFill="1" applyBorder="1" applyAlignment="1">
      <alignment horizontal="right" vertical="center"/>
    </xf>
    <xf numFmtId="0" fontId="6" fillId="53" borderId="0" xfId="85" applyFont="1" applyFill="1" applyBorder="1" applyAlignment="1">
      <alignment horizontal="left" vertical="center" wrapText="1"/>
    </xf>
    <xf numFmtId="0" fontId="5" fillId="53" borderId="0" xfId="85" applyFont="1" applyFill="1" applyBorder="1" applyAlignment="1">
      <alignment horizontal="left" vertical="center" wrapText="1"/>
    </xf>
    <xf numFmtId="0" fontId="0" fillId="0" borderId="0" xfId="0" applyFill="1" applyAlignment="1">
      <alignment horizontal="right"/>
    </xf>
    <xf numFmtId="0" fontId="0" fillId="0" borderId="0" xfId="0" applyFill="1" applyAlignment="1">
      <alignment wrapText="1"/>
    </xf>
    <xf numFmtId="0" fontId="0" fillId="0" borderId="0" xfId="0" applyFill="1" applyBorder="1" applyAlignment="1">
      <alignment horizontal="left" vertical="center" wrapText="1" indent="1"/>
    </xf>
    <xf numFmtId="1" fontId="0" fillId="0" borderId="0" xfId="0" applyNumberFormat="1" applyFill="1" applyAlignment="1">
      <alignment horizontal="center"/>
    </xf>
    <xf numFmtId="0" fontId="243" fillId="0" borderId="0" xfId="0" applyFont="1" applyFill="1" applyAlignment="1">
      <alignment horizontal="left" indent="1"/>
    </xf>
    <xf numFmtId="0" fontId="243" fillId="0" borderId="0" xfId="0" applyFont="1" applyFill="1" applyAlignment="1">
      <alignment wrapText="1"/>
    </xf>
    <xf numFmtId="0" fontId="243" fillId="0" borderId="0" xfId="0" applyFont="1" applyFill="1"/>
    <xf numFmtId="0" fontId="0" fillId="0" borderId="30" xfId="0" applyBorder="1" applyAlignment="1">
      <alignment horizontal="center" wrapText="1"/>
    </xf>
    <xf numFmtId="0" fontId="0" fillId="0" borderId="122" xfId="0" applyBorder="1" applyAlignment="1">
      <alignment horizontal="center" wrapText="1"/>
    </xf>
    <xf numFmtId="0" fontId="0" fillId="0" borderId="123" xfId="0" applyBorder="1"/>
    <xf numFmtId="0" fontId="0" fillId="0" borderId="14" xfId="0" applyBorder="1" applyAlignment="1">
      <alignment horizontal="center" wrapText="1"/>
    </xf>
    <xf numFmtId="3" fontId="0" fillId="0" borderId="0" xfId="0" applyNumberFormat="1" applyBorder="1"/>
    <xf numFmtId="0" fontId="0" fillId="0" borderId="99" xfId="0" applyBorder="1" applyAlignment="1">
      <alignment horizontal="center" wrapText="1"/>
    </xf>
    <xf numFmtId="3" fontId="0" fillId="0" borderId="96" xfId="0" applyNumberFormat="1" applyBorder="1"/>
    <xf numFmtId="172" fontId="5" fillId="0" borderId="0" xfId="1" applyNumberFormat="1" applyFont="1" applyFill="1" applyBorder="1" applyProtection="1"/>
    <xf numFmtId="0" fontId="0" fillId="0" borderId="0" xfId="0" applyFont="1" applyFill="1" applyAlignment="1" applyProtection="1">
      <alignment horizontal="center" vertical="center"/>
      <protection locked="0"/>
    </xf>
    <xf numFmtId="0" fontId="21" fillId="0" borderId="30" xfId="0" applyFont="1" applyFill="1" applyBorder="1" applyAlignment="1">
      <alignment horizontal="left" indent="1"/>
    </xf>
    <xf numFmtId="0" fontId="21" fillId="0" borderId="30" xfId="0" applyFont="1" applyBorder="1" applyAlignment="1">
      <alignment horizontal="left" indent="1"/>
    </xf>
    <xf numFmtId="0" fontId="21" fillId="3" borderId="85" xfId="0" applyFont="1" applyFill="1" applyBorder="1" applyAlignment="1">
      <alignment horizontal="left" indent="1"/>
    </xf>
    <xf numFmtId="0" fontId="0" fillId="3" borderId="86" xfId="0" applyFill="1" applyBorder="1" applyAlignment="1">
      <alignment horizontal="left" indent="1"/>
    </xf>
    <xf numFmtId="0" fontId="0" fillId="3" borderId="87" xfId="0" applyFill="1" applyBorder="1" applyAlignment="1">
      <alignment horizontal="left" indent="1"/>
    </xf>
    <xf numFmtId="0" fontId="0" fillId="3" borderId="85" xfId="0" applyFill="1" applyBorder="1" applyAlignment="1">
      <alignment horizontal="left" indent="1"/>
    </xf>
    <xf numFmtId="0" fontId="0" fillId="3" borderId="147" xfId="0" applyFill="1" applyBorder="1" applyAlignment="1">
      <alignment horizontal="left" indent="1"/>
    </xf>
    <xf numFmtId="0" fontId="5" fillId="0" borderId="82" xfId="85" applyFont="1" applyBorder="1" applyAlignment="1">
      <alignment horizontal="left" indent="1"/>
    </xf>
    <xf numFmtId="0" fontId="5" fillId="0" borderId="92" xfId="85" applyFont="1" applyFill="1" applyBorder="1" applyAlignment="1">
      <alignment vertical="top"/>
    </xf>
    <xf numFmtId="0" fontId="5" fillId="0" borderId="0" xfId="85" applyFont="1" applyAlignment="1">
      <alignment horizontal="center" vertical="center"/>
    </xf>
    <xf numFmtId="0" fontId="5" fillId="0" borderId="0" xfId="85" applyFont="1" applyBorder="1" applyAlignment="1" applyProtection="1">
      <alignment horizontal="center" vertical="center"/>
    </xf>
    <xf numFmtId="0" fontId="5" fillId="0" borderId="136" xfId="85" applyFont="1" applyBorder="1" applyAlignment="1" applyProtection="1">
      <alignment horizontal="center" vertical="center"/>
    </xf>
    <xf numFmtId="0" fontId="5" fillId="0" borderId="0" xfId="85" applyFont="1" applyBorder="1" applyAlignment="1">
      <alignment horizontal="center" vertical="center"/>
    </xf>
    <xf numFmtId="0" fontId="5" fillId="0" borderId="143" xfId="85" applyFont="1" applyBorder="1" applyAlignment="1">
      <alignment horizontal="center" vertical="center"/>
    </xf>
    <xf numFmtId="0" fontId="5" fillId="0" borderId="92" xfId="85" applyFont="1" applyFill="1" applyBorder="1" applyAlignment="1">
      <alignment horizontal="center" vertical="top"/>
    </xf>
    <xf numFmtId="0" fontId="5" fillId="0" borderId="92" xfId="85" applyFont="1" applyBorder="1" applyAlignment="1">
      <alignment horizontal="center" vertical="top"/>
    </xf>
    <xf numFmtId="0" fontId="5" fillId="0" borderId="92" xfId="85" applyFont="1" applyFill="1" applyBorder="1" applyAlignment="1">
      <alignment vertical="top" wrapText="1"/>
    </xf>
    <xf numFmtId="0" fontId="5" fillId="0" borderId="92" xfId="85" applyFont="1" applyFill="1" applyBorder="1" applyAlignment="1">
      <alignment horizontal="center" vertical="top" wrapText="1"/>
    </xf>
    <xf numFmtId="0" fontId="5" fillId="0" borderId="83" xfId="85" applyFont="1" applyFill="1" applyBorder="1" applyAlignment="1">
      <alignment horizontal="center" vertical="top" wrapText="1"/>
    </xf>
    <xf numFmtId="0" fontId="5" fillId="0" borderId="143" xfId="84" applyFont="1" applyBorder="1" applyAlignment="1">
      <alignment horizontal="left"/>
    </xf>
    <xf numFmtId="0" fontId="5" fillId="0" borderId="0" xfId="85" applyFont="1" applyFill="1" applyAlignment="1"/>
    <xf numFmtId="0" fontId="5" fillId="0" borderId="0" xfId="85" applyFont="1" applyAlignment="1"/>
    <xf numFmtId="0" fontId="5" fillId="0" borderId="136" xfId="85" applyFont="1" applyBorder="1" applyAlignment="1"/>
    <xf numFmtId="0" fontId="6" fillId="0" borderId="143" xfId="84" applyFont="1" applyBorder="1" applyAlignment="1">
      <alignment horizontal="left"/>
    </xf>
    <xf numFmtId="0" fontId="6" fillId="0" borderId="122" xfId="84" applyFont="1" applyBorder="1" applyAlignment="1">
      <alignment horizontal="left"/>
    </xf>
    <xf numFmtId="0" fontId="5" fillId="0" borderId="99" xfId="84" applyFont="1" applyBorder="1" applyAlignment="1">
      <alignment horizontal="center" vertical="top"/>
    </xf>
    <xf numFmtId="0" fontId="5" fillId="0" borderId="126" xfId="85" applyFont="1" applyFill="1" applyBorder="1" applyAlignment="1">
      <alignment horizontal="center" vertical="top"/>
    </xf>
    <xf numFmtId="0" fontId="5" fillId="0" borderId="96" xfId="85" applyFont="1" applyFill="1" applyBorder="1" applyAlignment="1">
      <alignment horizontal="center" vertical="top"/>
    </xf>
    <xf numFmtId="0" fontId="5" fillId="0" borderId="96" xfId="85" applyFont="1" applyFill="1" applyBorder="1" applyAlignment="1" applyProtection="1">
      <alignment horizontal="center" vertical="top"/>
      <protection locked="0"/>
    </xf>
    <xf numFmtId="0" fontId="5" fillId="0" borderId="126" xfId="85" applyFont="1" applyFill="1" applyBorder="1" applyAlignment="1" applyProtection="1">
      <alignment horizontal="center" vertical="top"/>
      <protection locked="0"/>
    </xf>
    <xf numFmtId="0" fontId="5" fillId="0" borderId="96" xfId="85" applyFont="1" applyFill="1" applyBorder="1" applyAlignment="1">
      <alignment horizontal="center" vertical="top" wrapText="1"/>
    </xf>
    <xf numFmtId="0" fontId="5" fillId="0" borderId="126" xfId="85" applyFont="1" applyFill="1" applyBorder="1" applyAlignment="1" applyProtection="1">
      <alignment horizontal="center" vertical="top" wrapText="1"/>
      <protection locked="0"/>
    </xf>
    <xf numFmtId="0" fontId="5" fillId="0" borderId="96" xfId="85" applyFont="1" applyFill="1" applyBorder="1" applyAlignment="1" applyProtection="1">
      <alignment horizontal="center" vertical="top" wrapText="1"/>
      <protection locked="0"/>
    </xf>
    <xf numFmtId="0" fontId="5" fillId="0" borderId="100" xfId="85" applyFont="1" applyFill="1" applyBorder="1" applyAlignment="1">
      <alignment horizontal="center" vertical="top"/>
    </xf>
    <xf numFmtId="0" fontId="5" fillId="0" borderId="0" xfId="85" applyFont="1" applyFill="1" applyAlignment="1">
      <alignment horizontal="center" vertical="top"/>
    </xf>
    <xf numFmtId="0" fontId="5" fillId="0" borderId="64" xfId="85" quotePrefix="1" applyFont="1" applyBorder="1" applyAlignment="1">
      <alignment horizontal="center" vertical="top"/>
    </xf>
    <xf numFmtId="0" fontId="5" fillId="0" borderId="65" xfId="85" quotePrefix="1" applyFont="1" applyBorder="1" applyAlignment="1">
      <alignment horizontal="center" vertical="top"/>
    </xf>
    <xf numFmtId="0" fontId="5" fillId="0" borderId="114" xfId="85" quotePrefix="1" applyFont="1" applyBorder="1" applyAlignment="1">
      <alignment horizontal="center" vertical="top"/>
    </xf>
    <xf numFmtId="0" fontId="5" fillId="0" borderId="138" xfId="85" quotePrefix="1" applyFont="1" applyBorder="1" applyAlignment="1">
      <alignment horizontal="center" vertical="top"/>
    </xf>
    <xf numFmtId="0" fontId="5" fillId="0" borderId="66" xfId="85" quotePrefix="1" applyFont="1" applyBorder="1" applyAlignment="1">
      <alignment horizontal="center" vertical="top"/>
    </xf>
    <xf numFmtId="0" fontId="5" fillId="0" borderId="0" xfId="85" applyFont="1" applyAlignment="1">
      <alignment horizontal="center" vertical="top"/>
    </xf>
    <xf numFmtId="0" fontId="5" fillId="0" borderId="82" xfId="85" applyFont="1" applyBorder="1" applyAlignment="1">
      <alignment horizontal="left" vertical="top"/>
    </xf>
    <xf numFmtId="0" fontId="5" fillId="0" borderId="0" xfId="84" applyFont="1" applyFill="1" applyBorder="1" applyAlignment="1">
      <alignment vertical="top"/>
    </xf>
    <xf numFmtId="0" fontId="5" fillId="0" borderId="64" xfId="85" applyFont="1" applyBorder="1" applyAlignment="1">
      <alignment horizontal="center" vertical="top"/>
    </xf>
    <xf numFmtId="0" fontId="5" fillId="0" borderId="65" xfId="85" applyFont="1" applyBorder="1" applyAlignment="1">
      <alignment horizontal="center" vertical="top"/>
    </xf>
    <xf numFmtId="0" fontId="5" fillId="0" borderId="114" xfId="85" applyFont="1" applyBorder="1" applyAlignment="1">
      <alignment horizontal="center" vertical="top"/>
    </xf>
    <xf numFmtId="0" fontId="5" fillId="0" borderId="138" xfId="85" applyFont="1" applyBorder="1" applyAlignment="1">
      <alignment horizontal="center" vertical="top"/>
    </xf>
    <xf numFmtId="0" fontId="5" fillId="0" borderId="66" xfId="85" applyFont="1" applyBorder="1" applyAlignment="1">
      <alignment horizontal="center" vertical="top"/>
    </xf>
    <xf numFmtId="0" fontId="5" fillId="0" borderId="0" xfId="85" applyFont="1" applyAlignment="1">
      <alignment vertical="top"/>
    </xf>
    <xf numFmtId="0" fontId="5" fillId="0" borderId="0" xfId="85" applyFont="1" applyFill="1" applyAlignment="1">
      <alignment vertical="top"/>
    </xf>
    <xf numFmtId="0" fontId="5" fillId="44" borderId="65" xfId="85" applyNumberFormat="1" applyFont="1" applyFill="1" applyBorder="1" applyAlignment="1" applyProtection="1">
      <alignment horizontal="right" indent="1"/>
    </xf>
    <xf numFmtId="0" fontId="5" fillId="44" borderId="68" xfId="85" applyNumberFormat="1" applyFont="1" applyFill="1" applyBorder="1" applyAlignment="1" applyProtection="1">
      <alignment horizontal="right" indent="1"/>
    </xf>
    <xf numFmtId="0" fontId="5" fillId="44" borderId="71" xfId="85" applyNumberFormat="1" applyFont="1" applyFill="1" applyBorder="1" applyAlignment="1" applyProtection="1">
      <alignment horizontal="right" indent="1"/>
    </xf>
    <xf numFmtId="175" fontId="5" fillId="44" borderId="65" xfId="85" applyNumberFormat="1" applyFont="1" applyFill="1" applyBorder="1" applyAlignment="1" applyProtection="1">
      <alignment horizontal="right"/>
    </xf>
    <xf numFmtId="175" fontId="5" fillId="44" borderId="68" xfId="85" applyNumberFormat="1" applyFont="1" applyFill="1" applyBorder="1" applyAlignment="1" applyProtection="1">
      <alignment horizontal="right"/>
    </xf>
    <xf numFmtId="175" fontId="5" fillId="44" borderId="71" xfId="85" applyNumberFormat="1" applyFont="1" applyFill="1" applyBorder="1" applyAlignment="1" applyProtection="1">
      <alignment horizontal="right"/>
    </xf>
    <xf numFmtId="175" fontId="5" fillId="44" borderId="65" xfId="85" applyNumberFormat="1" applyFont="1" applyFill="1" applyBorder="1" applyAlignment="1" applyProtection="1">
      <alignment horizontal="right" indent="1"/>
    </xf>
    <xf numFmtId="3" fontId="0" fillId="0" borderId="0" xfId="0" applyNumberFormat="1" applyFill="1" applyBorder="1"/>
    <xf numFmtId="0" fontId="0" fillId="52" borderId="85" xfId="0" applyFill="1" applyBorder="1" applyAlignment="1">
      <alignment horizontal="left" vertical="center" wrapText="1" indent="1"/>
    </xf>
    <xf numFmtId="0" fontId="0" fillId="52" borderId="86" xfId="0" applyFill="1" applyBorder="1" applyAlignment="1">
      <alignment horizontal="left" vertical="center" wrapText="1" indent="1"/>
    </xf>
    <xf numFmtId="0" fontId="0" fillId="52" borderId="87" xfId="0" applyFill="1" applyBorder="1" applyAlignment="1">
      <alignment horizontal="left" vertical="center" wrapText="1" indent="1"/>
    </xf>
    <xf numFmtId="0" fontId="0" fillId="0" borderId="0" xfId="0" applyAlignment="1">
      <alignment horizontal="center"/>
    </xf>
    <xf numFmtId="0" fontId="5" fillId="0" borderId="0" xfId="85" applyFont="1" applyFill="1" applyBorder="1" applyAlignment="1">
      <alignment horizontal="left" vertical="center" wrapText="1"/>
    </xf>
    <xf numFmtId="0" fontId="0" fillId="0" borderId="0" xfId="0" applyFill="1" applyAlignment="1" applyProtection="1">
      <alignment horizontal="center" vertical="center"/>
      <protection locked="0"/>
    </xf>
    <xf numFmtId="0" fontId="24" fillId="0" borderId="0" xfId="0" applyFont="1" applyFill="1"/>
    <xf numFmtId="172" fontId="5" fillId="0" borderId="0" xfId="2" applyNumberFormat="1" applyFont="1" applyFill="1" applyBorder="1"/>
    <xf numFmtId="0" fontId="3" fillId="53" borderId="0" xfId="0" applyFont="1" applyFill="1" applyAlignment="1">
      <alignment horizontal="left"/>
    </xf>
    <xf numFmtId="0" fontId="0" fillId="53" borderId="0" xfId="0" applyFill="1" applyBorder="1" applyAlignment="1">
      <alignment horizontal="center" vertical="center" wrapText="1"/>
    </xf>
    <xf numFmtId="0" fontId="3" fillId="0" borderId="0" xfId="0" applyFont="1" applyFill="1" applyAlignment="1">
      <alignment horizontal="left"/>
    </xf>
    <xf numFmtId="172" fontId="5" fillId="0" borderId="0" xfId="2" applyNumberFormat="1" applyFont="1" applyFill="1" applyBorder="1" applyAlignment="1">
      <alignment horizontal="right" vertical="center"/>
    </xf>
    <xf numFmtId="0" fontId="3" fillId="53" borderId="0" xfId="0" applyFont="1" applyFill="1"/>
    <xf numFmtId="0" fontId="0" fillId="0" borderId="0" xfId="0" applyFont="1" applyFill="1" applyAlignment="1">
      <alignment horizontal="left" indent="1"/>
    </xf>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3" fillId="0" borderId="0" xfId="0" applyFont="1" applyAlignment="1">
      <alignment horizontal="left" indent="1"/>
    </xf>
    <xf numFmtId="0" fontId="3" fillId="53" borderId="0" xfId="0" applyFont="1" applyFill="1" applyAlignment="1">
      <alignment horizontal="left" indent="1"/>
    </xf>
    <xf numFmtId="172" fontId="5" fillId="38" borderId="127" xfId="1" applyNumberFormat="1" applyFont="1" applyFill="1" applyBorder="1" applyProtection="1"/>
    <xf numFmtId="172" fontId="5" fillId="3" borderId="64" xfId="1" applyNumberFormat="1" applyFont="1" applyFill="1" applyBorder="1" applyProtection="1"/>
    <xf numFmtId="349" fontId="5" fillId="0" borderId="116" xfId="48235" applyNumberFormat="1" applyFont="1" applyBorder="1" applyAlignment="1">
      <alignment horizontal="left" indent="1"/>
    </xf>
    <xf numFmtId="0" fontId="5" fillId="42" borderId="0" xfId="85" applyFont="1" applyFill="1" applyBorder="1"/>
    <xf numFmtId="0" fontId="5" fillId="0" borderId="0" xfId="84" applyFont="1" applyFill="1" applyBorder="1" applyAlignment="1"/>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0" borderId="114" xfId="85" applyFont="1" applyBorder="1" applyAlignment="1" applyProtection="1">
      <alignment horizontal="left" indent="1"/>
    </xf>
    <xf numFmtId="14" fontId="5" fillId="51" borderId="68" xfId="85" applyNumberFormat="1" applyFont="1" applyFill="1" applyBorder="1" applyAlignment="1" applyProtection="1">
      <alignment horizontal="center"/>
      <protection locked="0"/>
    </xf>
    <xf numFmtId="14" fontId="5" fillId="51" borderId="92" xfId="85" applyNumberFormat="1" applyFont="1" applyFill="1" applyBorder="1" applyAlignment="1" applyProtection="1">
      <alignment horizontal="center"/>
      <protection locked="0"/>
    </xf>
    <xf numFmtId="167" fontId="2" fillId="51" borderId="71" xfId="48238" applyNumberFormat="1" applyFill="1" applyBorder="1" applyAlignment="1">
      <alignment horizontal="left"/>
      <protection locked="0"/>
    </xf>
    <xf numFmtId="167" fontId="2" fillId="51" borderId="110" xfId="48238" applyNumberFormat="1" applyFill="1" applyBorder="1" applyAlignment="1">
      <protection locked="0"/>
    </xf>
    <xf numFmtId="167" fontId="2" fillId="51" borderId="117" xfId="48238" applyNumberFormat="1" applyFill="1" applyBorder="1" applyAlignment="1">
      <protection locked="0"/>
    </xf>
    <xf numFmtId="167" fontId="2" fillId="51" borderId="111" xfId="48238" applyNumberFormat="1" applyFill="1" applyBorder="1" applyAlignment="1">
      <protection locked="0"/>
    </xf>
    <xf numFmtId="0" fontId="5" fillId="0" borderId="25" xfId="85" applyFont="1" applyFill="1" applyBorder="1" applyAlignment="1">
      <alignment horizontal="center"/>
    </xf>
    <xf numFmtId="15" fontId="239" fillId="46" borderId="146" xfId="48239" applyNumberFormat="1" applyFont="1" applyFill="1" applyBorder="1" applyAlignment="1">
      <alignment horizontal="center" vertical="top" wrapText="1"/>
    </xf>
    <xf numFmtId="0" fontId="239" fillId="46" borderId="146" xfId="48239" applyFont="1" applyFill="1" applyBorder="1" applyAlignment="1">
      <alignment vertical="top" wrapText="1"/>
    </xf>
    <xf numFmtId="0" fontId="239" fillId="46" borderId="146" xfId="48239" applyFont="1" applyFill="1" applyBorder="1" applyAlignment="1">
      <alignment horizontal="center" vertical="top" wrapText="1"/>
    </xf>
    <xf numFmtId="0" fontId="25" fillId="42" borderId="0" xfId="90" applyFont="1" applyFill="1" applyBorder="1" applyAlignment="1">
      <alignment horizontal="left"/>
    </xf>
    <xf numFmtId="173" fontId="5" fillId="42" borderId="0" xfId="7" applyNumberFormat="1" applyFont="1" applyFill="1" applyBorder="1"/>
    <xf numFmtId="352" fontId="0" fillId="0" borderId="0" xfId="0" applyNumberFormat="1"/>
    <xf numFmtId="351" fontId="0" fillId="0" borderId="0" xfId="1" applyNumberFormat="1" applyFont="1"/>
    <xf numFmtId="168" fontId="5" fillId="42" borderId="0" xfId="0" applyNumberFormat="1" applyFont="1" applyFill="1" applyBorder="1" applyAlignment="1">
      <alignment vertical="center"/>
    </xf>
    <xf numFmtId="0" fontId="5" fillId="0" borderId="146" xfId="85" applyFont="1" applyFill="1" applyBorder="1"/>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0" borderId="0" xfId="85" applyFont="1" applyFill="1" applyBorder="1" applyAlignment="1">
      <alignment horizontal="center"/>
    </xf>
    <xf numFmtId="0" fontId="5" fillId="0" borderId="0" xfId="84" applyFont="1" applyFill="1" applyBorder="1" applyAlignment="1"/>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54" borderId="0" xfId="85" applyFont="1" applyFill="1"/>
    <xf numFmtId="0" fontId="5" fillId="51" borderId="114" xfId="85" applyFont="1" applyFill="1" applyBorder="1" applyAlignment="1" applyProtection="1">
      <protection locked="0"/>
    </xf>
    <xf numFmtId="0" fontId="5" fillId="51" borderId="91" xfId="85" applyFont="1" applyFill="1" applyBorder="1" applyAlignment="1" applyProtection="1">
      <protection locked="0"/>
    </xf>
    <xf numFmtId="0" fontId="5" fillId="51" borderId="115" xfId="85" applyFont="1" applyFill="1" applyBorder="1" applyAlignment="1" applyProtection="1">
      <protection locked="0"/>
    </xf>
    <xf numFmtId="0" fontId="5" fillId="51" borderId="119" xfId="85" applyFont="1" applyFill="1" applyBorder="1" applyAlignment="1" applyProtection="1">
      <protection locked="0"/>
    </xf>
    <xf numFmtId="0" fontId="5" fillId="51" borderId="113" xfId="85" applyFont="1" applyFill="1" applyBorder="1" applyAlignment="1" applyProtection="1">
      <protection locked="0"/>
    </xf>
    <xf numFmtId="14" fontId="5" fillId="51" borderId="145" xfId="85" applyNumberFormat="1" applyFont="1" applyFill="1" applyBorder="1" applyAlignment="1" applyProtection="1">
      <alignment horizontal="center"/>
      <protection locked="0"/>
    </xf>
    <xf numFmtId="14" fontId="5" fillId="51" borderId="112" xfId="85" applyNumberFormat="1" applyFont="1" applyFill="1" applyBorder="1" applyAlignment="1" applyProtection="1">
      <alignment horizontal="center"/>
      <protection locked="0"/>
    </xf>
    <xf numFmtId="0" fontId="5" fillId="0" borderId="107" xfId="85" applyFont="1" applyBorder="1" applyAlignment="1">
      <alignment horizontal="center" vertical="center"/>
    </xf>
    <xf numFmtId="0" fontId="5" fillId="0" borderId="95" xfId="85" applyFont="1" applyBorder="1" applyAlignment="1">
      <alignment horizontal="left" indent="1"/>
    </xf>
    <xf numFmtId="0" fontId="5" fillId="42" borderId="96" xfId="85" applyFont="1" applyFill="1" applyBorder="1" applyAlignment="1">
      <alignment horizontal="left" indent="1"/>
    </xf>
    <xf numFmtId="0" fontId="5" fillId="0" borderId="96" xfId="85" applyFont="1" applyBorder="1" applyAlignment="1">
      <alignment horizontal="left" indent="1"/>
    </xf>
    <xf numFmtId="0" fontId="5" fillId="0" borderId="105" xfId="85" applyFont="1" applyBorder="1" applyAlignment="1">
      <alignment horizontal="left" indent="1"/>
    </xf>
    <xf numFmtId="0" fontId="5" fillId="0" borderId="0" xfId="85" applyFont="1" applyFill="1" applyBorder="1" applyAlignment="1" applyProtection="1"/>
    <xf numFmtId="0" fontId="0" fillId="3" borderId="0" xfId="0" applyFont="1" applyFill="1" applyAlignment="1">
      <alignment horizontal="left" vertical="top" indent="1"/>
    </xf>
    <xf numFmtId="0" fontId="0" fillId="42" borderId="68" xfId="0" applyFill="1" applyBorder="1" applyAlignment="1">
      <alignment horizontal="left" vertical="top" wrapText="1" indent="1"/>
    </xf>
    <xf numFmtId="0" fontId="0" fillId="42" borderId="71" xfId="0" applyFill="1" applyBorder="1" applyAlignment="1">
      <alignment horizontal="left" vertical="top" wrapText="1" indent="1"/>
    </xf>
    <xf numFmtId="0" fontId="0" fillId="0" borderId="92" xfId="0" applyBorder="1" applyAlignment="1">
      <alignment horizontal="left" vertical="top" wrapText="1" indent="1"/>
    </xf>
    <xf numFmtId="0" fontId="5" fillId="0" borderId="0" xfId="7" applyFont="1" applyFill="1" applyBorder="1" applyAlignment="1">
      <alignment horizontal="left" vertical="center" wrapText="1" indent="1"/>
    </xf>
    <xf numFmtId="0" fontId="22" fillId="0" borderId="0" xfId="0" applyFont="1" applyAlignment="1"/>
    <xf numFmtId="164" fontId="5" fillId="3" borderId="69" xfId="1" applyFont="1" applyFill="1" applyBorder="1" applyProtection="1">
      <protection locked="0"/>
    </xf>
    <xf numFmtId="164" fontId="5" fillId="3" borderId="69" xfId="1" applyFont="1" applyFill="1" applyBorder="1" applyAlignment="1" applyProtection="1">
      <alignment horizontal="left" indent="1"/>
      <protection locked="0"/>
    </xf>
    <xf numFmtId="0" fontId="0" fillId="42" borderId="68" xfId="0" applyFill="1" applyBorder="1" applyAlignment="1">
      <alignment horizontal="left" vertical="center" wrapText="1"/>
    </xf>
    <xf numFmtId="0" fontId="0" fillId="0" borderId="92" xfId="0" applyBorder="1" applyAlignment="1">
      <alignment vertical="center" wrapText="1"/>
    </xf>
    <xf numFmtId="168" fontId="6" fillId="0" borderId="0" xfId="0" applyNumberFormat="1" applyFont="1" applyFill="1" applyBorder="1" applyAlignment="1">
      <alignment horizontal="left" vertical="center" indent="1"/>
    </xf>
    <xf numFmtId="172" fontId="0" fillId="51" borderId="68" xfId="0" applyNumberFormat="1" applyFill="1" applyBorder="1" applyAlignment="1">
      <alignment horizontal="right" vertical="top"/>
    </xf>
    <xf numFmtId="172" fontId="0" fillId="51" borderId="69" xfId="0" applyNumberFormat="1" applyFill="1" applyBorder="1" applyAlignment="1">
      <alignment horizontal="right" vertical="top"/>
    </xf>
    <xf numFmtId="167" fontId="5" fillId="3" borderId="0" xfId="85" applyNumberFormat="1" applyFont="1" applyFill="1" applyBorder="1" applyAlignment="1" applyProtection="1">
      <protection locked="0"/>
    </xf>
    <xf numFmtId="0" fontId="5" fillId="42" borderId="0" xfId="85" applyFont="1" applyFill="1"/>
    <xf numFmtId="0" fontId="3" fillId="42" borderId="0" xfId="0" applyFont="1" applyFill="1" applyAlignment="1">
      <alignment horizontal="left" indent="1"/>
    </xf>
    <xf numFmtId="167" fontId="5" fillId="42" borderId="0" xfId="85" applyNumberFormat="1" applyFont="1" applyFill="1" applyBorder="1" applyAlignment="1" applyProtection="1">
      <protection locked="0"/>
    </xf>
    <xf numFmtId="172" fontId="2" fillId="42" borderId="0" xfId="48236" applyNumberFormat="1" applyFill="1" applyBorder="1" applyProtection="1">
      <alignment vertical="center"/>
    </xf>
    <xf numFmtId="0" fontId="5" fillId="3" borderId="0" xfId="85" applyFont="1" applyFill="1" applyBorder="1" applyAlignment="1">
      <alignment horizontal="left" vertical="center"/>
    </xf>
    <xf numFmtId="168" fontId="5" fillId="42" borderId="0" xfId="0" applyNumberFormat="1" applyFont="1" applyFill="1" applyBorder="1" applyAlignment="1">
      <alignment horizontal="left" vertical="center" indent="1"/>
    </xf>
    <xf numFmtId="0" fontId="0" fillId="42" borderId="0" xfId="0" applyFill="1" applyBorder="1"/>
    <xf numFmtId="0" fontId="0" fillId="42" borderId="0" xfId="0" applyFill="1" applyBorder="1" applyAlignment="1" applyProtection="1">
      <alignment horizontal="center" vertical="center"/>
      <protection locked="0"/>
    </xf>
    <xf numFmtId="172" fontId="6" fillId="42" borderId="32" xfId="1" applyNumberFormat="1" applyFont="1" applyFill="1" applyBorder="1" applyProtection="1"/>
    <xf numFmtId="172" fontId="6" fillId="42" borderId="32" xfId="2" applyNumberFormat="1" applyFont="1" applyFill="1" applyBorder="1" applyAlignment="1">
      <alignment horizontal="right" vertical="center"/>
    </xf>
    <xf numFmtId="0" fontId="0" fillId="42" borderId="68" xfId="0" quotePrefix="1" applyFill="1" applyBorder="1" applyAlignment="1">
      <alignment horizontal="left" vertical="top" wrapText="1"/>
    </xf>
    <xf numFmtId="178" fontId="0" fillId="51" borderId="30" xfId="0" applyNumberFormat="1" applyFill="1" applyBorder="1" applyAlignment="1">
      <alignment horizontal="right" vertical="top"/>
    </xf>
    <xf numFmtId="178" fontId="0" fillId="42" borderId="0" xfId="0" applyNumberFormat="1" applyFill="1" applyBorder="1" applyAlignment="1">
      <alignment horizontal="right" vertical="top"/>
    </xf>
    <xf numFmtId="0" fontId="0" fillId="42" borderId="68" xfId="0" quotePrefix="1" applyFill="1" applyBorder="1" applyAlignment="1">
      <alignment horizontal="left" vertical="top" wrapText="1" indent="1"/>
    </xf>
    <xf numFmtId="0" fontId="0" fillId="3" borderId="0" xfId="0" applyFont="1" applyFill="1" applyAlignment="1">
      <alignment horizontal="left" vertical="top" indent="1"/>
    </xf>
    <xf numFmtId="172" fontId="0" fillId="51" borderId="76" xfId="0" applyNumberFormat="1" applyFont="1" applyFill="1" applyBorder="1"/>
    <xf numFmtId="172" fontId="0" fillId="51" borderId="76" xfId="0" applyNumberFormat="1" applyFill="1" applyBorder="1"/>
    <xf numFmtId="170" fontId="0" fillId="51" borderId="73" xfId="0" applyNumberFormat="1" applyFill="1" applyBorder="1"/>
    <xf numFmtId="170" fontId="0" fillId="51" borderId="74" xfId="0" applyNumberFormat="1" applyFill="1" applyBorder="1"/>
    <xf numFmtId="170" fontId="0" fillId="51" borderId="75" xfId="0" applyNumberFormat="1" applyFill="1" applyBorder="1"/>
    <xf numFmtId="0" fontId="0" fillId="42" borderId="80" xfId="0" applyFill="1" applyBorder="1" applyAlignment="1">
      <alignment horizontal="left" vertical="top" wrapText="1" indent="1"/>
    </xf>
    <xf numFmtId="0" fontId="0" fillId="42" borderId="80" xfId="0" applyFill="1" applyBorder="1" applyAlignment="1">
      <alignment horizontal="left" vertical="top" wrapText="1"/>
    </xf>
    <xf numFmtId="172" fontId="5" fillId="3" borderId="30" xfId="2" applyNumberFormat="1" applyFont="1" applyFill="1" applyBorder="1"/>
    <xf numFmtId="172" fontId="5" fillId="42" borderId="79" xfId="2" applyNumberFormat="1" applyFont="1" applyFill="1" applyBorder="1" applyAlignment="1">
      <alignment vertical="center"/>
    </xf>
    <xf numFmtId="172" fontId="5" fillId="42" borderId="81" xfId="2" applyNumberFormat="1" applyFont="1" applyFill="1" applyBorder="1" applyAlignment="1">
      <alignment vertical="center"/>
    </xf>
    <xf numFmtId="9" fontId="0" fillId="117" borderId="79" xfId="77" applyFont="1" applyFill="1" applyBorder="1" applyAlignment="1">
      <alignment horizontal="right" vertical="top"/>
    </xf>
    <xf numFmtId="9" fontId="0" fillId="117" borderId="79" xfId="0" applyNumberFormat="1" applyFill="1" applyBorder="1" applyAlignment="1">
      <alignment horizontal="right" vertical="top"/>
    </xf>
    <xf numFmtId="9" fontId="0" fillId="117" borderId="80" xfId="0" applyNumberFormat="1" applyFill="1" applyBorder="1" applyAlignment="1">
      <alignment horizontal="right" vertical="top"/>
    </xf>
    <xf numFmtId="9" fontId="0" fillId="117" borderId="81" xfId="0" applyNumberFormat="1" applyFill="1" applyBorder="1" applyAlignment="1">
      <alignment horizontal="right" vertical="top"/>
    </xf>
    <xf numFmtId="170" fontId="5" fillId="117" borderId="76" xfId="1" applyNumberFormat="1" applyFont="1" applyFill="1" applyBorder="1" applyProtection="1"/>
    <xf numFmtId="170" fontId="5" fillId="117" borderId="77" xfId="1" applyNumberFormat="1" applyFont="1" applyFill="1" applyBorder="1" applyProtection="1"/>
    <xf numFmtId="170" fontId="5" fillId="117" borderId="78" xfId="1" applyNumberFormat="1" applyFont="1" applyFill="1" applyBorder="1" applyProtection="1"/>
    <xf numFmtId="175" fontId="5" fillId="52" borderId="65" xfId="85" applyNumberFormat="1" applyFont="1" applyFill="1" applyBorder="1" applyAlignment="1" applyProtection="1">
      <alignment horizontal="center"/>
    </xf>
    <xf numFmtId="0" fontId="5" fillId="52" borderId="65" xfId="85" applyNumberFormat="1" applyFont="1" applyFill="1" applyBorder="1" applyAlignment="1" applyProtection="1"/>
    <xf numFmtId="0" fontId="5" fillId="52" borderId="65" xfId="85" applyNumberFormat="1" applyFont="1" applyFill="1" applyBorder="1" applyAlignment="1" applyProtection="1">
      <alignment horizontal="left" indent="1"/>
    </xf>
    <xf numFmtId="0" fontId="5" fillId="52" borderId="65" xfId="85" applyNumberFormat="1" applyFont="1" applyFill="1" applyBorder="1" applyAlignment="1" applyProtection="1">
      <alignment horizontal="right" indent="1"/>
    </xf>
    <xf numFmtId="10" fontId="5" fillId="52" borderId="66" xfId="77" applyNumberFormat="1" applyFont="1" applyFill="1" applyBorder="1" applyAlignment="1" applyProtection="1">
      <alignment horizontal="right" indent="1"/>
    </xf>
    <xf numFmtId="175" fontId="5" fillId="52" borderId="68" xfId="85" applyNumberFormat="1" applyFont="1" applyFill="1" applyBorder="1" applyAlignment="1" applyProtection="1">
      <alignment horizontal="center"/>
    </xf>
    <xf numFmtId="0" fontId="5" fillId="52" borderId="68" xfId="85" applyNumberFormat="1" applyFont="1" applyFill="1" applyBorder="1" applyAlignment="1" applyProtection="1"/>
    <xf numFmtId="0" fontId="5" fillId="52" borderId="68" xfId="85" applyNumberFormat="1" applyFont="1" applyFill="1" applyBorder="1" applyAlignment="1" applyProtection="1">
      <alignment horizontal="left" indent="1"/>
    </xf>
    <xf numFmtId="0" fontId="5" fillId="52" borderId="68" xfId="85" applyNumberFormat="1" applyFont="1" applyFill="1" applyBorder="1" applyAlignment="1" applyProtection="1">
      <alignment horizontal="right" indent="1"/>
    </xf>
    <xf numFmtId="10" fontId="5" fillId="52" borderId="69" xfId="77" applyNumberFormat="1" applyFont="1" applyFill="1" applyBorder="1" applyAlignment="1" applyProtection="1">
      <alignment horizontal="right" indent="1"/>
    </xf>
    <xf numFmtId="175" fontId="5" fillId="52" borderId="71" xfId="85" applyNumberFormat="1" applyFont="1" applyFill="1" applyBorder="1" applyAlignment="1" applyProtection="1">
      <alignment horizontal="center"/>
    </xf>
    <xf numFmtId="0" fontId="5" fillId="52" borderId="71" xfId="85" applyNumberFormat="1" applyFont="1" applyFill="1" applyBorder="1" applyAlignment="1" applyProtection="1"/>
    <xf numFmtId="0" fontId="5" fillId="52" borderId="71" xfId="85" applyNumberFormat="1" applyFont="1" applyFill="1" applyBorder="1" applyAlignment="1" applyProtection="1">
      <alignment horizontal="left" indent="1"/>
    </xf>
    <xf numFmtId="0" fontId="5" fillId="52" borderId="71" xfId="85" applyNumberFormat="1" applyFont="1" applyFill="1" applyBorder="1" applyAlignment="1" applyProtection="1">
      <alignment horizontal="right" indent="1"/>
    </xf>
    <xf numFmtId="10" fontId="5" fillId="52" borderId="72" xfId="77" applyNumberFormat="1" applyFont="1" applyFill="1" applyBorder="1" applyAlignment="1" applyProtection="1">
      <alignment horizontal="right" indent="1"/>
    </xf>
    <xf numFmtId="175" fontId="5" fillId="52" borderId="64" xfId="85" applyNumberFormat="1" applyFont="1" applyFill="1" applyBorder="1" applyAlignment="1" applyProtection="1">
      <alignment horizontal="center"/>
    </xf>
    <xf numFmtId="175" fontId="5" fillId="52" borderId="65" xfId="85" applyNumberFormat="1" applyFont="1" applyFill="1" applyBorder="1" applyAlignment="1" applyProtection="1"/>
    <xf numFmtId="175" fontId="5" fillId="52" borderId="65" xfId="85" applyNumberFormat="1" applyFont="1" applyFill="1" applyBorder="1" applyAlignment="1" applyProtection="1">
      <alignment horizontal="left" indent="1"/>
    </xf>
    <xf numFmtId="175" fontId="5" fillId="52" borderId="65" xfId="85" applyNumberFormat="1" applyFont="1" applyFill="1" applyBorder="1" applyAlignment="1" applyProtection="1">
      <alignment horizontal="right" indent="1"/>
    </xf>
    <xf numFmtId="175" fontId="5" fillId="52" borderId="68" xfId="85" applyNumberFormat="1" applyFont="1" applyFill="1" applyBorder="1" applyAlignment="1" applyProtection="1"/>
    <xf numFmtId="175" fontId="5" fillId="52" borderId="68" xfId="85" applyNumberFormat="1" applyFont="1" applyFill="1" applyBorder="1" applyAlignment="1" applyProtection="1">
      <alignment horizontal="left" indent="1"/>
    </xf>
    <xf numFmtId="175" fontId="5" fillId="52" borderId="71" xfId="85" applyNumberFormat="1" applyFont="1" applyFill="1" applyBorder="1" applyAlignment="1" applyProtection="1"/>
    <xf numFmtId="175" fontId="5" fillId="52" borderId="71" xfId="85" applyNumberFormat="1" applyFont="1" applyFill="1" applyBorder="1" applyAlignment="1" applyProtection="1">
      <alignment horizontal="left" indent="1"/>
    </xf>
    <xf numFmtId="170" fontId="5" fillId="51" borderId="76" xfId="1" applyNumberFormat="1" applyFont="1" applyFill="1" applyBorder="1" applyProtection="1"/>
    <xf numFmtId="170" fontId="5" fillId="51" borderId="77" xfId="1" applyNumberFormat="1" applyFont="1" applyFill="1" applyBorder="1" applyProtection="1"/>
    <xf numFmtId="170" fontId="5" fillId="51" borderId="78" xfId="1" applyNumberFormat="1" applyFont="1" applyFill="1" applyBorder="1" applyProtection="1"/>
    <xf numFmtId="0" fontId="0" fillId="3" borderId="0" xfId="0" applyFont="1" applyFill="1" applyAlignment="1">
      <alignment horizontal="left" vertical="top" indent="1"/>
    </xf>
    <xf numFmtId="0" fontId="5" fillId="3" borderId="68" xfId="85" applyFont="1" applyFill="1" applyBorder="1" applyAlignment="1" applyProtection="1">
      <alignment horizontal="left" indent="1"/>
      <protection locked="0"/>
    </xf>
    <xf numFmtId="0" fontId="5" fillId="42" borderId="0" xfId="0" applyFont="1" applyFill="1" applyBorder="1" applyAlignment="1" applyProtection="1">
      <alignment horizontal="left" vertical="center" indent="1"/>
    </xf>
    <xf numFmtId="179" fontId="5" fillId="42" borderId="0" xfId="0" applyNumberFormat="1" applyFont="1" applyFill="1" applyAlignment="1" applyProtection="1">
      <alignment horizontal="left" vertical="center" indent="1"/>
      <protection locked="0"/>
    </xf>
    <xf numFmtId="172" fontId="5" fillId="42" borderId="0" xfId="2" applyNumberFormat="1" applyFont="1" applyFill="1" applyBorder="1" applyAlignment="1">
      <alignment horizontal="right" vertical="center"/>
    </xf>
    <xf numFmtId="172" fontId="0" fillId="51" borderId="127" xfId="1" applyNumberFormat="1" applyFont="1" applyFill="1" applyBorder="1" applyAlignment="1"/>
    <xf numFmtId="172" fontId="5" fillId="52" borderId="30" xfId="2" applyNumberFormat="1" applyFont="1" applyFill="1" applyBorder="1" applyAlignment="1">
      <alignment horizontal="right" vertical="center"/>
    </xf>
    <xf numFmtId="0" fontId="271" fillId="47" borderId="0" xfId="90" applyFont="1" applyFill="1" applyBorder="1" applyAlignment="1">
      <alignment horizontal="left"/>
    </xf>
    <xf numFmtId="0" fontId="270" fillId="47" borderId="0" xfId="0" applyFont="1" applyFill="1"/>
    <xf numFmtId="0" fontId="272" fillId="47" borderId="0" xfId="92" applyFont="1" applyFill="1" applyAlignment="1">
      <alignment wrapText="1"/>
    </xf>
    <xf numFmtId="0" fontId="270" fillId="47" borderId="0" xfId="0" applyFont="1" applyFill="1" applyAlignment="1">
      <alignment wrapText="1"/>
    </xf>
    <xf numFmtId="0" fontId="270" fillId="47" borderId="0" xfId="0" applyFont="1" applyFill="1" applyAlignment="1">
      <alignment horizontal="left" indent="1"/>
    </xf>
    <xf numFmtId="0" fontId="271" fillId="47" borderId="122" xfId="90" applyFont="1" applyFill="1" applyBorder="1" applyAlignment="1">
      <alignment horizontal="left"/>
    </xf>
    <xf numFmtId="0" fontId="270" fillId="47" borderId="57" xfId="0" applyFont="1" applyFill="1" applyBorder="1" applyAlignment="1">
      <alignment wrapText="1"/>
    </xf>
    <xf numFmtId="0" fontId="270" fillId="47" borderId="123" xfId="0" applyFont="1" applyFill="1" applyBorder="1" applyAlignment="1">
      <alignment wrapText="1"/>
    </xf>
    <xf numFmtId="0" fontId="271" fillId="47" borderId="14" xfId="90" applyFont="1" applyFill="1" applyBorder="1" applyAlignment="1">
      <alignment horizontal="left"/>
    </xf>
    <xf numFmtId="0" fontId="270" fillId="47" borderId="0" xfId="0" applyFont="1" applyFill="1" applyBorder="1" applyAlignment="1">
      <alignment wrapText="1"/>
    </xf>
    <xf numFmtId="0" fontId="270" fillId="47" borderId="15" xfId="0" applyFont="1" applyFill="1" applyBorder="1" applyAlignment="1">
      <alignment wrapText="1"/>
    </xf>
    <xf numFmtId="0" fontId="271" fillId="47" borderId="99" xfId="90" applyFont="1" applyFill="1" applyBorder="1" applyAlignment="1">
      <alignment horizontal="left"/>
    </xf>
    <xf numFmtId="0" fontId="270" fillId="47" borderId="96" xfId="0" applyFont="1" applyFill="1" applyBorder="1" applyAlignment="1">
      <alignment wrapText="1"/>
    </xf>
    <xf numFmtId="0" fontId="270" fillId="47" borderId="100" xfId="0" applyFont="1" applyFill="1" applyBorder="1" applyAlignment="1">
      <alignment wrapText="1"/>
    </xf>
    <xf numFmtId="0" fontId="271" fillId="47" borderId="25" xfId="90" applyNumberFormat="1" applyFont="1" applyFill="1" applyBorder="1" applyAlignment="1">
      <alignment horizontal="left" indent="1"/>
    </xf>
    <xf numFmtId="0" fontId="271" fillId="47" borderId="25" xfId="90" applyFont="1" applyFill="1" applyBorder="1" applyAlignment="1">
      <alignment horizontal="left"/>
    </xf>
    <xf numFmtId="0" fontId="271" fillId="47" borderId="0" xfId="90" applyNumberFormat="1" applyFont="1" applyFill="1" applyBorder="1" applyAlignment="1">
      <alignment horizontal="left" indent="1"/>
    </xf>
    <xf numFmtId="0" fontId="273" fillId="47" borderId="96" xfId="90" applyNumberFormat="1" applyFont="1" applyFill="1" applyBorder="1" applyAlignment="1">
      <alignment horizontal="left" indent="1"/>
    </xf>
    <xf numFmtId="0" fontId="271" fillId="47" borderId="96" xfId="90" applyFont="1" applyFill="1" applyBorder="1" applyAlignment="1">
      <alignment horizontal="left"/>
    </xf>
    <xf numFmtId="0" fontId="271" fillId="47" borderId="97" xfId="90" applyFont="1" applyFill="1" applyBorder="1" applyAlignment="1">
      <alignment horizontal="left"/>
    </xf>
    <xf numFmtId="0" fontId="270" fillId="47" borderId="25" xfId="0" applyFont="1" applyFill="1" applyBorder="1" applyAlignment="1">
      <alignment horizontal="left" indent="1"/>
    </xf>
    <xf numFmtId="0" fontId="271" fillId="47" borderId="0" xfId="90" applyFont="1" applyFill="1" applyBorder="1" applyAlignment="1">
      <alignment horizontal="left" indent="1"/>
    </xf>
    <xf numFmtId="0" fontId="271" fillId="47" borderId="96" xfId="90" applyFont="1" applyFill="1" applyBorder="1" applyAlignment="1">
      <alignment horizontal="left" indent="1"/>
    </xf>
    <xf numFmtId="0" fontId="271" fillId="47" borderId="28" xfId="90" applyFont="1" applyFill="1" applyBorder="1" applyAlignment="1">
      <alignment horizontal="left"/>
    </xf>
    <xf numFmtId="0" fontId="270" fillId="47" borderId="57" xfId="0" applyFont="1" applyFill="1" applyBorder="1"/>
    <xf numFmtId="0" fontId="271" fillId="47" borderId="1" xfId="90" applyFont="1" applyFill="1" applyBorder="1" applyAlignment="1">
      <alignment horizontal="left"/>
    </xf>
    <xf numFmtId="0" fontId="271" fillId="47" borderId="13" xfId="90" applyFont="1" applyFill="1" applyBorder="1" applyAlignment="1">
      <alignment horizontal="left"/>
    </xf>
    <xf numFmtId="0" fontId="271" fillId="47" borderId="25" xfId="90" applyFont="1" applyFill="1" applyBorder="1" applyAlignment="1">
      <alignment horizontal="left" indent="1"/>
    </xf>
    <xf numFmtId="0" fontId="274" fillId="47" borderId="28" xfId="90" applyFont="1" applyFill="1" applyBorder="1" applyAlignment="1">
      <alignment horizontal="left"/>
    </xf>
    <xf numFmtId="0" fontId="275" fillId="47" borderId="57" xfId="90" applyFont="1" applyFill="1" applyBorder="1" applyAlignment="1">
      <alignment horizontal="left"/>
    </xf>
    <xf numFmtId="0" fontId="274" fillId="47" borderId="14" xfId="90" applyFont="1" applyFill="1" applyBorder="1" applyAlignment="1">
      <alignment horizontal="left"/>
    </xf>
    <xf numFmtId="0" fontId="275" fillId="47" borderId="0" xfId="90" applyFont="1" applyFill="1" applyBorder="1" applyAlignment="1">
      <alignment horizontal="left"/>
    </xf>
    <xf numFmtId="0" fontId="274" fillId="47" borderId="1" xfId="90" applyFont="1" applyFill="1" applyBorder="1" applyAlignment="1">
      <alignment horizontal="left"/>
    </xf>
    <xf numFmtId="0" fontId="275" fillId="47" borderId="13" xfId="90" applyFont="1" applyFill="1" applyBorder="1" applyAlignment="1">
      <alignment horizontal="left"/>
    </xf>
    <xf numFmtId="1" fontId="271" fillId="47" borderId="99" xfId="90" applyNumberFormat="1" applyFont="1" applyFill="1" applyBorder="1" applyAlignment="1">
      <alignment horizontal="left"/>
    </xf>
    <xf numFmtId="0" fontId="271" fillId="47" borderId="57" xfId="90" applyFont="1" applyFill="1" applyBorder="1" applyAlignment="1">
      <alignment horizontal="left"/>
    </xf>
    <xf numFmtId="0" fontId="0" fillId="42" borderId="82" xfId="0" applyFill="1" applyBorder="1" applyAlignment="1">
      <alignment horizontal="left" vertical="center" wrapText="1" indent="1"/>
    </xf>
    <xf numFmtId="0" fontId="0" fillId="42" borderId="92" xfId="0" applyFill="1" applyBorder="1" applyAlignment="1">
      <alignment horizontal="left" vertical="top" wrapText="1" indent="1"/>
    </xf>
    <xf numFmtId="0" fontId="0" fillId="42" borderId="92" xfId="0" applyFill="1" applyBorder="1" applyAlignment="1">
      <alignment horizontal="left" vertical="top" wrapText="1"/>
    </xf>
    <xf numFmtId="0" fontId="0" fillId="42" borderId="158" xfId="0" applyFill="1" applyBorder="1" applyAlignment="1">
      <alignment horizontal="left" vertical="center" wrapText="1" indent="1"/>
    </xf>
    <xf numFmtId="0" fontId="0" fillId="42" borderId="159" xfId="0" applyFill="1" applyBorder="1" applyAlignment="1">
      <alignment horizontal="left" vertical="top" wrapText="1" indent="1"/>
    </xf>
    <xf numFmtId="0" fontId="0" fillId="42" borderId="159" xfId="0" applyFill="1" applyBorder="1" applyAlignment="1">
      <alignment horizontal="left" vertical="top" wrapText="1"/>
    </xf>
    <xf numFmtId="2" fontId="5" fillId="3" borderId="69" xfId="83" applyNumberFormat="1" applyFont="1" applyFill="1" applyBorder="1" applyAlignment="1" applyProtection="1">
      <alignment horizontal="left" indent="1"/>
      <protection locked="0"/>
    </xf>
    <xf numFmtId="173" fontId="0" fillId="42" borderId="67" xfId="0" applyNumberFormat="1" applyFill="1" applyBorder="1" applyAlignment="1">
      <alignment horizontal="left" vertical="center" wrapText="1" indent="1"/>
    </xf>
    <xf numFmtId="14" fontId="5" fillId="3" borderId="3" xfId="2" applyNumberFormat="1" applyFont="1" applyFill="1" applyBorder="1" applyAlignment="1">
      <alignment horizontal="center" vertical="center"/>
    </xf>
    <xf numFmtId="178" fontId="5" fillId="52" borderId="68" xfId="7" applyNumberFormat="1" applyFont="1" applyFill="1" applyBorder="1" applyAlignment="1">
      <alignment horizontal="center"/>
    </xf>
    <xf numFmtId="173" fontId="5" fillId="52" borderId="68" xfId="7" applyNumberFormat="1" applyFont="1" applyFill="1" applyBorder="1" applyAlignment="1">
      <alignment horizontal="center"/>
    </xf>
    <xf numFmtId="252" fontId="0" fillId="3" borderId="64" xfId="0" applyNumberFormat="1" applyFill="1" applyBorder="1" applyAlignment="1">
      <alignment horizontal="right" vertical="top"/>
    </xf>
    <xf numFmtId="252" fontId="3" fillId="52" borderId="76" xfId="0" applyNumberFormat="1" applyFont="1" applyFill="1" applyBorder="1" applyAlignment="1">
      <alignment horizontal="right" vertical="top"/>
    </xf>
    <xf numFmtId="252" fontId="0" fillId="3" borderId="70" xfId="0" applyNumberFormat="1" applyFill="1" applyBorder="1" applyAlignment="1">
      <alignment horizontal="right" vertical="top"/>
    </xf>
    <xf numFmtId="252" fontId="0" fillId="51" borderId="64" xfId="0" applyNumberFormat="1" applyFont="1" applyFill="1" applyBorder="1" applyAlignment="1">
      <alignment horizontal="right"/>
    </xf>
    <xf numFmtId="252" fontId="0" fillId="51" borderId="65" xfId="0" applyNumberFormat="1" applyFont="1" applyFill="1" applyBorder="1" applyAlignment="1">
      <alignment horizontal="right"/>
    </xf>
    <xf numFmtId="252" fontId="0" fillId="51" borderId="65" xfId="0" applyNumberFormat="1" applyFill="1" applyBorder="1" applyAlignment="1">
      <alignment horizontal="right" vertical="top"/>
    </xf>
    <xf numFmtId="252" fontId="0" fillId="51" borderId="66" xfId="0" applyNumberFormat="1" applyFill="1" applyBorder="1" applyAlignment="1">
      <alignment horizontal="right" vertical="top"/>
    </xf>
    <xf numFmtId="252" fontId="0" fillId="3" borderId="67" xfId="0" applyNumberFormat="1" applyFill="1" applyBorder="1" applyAlignment="1">
      <alignment horizontal="right" vertical="top"/>
    </xf>
    <xf numFmtId="252" fontId="5" fillId="3" borderId="64" xfId="2" applyNumberFormat="1" applyFont="1" applyFill="1" applyBorder="1"/>
    <xf numFmtId="252" fontId="5" fillId="3" borderId="67" xfId="2" applyNumberFormat="1" applyFont="1" applyFill="1" applyBorder="1"/>
    <xf numFmtId="173" fontId="0" fillId="51" borderId="67" xfId="0" applyNumberFormat="1" applyFont="1" applyFill="1" applyBorder="1" applyAlignment="1">
      <alignment horizontal="right"/>
    </xf>
    <xf numFmtId="173" fontId="5" fillId="51" borderId="68" xfId="75" applyNumberFormat="1" applyFont="1" applyFill="1" applyBorder="1" applyAlignment="1" applyProtection="1">
      <alignment horizontal="right"/>
    </xf>
    <xf numFmtId="173" fontId="0" fillId="51" borderId="68" xfId="0" applyNumberFormat="1" applyFont="1" applyFill="1" applyBorder="1" applyAlignment="1">
      <alignment horizontal="right"/>
    </xf>
    <xf numFmtId="173" fontId="0" fillId="51" borderId="69" xfId="0" applyNumberFormat="1" applyFont="1" applyFill="1" applyBorder="1" applyAlignment="1">
      <alignment horizontal="right"/>
    </xf>
    <xf numFmtId="0" fontId="5" fillId="3" borderId="147" xfId="2" applyNumberFormat="1" applyFont="1" applyFill="1" applyBorder="1" applyAlignment="1">
      <alignment horizontal="left" vertical="top"/>
    </xf>
    <xf numFmtId="0" fontId="0" fillId="3" borderId="0" xfId="0" applyFont="1" applyFill="1" applyAlignment="1">
      <alignment horizontal="left" vertical="top" indent="1"/>
    </xf>
    <xf numFmtId="252" fontId="0" fillId="0" borderId="0" xfId="0" applyNumberFormat="1" applyAlignment="1">
      <alignment horizontal="left" vertical="top"/>
    </xf>
    <xf numFmtId="0" fontId="5" fillId="51" borderId="112" xfId="85" applyFont="1" applyFill="1" applyBorder="1" applyAlignment="1" applyProtection="1">
      <alignment horizontal="left"/>
      <protection locked="0"/>
    </xf>
    <xf numFmtId="0" fontId="5" fillId="0" borderId="0" xfId="84" applyFont="1" applyFill="1" applyBorder="1" applyAlignment="1"/>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3" borderId="68" xfId="85" applyFont="1" applyFill="1" applyBorder="1" applyAlignment="1" applyProtection="1">
      <alignment horizontal="left" indent="1"/>
      <protection locked="0"/>
    </xf>
    <xf numFmtId="0" fontId="5" fillId="3" borderId="69" xfId="85" applyFont="1" applyFill="1" applyBorder="1" applyAlignment="1" applyProtection="1">
      <alignment horizontal="left" indent="1"/>
      <protection locked="0"/>
    </xf>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349" fontId="5" fillId="0" borderId="147" xfId="48235" applyNumberFormat="1" applyFont="1" applyBorder="1" applyAlignment="1">
      <alignment horizontal="center"/>
    </xf>
    <xf numFmtId="175" fontId="5" fillId="44" borderId="74" xfId="85" applyNumberFormat="1" applyFont="1" applyFill="1" applyBorder="1" applyAlignment="1" applyProtection="1">
      <alignment horizontal="center"/>
    </xf>
    <xf numFmtId="0" fontId="5" fillId="44" borderId="74" xfId="85" applyNumberFormat="1" applyFont="1" applyFill="1" applyBorder="1" applyAlignment="1" applyProtection="1"/>
    <xf numFmtId="0" fontId="5" fillId="44" borderId="74" xfId="85" applyNumberFormat="1" applyFont="1" applyFill="1" applyBorder="1" applyAlignment="1" applyProtection="1">
      <alignment horizontal="left" indent="1"/>
    </xf>
    <xf numFmtId="0" fontId="5" fillId="44" borderId="74" xfId="85" applyNumberFormat="1" applyFont="1" applyFill="1" applyBorder="1" applyAlignment="1" applyProtection="1">
      <alignment horizontal="right" indent="1"/>
    </xf>
    <xf numFmtId="10" fontId="5" fillId="44" borderId="75" xfId="77" applyNumberFormat="1" applyFont="1" applyFill="1" applyBorder="1" applyAlignment="1" applyProtection="1">
      <alignment horizontal="right" indent="1"/>
    </xf>
    <xf numFmtId="0" fontId="5" fillId="0" borderId="64" xfId="85" applyFont="1" applyBorder="1" applyAlignment="1">
      <alignment horizontal="left" indent="1"/>
    </xf>
    <xf numFmtId="0" fontId="5" fillId="0" borderId="67" xfId="85" applyFont="1" applyBorder="1" applyAlignment="1">
      <alignment horizontal="left" indent="1"/>
    </xf>
    <xf numFmtId="0" fontId="5" fillId="51" borderId="166" xfId="85" applyFont="1" applyFill="1" applyBorder="1" applyAlignment="1" applyProtection="1">
      <protection locked="0"/>
    </xf>
    <xf numFmtId="0" fontId="5" fillId="51" borderId="167" xfId="85" applyFont="1" applyFill="1" applyBorder="1" applyAlignment="1" applyProtection="1">
      <protection locked="0"/>
    </xf>
    <xf numFmtId="356" fontId="2" fillId="43" borderId="160" xfId="48236" applyNumberFormat="1" applyBorder="1" applyProtection="1">
      <alignment vertical="center"/>
    </xf>
    <xf numFmtId="9" fontId="2" fillId="43" borderId="125" xfId="77" applyFill="1" applyBorder="1" applyAlignment="1" applyProtection="1">
      <alignment vertical="center"/>
    </xf>
    <xf numFmtId="9" fontId="2" fillId="43" borderId="126" xfId="77" applyFill="1" applyBorder="1" applyAlignment="1" applyProtection="1">
      <alignment vertical="center"/>
    </xf>
    <xf numFmtId="9" fontId="2" fillId="43" borderId="104" xfId="77" applyFill="1" applyBorder="1" applyAlignment="1" applyProtection="1">
      <alignment vertical="center"/>
    </xf>
    <xf numFmtId="9" fontId="2" fillId="43" borderId="141" xfId="77" applyFill="1" applyBorder="1" applyAlignment="1" applyProtection="1">
      <alignment vertical="center"/>
    </xf>
    <xf numFmtId="9" fontId="2" fillId="43" borderId="127" xfId="77" applyFill="1" applyBorder="1" applyAlignment="1" applyProtection="1">
      <alignment vertical="center"/>
    </xf>
    <xf numFmtId="10" fontId="2" fillId="3" borderId="160" xfId="48238" applyNumberFormat="1" applyBorder="1">
      <alignment vertical="center"/>
      <protection locked="0"/>
    </xf>
    <xf numFmtId="172" fontId="5" fillId="52" borderId="160" xfId="85" applyNumberFormat="1" applyFont="1" applyFill="1" applyBorder="1" applyAlignment="1" applyProtection="1"/>
    <xf numFmtId="173" fontId="5" fillId="44" borderId="160" xfId="85" applyNumberFormat="1" applyFont="1" applyFill="1" applyBorder="1" applyAlignment="1" applyProtection="1"/>
    <xf numFmtId="356" fontId="5" fillId="3" borderId="160" xfId="85" applyNumberFormat="1" applyFont="1" applyFill="1" applyBorder="1" applyAlignment="1" applyProtection="1">
      <protection locked="0"/>
    </xf>
    <xf numFmtId="9" fontId="2" fillId="3" borderId="160" xfId="48238" applyNumberFormat="1" applyBorder="1">
      <alignment vertical="center"/>
      <protection locked="0"/>
    </xf>
    <xf numFmtId="9" fontId="2" fillId="43" borderId="160" xfId="77" applyFill="1" applyBorder="1" applyAlignment="1" applyProtection="1">
      <alignment vertical="center"/>
    </xf>
    <xf numFmtId="170" fontId="2" fillId="3" borderId="160" xfId="95" applyNumberFormat="1" applyFill="1" applyBorder="1" applyAlignment="1" applyProtection="1">
      <alignment vertical="center"/>
      <protection locked="0"/>
    </xf>
    <xf numFmtId="349" fontId="5" fillId="0" borderId="121" xfId="48235" applyNumberFormat="1" applyFont="1" applyBorder="1" applyAlignment="1">
      <alignment horizontal="left" indent="1"/>
    </xf>
    <xf numFmtId="173" fontId="5" fillId="3" borderId="68" xfId="77" applyNumberFormat="1" applyFont="1" applyFill="1" applyBorder="1" applyAlignment="1" applyProtection="1">
      <alignment horizontal="center"/>
      <protection locked="0"/>
    </xf>
    <xf numFmtId="173" fontId="5" fillId="3" borderId="69" xfId="83" applyNumberFormat="1" applyFont="1" applyFill="1" applyBorder="1" applyAlignment="1" applyProtection="1">
      <alignment horizontal="left" indent="1"/>
      <protection locked="0"/>
    </xf>
    <xf numFmtId="0" fontId="5" fillId="0" borderId="161" xfId="85" applyFont="1" applyFill="1" applyBorder="1" applyAlignment="1" applyProtection="1">
      <alignment horizontal="center"/>
    </xf>
    <xf numFmtId="0" fontId="5" fillId="0" borderId="162" xfId="85" applyFont="1" applyFill="1" applyBorder="1" applyAlignment="1" applyProtection="1">
      <alignment horizontal="center"/>
    </xf>
    <xf numFmtId="0" fontId="5" fillId="0" borderId="163" xfId="85" applyFont="1" applyFill="1" applyBorder="1" applyAlignment="1" applyProtection="1">
      <alignment horizontal="center"/>
    </xf>
    <xf numFmtId="0" fontId="5" fillId="0" borderId="164" xfId="85" applyFont="1" applyFill="1" applyBorder="1" applyAlignment="1" applyProtection="1">
      <alignment horizontal="center"/>
    </xf>
    <xf numFmtId="0" fontId="5" fillId="0" borderId="165" xfId="85" applyFont="1" applyFill="1" applyBorder="1" applyAlignment="1" applyProtection="1">
      <alignment horizontal="center"/>
    </xf>
    <xf numFmtId="356" fontId="2" fillId="3" borderId="160" xfId="95" applyNumberFormat="1" applyFill="1" applyBorder="1" applyAlignment="1" applyProtection="1">
      <alignment vertical="center"/>
      <protection locked="0"/>
    </xf>
    <xf numFmtId="173" fontId="5" fillId="3" borderId="68" xfId="85" applyNumberFormat="1" applyFont="1" applyFill="1" applyBorder="1" applyAlignment="1" applyProtection="1">
      <alignment horizontal="center"/>
      <protection locked="0"/>
    </xf>
    <xf numFmtId="0" fontId="5" fillId="3" borderId="68" xfId="85" applyFont="1" applyFill="1" applyBorder="1" applyAlignment="1" applyProtection="1">
      <alignment horizontal="left"/>
      <protection locked="0"/>
    </xf>
    <xf numFmtId="355" fontId="5" fillId="3" borderId="69" xfId="1" applyNumberFormat="1" applyFont="1" applyFill="1" applyBorder="1" applyProtection="1">
      <protection locked="0"/>
    </xf>
    <xf numFmtId="356" fontId="5" fillId="3" borderId="68" xfId="85" applyNumberFormat="1" applyFont="1" applyFill="1" applyBorder="1" applyAlignment="1" applyProtection="1">
      <alignment horizontal="center"/>
      <protection locked="0"/>
    </xf>
    <xf numFmtId="356" fontId="5" fillId="3" borderId="68" xfId="85" applyNumberFormat="1" applyFont="1" applyFill="1" applyBorder="1" applyAlignment="1" applyProtection="1">
      <alignment horizontal="left"/>
      <protection locked="0"/>
    </xf>
    <xf numFmtId="173" fontId="5" fillId="3" borderId="68" xfId="83" applyNumberFormat="1" applyFont="1" applyFill="1" applyBorder="1" applyAlignment="1" applyProtection="1">
      <alignment horizontal="left"/>
      <protection locked="0"/>
    </xf>
    <xf numFmtId="356" fontId="5" fillId="3" borderId="69" xfId="1" applyNumberFormat="1" applyFont="1" applyFill="1" applyBorder="1" applyAlignment="1" applyProtection="1">
      <alignment horizontal="left"/>
      <protection locked="0"/>
    </xf>
    <xf numFmtId="356" fontId="2" fillId="43" borderId="70" xfId="48236" applyNumberFormat="1" applyBorder="1" applyProtection="1">
      <alignment vertical="center"/>
    </xf>
    <xf numFmtId="356" fontId="2" fillId="43" borderId="71" xfId="48236" applyNumberFormat="1" applyBorder="1" applyProtection="1">
      <alignment vertical="center"/>
    </xf>
    <xf numFmtId="356" fontId="2" fillId="43" borderId="110" xfId="48236" applyNumberFormat="1" applyBorder="1" applyProtection="1">
      <alignment vertical="center"/>
    </xf>
    <xf numFmtId="356" fontId="2" fillId="43" borderId="140" xfId="48236" applyNumberFormat="1" applyBorder="1" applyProtection="1">
      <alignment vertical="center"/>
    </xf>
    <xf numFmtId="356" fontId="2" fillId="43" borderId="72" xfId="48236" applyNumberFormat="1" applyBorder="1" applyProtection="1">
      <alignment vertical="center"/>
    </xf>
    <xf numFmtId="14" fontId="5" fillId="3" borderId="68" xfId="85" applyNumberFormat="1" applyFont="1" applyFill="1" applyBorder="1" applyAlignment="1" applyProtection="1">
      <alignment horizontal="left"/>
      <protection locked="0"/>
    </xf>
    <xf numFmtId="356" fontId="5" fillId="3" borderId="92" xfId="85" applyNumberFormat="1" applyFont="1" applyFill="1" applyBorder="1" applyAlignment="1" applyProtection="1">
      <alignment horizontal="left" indent="1"/>
      <protection locked="0"/>
    </xf>
    <xf numFmtId="170" fontId="5" fillId="3" borderId="92" xfId="77" applyNumberFormat="1" applyFont="1" applyFill="1" applyBorder="1" applyProtection="1">
      <protection locked="0"/>
    </xf>
    <xf numFmtId="173" fontId="5" fillId="3" borderId="92" xfId="83" applyNumberFormat="1" applyFont="1" applyFill="1" applyBorder="1" applyAlignment="1" applyProtection="1">
      <alignment horizontal="left"/>
      <protection locked="0"/>
    </xf>
    <xf numFmtId="9" fontId="5" fillId="3" borderId="92" xfId="77" applyFont="1" applyFill="1" applyBorder="1" applyAlignment="1" applyProtection="1">
      <alignment horizontal="left" indent="1"/>
      <protection locked="0"/>
    </xf>
    <xf numFmtId="170" fontId="5" fillId="3" borderId="92" xfId="77" applyNumberFormat="1" applyFont="1" applyFill="1" applyBorder="1" applyAlignment="1" applyProtection="1">
      <alignment horizontal="left" indent="1"/>
      <protection locked="0"/>
    </xf>
    <xf numFmtId="0" fontId="5" fillId="0" borderId="73" xfId="85" applyFont="1" applyBorder="1" applyAlignment="1">
      <alignment horizontal="left" indent="1"/>
    </xf>
    <xf numFmtId="356" fontId="5" fillId="3" borderId="92" xfId="85" applyNumberFormat="1" applyFont="1" applyFill="1" applyBorder="1" applyAlignment="1" applyProtection="1">
      <alignment horizontal="center"/>
      <protection locked="0"/>
    </xf>
    <xf numFmtId="0" fontId="5" fillId="0" borderId="120" xfId="84" applyFont="1" applyBorder="1" applyAlignment="1">
      <alignment horizontal="left" indent="1"/>
    </xf>
    <xf numFmtId="0" fontId="5" fillId="0" borderId="160" xfId="85" applyFont="1" applyFill="1" applyBorder="1" applyAlignment="1">
      <alignment horizontal="center" wrapText="1"/>
    </xf>
    <xf numFmtId="0" fontId="5" fillId="3" borderId="69" xfId="85" applyFont="1" applyFill="1" applyBorder="1" applyAlignment="1" applyProtection="1">
      <protection locked="0"/>
    </xf>
    <xf numFmtId="168" fontId="5" fillId="3" borderId="120" xfId="0" applyNumberFormat="1" applyFont="1" applyFill="1" applyBorder="1" applyAlignment="1">
      <alignment vertical="center"/>
    </xf>
    <xf numFmtId="168" fontId="5" fillId="3" borderId="91" xfId="0" applyNumberFormat="1" applyFont="1" applyFill="1" applyBorder="1" applyAlignment="1">
      <alignment vertical="center"/>
    </xf>
    <xf numFmtId="168" fontId="5" fillId="3" borderId="115" xfId="0" applyNumberFormat="1" applyFont="1" applyFill="1" applyBorder="1" applyAlignment="1">
      <alignment vertical="center"/>
    </xf>
    <xf numFmtId="168" fontId="5" fillId="3" borderId="119" xfId="0" applyNumberFormat="1" applyFont="1" applyFill="1" applyBorder="1" applyAlignment="1">
      <alignment vertical="center"/>
    </xf>
    <xf numFmtId="168" fontId="5" fillId="3" borderId="113" xfId="0" applyNumberFormat="1" applyFont="1" applyFill="1" applyBorder="1" applyAlignment="1">
      <alignment vertical="center"/>
    </xf>
    <xf numFmtId="168" fontId="5" fillId="3" borderId="71" xfId="0" applyNumberFormat="1" applyFont="1" applyFill="1" applyBorder="1" applyAlignment="1">
      <alignment vertical="center"/>
    </xf>
    <xf numFmtId="168" fontId="5" fillId="3" borderId="72" xfId="0" applyNumberFormat="1" applyFont="1" applyFill="1" applyBorder="1" applyAlignment="1">
      <alignment vertical="center"/>
    </xf>
    <xf numFmtId="168" fontId="5" fillId="3" borderId="68" xfId="0" applyNumberFormat="1" applyFont="1" applyFill="1" applyBorder="1" applyAlignment="1">
      <alignment vertical="center"/>
    </xf>
    <xf numFmtId="168" fontId="5" fillId="3" borderId="69" xfId="0" applyNumberFormat="1" applyFont="1" applyFill="1" applyBorder="1" applyAlignment="1">
      <alignment vertical="center"/>
    </xf>
    <xf numFmtId="0" fontId="5" fillId="3" borderId="68" xfId="85" applyFont="1" applyFill="1" applyBorder="1" applyAlignment="1" applyProtection="1">
      <alignment horizontal="left" indent="1"/>
      <protection locked="0"/>
    </xf>
    <xf numFmtId="170" fontId="5" fillId="3" borderId="168" xfId="83" applyNumberFormat="1" applyFont="1" applyFill="1" applyBorder="1" applyProtection="1">
      <protection locked="0"/>
    </xf>
    <xf numFmtId="0" fontId="5" fillId="134" borderId="0" xfId="85" applyFont="1" applyFill="1"/>
    <xf numFmtId="0" fontId="5" fillId="134" borderId="0" xfId="85" applyFont="1" applyFill="1" applyProtection="1"/>
    <xf numFmtId="0" fontId="6" fillId="134" borderId="0" xfId="85" applyFont="1" applyFill="1" applyBorder="1" applyProtection="1"/>
    <xf numFmtId="0" fontId="251" fillId="134" borderId="0" xfId="85" applyFont="1" applyFill="1" applyBorder="1" applyProtection="1">
      <protection locked="0"/>
    </xf>
    <xf numFmtId="0" fontId="251" fillId="134" borderId="0" xfId="85" applyFont="1" applyFill="1" applyBorder="1" applyAlignment="1" applyProtection="1">
      <alignment horizontal="center"/>
      <protection locked="0"/>
    </xf>
    <xf numFmtId="252" fontId="251" fillId="134" borderId="0" xfId="85" applyNumberFormat="1" applyFont="1" applyFill="1" applyBorder="1" applyProtection="1">
      <protection locked="0"/>
    </xf>
    <xf numFmtId="356" fontId="0" fillId="3" borderId="30" xfId="0" applyNumberFormat="1" applyFill="1" applyBorder="1" applyAlignment="1">
      <alignment horizontal="right" vertical="top"/>
    </xf>
    <xf numFmtId="173" fontId="0" fillId="3" borderId="76" xfId="0" applyNumberFormat="1" applyFill="1" applyBorder="1" applyAlignment="1">
      <alignment horizontal="right" vertical="top"/>
    </xf>
    <xf numFmtId="173" fontId="3" fillId="52" borderId="76" xfId="0" applyNumberFormat="1" applyFont="1" applyFill="1" applyBorder="1" applyAlignment="1">
      <alignment horizontal="right" vertical="top"/>
    </xf>
    <xf numFmtId="173" fontId="5" fillId="52" borderId="143" xfId="2" applyNumberFormat="1" applyFont="1" applyFill="1" applyBorder="1" applyAlignment="1">
      <alignment vertical="center"/>
    </xf>
    <xf numFmtId="173" fontId="3" fillId="52" borderId="77" xfId="0" applyNumberFormat="1" applyFont="1" applyFill="1" applyBorder="1" applyAlignment="1">
      <alignment horizontal="right" vertical="top"/>
    </xf>
    <xf numFmtId="173" fontId="5" fillId="52" borderId="64" xfId="2" applyNumberFormat="1" applyFont="1" applyFill="1" applyBorder="1" applyAlignment="1">
      <alignment vertical="center"/>
    </xf>
    <xf numFmtId="173" fontId="6" fillId="52" borderId="76" xfId="2" applyNumberFormat="1" applyFont="1" applyFill="1" applyBorder="1" applyAlignment="1">
      <alignment vertical="center"/>
    </xf>
    <xf numFmtId="173" fontId="6" fillId="52" borderId="78" xfId="2" applyNumberFormat="1" applyFont="1" applyFill="1" applyBorder="1" applyAlignment="1">
      <alignment vertical="center"/>
    </xf>
    <xf numFmtId="173" fontId="5" fillId="52" borderId="66" xfId="2" applyNumberFormat="1" applyFont="1" applyFill="1" applyBorder="1" applyAlignment="1">
      <alignment vertical="center"/>
    </xf>
    <xf numFmtId="173" fontId="5" fillId="52" borderId="67" xfId="2" applyNumberFormat="1" applyFont="1" applyFill="1" applyBorder="1" applyAlignment="1">
      <alignment vertical="center"/>
    </xf>
    <xf numFmtId="173" fontId="5" fillId="52" borderId="69" xfId="2" applyNumberFormat="1" applyFont="1" applyFill="1" applyBorder="1" applyAlignment="1">
      <alignment vertical="center"/>
    </xf>
    <xf numFmtId="356" fontId="0" fillId="51" borderId="30" xfId="1" applyNumberFormat="1" applyFont="1" applyFill="1" applyBorder="1" applyAlignment="1">
      <alignment horizontal="right"/>
    </xf>
    <xf numFmtId="356" fontId="2" fillId="51" borderId="30" xfId="1" applyNumberFormat="1" applyFont="1" applyFill="1" applyBorder="1" applyAlignment="1">
      <alignment horizontal="right"/>
    </xf>
    <xf numFmtId="173" fontId="6" fillId="52" borderId="76" xfId="2" applyNumberFormat="1" applyFont="1" applyFill="1" applyBorder="1" applyAlignment="1">
      <alignment horizontal="right" vertical="center"/>
    </xf>
    <xf numFmtId="173" fontId="5" fillId="52" borderId="76" xfId="2" applyNumberFormat="1" applyFont="1" applyFill="1" applyBorder="1" applyAlignment="1">
      <alignment horizontal="right" vertical="center"/>
    </xf>
    <xf numFmtId="356" fontId="5" fillId="51" borderId="30" xfId="1" applyNumberFormat="1" applyFont="1" applyFill="1" applyBorder="1"/>
    <xf numFmtId="358" fontId="0" fillId="52" borderId="76" xfId="0" applyNumberFormat="1" applyFill="1" applyBorder="1" applyAlignment="1">
      <alignment horizontal="right"/>
    </xf>
    <xf numFmtId="173" fontId="5" fillId="3" borderId="73" xfId="2" applyNumberFormat="1" applyFont="1" applyFill="1" applyBorder="1"/>
    <xf numFmtId="173" fontId="6" fillId="52" borderId="143" xfId="2" applyNumberFormat="1" applyFont="1" applyFill="1" applyBorder="1"/>
    <xf numFmtId="173" fontId="6" fillId="52" borderId="101" xfId="2" applyNumberFormat="1" applyFont="1" applyFill="1" applyBorder="1"/>
    <xf numFmtId="173" fontId="6" fillId="52" borderId="102" xfId="2" applyNumberFormat="1" applyFont="1" applyFill="1" applyBorder="1"/>
    <xf numFmtId="173" fontId="0" fillId="52" borderId="77" xfId="0" applyNumberFormat="1" applyFill="1" applyBorder="1" applyAlignment="1">
      <alignment horizontal="right" vertical="top"/>
    </xf>
    <xf numFmtId="173" fontId="5" fillId="38" borderId="76" xfId="1" applyNumberFormat="1" applyFont="1" applyFill="1" applyBorder="1" applyAlignment="1" applyProtection="1">
      <alignment horizontal="right"/>
    </xf>
    <xf numFmtId="173" fontId="5" fillId="38" borderId="77" xfId="1" applyNumberFormat="1" applyFont="1" applyFill="1" applyBorder="1" applyAlignment="1" applyProtection="1">
      <alignment horizontal="right"/>
    </xf>
    <xf numFmtId="173" fontId="5" fillId="38" borderId="78" xfId="1" applyNumberFormat="1" applyFont="1" applyFill="1" applyBorder="1" applyAlignment="1" applyProtection="1">
      <alignment horizontal="right"/>
    </xf>
    <xf numFmtId="358" fontId="5" fillId="38" borderId="64" xfId="77" applyNumberFormat="1" applyFont="1" applyFill="1" applyBorder="1" applyProtection="1"/>
    <xf numFmtId="358" fontId="5" fillId="38" borderId="65" xfId="77" applyNumberFormat="1" applyFont="1" applyFill="1" applyBorder="1" applyProtection="1"/>
    <xf numFmtId="358" fontId="5" fillId="38" borderId="66" xfId="77" applyNumberFormat="1" applyFont="1" applyFill="1" applyBorder="1" applyProtection="1"/>
    <xf numFmtId="358" fontId="5" fillId="38" borderId="67" xfId="77" applyNumberFormat="1" applyFont="1" applyFill="1" applyBorder="1" applyProtection="1"/>
    <xf numFmtId="358" fontId="5" fillId="38" borderId="68" xfId="77" applyNumberFormat="1" applyFont="1" applyFill="1" applyBorder="1" applyProtection="1"/>
    <xf numFmtId="358" fontId="5" fillId="38" borderId="69" xfId="77" applyNumberFormat="1" applyFont="1" applyFill="1" applyBorder="1" applyProtection="1"/>
    <xf numFmtId="358" fontId="5" fillId="38" borderId="73" xfId="77" applyNumberFormat="1" applyFont="1" applyFill="1" applyBorder="1" applyProtection="1"/>
    <xf numFmtId="358" fontId="5" fillId="38" borderId="74" xfId="77" applyNumberFormat="1" applyFont="1" applyFill="1" applyBorder="1" applyProtection="1"/>
    <xf numFmtId="358" fontId="5" fillId="38" borderId="75" xfId="77" applyNumberFormat="1" applyFont="1" applyFill="1" applyBorder="1" applyProtection="1"/>
    <xf numFmtId="356" fontId="5" fillId="39" borderId="64" xfId="1" applyNumberFormat="1" applyFont="1" applyFill="1" applyBorder="1" applyProtection="1"/>
    <xf numFmtId="356" fontId="5" fillId="39" borderId="65" xfId="1" applyNumberFormat="1" applyFont="1" applyFill="1" applyBorder="1" applyProtection="1"/>
    <xf numFmtId="356" fontId="5" fillId="39" borderId="66" xfId="1" applyNumberFormat="1" applyFont="1" applyFill="1" applyBorder="1" applyProtection="1"/>
    <xf numFmtId="356" fontId="5" fillId="39" borderId="95" xfId="1" applyNumberFormat="1" applyFont="1" applyFill="1" applyBorder="1" applyProtection="1"/>
    <xf numFmtId="356" fontId="5" fillId="39" borderId="89" xfId="1" applyNumberFormat="1" applyFont="1" applyFill="1" applyBorder="1" applyProtection="1"/>
    <xf numFmtId="356" fontId="5" fillId="39" borderId="68" xfId="1" applyNumberFormat="1" applyFont="1" applyFill="1" applyBorder="1" applyProtection="1"/>
    <xf numFmtId="356" fontId="5" fillId="39" borderId="69" xfId="1" applyNumberFormat="1" applyFont="1" applyFill="1" applyBorder="1" applyProtection="1"/>
    <xf numFmtId="356" fontId="5" fillId="39" borderId="90" xfId="1" applyNumberFormat="1" applyFont="1" applyFill="1" applyBorder="1" applyProtection="1"/>
    <xf numFmtId="356" fontId="5" fillId="38" borderId="64" xfId="1" applyNumberFormat="1" applyFont="1" applyFill="1" applyBorder="1" applyProtection="1"/>
    <xf numFmtId="356" fontId="6" fillId="38" borderId="64" xfId="1" applyNumberFormat="1" applyFont="1" applyFill="1" applyBorder="1" applyProtection="1"/>
    <xf numFmtId="356" fontId="6" fillId="38" borderId="66" xfId="1" applyNumberFormat="1" applyFont="1" applyFill="1" applyBorder="1" applyProtection="1"/>
    <xf numFmtId="356" fontId="6" fillId="38" borderId="76" xfId="1" applyNumberFormat="1" applyFont="1" applyFill="1" applyBorder="1" applyProtection="1"/>
    <xf numFmtId="356" fontId="6" fillId="38" borderId="78" xfId="1" applyNumberFormat="1" applyFont="1" applyFill="1" applyBorder="1" applyProtection="1"/>
    <xf numFmtId="330" fontId="5" fillId="0" borderId="71" xfId="7" applyNumberFormat="1" applyFont="1" applyFill="1" applyBorder="1" applyAlignment="1">
      <alignment horizontal="center" vertical="center"/>
    </xf>
    <xf numFmtId="43" fontId="0" fillId="0" borderId="0" xfId="0" applyNumberFormat="1"/>
    <xf numFmtId="170" fontId="0" fillId="0" borderId="0" xfId="77" applyNumberFormat="1" applyFont="1" applyFill="1"/>
    <xf numFmtId="43" fontId="0" fillId="0" borderId="0" xfId="0" applyNumberFormat="1" applyAlignment="1">
      <alignment horizontal="left" vertical="top"/>
    </xf>
    <xf numFmtId="356" fontId="5" fillId="52" borderId="67" xfId="2" applyNumberFormat="1" applyFont="1" applyFill="1" applyBorder="1"/>
    <xf numFmtId="356" fontId="5" fillId="52" borderId="69" xfId="2" applyNumberFormat="1" applyFont="1" applyFill="1" applyBorder="1"/>
    <xf numFmtId="356" fontId="5" fillId="52" borderId="73" xfId="2" applyNumberFormat="1" applyFont="1" applyFill="1" applyBorder="1"/>
    <xf numFmtId="356" fontId="5" fillId="52" borderId="64" xfId="2" applyNumberFormat="1" applyFont="1" applyFill="1" applyBorder="1"/>
    <xf numFmtId="356" fontId="5" fillId="52" borderId="66" xfId="2" applyNumberFormat="1" applyFont="1" applyFill="1" applyBorder="1"/>
    <xf numFmtId="356" fontId="5" fillId="38" borderId="76" xfId="1" applyNumberFormat="1" applyFont="1" applyFill="1" applyBorder="1" applyProtection="1"/>
    <xf numFmtId="356" fontId="5" fillId="38" borderId="78" xfId="1" applyNumberFormat="1" applyFont="1" applyFill="1" applyBorder="1" applyProtection="1"/>
    <xf numFmtId="170" fontId="0" fillId="0" borderId="0" xfId="0" applyNumberFormat="1" applyFill="1"/>
    <xf numFmtId="173" fontId="5" fillId="0" borderId="0" xfId="85" applyNumberFormat="1" applyFont="1" applyFill="1"/>
    <xf numFmtId="357" fontId="5" fillId="0" borderId="0" xfId="75" applyNumberFormat="1" applyFont="1" applyFill="1" applyBorder="1" applyAlignment="1" applyProtection="1">
      <alignment horizontal="center" vertical="top"/>
    </xf>
    <xf numFmtId="0" fontId="27" fillId="0" borderId="123" xfId="75" applyFont="1" applyFill="1" applyBorder="1" applyAlignment="1" applyProtection="1"/>
    <xf numFmtId="0" fontId="27" fillId="0" borderId="15" xfId="75" applyFont="1" applyFill="1" applyBorder="1" applyAlignment="1" applyProtection="1"/>
    <xf numFmtId="0" fontId="27" fillId="0" borderId="100" xfId="75" applyFont="1" applyFill="1" applyBorder="1" applyAlignment="1" applyProtection="1"/>
    <xf numFmtId="0" fontId="246" fillId="0" borderId="0" xfId="78" applyFont="1" applyFill="1" applyProtection="1">
      <protection locked="0"/>
    </xf>
    <xf numFmtId="0" fontId="246" fillId="0" borderId="0" xfId="78" applyFont="1" applyFill="1" applyBorder="1" applyProtection="1">
      <protection locked="0"/>
    </xf>
    <xf numFmtId="0" fontId="6" fillId="0" borderId="0" xfId="85" applyFont="1" applyFill="1" applyAlignment="1">
      <alignment vertical="center"/>
    </xf>
    <xf numFmtId="168" fontId="33" fillId="0" borderId="0" xfId="96" applyFont="1" applyFill="1" applyAlignment="1">
      <alignment vertical="center"/>
    </xf>
    <xf numFmtId="0" fontId="251" fillId="0" borderId="0" xfId="85" applyFont="1" applyFill="1" applyBorder="1" applyAlignment="1" applyProtection="1">
      <alignment horizontal="center"/>
      <protection locked="0"/>
    </xf>
    <xf numFmtId="252" fontId="251" fillId="0" borderId="0" xfId="85" applyNumberFormat="1" applyFont="1" applyFill="1" applyBorder="1" applyProtection="1">
      <protection locked="0"/>
    </xf>
    <xf numFmtId="252" fontId="0" fillId="0" borderId="0" xfId="0" applyNumberFormat="1" applyFill="1" applyAlignment="1" applyProtection="1">
      <alignment horizontal="center" vertical="center"/>
      <protection locked="0"/>
    </xf>
    <xf numFmtId="0" fontId="5" fillId="0" borderId="0" xfId="85" applyFont="1" applyFill="1" applyAlignment="1">
      <alignment horizontal="center" vertical="center"/>
    </xf>
    <xf numFmtId="0" fontId="5" fillId="0" borderId="0" xfId="85" applyFont="1" applyFill="1" applyBorder="1" applyAlignment="1">
      <alignment horizontal="center" vertical="center"/>
    </xf>
    <xf numFmtId="0" fontId="0" fillId="3" borderId="10" xfId="0" applyFill="1" applyBorder="1" applyAlignment="1">
      <alignment horizontal="left" vertical="center" wrapText="1" indent="1"/>
    </xf>
    <xf numFmtId="0" fontId="0" fillId="3" borderId="11" xfId="0" applyFill="1" applyBorder="1" applyAlignment="1">
      <alignment horizontal="left" vertical="center" wrapText="1" indent="1"/>
    </xf>
    <xf numFmtId="0" fontId="0" fillId="3" borderId="116" xfId="0" applyFill="1" applyBorder="1" applyAlignment="1">
      <alignment horizontal="left" vertical="center" wrapText="1" indent="1"/>
    </xf>
    <xf numFmtId="0" fontId="0" fillId="3" borderId="117" xfId="0" applyFill="1" applyBorder="1" applyAlignment="1">
      <alignment horizontal="left" vertical="center" wrapText="1" indent="1"/>
    </xf>
    <xf numFmtId="0" fontId="0" fillId="3" borderId="111" xfId="0" applyFill="1" applyBorder="1" applyAlignment="1">
      <alignment horizontal="left" vertical="center" wrapText="1" indent="1"/>
    </xf>
    <xf numFmtId="0" fontId="0" fillId="3" borderId="118" xfId="0" applyFill="1" applyBorder="1" applyAlignment="1">
      <alignment horizontal="left" vertical="center" wrapText="1" indent="1"/>
    </xf>
    <xf numFmtId="0" fontId="0" fillId="3" borderId="119" xfId="0" applyFill="1" applyBorder="1" applyAlignment="1">
      <alignment horizontal="left" vertical="center" wrapText="1" indent="1"/>
    </xf>
    <xf numFmtId="0" fontId="0" fillId="3" borderId="113" xfId="0" applyFill="1" applyBorder="1" applyAlignment="1">
      <alignment horizontal="left" vertical="center" wrapText="1" indent="1"/>
    </xf>
    <xf numFmtId="0" fontId="0" fillId="3" borderId="120" xfId="0" applyFill="1" applyBorder="1" applyAlignment="1">
      <alignment horizontal="left" vertical="center" wrapText="1" indent="1"/>
    </xf>
    <xf numFmtId="0" fontId="0" fillId="3" borderId="115" xfId="0" applyFill="1" applyBorder="1" applyAlignment="1">
      <alignment horizontal="left" vertical="center" wrapText="1" indent="1"/>
    </xf>
    <xf numFmtId="3" fontId="0" fillId="0" borderId="10" xfId="0" applyNumberFormat="1" applyBorder="1" applyAlignment="1">
      <alignment horizontal="center" vertical="center" wrapText="1"/>
    </xf>
    <xf numFmtId="3" fontId="0" fillId="0" borderId="11" xfId="0" applyNumberFormat="1" applyBorder="1" applyAlignment="1">
      <alignment horizontal="center" vertical="center" wrapText="1"/>
    </xf>
    <xf numFmtId="0" fontId="0" fillId="53" borderId="0" xfId="0" applyFill="1" applyAlignment="1">
      <alignment horizontal="left"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30" xfId="0" applyBorder="1" applyAlignment="1">
      <alignment horizontal="center"/>
    </xf>
    <xf numFmtId="0" fontId="29" fillId="0" borderId="160" xfId="92" applyBorder="1" applyAlignment="1">
      <alignment horizontal="center"/>
    </xf>
    <xf numFmtId="1" fontId="3" fillId="0" borderId="10" xfId="0" applyNumberFormat="1" applyFont="1" applyFill="1" applyBorder="1" applyAlignment="1">
      <alignment horizontal="center" vertical="center"/>
    </xf>
    <xf numFmtId="1" fontId="3" fillId="0" borderId="32" xfId="0" applyNumberFormat="1" applyFont="1" applyFill="1" applyBorder="1" applyAlignment="1">
      <alignment horizontal="center" vertical="center"/>
    </xf>
    <xf numFmtId="1" fontId="3" fillId="0" borderId="11" xfId="0" applyNumberFormat="1" applyFont="1" applyFill="1" applyBorder="1" applyAlignment="1">
      <alignment horizontal="center" vertical="center"/>
    </xf>
    <xf numFmtId="0" fontId="0" fillId="0" borderId="120" xfId="0" applyBorder="1" applyAlignment="1">
      <alignment horizontal="left"/>
    </xf>
    <xf numFmtId="0" fontId="0" fillId="0" borderId="91" xfId="0" applyBorder="1" applyAlignment="1">
      <alignment horizontal="left"/>
    </xf>
    <xf numFmtId="0" fontId="0" fillId="0" borderId="93" xfId="0" applyBorder="1" applyAlignment="1">
      <alignment horizontal="left"/>
    </xf>
    <xf numFmtId="0" fontId="0" fillId="0" borderId="118" xfId="0" applyBorder="1" applyAlignment="1">
      <alignment horizontal="left"/>
    </xf>
    <xf numFmtId="0" fontId="0" fillId="0" borderId="119" xfId="0" applyBorder="1" applyAlignment="1">
      <alignment horizontal="left"/>
    </xf>
    <xf numFmtId="0" fontId="0" fillId="0" borderId="89" xfId="0" applyBorder="1" applyAlignment="1">
      <alignment horizontal="left"/>
    </xf>
    <xf numFmtId="0" fontId="0" fillId="0" borderId="116" xfId="0" applyBorder="1" applyAlignment="1">
      <alignment horizontal="left"/>
    </xf>
    <xf numFmtId="0" fontId="0" fillId="0" borderId="117" xfId="0" applyBorder="1" applyAlignment="1">
      <alignment horizontal="left"/>
    </xf>
    <xf numFmtId="0" fontId="0" fillId="0" borderId="94" xfId="0" applyBorder="1" applyAlignment="1">
      <alignment horizontal="left"/>
    </xf>
    <xf numFmtId="0" fontId="0" fillId="0" borderId="114" xfId="0" applyBorder="1" applyAlignment="1">
      <alignment horizontal="center"/>
    </xf>
    <xf numFmtId="0" fontId="0" fillId="0" borderId="115" xfId="0" applyBorder="1" applyAlignment="1">
      <alignment horizontal="center"/>
    </xf>
    <xf numFmtId="0" fontId="0" fillId="0" borderId="112" xfId="0" applyBorder="1" applyAlignment="1">
      <alignment horizontal="center"/>
    </xf>
    <xf numFmtId="0" fontId="0" fillId="0" borderId="113"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0" fillId="0" borderId="32" xfId="0" applyBorder="1" applyAlignment="1">
      <alignment horizontal="center" vertical="center" wrapText="1"/>
    </xf>
    <xf numFmtId="0" fontId="0" fillId="3" borderId="10" xfId="0" applyFill="1" applyBorder="1" applyAlignment="1">
      <alignment horizontal="left" vertical="center" indent="1"/>
    </xf>
    <xf numFmtId="0" fontId="0" fillId="3" borderId="11" xfId="0" applyFill="1" applyBorder="1" applyAlignment="1">
      <alignment horizontal="left" vertical="center" indent="1"/>
    </xf>
    <xf numFmtId="0" fontId="0" fillId="3" borderId="91" xfId="0" applyFill="1" applyBorder="1" applyAlignment="1">
      <alignment horizontal="left" vertical="center" wrapText="1" indent="1"/>
    </xf>
    <xf numFmtId="0" fontId="5" fillId="36" borderId="30" xfId="75" applyNumberFormat="1" applyFont="1" applyFill="1" applyBorder="1" applyAlignment="1" applyProtection="1">
      <alignment horizontal="left" vertical="top" wrapText="1"/>
    </xf>
    <xf numFmtId="0" fontId="0" fillId="0" borderId="30" xfId="0" applyBorder="1" applyAlignment="1">
      <alignment horizontal="left" vertical="top" wrapText="1"/>
    </xf>
    <xf numFmtId="0" fontId="28" fillId="0" borderId="30" xfId="75" applyFont="1" applyBorder="1" applyAlignment="1">
      <alignment horizontal="center" vertical="center" wrapText="1"/>
    </xf>
    <xf numFmtId="0" fontId="0" fillId="0" borderId="30" xfId="0" applyBorder="1" applyAlignment="1">
      <alignment wrapText="1"/>
    </xf>
    <xf numFmtId="0" fontId="0" fillId="0" borderId="0" xfId="0" applyAlignment="1">
      <alignment horizontal="center"/>
    </xf>
    <xf numFmtId="0" fontId="0" fillId="3" borderId="0" xfId="0" applyFont="1" applyFill="1" applyAlignment="1">
      <alignment horizontal="left" vertical="top" indent="1"/>
    </xf>
    <xf numFmtId="354" fontId="0" fillId="3" borderId="0" xfId="0" applyNumberFormat="1" applyFill="1" applyAlignment="1">
      <alignment horizontal="left" vertical="top" indent="1"/>
    </xf>
    <xf numFmtId="354" fontId="0" fillId="3" borderId="0" xfId="0" applyNumberFormat="1" applyFill="1" applyAlignment="1">
      <alignment horizontal="left" vertical="top" wrapText="1" indent="1"/>
    </xf>
    <xf numFmtId="0" fontId="5" fillId="51" borderId="112" xfId="85" applyFont="1" applyFill="1" applyBorder="1" applyAlignment="1" applyProtection="1">
      <alignment horizontal="left"/>
      <protection locked="0"/>
    </xf>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2" fillId="0" borderId="134" xfId="78" applyFont="1" applyFill="1" applyBorder="1" applyAlignment="1" applyProtection="1">
      <alignment horizontal="center" vertical="center"/>
      <protection locked="0"/>
    </xf>
    <xf numFmtId="0" fontId="2" fillId="0" borderId="32" xfId="78" applyFont="1" applyFill="1" applyBorder="1" applyAlignment="1" applyProtection="1">
      <alignment horizontal="center" vertical="center"/>
      <protection locked="0"/>
    </xf>
    <xf numFmtId="0" fontId="2" fillId="0" borderId="11" xfId="78" applyFont="1" applyFill="1" applyBorder="1" applyAlignment="1" applyProtection="1">
      <alignment horizontal="center" vertical="center"/>
      <protection locked="0"/>
    </xf>
    <xf numFmtId="0" fontId="5" fillId="0" borderId="131" xfId="85" applyFont="1" applyBorder="1" applyAlignment="1">
      <alignment horizontal="center" vertical="center"/>
    </xf>
    <xf numFmtId="0" fontId="5" fillId="0" borderId="109" xfId="85" applyFont="1" applyBorder="1" applyAlignment="1">
      <alignment horizontal="center" vertical="center"/>
    </xf>
    <xf numFmtId="0" fontId="5" fillId="0" borderId="122" xfId="85" applyFont="1" applyBorder="1" applyAlignment="1" applyProtection="1">
      <alignment horizontal="left" vertical="center" indent="1"/>
    </xf>
    <xf numFmtId="0" fontId="5" fillId="0" borderId="25" xfId="85" applyFont="1" applyBorder="1" applyAlignment="1" applyProtection="1">
      <alignment horizontal="left" vertical="center" indent="1"/>
    </xf>
    <xf numFmtId="0" fontId="5" fillId="0" borderId="123" xfId="85" applyFont="1" applyBorder="1" applyAlignment="1" applyProtection="1">
      <alignment horizontal="left" vertical="center" indent="1"/>
    </xf>
    <xf numFmtId="0" fontId="5" fillId="0" borderId="99" xfId="85" applyFont="1" applyBorder="1" applyAlignment="1" applyProtection="1">
      <alignment horizontal="left" vertical="center" indent="1"/>
    </xf>
    <xf numFmtId="0" fontId="5" fillId="0" borderId="96" xfId="85" applyFont="1" applyBorder="1" applyAlignment="1" applyProtection="1">
      <alignment horizontal="left" vertical="center" indent="1"/>
    </xf>
    <xf numFmtId="0" fontId="5" fillId="0" borderId="100" xfId="85" applyFont="1" applyBorder="1" applyAlignment="1" applyProtection="1">
      <alignment horizontal="left" vertical="center" indent="1"/>
    </xf>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0" fontId="2" fillId="42" borderId="10" xfId="78" applyFont="1" applyFill="1" applyBorder="1" applyAlignment="1" applyProtection="1">
      <alignment horizontal="center" vertical="center"/>
      <protection locked="0"/>
    </xf>
    <xf numFmtId="0" fontId="2" fillId="42" borderId="32" xfId="78" applyFont="1" applyFill="1" applyBorder="1" applyAlignment="1" applyProtection="1">
      <alignment horizontal="center" vertical="center"/>
      <protection locked="0"/>
    </xf>
    <xf numFmtId="0" fontId="5" fillId="0" borderId="106" xfId="85" applyFont="1" applyFill="1" applyBorder="1" applyAlignment="1">
      <alignment horizontal="left" vertical="center" wrapText="1"/>
    </xf>
    <xf numFmtId="0" fontId="5" fillId="0" borderId="25" xfId="85" applyFont="1" applyFill="1" applyBorder="1" applyAlignment="1">
      <alignment horizontal="left" vertical="center" wrapText="1"/>
    </xf>
    <xf numFmtId="0" fontId="5" fillId="0" borderId="123" xfId="85" applyFont="1" applyFill="1" applyBorder="1" applyAlignment="1">
      <alignment horizontal="left" vertical="center" wrapText="1"/>
    </xf>
    <xf numFmtId="0" fontId="5" fillId="0" borderId="104" xfId="85" applyFont="1" applyFill="1" applyBorder="1" applyAlignment="1">
      <alignment horizontal="left" vertical="center" wrapText="1"/>
    </xf>
    <xf numFmtId="0" fontId="5" fillId="0" borderId="96" xfId="85" applyFont="1" applyFill="1" applyBorder="1" applyAlignment="1">
      <alignment horizontal="left" vertical="center" wrapText="1"/>
    </xf>
    <xf numFmtId="0" fontId="5" fillId="0" borderId="100" xfId="85" applyFont="1" applyFill="1" applyBorder="1" applyAlignment="1">
      <alignment horizontal="left" vertical="center" wrapText="1"/>
    </xf>
    <xf numFmtId="167" fontId="2" fillId="51" borderId="110" xfId="48238" applyNumberFormat="1" applyFill="1" applyBorder="1" applyAlignment="1">
      <alignment horizontal="left"/>
      <protection locked="0"/>
    </xf>
    <xf numFmtId="167" fontId="2" fillId="51" borderId="117" xfId="48238" applyNumberFormat="1" applyFill="1" applyBorder="1" applyAlignment="1">
      <alignment horizontal="left"/>
      <protection locked="0"/>
    </xf>
    <xf numFmtId="167" fontId="2" fillId="51" borderId="111" xfId="48238" applyNumberFormat="1" applyFill="1" applyBorder="1" applyAlignment="1">
      <alignment horizontal="left"/>
      <protection locked="0"/>
    </xf>
    <xf numFmtId="167" fontId="2" fillId="51" borderId="96" xfId="48238" applyNumberFormat="1" applyFill="1" applyBorder="1" applyAlignment="1">
      <alignment horizontal="left"/>
      <protection locked="0"/>
    </xf>
    <xf numFmtId="0" fontId="5" fillId="0" borderId="103" xfId="85" applyFont="1" applyFill="1" applyBorder="1" applyAlignment="1">
      <alignment horizontal="left" vertical="center" wrapText="1"/>
    </xf>
    <xf numFmtId="0" fontId="5" fillId="0" borderId="0" xfId="85" applyFont="1" applyFill="1" applyBorder="1" applyAlignment="1">
      <alignment horizontal="center"/>
    </xf>
    <xf numFmtId="0" fontId="5" fillId="0" borderId="0" xfId="84" applyFont="1" applyFill="1" applyBorder="1" applyAlignment="1"/>
    <xf numFmtId="0" fontId="0" fillId="0" borderId="113" xfId="0" applyBorder="1" applyAlignment="1">
      <alignment horizontal="left"/>
    </xf>
    <xf numFmtId="0" fontId="5" fillId="3" borderId="112" xfId="85" applyFont="1" applyFill="1" applyBorder="1" applyAlignment="1" applyProtection="1">
      <alignment horizontal="left"/>
      <protection locked="0"/>
    </xf>
    <xf numFmtId="0" fontId="5" fillId="3" borderId="119" xfId="85" applyFont="1" applyFill="1" applyBorder="1" applyAlignment="1" applyProtection="1">
      <alignment horizontal="left"/>
      <protection locked="0"/>
    </xf>
    <xf numFmtId="0" fontId="5" fillId="3" borderId="89" xfId="85" applyFont="1" applyFill="1" applyBorder="1" applyAlignment="1" applyProtection="1">
      <alignment horizontal="left"/>
      <protection locked="0"/>
    </xf>
    <xf numFmtId="167" fontId="2" fillId="3" borderId="110" xfId="48238" applyNumberFormat="1" applyBorder="1" applyAlignment="1">
      <alignment horizontal="left" vertical="center"/>
      <protection locked="0"/>
    </xf>
    <xf numFmtId="167" fontId="2" fillId="3" borderId="117" xfId="48238" applyNumberFormat="1" applyBorder="1" applyAlignment="1">
      <alignment horizontal="left" vertical="center"/>
      <protection locked="0"/>
    </xf>
    <xf numFmtId="167" fontId="2" fillId="3" borderId="111" xfId="48238" applyNumberFormat="1" applyBorder="1" applyAlignment="1">
      <alignment horizontal="left" vertical="center"/>
      <protection locked="0"/>
    </xf>
    <xf numFmtId="0" fontId="6" fillId="0" borderId="114" xfId="85" applyFont="1" applyFill="1" applyBorder="1" applyAlignment="1" applyProtection="1">
      <alignment horizontal="left"/>
    </xf>
    <xf numFmtId="0" fontId="6" fillId="0" borderId="91" xfId="85" applyFont="1" applyFill="1" applyBorder="1" applyAlignment="1" applyProtection="1">
      <alignment horizontal="left"/>
    </xf>
    <xf numFmtId="0" fontId="6" fillId="0" borderId="115" xfId="85" applyFont="1" applyFill="1" applyBorder="1" applyAlignment="1" applyProtection="1">
      <alignment horizontal="left"/>
    </xf>
    <xf numFmtId="14" fontId="5" fillId="3" borderId="92" xfId="85" applyNumberFormat="1" applyFont="1" applyFill="1" applyBorder="1" applyAlignment="1" applyProtection="1">
      <alignment horizontal="left" indent="1"/>
      <protection locked="0"/>
    </xf>
    <xf numFmtId="0" fontId="5" fillId="0" borderId="106" xfId="85" applyFont="1" applyFill="1" applyBorder="1" applyAlignment="1">
      <alignment horizontal="left" vertical="center" wrapText="1" indent="1"/>
    </xf>
    <xf numFmtId="0" fontId="5" fillId="0" borderId="57" xfId="85" applyFont="1" applyFill="1" applyBorder="1" applyAlignment="1">
      <alignment horizontal="left" vertical="center" wrapText="1" indent="1"/>
    </xf>
    <xf numFmtId="0" fontId="5" fillId="0" borderId="107" xfId="85" applyFont="1" applyFill="1" applyBorder="1" applyAlignment="1">
      <alignment horizontal="left" vertical="center" wrapText="1" indent="1"/>
    </xf>
    <xf numFmtId="0" fontId="5" fillId="0" borderId="104" xfId="85" applyFont="1" applyFill="1" applyBorder="1" applyAlignment="1">
      <alignment horizontal="left" vertical="center" wrapText="1" indent="1"/>
    </xf>
    <xf numFmtId="0" fontId="5" fillId="0" borderId="96" xfId="85" applyFont="1" applyFill="1" applyBorder="1" applyAlignment="1">
      <alignment horizontal="left" vertical="center" wrapText="1" indent="1"/>
    </xf>
    <xf numFmtId="0" fontId="5" fillId="0" borderId="105" xfId="85" applyFont="1" applyFill="1" applyBorder="1" applyAlignment="1">
      <alignment horizontal="left" vertical="center" wrapText="1" indent="1"/>
    </xf>
    <xf numFmtId="0" fontId="5" fillId="3" borderId="114" xfId="85" applyFont="1" applyFill="1" applyBorder="1" applyAlignment="1" applyProtection="1">
      <alignment horizontal="left" indent="1"/>
      <protection locked="0"/>
    </xf>
    <xf numFmtId="0" fontId="5" fillId="3" borderId="91" xfId="85" applyFont="1" applyFill="1" applyBorder="1" applyAlignment="1" applyProtection="1">
      <alignment horizontal="left" indent="1"/>
      <protection locked="0"/>
    </xf>
    <xf numFmtId="0" fontId="5" fillId="3" borderId="93" xfId="85" applyFont="1" applyFill="1" applyBorder="1" applyAlignment="1" applyProtection="1">
      <alignment horizontal="left" indent="1"/>
      <protection locked="0"/>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3" borderId="64" xfId="85" applyFont="1" applyFill="1" applyBorder="1" applyAlignment="1" applyProtection="1">
      <alignment horizontal="left" vertical="top" wrapText="1" indent="1"/>
      <protection locked="0"/>
    </xf>
    <xf numFmtId="0" fontId="5" fillId="3" borderId="65" xfId="85" applyFont="1" applyFill="1" applyBorder="1" applyAlignment="1" applyProtection="1">
      <alignment horizontal="left" vertical="top" wrapText="1" indent="1"/>
      <protection locked="0"/>
    </xf>
    <xf numFmtId="0" fontId="5" fillId="3" borderId="66" xfId="85" applyFont="1" applyFill="1" applyBorder="1" applyAlignment="1" applyProtection="1">
      <alignment horizontal="left" vertical="top" wrapText="1" indent="1"/>
      <protection locked="0"/>
    </xf>
    <xf numFmtId="0" fontId="5" fillId="3" borderId="68" xfId="85" applyFont="1" applyFill="1" applyBorder="1" applyAlignment="1" applyProtection="1">
      <alignment horizontal="left" indent="1"/>
      <protection locked="0"/>
    </xf>
    <xf numFmtId="0" fontId="5" fillId="3" borderId="69" xfId="85" applyFont="1" applyFill="1" applyBorder="1" applyAlignment="1" applyProtection="1">
      <alignment horizontal="left" indent="1"/>
      <protection locked="0"/>
    </xf>
    <xf numFmtId="0" fontId="5" fillId="0" borderId="0" xfId="85" applyFont="1" applyFill="1" applyBorder="1" applyAlignment="1">
      <alignment horizontal="left" vertical="center" wrapText="1"/>
    </xf>
    <xf numFmtId="0" fontId="6" fillId="0" borderId="0" xfId="85" applyFont="1" applyFill="1" applyBorder="1" applyAlignment="1">
      <alignment horizontal="left" vertical="center" wrapText="1"/>
    </xf>
    <xf numFmtId="0" fontId="5" fillId="0" borderId="101" xfId="85" applyFont="1" applyFill="1" applyBorder="1" applyAlignment="1">
      <alignment horizontal="center" vertical="center" wrapText="1"/>
    </xf>
    <xf numFmtId="0" fontId="5" fillId="0" borderId="126" xfId="85" applyFont="1" applyFill="1" applyBorder="1" applyAlignment="1">
      <alignment horizontal="center" vertical="center" wrapText="1"/>
    </xf>
    <xf numFmtId="0" fontId="6" fillId="0" borderId="114" xfId="85" applyFont="1" applyBorder="1" applyAlignment="1" applyProtection="1">
      <alignment horizontal="left" indent="1"/>
    </xf>
    <xf numFmtId="167" fontId="2" fillId="3" borderId="99" xfId="48238" applyNumberFormat="1" applyBorder="1" applyAlignment="1">
      <alignment horizontal="left" vertical="center"/>
      <protection locked="0"/>
    </xf>
    <xf numFmtId="167" fontId="2" fillId="3" borderId="96" xfId="48238" applyNumberFormat="1" applyBorder="1" applyAlignment="1">
      <alignment horizontal="left" vertical="center"/>
      <protection locked="0"/>
    </xf>
    <xf numFmtId="167" fontId="2" fillId="3" borderId="100" xfId="48238" applyNumberFormat="1" applyBorder="1" applyAlignment="1">
      <alignment horizontal="left" vertical="center"/>
      <protection locked="0"/>
    </xf>
    <xf numFmtId="0" fontId="0" fillId="53" borderId="131" xfId="0" applyNumberFormat="1" applyFont="1" applyFill="1" applyBorder="1" applyAlignment="1">
      <alignment horizontal="center" vertical="top" wrapText="1"/>
    </xf>
    <xf numFmtId="0" fontId="0" fillId="53" borderId="2" xfId="0" applyNumberFormat="1" applyFont="1" applyFill="1" applyBorder="1" applyAlignment="1">
      <alignment horizontal="center" vertical="top" wrapText="1"/>
    </xf>
    <xf numFmtId="0" fontId="0" fillId="53" borderId="146" xfId="0" applyNumberFormat="1" applyFont="1" applyFill="1" applyBorder="1" applyAlignment="1">
      <alignment horizontal="center" vertical="top" wrapText="1"/>
    </xf>
  </cellXfs>
  <cellStyles count="51688">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8"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7"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1" xr:uid="{00000000-0005-0000-0000-000034010000}"/>
    <cellStyle name="% 2 2 3" xfId="404" xr:uid="{00000000-0005-0000-0000-000035010000}"/>
    <cellStyle name="% 2 2 3 2" xfId="405" xr:uid="{00000000-0005-0000-0000-000036010000}"/>
    <cellStyle name="% 2 2 4" xfId="48250"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49"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2"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4" xr:uid="{00000000-0005-0000-0000-000040020000}"/>
    <cellStyle name="% 4 3" xfId="668" xr:uid="{00000000-0005-0000-0000-000041020000}"/>
    <cellStyle name="% 4 3 2" xfId="48255" xr:uid="{00000000-0005-0000-0000-000042020000}"/>
    <cellStyle name="% 4 4" xfId="669" xr:uid="{00000000-0005-0000-0000-000043020000}"/>
    <cellStyle name="% 4 4 2" xfId="48256" xr:uid="{00000000-0005-0000-0000-000044020000}"/>
    <cellStyle name="% 4 5" xfId="670" xr:uid="{00000000-0005-0000-0000-000045020000}"/>
    <cellStyle name="% 4 5 2" xfId="48257" xr:uid="{00000000-0005-0000-0000-000046020000}"/>
    <cellStyle name="% 4 6" xfId="671" xr:uid="{00000000-0005-0000-0000-000047020000}"/>
    <cellStyle name="% 4 6 2" xfId="48258" xr:uid="{00000000-0005-0000-0000-000048020000}"/>
    <cellStyle name="% 4 7" xfId="672" xr:uid="{00000000-0005-0000-0000-000049020000}"/>
    <cellStyle name="% 4 7 2" xfId="48259" xr:uid="{00000000-0005-0000-0000-00004A020000}"/>
    <cellStyle name="% 4 8" xfId="673" xr:uid="{00000000-0005-0000-0000-00004B020000}"/>
    <cellStyle name="% 4 8 2" xfId="48260" xr:uid="{00000000-0005-0000-0000-00004C020000}"/>
    <cellStyle name="% 4 9" xfId="48253"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2" xr:uid="{00000000-0005-0000-0000-0000CA020000}"/>
    <cellStyle name="%_3.3 Tax 3" xfId="798" xr:uid="{00000000-0005-0000-0000-0000CB020000}"/>
    <cellStyle name="%_3.3 Tax 4" xfId="48261"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3"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4"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5"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6"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7"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8" xr:uid="{00000000-0005-0000-0000-000043030000}"/>
    <cellStyle name="%_VR NGET Opex tables_1.5 Opex Reconciliation NG" xfId="910" xr:uid="{00000000-0005-0000-0000-000044030000}"/>
    <cellStyle name="%_VR Pensions Opex tables" xfId="911" xr:uid="{00000000-0005-0000-0000-000045030000}"/>
    <cellStyle name="%_VR Pensions Opex tables 2" xfId="48269"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0" xr:uid="{00000000-0005-0000-0000-000056030000}"/>
    <cellStyle name="_0708 GSO Capex RRP (detail)" xfId="927" xr:uid="{00000000-0005-0000-0000-000057030000}"/>
    <cellStyle name="_0708 GSO Capex RRP (detail) 2" xfId="48272" xr:uid="{00000000-0005-0000-0000-000058030000}"/>
    <cellStyle name="_0708 GSO Capex RRP (detail) 2 2" xfId="48273" xr:uid="{00000000-0005-0000-0000-000059030000}"/>
    <cellStyle name="_0708 GSO Capex RRP (detail) 2 3" xfId="48274" xr:uid="{00000000-0005-0000-0000-00005A030000}"/>
    <cellStyle name="_0708 GSO Capex RRP (detail) 2 4" xfId="48275" xr:uid="{00000000-0005-0000-0000-00005B030000}"/>
    <cellStyle name="_0708 GSO Capex RRP (detail) 2 5" xfId="48276" xr:uid="{00000000-0005-0000-0000-00005C030000}"/>
    <cellStyle name="_0708 GSO Capex RRP (detail) 2 6" xfId="48277" xr:uid="{00000000-0005-0000-0000-00005D030000}"/>
    <cellStyle name="_0708 GSO Capex RRP (detail) 2 7" xfId="48278" xr:uid="{00000000-0005-0000-0000-00005E030000}"/>
    <cellStyle name="_0708 GSO Capex RRP (detail) 2 8" xfId="48279" xr:uid="{00000000-0005-0000-0000-00005F030000}"/>
    <cellStyle name="_0708 GSO Capex RRP (detail) 3" xfId="48271" xr:uid="{00000000-0005-0000-0000-000060030000}"/>
    <cellStyle name="_0708 GSO Capex RRP (detail)_Opex Input" xfId="48280"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1"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3" xr:uid="{00000000-0005-0000-0000-00009F030000}"/>
    <cellStyle name="_Book4 2 2" xfId="48284" xr:uid="{00000000-0005-0000-0000-0000A0030000}"/>
    <cellStyle name="_Book4 2 3" xfId="48285" xr:uid="{00000000-0005-0000-0000-0000A1030000}"/>
    <cellStyle name="_Book4 2 4" xfId="48286" xr:uid="{00000000-0005-0000-0000-0000A2030000}"/>
    <cellStyle name="_Book4 2 5" xfId="48287" xr:uid="{00000000-0005-0000-0000-0000A3030000}"/>
    <cellStyle name="_Book4 2 6" xfId="48288" xr:uid="{00000000-0005-0000-0000-0000A4030000}"/>
    <cellStyle name="_Book4 2 7" xfId="48289" xr:uid="{00000000-0005-0000-0000-0000A5030000}"/>
    <cellStyle name="_Book4 2 8" xfId="48290" xr:uid="{00000000-0005-0000-0000-0000A6030000}"/>
    <cellStyle name="_Book4 3" xfId="48282"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1" xr:uid="{00000000-0005-0000-0000-0000B2030000}"/>
    <cellStyle name="_BP10+post TIC 1 Jun" xfId="998" xr:uid="{00000000-0005-0000-0000-0000B3030000}"/>
    <cellStyle name="_BP10+post TIC 1 Jun 2" xfId="48293" xr:uid="{00000000-0005-0000-0000-0000B4030000}"/>
    <cellStyle name="_BP10+post TIC 1 Jun 2 2" xfId="48294" xr:uid="{00000000-0005-0000-0000-0000B5030000}"/>
    <cellStyle name="_BP10+post TIC 1 Jun 2 3" xfId="48295" xr:uid="{00000000-0005-0000-0000-0000B6030000}"/>
    <cellStyle name="_BP10+post TIC 1 Jun 2 4" xfId="48296" xr:uid="{00000000-0005-0000-0000-0000B7030000}"/>
    <cellStyle name="_BP10+post TIC 1 Jun 2 5" xfId="48297" xr:uid="{00000000-0005-0000-0000-0000B8030000}"/>
    <cellStyle name="_BP10+post TIC 1 Jun 2 6" xfId="48298" xr:uid="{00000000-0005-0000-0000-0000B9030000}"/>
    <cellStyle name="_BP10+post TIC 1 Jun 2 7" xfId="48299" xr:uid="{00000000-0005-0000-0000-0000BA030000}"/>
    <cellStyle name="_BP10+post TIC 1 Jun 2 8" xfId="48300" xr:uid="{00000000-0005-0000-0000-0000BB030000}"/>
    <cellStyle name="_BP10+post TIC 1 Jun 3" xfId="48292"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1" xr:uid="{00000000-0005-0000-0000-0000CB030000}"/>
    <cellStyle name="_Capital Plan - IS UK_0910 GSO Capex RRP - Final (Detail) v2 220710" xfId="1013" xr:uid="{00000000-0005-0000-0000-0000CC030000}"/>
    <cellStyle name="_Capital Plan - IS UK_0910 GSO Capex RRP - Final (Detail) v2 220710 2" xfId="48303" xr:uid="{00000000-0005-0000-0000-0000CD030000}"/>
    <cellStyle name="_Capital Plan - IS UK_0910 GSO Capex RRP - Final (Detail) v2 220710 2 2" xfId="48304" xr:uid="{00000000-0005-0000-0000-0000CE030000}"/>
    <cellStyle name="_Capital Plan - IS UK_0910 GSO Capex RRP - Final (Detail) v2 220710 2 3" xfId="48305" xr:uid="{00000000-0005-0000-0000-0000CF030000}"/>
    <cellStyle name="_Capital Plan - IS UK_0910 GSO Capex RRP - Final (Detail) v2 220710 2 4" xfId="48306" xr:uid="{00000000-0005-0000-0000-0000D0030000}"/>
    <cellStyle name="_Capital Plan - IS UK_0910 GSO Capex RRP - Final (Detail) v2 220710 2 5" xfId="48307" xr:uid="{00000000-0005-0000-0000-0000D1030000}"/>
    <cellStyle name="_Capital Plan - IS UK_0910 GSO Capex RRP - Final (Detail) v2 220710 2 6" xfId="48308" xr:uid="{00000000-0005-0000-0000-0000D2030000}"/>
    <cellStyle name="_Capital Plan - IS UK_0910 GSO Capex RRP - Final (Detail) v2 220710 2 7" xfId="48309" xr:uid="{00000000-0005-0000-0000-0000D3030000}"/>
    <cellStyle name="_Capital Plan - IS UK_0910 GSO Capex RRP - Final (Detail) v2 220710 2 8" xfId="48310" xr:uid="{00000000-0005-0000-0000-0000D4030000}"/>
    <cellStyle name="_Capital Plan - IS UK_0910 GSO Capex RRP - Final (Detail) v2 220710 3" xfId="48302" xr:uid="{00000000-0005-0000-0000-0000D5030000}"/>
    <cellStyle name="_Capital Plan - IS UK_0910 GSO Capex RRP - Final (Detail) v2 220710_Opex Input" xfId="48311"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3" xr:uid="{00000000-0005-0000-0000-000010040000}"/>
    <cellStyle name="_Gas TO major Projects Forecast Jun-10 2 2" xfId="48314" xr:uid="{00000000-0005-0000-0000-000011040000}"/>
    <cellStyle name="_Gas TO major Projects Forecast Jun-10 2 3" xfId="48315" xr:uid="{00000000-0005-0000-0000-000012040000}"/>
    <cellStyle name="_Gas TO major Projects Forecast Jun-10 2 4" xfId="48316" xr:uid="{00000000-0005-0000-0000-000013040000}"/>
    <cellStyle name="_Gas TO major Projects Forecast Jun-10 2 5" xfId="48317" xr:uid="{00000000-0005-0000-0000-000014040000}"/>
    <cellStyle name="_Gas TO major Projects Forecast Jun-10 2 6" xfId="48318" xr:uid="{00000000-0005-0000-0000-000015040000}"/>
    <cellStyle name="_Gas TO major Projects Forecast Jun-10 2 7" xfId="48319" xr:uid="{00000000-0005-0000-0000-000016040000}"/>
    <cellStyle name="_Gas TO major Projects Forecast Jun-10 2 8" xfId="48320" xr:uid="{00000000-0005-0000-0000-000017040000}"/>
    <cellStyle name="_Gas TO major Projects Forecast Jun-10 3" xfId="48312" xr:uid="{00000000-0005-0000-0000-000018040000}"/>
    <cellStyle name="_Gas TO major Projects Forecast May-10 BP10+ v5" xfId="1071" xr:uid="{00000000-0005-0000-0000-000019040000}"/>
    <cellStyle name="_Gas TO major Projects Forecast May-10 BP10+ v5 2" xfId="48322" xr:uid="{00000000-0005-0000-0000-00001A040000}"/>
    <cellStyle name="_Gas TO major Projects Forecast May-10 BP10+ v5 2 2" xfId="48323" xr:uid="{00000000-0005-0000-0000-00001B040000}"/>
    <cellStyle name="_Gas TO major Projects Forecast May-10 BP10+ v5 2 3" xfId="48324" xr:uid="{00000000-0005-0000-0000-00001C040000}"/>
    <cellStyle name="_Gas TO major Projects Forecast May-10 BP10+ v5 2 4" xfId="48325" xr:uid="{00000000-0005-0000-0000-00001D040000}"/>
    <cellStyle name="_Gas TO major Projects Forecast May-10 BP10+ v5 2 5" xfId="48326" xr:uid="{00000000-0005-0000-0000-00001E040000}"/>
    <cellStyle name="_Gas TO major Projects Forecast May-10 BP10+ v5 2 6" xfId="48327" xr:uid="{00000000-0005-0000-0000-00001F040000}"/>
    <cellStyle name="_Gas TO major Projects Forecast May-10 BP10+ v5 2 7" xfId="48328" xr:uid="{00000000-0005-0000-0000-000020040000}"/>
    <cellStyle name="_Gas TO major Projects Forecast May-10 BP10+ v5 2 8" xfId="48329" xr:uid="{00000000-0005-0000-0000-000021040000}"/>
    <cellStyle name="_Gas TO major Projects Forecast May-10 BP10+ v5 3" xfId="48321"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0"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1"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2" xr:uid="{00000000-0005-0000-0000-0000C5040000}"/>
    <cellStyle name="=C:\WINNT\SYSTEM32\COMMAND.COM 12" xfId="1232" xr:uid="{00000000-0005-0000-0000-0000C6040000}"/>
    <cellStyle name="=C:\WINNT\SYSTEM32\COMMAND.COM 12 2" xfId="1233" xr:uid="{00000000-0005-0000-0000-0000C7040000}"/>
    <cellStyle name="=C:\WINNT\SYSTEM32\COMMAND.COM 12 3" xfId="48333" xr:uid="{00000000-0005-0000-0000-0000C8040000}"/>
    <cellStyle name="=C:\WINNT\SYSTEM32\COMMAND.COM 13" xfId="1234" xr:uid="{00000000-0005-0000-0000-0000C9040000}"/>
    <cellStyle name="=C:\WINNT\SYSTEM32\COMMAND.COM 13 2" xfId="48334" xr:uid="{00000000-0005-0000-0000-0000CA040000}"/>
    <cellStyle name="=C:\WINNT\SYSTEM32\COMMAND.COM 14" xfId="1235" xr:uid="{00000000-0005-0000-0000-0000CB040000}"/>
    <cellStyle name="=C:\WINNT\SYSTEM32\COMMAND.COM 14 2" xfId="48335" xr:uid="{00000000-0005-0000-0000-0000CC040000}"/>
    <cellStyle name="=C:\WINNT\SYSTEM32\COMMAND.COM 15" xfId="1236" xr:uid="{00000000-0005-0000-0000-0000CD040000}"/>
    <cellStyle name="=C:\WINNT\SYSTEM32\COMMAND.COM 15 2" xfId="48336" xr:uid="{00000000-0005-0000-0000-0000CE040000}"/>
    <cellStyle name="=C:\WINNT\SYSTEM32\COMMAND.COM 16" xfId="1237" xr:uid="{00000000-0005-0000-0000-0000CF040000}"/>
    <cellStyle name="=C:\WINNT\SYSTEM32\COMMAND.COM 16 2" xfId="48337" xr:uid="{00000000-0005-0000-0000-0000D0040000}"/>
    <cellStyle name="=C:\WINNT\SYSTEM32\COMMAND.COM 17" xfId="1238" xr:uid="{00000000-0005-0000-0000-0000D1040000}"/>
    <cellStyle name="=C:\WINNT\SYSTEM32\COMMAND.COM 17 2" xfId="48338" xr:uid="{00000000-0005-0000-0000-0000D2040000}"/>
    <cellStyle name="=C:\WINNT\SYSTEM32\COMMAND.COM 18" xfId="1239" xr:uid="{00000000-0005-0000-0000-0000D3040000}"/>
    <cellStyle name="=C:\WINNT\SYSTEM32\COMMAND.COM 18 2" xfId="48339" xr:uid="{00000000-0005-0000-0000-0000D4040000}"/>
    <cellStyle name="=C:\WINNT\SYSTEM32\COMMAND.COM 19" xfId="1240" xr:uid="{00000000-0005-0000-0000-0000D5040000}"/>
    <cellStyle name="=C:\WINNT\SYSTEM32\COMMAND.COM 19 2" xfId="48340" xr:uid="{00000000-0005-0000-0000-0000D6040000}"/>
    <cellStyle name="=C:\WINNT\SYSTEM32\COMMAND.COM 2" xfId="1241" xr:uid="{00000000-0005-0000-0000-0000D7040000}"/>
    <cellStyle name="=C:\WINNT\SYSTEM32\COMMAND.COM 2 10" xfId="49402"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3" xr:uid="{00000000-0005-0000-0000-0000E6040000}"/>
    <cellStyle name="=C:\WINNT\SYSTEM32\COMMAND.COM 2 2 2 3" xfId="48344" xr:uid="{00000000-0005-0000-0000-0000E7040000}"/>
    <cellStyle name="=C:\WINNT\SYSTEM32\COMMAND.COM 2 2 2 4" xfId="48342"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5"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1"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6" xr:uid="{00000000-0005-0000-0000-000012050000}"/>
    <cellStyle name="=C:\WINNT\SYSTEM32\COMMAND.COM 2 4" xfId="1292" xr:uid="{00000000-0005-0000-0000-000013050000}"/>
    <cellStyle name="=C:\WINNT\SYSTEM32\COMMAND.COM 2 4 2" xfId="49384" xr:uid="{00000000-0005-0000-0000-000014050000}"/>
    <cellStyle name="=C:\WINNT\SYSTEM32\COMMAND.COM 2 5" xfId="1293" xr:uid="{00000000-0005-0000-0000-000015050000}"/>
    <cellStyle name="=C:\WINNT\SYSTEM32\COMMAND.COM 2 5 2" xfId="49399" xr:uid="{00000000-0005-0000-0000-000016050000}"/>
    <cellStyle name="=C:\WINNT\SYSTEM32\COMMAND.COM 2 6" xfId="1294" xr:uid="{00000000-0005-0000-0000-000017050000}"/>
    <cellStyle name="=C:\WINNT\SYSTEM32\COMMAND.COM 2 6 2" xfId="49385" xr:uid="{00000000-0005-0000-0000-000018050000}"/>
    <cellStyle name="=C:\WINNT\SYSTEM32\COMMAND.COM 2 7" xfId="1295" xr:uid="{00000000-0005-0000-0000-000019050000}"/>
    <cellStyle name="=C:\WINNT\SYSTEM32\COMMAND.COM 2 7 2" xfId="49388" xr:uid="{00000000-0005-0000-0000-00001A050000}"/>
    <cellStyle name="=C:\WINNT\SYSTEM32\COMMAND.COM 2 8" xfId="1296" xr:uid="{00000000-0005-0000-0000-00001B050000}"/>
    <cellStyle name="=C:\WINNT\SYSTEM32\COMMAND.COM 2 8 2" xfId="49386" xr:uid="{00000000-0005-0000-0000-00001C050000}"/>
    <cellStyle name="=C:\WINNT\SYSTEM32\COMMAND.COM 2 9" xfId="1297" xr:uid="{00000000-0005-0000-0000-00001D050000}"/>
    <cellStyle name="=C:\WINNT\SYSTEM32\COMMAND.COM 2 9 2" xfId="49387" xr:uid="{00000000-0005-0000-0000-00001E050000}"/>
    <cellStyle name="=C:\WINNT\SYSTEM32\COMMAND.COM 2_Opex Input" xfId="48347" xr:uid="{00000000-0005-0000-0000-00001F050000}"/>
    <cellStyle name="=C:\WINNT\SYSTEM32\COMMAND.COM 20" xfId="1298" xr:uid="{00000000-0005-0000-0000-000020050000}"/>
    <cellStyle name="=C:\WINNT\SYSTEM32\COMMAND.COM 20 2" xfId="48348" xr:uid="{00000000-0005-0000-0000-000021050000}"/>
    <cellStyle name="=C:\WINNT\SYSTEM32\COMMAND.COM 21" xfId="1299" xr:uid="{00000000-0005-0000-0000-000022050000}"/>
    <cellStyle name="=C:\WINNT\SYSTEM32\COMMAND.COM 21 2" xfId="48349" xr:uid="{00000000-0005-0000-0000-000023050000}"/>
    <cellStyle name="=C:\WINNT\SYSTEM32\COMMAND.COM 22" xfId="1300" xr:uid="{00000000-0005-0000-0000-000024050000}"/>
    <cellStyle name="=C:\WINNT\SYSTEM32\COMMAND.COM 22 2" xfId="48350" xr:uid="{00000000-0005-0000-0000-000025050000}"/>
    <cellStyle name="=C:\WINNT\SYSTEM32\COMMAND.COM 23" xfId="1301" xr:uid="{00000000-0005-0000-0000-000026050000}"/>
    <cellStyle name="=C:\WINNT\SYSTEM32\COMMAND.COM 23 2" xfId="48352" xr:uid="{00000000-0005-0000-0000-000027050000}"/>
    <cellStyle name="=C:\WINNT\SYSTEM32\COMMAND.COM 23 3" xfId="48351" xr:uid="{00000000-0005-0000-0000-000028050000}"/>
    <cellStyle name="=C:\WINNT\SYSTEM32\COMMAND.COM 24" xfId="1302" xr:uid="{00000000-0005-0000-0000-000029050000}"/>
    <cellStyle name="=C:\WINNT\SYSTEM32\COMMAND.COM 24 2" xfId="48353" xr:uid="{00000000-0005-0000-0000-00002A050000}"/>
    <cellStyle name="=C:\WINNT\SYSTEM32\COMMAND.COM 25" xfId="1303" xr:uid="{00000000-0005-0000-0000-00002B050000}"/>
    <cellStyle name="=C:\WINNT\SYSTEM32\COMMAND.COM 25 2" xfId="48355" xr:uid="{00000000-0005-0000-0000-00002C050000}"/>
    <cellStyle name="=C:\WINNT\SYSTEM32\COMMAND.COM 25 3" xfId="48356" xr:uid="{00000000-0005-0000-0000-00002D050000}"/>
    <cellStyle name="=C:\WINNT\SYSTEM32\COMMAND.COM 25 4" xfId="48354" xr:uid="{00000000-0005-0000-0000-00002E050000}"/>
    <cellStyle name="=C:\WINNT\SYSTEM32\COMMAND.COM 26" xfId="1304" xr:uid="{00000000-0005-0000-0000-00002F050000}"/>
    <cellStyle name="=C:\WINNT\SYSTEM32\COMMAND.COM 26 2" xfId="48357" xr:uid="{00000000-0005-0000-0000-000030050000}"/>
    <cellStyle name="=C:\WINNT\SYSTEM32\COMMAND.COM 27" xfId="1305" xr:uid="{00000000-0005-0000-0000-000031050000}"/>
    <cellStyle name="=C:\WINNT\SYSTEM32\COMMAND.COM 27 2" xfId="48358" xr:uid="{00000000-0005-0000-0000-000032050000}"/>
    <cellStyle name="=C:\WINNT\SYSTEM32\COMMAND.COM 28" xfId="1306" xr:uid="{00000000-0005-0000-0000-000033050000}"/>
    <cellStyle name="=C:\WINNT\SYSTEM32\COMMAND.COM 28 2" xfId="48359" xr:uid="{00000000-0005-0000-0000-000034050000}"/>
    <cellStyle name="=C:\WINNT\SYSTEM32\COMMAND.COM 29" xfId="1307" xr:uid="{00000000-0005-0000-0000-000035050000}"/>
    <cellStyle name="=C:\WINNT\SYSTEM32\COMMAND.COM 29 2" xfId="48360"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1" xr:uid="{00000000-0005-0000-0000-000040050000}"/>
    <cellStyle name="=C:\WINNT\SYSTEM32\COMMAND.COM 31" xfId="1316" xr:uid="{00000000-0005-0000-0000-000041050000}"/>
    <cellStyle name="=C:\WINNT\SYSTEM32\COMMAND.COM 31 2" xfId="48362" xr:uid="{00000000-0005-0000-0000-000042050000}"/>
    <cellStyle name="=C:\WINNT\SYSTEM32\COMMAND.COM 32" xfId="1317" xr:uid="{00000000-0005-0000-0000-000043050000}"/>
    <cellStyle name="=C:\WINNT\SYSTEM32\COMMAND.COM 32 2" xfId="48363" xr:uid="{00000000-0005-0000-0000-000044050000}"/>
    <cellStyle name="=C:\WINNT\SYSTEM32\COMMAND.COM 33" xfId="1318" xr:uid="{00000000-0005-0000-0000-000045050000}"/>
    <cellStyle name="=C:\WINNT\SYSTEM32\COMMAND.COM 33 2" xfId="48364"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6"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7"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5"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8"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69"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0" xr:uid="{00000000-0005-0000-0000-000052060000}"/>
    <cellStyle name="=C:\WINNT\SYSTEM32\COMMAND.COM 8" xfId="1581" xr:uid="{00000000-0005-0000-0000-000053060000}"/>
    <cellStyle name="=C:\WINNT\SYSTEM32\COMMAND.COM 8 2" xfId="48371" xr:uid="{00000000-0005-0000-0000-000054060000}"/>
    <cellStyle name="=C:\WINNT\SYSTEM32\COMMAND.COM 9" xfId="1582" xr:uid="{00000000-0005-0000-0000-000055060000}"/>
    <cellStyle name="=C:\WINNT\SYSTEM32\COMMAND.COM 9 2" xfId="48372"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3"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4"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5"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6"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7"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8"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79"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0"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1"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2"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3"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4"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5"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6"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7"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8"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89"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0"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1"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2"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3"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4"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5"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6"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7"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8"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399"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0"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1"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2"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3"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4"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5"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6"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7"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8"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09"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0" xr:uid="{00000000-0005-0000-0000-0000E0080000}"/>
    <cellStyle name="Accent1 - 40%" xfId="12" xr:uid="{00000000-0005-0000-0000-0000E1080000}"/>
    <cellStyle name="Accent1 - 40% 2" xfId="2194" xr:uid="{00000000-0005-0000-0000-0000E2080000}"/>
    <cellStyle name="Accent1 - 40% 3" xfId="48411" xr:uid="{00000000-0005-0000-0000-0000E3080000}"/>
    <cellStyle name="Accent1 - 60%" xfId="13" xr:uid="{00000000-0005-0000-0000-0000E4080000}"/>
    <cellStyle name="Accent1 - 60% 2" xfId="48412"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3"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4"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5" xr:uid="{00000000-0005-0000-0000-000008090000}"/>
    <cellStyle name="Accent2 - 40%" xfId="15" xr:uid="{00000000-0005-0000-0000-000009090000}"/>
    <cellStyle name="Accent2 - 40% 2" xfId="2226" xr:uid="{00000000-0005-0000-0000-00000A090000}"/>
    <cellStyle name="Accent2 - 40% 3" xfId="48416" xr:uid="{00000000-0005-0000-0000-00000B090000}"/>
    <cellStyle name="Accent2 - 60%" xfId="16" xr:uid="{00000000-0005-0000-0000-00000C090000}"/>
    <cellStyle name="Accent2 - 60% 2" xfId="48417"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8"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19"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0" xr:uid="{00000000-0005-0000-0000-000030090000}"/>
    <cellStyle name="Accent3 - 40%" xfId="18" xr:uid="{00000000-0005-0000-0000-000031090000}"/>
    <cellStyle name="Accent3 - 40% 2" xfId="2258" xr:uid="{00000000-0005-0000-0000-000032090000}"/>
    <cellStyle name="Accent3 - 40% 3" xfId="48421" xr:uid="{00000000-0005-0000-0000-000033090000}"/>
    <cellStyle name="Accent3 - 60%" xfId="19" xr:uid="{00000000-0005-0000-0000-000034090000}"/>
    <cellStyle name="Accent3 - 60% 2" xfId="48422"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3"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4"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5" xr:uid="{00000000-0005-0000-0000-000058090000}"/>
    <cellStyle name="Accent4 - 40%" xfId="21" xr:uid="{00000000-0005-0000-0000-000059090000}"/>
    <cellStyle name="Accent4 - 40% 2" xfId="2290" xr:uid="{00000000-0005-0000-0000-00005A090000}"/>
    <cellStyle name="Accent4 - 40% 3" xfId="48426" xr:uid="{00000000-0005-0000-0000-00005B090000}"/>
    <cellStyle name="Accent4 - 60%" xfId="22" xr:uid="{00000000-0005-0000-0000-00005C090000}"/>
    <cellStyle name="Accent4 - 60% 2" xfId="48427"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8"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29"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0" xr:uid="{00000000-0005-0000-0000-000080090000}"/>
    <cellStyle name="Accent5 - 40%" xfId="24" xr:uid="{00000000-0005-0000-0000-000081090000}"/>
    <cellStyle name="Accent5 - 40% 2" xfId="2322" xr:uid="{00000000-0005-0000-0000-000082090000}"/>
    <cellStyle name="Accent5 - 40% 3" xfId="48431" xr:uid="{00000000-0005-0000-0000-000083090000}"/>
    <cellStyle name="Accent5 - 60%" xfId="25" xr:uid="{00000000-0005-0000-0000-000084090000}"/>
    <cellStyle name="Accent5 - 60% 2" xfId="48432"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3"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4"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5" xr:uid="{00000000-0005-0000-0000-0000A8090000}"/>
    <cellStyle name="Accent6 - 40%" xfId="27" xr:uid="{00000000-0005-0000-0000-0000A9090000}"/>
    <cellStyle name="Accent6 - 40% 2" xfId="2354" xr:uid="{00000000-0005-0000-0000-0000AA090000}"/>
    <cellStyle name="Accent6 - 40% 3" xfId="48436" xr:uid="{00000000-0005-0000-0000-0000AB090000}"/>
    <cellStyle name="Accent6 - 60%" xfId="28" xr:uid="{00000000-0005-0000-0000-0000AC090000}"/>
    <cellStyle name="Accent6 - 60% 2" xfId="48437"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8"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39"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0"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1"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6" xr:uid="{00000000-0005-0000-0000-00009D0A0000}"/>
    <cellStyle name="Calculation 2 2 2 3" xfId="2590" xr:uid="{00000000-0005-0000-0000-00009E0A0000}"/>
    <cellStyle name="Calculation 2 2 2 3 2" xfId="51423" xr:uid="{00000000-0005-0000-0000-00009F0A0000}"/>
    <cellStyle name="Calculation 2 2 2 4" xfId="49797"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5"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69" xr:uid="{00000000-0005-0000-0000-0000B20A0000}"/>
    <cellStyle name="Calculation 2 2 4" xfId="2607" xr:uid="{00000000-0005-0000-0000-0000B30A0000}"/>
    <cellStyle name="Calculation 2 2 4 2" xfId="51352"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2" xr:uid="{00000000-0005-0000-0000-0000D10A0000}"/>
    <cellStyle name="Calculation 2 3 2 3" xfId="2636" xr:uid="{00000000-0005-0000-0000-0000D20A0000}"/>
    <cellStyle name="Calculation 2 3 2 3 2" xfId="51602" xr:uid="{00000000-0005-0000-0000-0000D30A0000}"/>
    <cellStyle name="Calculation 2 3 2 4" xfId="49924"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49"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6" xr:uid="{00000000-0005-0000-0000-0000E60A0000}"/>
    <cellStyle name="Calculation 2 3 4" xfId="2653" xr:uid="{00000000-0005-0000-0000-0000E70A0000}"/>
    <cellStyle name="Calculation 2 3 4 2" xfId="51502"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2"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0999" xr:uid="{00000000-0005-0000-0000-0000030B0000}"/>
    <cellStyle name="Calculation 2 4 2 3" xfId="2679" xr:uid="{00000000-0005-0000-0000-0000040B0000}"/>
    <cellStyle name="Calculation 2 4 2 3 2" xfId="51135" xr:uid="{00000000-0005-0000-0000-0000050B0000}"/>
    <cellStyle name="Calculation 2 4 2 4" xfId="49954"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0"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6" xr:uid="{00000000-0005-0000-0000-0000180B0000}"/>
    <cellStyle name="Calculation 2 4 4" xfId="2696" xr:uid="{00000000-0005-0000-0000-0000190B0000}"/>
    <cellStyle name="Calculation 2 4 4 2" xfId="50900"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3"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4"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2"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4"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0"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69"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4"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3" xr:uid="{00000000-0005-0000-0000-0000740B0000}"/>
    <cellStyle name="Calculation 2 9" xfId="2779" xr:uid="{00000000-0005-0000-0000-0000750B0000}"/>
    <cellStyle name="Calculation 2 9 2" xfId="2780" xr:uid="{00000000-0005-0000-0000-0000760B0000}"/>
    <cellStyle name="Calculation 2 9 3" xfId="51676" xr:uid="{00000000-0005-0000-0000-0000770B0000}"/>
    <cellStyle name="Calculation 3" xfId="2781" xr:uid="{00000000-0005-0000-0000-0000780B0000}"/>
    <cellStyle name="Calculation 3 10" xfId="48443" xr:uid="{00000000-0005-0000-0000-0000790B0000}"/>
    <cellStyle name="Calculation 3 2" xfId="2782" xr:uid="{00000000-0005-0000-0000-00007A0B0000}"/>
    <cellStyle name="Calculation 3 2 2" xfId="2783" xr:uid="{00000000-0005-0000-0000-00007B0B0000}"/>
    <cellStyle name="Calculation 3 2 2 2" xfId="50205" xr:uid="{00000000-0005-0000-0000-00007C0B0000}"/>
    <cellStyle name="Calculation 3 2 2 3" xfId="51394" xr:uid="{00000000-0005-0000-0000-00007D0B0000}"/>
    <cellStyle name="Calculation 3 2 2 4" xfId="49798" xr:uid="{00000000-0005-0000-0000-00007E0B0000}"/>
    <cellStyle name="Calculation 3 2 3" xfId="50574" xr:uid="{00000000-0005-0000-0000-00007F0B0000}"/>
    <cellStyle name="Calculation 3 2 4" xfId="51651" xr:uid="{00000000-0005-0000-0000-0000800B0000}"/>
    <cellStyle name="Calculation 3 2 5" xfId="49470" xr:uid="{00000000-0005-0000-0000-0000810B0000}"/>
    <cellStyle name="Calculation 3 3" xfId="2784" xr:uid="{00000000-0005-0000-0000-0000820B0000}"/>
    <cellStyle name="Calculation 3 3 2" xfId="2785" xr:uid="{00000000-0005-0000-0000-0000830B0000}"/>
    <cellStyle name="Calculation 3 3 2 2" xfId="50830" xr:uid="{00000000-0005-0000-0000-0000840B0000}"/>
    <cellStyle name="Calculation 3 3 2 3" xfId="51156" xr:uid="{00000000-0005-0000-0000-0000850B0000}"/>
    <cellStyle name="Calculation 3 3 2 4" xfId="49923" xr:uid="{00000000-0005-0000-0000-0000860B0000}"/>
    <cellStyle name="Calculation 3 3 3" xfId="50450" xr:uid="{00000000-0005-0000-0000-0000870B0000}"/>
    <cellStyle name="Calculation 3 3 4" xfId="51245" xr:uid="{00000000-0005-0000-0000-0000880B0000}"/>
    <cellStyle name="Calculation 3 3 5" xfId="49595" xr:uid="{00000000-0005-0000-0000-0000890B0000}"/>
    <cellStyle name="Calculation 3 4" xfId="2786" xr:uid="{00000000-0005-0000-0000-00008A0B0000}"/>
    <cellStyle name="Calculation 3 4 2" xfId="49953" xr:uid="{00000000-0005-0000-0000-00008B0B0000}"/>
    <cellStyle name="Calculation 3 4 2 2" xfId="50998" xr:uid="{00000000-0005-0000-0000-00008C0B0000}"/>
    <cellStyle name="Calculation 3 4 2 3" xfId="50936" xr:uid="{00000000-0005-0000-0000-00008D0B0000}"/>
    <cellStyle name="Calculation 3 4 3" xfId="50061" xr:uid="{00000000-0005-0000-0000-00008E0B0000}"/>
    <cellStyle name="Calculation 3 4 4" xfId="50963" xr:uid="{00000000-0005-0000-0000-00008F0B0000}"/>
    <cellStyle name="Calculation 3 4 5" xfId="49625" xr:uid="{00000000-0005-0000-0000-0000900B0000}"/>
    <cellStyle name="Calculation 3 5" xfId="49633" xr:uid="{00000000-0005-0000-0000-0000910B0000}"/>
    <cellStyle name="Calculation 3 5 2" xfId="50930" xr:uid="{00000000-0005-0000-0000-0000920B0000}"/>
    <cellStyle name="Calculation 3 5 3" xfId="51664" xr:uid="{00000000-0005-0000-0000-0000930B0000}"/>
    <cellStyle name="Calculation 3 6" xfId="50046" xr:uid="{00000000-0005-0000-0000-0000940B0000}"/>
    <cellStyle name="Calculation 3 6 2" xfId="51090" xr:uid="{00000000-0005-0000-0000-0000950B0000}"/>
    <cellStyle name="Calculation 3 6 3" xfId="51300" xr:uid="{00000000-0005-0000-0000-0000960B0000}"/>
    <cellStyle name="Calculation 3 7" xfId="50920" xr:uid="{00000000-0005-0000-0000-0000970B0000}"/>
    <cellStyle name="Calculation 3 8" xfId="50869" xr:uid="{00000000-0005-0000-0000-0000980B0000}"/>
    <cellStyle name="Calculation 3 9" xfId="51680"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4"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5"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6"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8" xr:uid="{00000000-0005-0000-0000-0000DE0B0000}"/>
    <cellStyle name="Comma [1] 2 2" xfId="48449" xr:uid="{00000000-0005-0000-0000-0000DF0B0000}"/>
    <cellStyle name="Comma [1] 2 3" xfId="48450" xr:uid="{00000000-0005-0000-0000-0000E00B0000}"/>
    <cellStyle name="Comma [1] 2 4" xfId="48451" xr:uid="{00000000-0005-0000-0000-0000E10B0000}"/>
    <cellStyle name="Comma [1] 2 5" xfId="48452" xr:uid="{00000000-0005-0000-0000-0000E20B0000}"/>
    <cellStyle name="Comma [1] 2 6" xfId="48453" xr:uid="{00000000-0005-0000-0000-0000E30B0000}"/>
    <cellStyle name="Comma [1] 2 7" xfId="48454" xr:uid="{00000000-0005-0000-0000-0000E40B0000}"/>
    <cellStyle name="Comma [1] 2 8" xfId="48455" xr:uid="{00000000-0005-0000-0000-0000E50B0000}"/>
    <cellStyle name="Comma [1] 3" xfId="48447"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6" xr:uid="{00000000-0005-0000-0000-0000ED0B0000}"/>
    <cellStyle name="Comma 10 3" xfId="48456" xr:uid="{00000000-0005-0000-0000-0000EE0B0000}"/>
    <cellStyle name="Comma 11" xfId="2857" xr:uid="{00000000-0005-0000-0000-0000EF0B0000}"/>
    <cellStyle name="Comma 11 2" xfId="50064" xr:uid="{00000000-0005-0000-0000-0000F00B0000}"/>
    <cellStyle name="Comma 11 3" xfId="48243" xr:uid="{00000000-0005-0000-0000-0000F10B0000}"/>
    <cellStyle name="Comma 12" xfId="2858" xr:uid="{00000000-0005-0000-0000-0000F20B0000}"/>
    <cellStyle name="Comma 12 2" xfId="50287" xr:uid="{00000000-0005-0000-0000-0000F30B0000}"/>
    <cellStyle name="Comma 12 3" xfId="48457" xr:uid="{00000000-0005-0000-0000-0000F40B0000}"/>
    <cellStyle name="Comma 13" xfId="2859" xr:uid="{00000000-0005-0000-0000-0000F50B0000}"/>
    <cellStyle name="Comma 13 2" xfId="50288" xr:uid="{00000000-0005-0000-0000-0000F60B0000}"/>
    <cellStyle name="Comma 13 3" xfId="48458" xr:uid="{00000000-0005-0000-0000-0000F70B0000}"/>
    <cellStyle name="Comma 14" xfId="2860" xr:uid="{00000000-0005-0000-0000-0000F80B0000}"/>
    <cellStyle name="Comma 14 2" xfId="50825" xr:uid="{00000000-0005-0000-0000-0000F90B0000}"/>
    <cellStyle name="Comma 15" xfId="2861" xr:uid="{00000000-0005-0000-0000-0000FA0B0000}"/>
    <cellStyle name="Comma 15 2" xfId="50650" xr:uid="{00000000-0005-0000-0000-0000FB0B0000}"/>
    <cellStyle name="Comma 16" xfId="51141" xr:uid="{00000000-0005-0000-0000-0000FC0B0000}"/>
    <cellStyle name="Comma 17" xfId="2862" xr:uid="{00000000-0005-0000-0000-0000FD0B0000}"/>
    <cellStyle name="Comma 17 2" xfId="50792" xr:uid="{00000000-0005-0000-0000-0000FE0B0000}"/>
    <cellStyle name="Comma 18" xfId="2863" xr:uid="{00000000-0005-0000-0000-0000FF0B0000}"/>
    <cellStyle name="Comma 18 2" xfId="51210" xr:uid="{00000000-0005-0000-0000-0000000C0000}"/>
    <cellStyle name="Comma 19" xfId="51674"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0"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0"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1" xr:uid="{00000000-0005-0000-0000-0000210C0000}"/>
    <cellStyle name="Comma 2 11 3" xfId="48461"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2" xr:uid="{00000000-0005-0000-0000-00002E0C0000}"/>
    <cellStyle name="Comma 2 12 3" xfId="48462"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59" xr:uid="{00000000-0005-0000-0000-0000370C0000}"/>
    <cellStyle name="Comma 2 13" xfId="2910" xr:uid="{00000000-0005-0000-0000-0000380C0000}"/>
    <cellStyle name="Comma 2 13 2" xfId="50293" xr:uid="{00000000-0005-0000-0000-0000390C0000}"/>
    <cellStyle name="Comma 2 13 3" xfId="48463" xr:uid="{00000000-0005-0000-0000-00003A0C0000}"/>
    <cellStyle name="Comma 2 14" xfId="2911" xr:uid="{00000000-0005-0000-0000-00003B0C0000}"/>
    <cellStyle name="Comma 2 14 2" xfId="50294" xr:uid="{00000000-0005-0000-0000-00003C0C0000}"/>
    <cellStyle name="Comma 2 14 3" xfId="48464" xr:uid="{00000000-0005-0000-0000-00003D0C0000}"/>
    <cellStyle name="Comma 2 15" xfId="2912" xr:uid="{00000000-0005-0000-0000-00003E0C0000}"/>
    <cellStyle name="Comma 2 15 2" xfId="50295" xr:uid="{00000000-0005-0000-0000-00003F0C0000}"/>
    <cellStyle name="Comma 2 15 3" xfId="48465" xr:uid="{00000000-0005-0000-0000-0000400C0000}"/>
    <cellStyle name="Comma 2 16" xfId="2913" xr:uid="{00000000-0005-0000-0000-0000410C0000}"/>
    <cellStyle name="Comma 2 16 2" xfId="50296" xr:uid="{00000000-0005-0000-0000-0000420C0000}"/>
    <cellStyle name="Comma 2 16 3" xfId="48466" xr:uid="{00000000-0005-0000-0000-0000430C0000}"/>
    <cellStyle name="Comma 2 17" xfId="2914" xr:uid="{00000000-0005-0000-0000-0000440C0000}"/>
    <cellStyle name="Comma 2 17 2" xfId="50297" xr:uid="{00000000-0005-0000-0000-0000450C0000}"/>
    <cellStyle name="Comma 2 17 3" xfId="48467" xr:uid="{00000000-0005-0000-0000-0000460C0000}"/>
    <cellStyle name="Comma 2 18" xfId="2915" xr:uid="{00000000-0005-0000-0000-0000470C0000}"/>
    <cellStyle name="Comma 2 18 2" xfId="50298" xr:uid="{00000000-0005-0000-0000-0000480C0000}"/>
    <cellStyle name="Comma 2 18 3" xfId="48468" xr:uid="{00000000-0005-0000-0000-0000490C0000}"/>
    <cellStyle name="Comma 2 19" xfId="2916" xr:uid="{00000000-0005-0000-0000-00004A0C0000}"/>
    <cellStyle name="Comma 2 19 2" xfId="50299" xr:uid="{00000000-0005-0000-0000-00004B0C0000}"/>
    <cellStyle name="Comma 2 19 3" xfId="48469" xr:uid="{00000000-0005-0000-0000-00004C0C0000}"/>
    <cellStyle name="Comma 2 2" xfId="6" xr:uid="{00000000-0005-0000-0000-00004D0C0000}"/>
    <cellStyle name="Comma 2 2 10" xfId="2917" xr:uid="{00000000-0005-0000-0000-00004E0C0000}"/>
    <cellStyle name="Comma 2 2 10 2" xfId="50301" xr:uid="{00000000-0005-0000-0000-00004F0C0000}"/>
    <cellStyle name="Comma 2 2 10 3" xfId="48471" xr:uid="{00000000-0005-0000-0000-0000500C0000}"/>
    <cellStyle name="Comma 2 2 11" xfId="2918" xr:uid="{00000000-0005-0000-0000-0000510C0000}"/>
    <cellStyle name="Comma 2 2 11 2" xfId="50302" xr:uid="{00000000-0005-0000-0000-0000520C0000}"/>
    <cellStyle name="Comma 2 2 11 3" xfId="48472" xr:uid="{00000000-0005-0000-0000-0000530C0000}"/>
    <cellStyle name="Comma 2 2 12" xfId="2919" xr:uid="{00000000-0005-0000-0000-0000540C0000}"/>
    <cellStyle name="Comma 2 2 12 2" xfId="50303" xr:uid="{00000000-0005-0000-0000-0000550C0000}"/>
    <cellStyle name="Comma 2 2 12 3" xfId="48473" xr:uid="{00000000-0005-0000-0000-0000560C0000}"/>
    <cellStyle name="Comma 2 2 13" xfId="2920" xr:uid="{00000000-0005-0000-0000-0000570C0000}"/>
    <cellStyle name="Comma 2 2 13 2" xfId="50304" xr:uid="{00000000-0005-0000-0000-0000580C0000}"/>
    <cellStyle name="Comma 2 2 13 3" xfId="48474" xr:uid="{00000000-0005-0000-0000-0000590C0000}"/>
    <cellStyle name="Comma 2 2 14" xfId="2921" xr:uid="{00000000-0005-0000-0000-00005A0C0000}"/>
    <cellStyle name="Comma 2 2 14 2" xfId="50305" xr:uid="{00000000-0005-0000-0000-00005B0C0000}"/>
    <cellStyle name="Comma 2 2 14 3" xfId="48475" xr:uid="{00000000-0005-0000-0000-00005C0C0000}"/>
    <cellStyle name="Comma 2 2 15" xfId="2922" xr:uid="{00000000-0005-0000-0000-00005D0C0000}"/>
    <cellStyle name="Comma 2 2 15 2" xfId="50306" xr:uid="{00000000-0005-0000-0000-00005E0C0000}"/>
    <cellStyle name="Comma 2 2 15 3" xfId="48476" xr:uid="{00000000-0005-0000-0000-00005F0C0000}"/>
    <cellStyle name="Comma 2 2 16" xfId="2923" xr:uid="{00000000-0005-0000-0000-0000600C0000}"/>
    <cellStyle name="Comma 2 2 16 2" xfId="50307" xr:uid="{00000000-0005-0000-0000-0000610C0000}"/>
    <cellStyle name="Comma 2 2 16 3" xfId="48477" xr:uid="{00000000-0005-0000-0000-0000620C0000}"/>
    <cellStyle name="Comma 2 2 17" xfId="2924" xr:uid="{00000000-0005-0000-0000-0000630C0000}"/>
    <cellStyle name="Comma 2 2 17 2" xfId="50308" xr:uid="{00000000-0005-0000-0000-0000640C0000}"/>
    <cellStyle name="Comma 2 2 17 3" xfId="48478" xr:uid="{00000000-0005-0000-0000-0000650C0000}"/>
    <cellStyle name="Comma 2 2 18" xfId="2925" xr:uid="{00000000-0005-0000-0000-0000660C0000}"/>
    <cellStyle name="Comma 2 2 18 2" xfId="50309" xr:uid="{00000000-0005-0000-0000-0000670C0000}"/>
    <cellStyle name="Comma 2 2 18 3" xfId="48479" xr:uid="{00000000-0005-0000-0000-0000680C0000}"/>
    <cellStyle name="Comma 2 2 19" xfId="2926" xr:uid="{00000000-0005-0000-0000-0000690C0000}"/>
    <cellStyle name="Comma 2 2 19 2" xfId="50310" xr:uid="{00000000-0005-0000-0000-00006A0C0000}"/>
    <cellStyle name="Comma 2 2 19 3" xfId="48480" xr:uid="{00000000-0005-0000-0000-00006B0C0000}"/>
    <cellStyle name="Comma 2 2 2" xfId="2927" xr:uid="{00000000-0005-0000-0000-00006C0C0000}"/>
    <cellStyle name="Comma 2 2 2 10" xfId="2928" xr:uid="{00000000-0005-0000-0000-00006D0C0000}"/>
    <cellStyle name="Comma 2 2 2 10 2" xfId="48482" xr:uid="{00000000-0005-0000-0000-00006E0C0000}"/>
    <cellStyle name="Comma 2 2 2 11" xfId="2929" xr:uid="{00000000-0005-0000-0000-00006F0C0000}"/>
    <cellStyle name="Comma 2 2 2 11 2" xfId="48483" xr:uid="{00000000-0005-0000-0000-0000700C0000}"/>
    <cellStyle name="Comma 2 2 2 12" xfId="2930" xr:uid="{00000000-0005-0000-0000-0000710C0000}"/>
    <cellStyle name="Comma 2 2 2 12 2" xfId="48484" xr:uid="{00000000-0005-0000-0000-0000720C0000}"/>
    <cellStyle name="Comma 2 2 2 13" xfId="2931" xr:uid="{00000000-0005-0000-0000-0000730C0000}"/>
    <cellStyle name="Comma 2 2 2 13 2" xfId="48485" xr:uid="{00000000-0005-0000-0000-0000740C0000}"/>
    <cellStyle name="Comma 2 2 2 14" xfId="2932" xr:uid="{00000000-0005-0000-0000-0000750C0000}"/>
    <cellStyle name="Comma 2 2 2 14 2" xfId="48486" xr:uid="{00000000-0005-0000-0000-0000760C0000}"/>
    <cellStyle name="Comma 2 2 2 15" xfId="2933" xr:uid="{00000000-0005-0000-0000-0000770C0000}"/>
    <cellStyle name="Comma 2 2 2 15 2" xfId="48487" xr:uid="{00000000-0005-0000-0000-0000780C0000}"/>
    <cellStyle name="Comma 2 2 2 16" xfId="48488" xr:uid="{00000000-0005-0000-0000-0000790C0000}"/>
    <cellStyle name="Comma 2 2 2 17" xfId="48489" xr:uid="{00000000-0005-0000-0000-00007A0C0000}"/>
    <cellStyle name="Comma 2 2 2 18" xfId="48490" xr:uid="{00000000-0005-0000-0000-00007B0C0000}"/>
    <cellStyle name="Comma 2 2 2 19" xfId="50311"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1"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2"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0" xr:uid="{00000000-0005-0000-0000-0000D60C0000}"/>
    <cellStyle name="Comma 2 2 2 2 4 3" xfId="3021" xr:uid="{00000000-0005-0000-0000-0000D70C0000}"/>
    <cellStyle name="Comma 2 2 2 2 4 4" xfId="48492"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1" xr:uid="{00000000-0005-0000-0000-0000DC0C0000}"/>
    <cellStyle name="Comma 2 2 2 2 5 3" xfId="48493" xr:uid="{00000000-0005-0000-0000-0000DD0C0000}"/>
    <cellStyle name="Comma 2 2 2 2 6" xfId="3025" xr:uid="{00000000-0005-0000-0000-0000DE0C0000}"/>
    <cellStyle name="Comma 2 2 2 2 6 2" xfId="50332" xr:uid="{00000000-0005-0000-0000-0000DF0C0000}"/>
    <cellStyle name="Comma 2 2 2 2 6 3" xfId="48494" xr:uid="{00000000-0005-0000-0000-0000E00C0000}"/>
    <cellStyle name="Comma 2 2 2 2 7" xfId="3026" xr:uid="{00000000-0005-0000-0000-0000E10C0000}"/>
    <cellStyle name="Comma 2 2 2 2 7 2" xfId="3027" xr:uid="{00000000-0005-0000-0000-0000E20C0000}"/>
    <cellStyle name="Comma 2 2 2 2 7 2 2" xfId="50333" xr:uid="{00000000-0005-0000-0000-0000E30C0000}"/>
    <cellStyle name="Comma 2 2 2 2 7 3" xfId="48495" xr:uid="{00000000-0005-0000-0000-0000E40C0000}"/>
    <cellStyle name="Comma 2 2 2 2 8" xfId="48496" xr:uid="{00000000-0005-0000-0000-0000E50C0000}"/>
    <cellStyle name="Comma 2 2 2 2 8 2" xfId="50334" xr:uid="{00000000-0005-0000-0000-0000E60C0000}"/>
    <cellStyle name="Comma 2 2 2 20" xfId="48481"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8" xr:uid="{00000000-0005-0000-0000-0000FC0C0000}"/>
    <cellStyle name="Comma 2 2 2 5 2 3" xfId="48497" xr:uid="{00000000-0005-0000-0000-0000FD0C0000}"/>
    <cellStyle name="Comma 2 2 2 5 3" xfId="48498" xr:uid="{00000000-0005-0000-0000-0000FE0C0000}"/>
    <cellStyle name="Comma 2 2 2 5 3 2" xfId="50339" xr:uid="{00000000-0005-0000-0000-0000FF0C0000}"/>
    <cellStyle name="Comma 2 2 2 5 4" xfId="48499" xr:uid="{00000000-0005-0000-0000-0000000D0000}"/>
    <cellStyle name="Comma 2 2 2 5 4 2" xfId="50340" xr:uid="{00000000-0005-0000-0000-0000010D0000}"/>
    <cellStyle name="Comma 2 2 2 5 5" xfId="48500" xr:uid="{00000000-0005-0000-0000-0000020D0000}"/>
    <cellStyle name="Comma 2 2 2 5 5 2" xfId="50341" xr:uid="{00000000-0005-0000-0000-0000030D0000}"/>
    <cellStyle name="Comma 2 2 2 5 6" xfId="48501" xr:uid="{00000000-0005-0000-0000-0000040D0000}"/>
    <cellStyle name="Comma 2 2 2 5 6 2" xfId="50342" xr:uid="{00000000-0005-0000-0000-0000050D0000}"/>
    <cellStyle name="Comma 2 2 2 5 7" xfId="48502" xr:uid="{00000000-0005-0000-0000-0000060D0000}"/>
    <cellStyle name="Comma 2 2 2 5 7 2" xfId="50343"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3" xr:uid="{00000000-0005-0000-0000-00000F0D0000}"/>
    <cellStyle name="Comma 2 2 20" xfId="3055" xr:uid="{00000000-0005-0000-0000-0000100D0000}"/>
    <cellStyle name="Comma 2 2 20 2" xfId="50300"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4"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5" xr:uid="{00000000-0005-0000-0000-0000340D0000}"/>
    <cellStyle name="Comma 2 2 4 2" xfId="48506" xr:uid="{00000000-0005-0000-0000-0000350D0000}"/>
    <cellStyle name="Comma 2 2 4 2 2" xfId="48507" xr:uid="{00000000-0005-0000-0000-0000360D0000}"/>
    <cellStyle name="Comma 2 2 4 2 2 2" xfId="50351" xr:uid="{00000000-0005-0000-0000-0000370D0000}"/>
    <cellStyle name="Comma 2 2 4 2 3" xfId="48508" xr:uid="{00000000-0005-0000-0000-0000380D0000}"/>
    <cellStyle name="Comma 2 2 4 2 3 2" xfId="50352" xr:uid="{00000000-0005-0000-0000-0000390D0000}"/>
    <cellStyle name="Comma 2 2 4 2 4" xfId="48509" xr:uid="{00000000-0005-0000-0000-00003A0D0000}"/>
    <cellStyle name="Comma 2 2 4 2 4 2" xfId="50353" xr:uid="{00000000-0005-0000-0000-00003B0D0000}"/>
    <cellStyle name="Comma 2 2 4 2 5" xfId="48510" xr:uid="{00000000-0005-0000-0000-00003C0D0000}"/>
    <cellStyle name="Comma 2 2 4 2 5 2" xfId="50354" xr:uid="{00000000-0005-0000-0000-00003D0D0000}"/>
    <cellStyle name="Comma 2 2 4 2 6" xfId="48511" xr:uid="{00000000-0005-0000-0000-00003E0D0000}"/>
    <cellStyle name="Comma 2 2 4 2 6 2" xfId="50355" xr:uid="{00000000-0005-0000-0000-00003F0D0000}"/>
    <cellStyle name="Comma 2 2 4 2 7" xfId="48512" xr:uid="{00000000-0005-0000-0000-0000400D0000}"/>
    <cellStyle name="Comma 2 2 4 2 7 2" xfId="50356" xr:uid="{00000000-0005-0000-0000-0000410D0000}"/>
    <cellStyle name="Comma 2 2 4 2 8" xfId="50350" xr:uid="{00000000-0005-0000-0000-0000420D0000}"/>
    <cellStyle name="Comma 2 2 4 3" xfId="48513" xr:uid="{00000000-0005-0000-0000-0000430D0000}"/>
    <cellStyle name="Comma 2 2 4 3 2" xfId="50357" xr:uid="{00000000-0005-0000-0000-0000440D0000}"/>
    <cellStyle name="Comma 2 2 4 4" xfId="48514" xr:uid="{00000000-0005-0000-0000-0000450D0000}"/>
    <cellStyle name="Comma 2 2 4 4 2" xfId="50358" xr:uid="{00000000-0005-0000-0000-0000460D0000}"/>
    <cellStyle name="Comma 2 2 4 5" xfId="48515" xr:uid="{00000000-0005-0000-0000-0000470D0000}"/>
    <cellStyle name="Comma 2 2 4 5 2" xfId="50359" xr:uid="{00000000-0005-0000-0000-0000480D0000}"/>
    <cellStyle name="Comma 2 2 4 6" xfId="48516" xr:uid="{00000000-0005-0000-0000-0000490D0000}"/>
    <cellStyle name="Comma 2 2 4 6 2" xfId="50360" xr:uid="{00000000-0005-0000-0000-00004A0D0000}"/>
    <cellStyle name="Comma 2 2 4 7" xfId="48517" xr:uid="{00000000-0005-0000-0000-00004B0D0000}"/>
    <cellStyle name="Comma 2 2 4 7 2" xfId="50361" xr:uid="{00000000-0005-0000-0000-00004C0D0000}"/>
    <cellStyle name="Comma 2 2 4 8" xfId="48518" xr:uid="{00000000-0005-0000-0000-00004D0D0000}"/>
    <cellStyle name="Comma 2 2 4 8 2" xfId="50362" xr:uid="{00000000-0005-0000-0000-00004E0D0000}"/>
    <cellStyle name="Comma 2 2 4 9" xfId="50349"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3" xr:uid="{00000000-0005-0000-0000-0000720D0000}"/>
    <cellStyle name="Comma 2 2 5 3" xfId="48519"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0" xr:uid="{00000000-0005-0000-0000-00007A0D0000}"/>
    <cellStyle name="Comma 2 2 6" xfId="3129" xr:uid="{00000000-0005-0000-0000-00007B0D0000}"/>
    <cellStyle name="Comma 2 2 6 2" xfId="48521" xr:uid="{00000000-0005-0000-0000-00007C0D0000}"/>
    <cellStyle name="Comma 2 2 6 2 2" xfId="50365" xr:uid="{00000000-0005-0000-0000-00007D0D0000}"/>
    <cellStyle name="Comma 2 2 6 3" xfId="48522" xr:uid="{00000000-0005-0000-0000-00007E0D0000}"/>
    <cellStyle name="Comma 2 2 6 3 2" xfId="50366" xr:uid="{00000000-0005-0000-0000-00007F0D0000}"/>
    <cellStyle name="Comma 2 2 6 4" xfId="48523" xr:uid="{00000000-0005-0000-0000-0000800D0000}"/>
    <cellStyle name="Comma 2 2 6 4 2" xfId="50367" xr:uid="{00000000-0005-0000-0000-0000810D0000}"/>
    <cellStyle name="Comma 2 2 6 5" xfId="48524" xr:uid="{00000000-0005-0000-0000-0000820D0000}"/>
    <cellStyle name="Comma 2 2 6 5 2" xfId="50368" xr:uid="{00000000-0005-0000-0000-0000830D0000}"/>
    <cellStyle name="Comma 2 2 6 6" xfId="48525" xr:uid="{00000000-0005-0000-0000-0000840D0000}"/>
    <cellStyle name="Comma 2 2 6 6 2" xfId="50369" xr:uid="{00000000-0005-0000-0000-0000850D0000}"/>
    <cellStyle name="Comma 2 2 6 7" xfId="48526" xr:uid="{00000000-0005-0000-0000-0000860D0000}"/>
    <cellStyle name="Comma 2 2 6 7 2" xfId="50370" xr:uid="{00000000-0005-0000-0000-0000870D0000}"/>
    <cellStyle name="Comma 2 2 6 8" xfId="50364" xr:uid="{00000000-0005-0000-0000-0000880D0000}"/>
    <cellStyle name="Comma 2 2 6 9" xfId="48520" xr:uid="{00000000-0005-0000-0000-0000890D0000}"/>
    <cellStyle name="Comma 2 2 7" xfId="3130" xr:uid="{00000000-0005-0000-0000-00008A0D0000}"/>
    <cellStyle name="Comma 2 2 7 2" xfId="50371" xr:uid="{00000000-0005-0000-0000-00008B0D0000}"/>
    <cellStyle name="Comma 2 2 7 3" xfId="48527" xr:uid="{00000000-0005-0000-0000-00008C0D0000}"/>
    <cellStyle name="Comma 2 2 8" xfId="3131" xr:uid="{00000000-0005-0000-0000-00008D0D0000}"/>
    <cellStyle name="Comma 2 2 8 2" xfId="50372" xr:uid="{00000000-0005-0000-0000-00008E0D0000}"/>
    <cellStyle name="Comma 2 2 8 3" xfId="48528" xr:uid="{00000000-0005-0000-0000-00008F0D0000}"/>
    <cellStyle name="Comma 2 2 9" xfId="3132" xr:uid="{00000000-0005-0000-0000-0000900D0000}"/>
    <cellStyle name="Comma 2 2 9 2" xfId="50373" xr:uid="{00000000-0005-0000-0000-0000910D0000}"/>
    <cellStyle name="Comma 2 2 9 3" xfId="48529" xr:uid="{00000000-0005-0000-0000-0000920D0000}"/>
    <cellStyle name="Comma 2 2_3.1.2 DB Pension Detail" xfId="3133" xr:uid="{00000000-0005-0000-0000-0000930D0000}"/>
    <cellStyle name="Comma 2 20" xfId="3134" xr:uid="{00000000-0005-0000-0000-0000940D0000}"/>
    <cellStyle name="Comma 2 20 2" xfId="50375" xr:uid="{00000000-0005-0000-0000-0000950D0000}"/>
    <cellStyle name="Comma 2 20 3" xfId="48530" xr:uid="{00000000-0005-0000-0000-0000960D0000}"/>
    <cellStyle name="Comma 2 21" xfId="3135" xr:uid="{00000000-0005-0000-0000-0000970D0000}"/>
    <cellStyle name="Comma 2 21 2" xfId="50851" xr:uid="{00000000-0005-0000-0000-0000980D0000}"/>
    <cellStyle name="Comma 2 21 3" xfId="49401" xr:uid="{00000000-0005-0000-0000-0000990D0000}"/>
    <cellStyle name="Comma 2 22" xfId="3136" xr:uid="{00000000-0005-0000-0000-00009A0D0000}"/>
    <cellStyle name="Comma 2 22 2" xfId="50289"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3" xr:uid="{00000000-0005-0000-0000-0000B60D0000}"/>
    <cellStyle name="Comma 2 3 2 2 2" xfId="3163" xr:uid="{00000000-0005-0000-0000-0000B70D0000}"/>
    <cellStyle name="Comma 2 3 2 2 2 2" xfId="50378"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7" xr:uid="{00000000-0005-0000-0000-0000C20D0000}"/>
    <cellStyle name="Comma 2 3 2 4" xfId="48532"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4" xr:uid="{00000000-0005-0000-0000-0000D40D0000}"/>
    <cellStyle name="Comma 2 3 3 2" xfId="3189" xr:uid="{00000000-0005-0000-0000-0000D50D0000}"/>
    <cellStyle name="Comma 2 3 3 2 2" xfId="50379"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6"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1"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0"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5"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1" xr:uid="{00000000-0005-0000-0000-00006F0E0000}"/>
    <cellStyle name="Comma 2 5 3" xfId="48536"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2" xr:uid="{00000000-0005-0000-0000-00009E0E0000}"/>
    <cellStyle name="Comma 2 6 3" xfId="48537"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3" xr:uid="{00000000-0005-0000-0000-0000AB0E0000}"/>
    <cellStyle name="Comma 2 7 3" xfId="48538"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4" xr:uid="{00000000-0005-0000-0000-0000B80E0000}"/>
    <cellStyle name="Comma 2 8 3" xfId="48539"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5" xr:uid="{00000000-0005-0000-0000-0000C50E0000}"/>
    <cellStyle name="Comma 2 9 3" xfId="48540"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8" xr:uid="{00000000-0005-0000-0000-0000D30E0000}"/>
    <cellStyle name="Comma 21" xfId="51685" xr:uid="{00000000-0005-0000-0000-0000D40E0000}"/>
    <cellStyle name="Comma 22" xfId="51340" xr:uid="{00000000-0005-0000-0000-0000D50E0000}"/>
    <cellStyle name="Comma 23" xfId="51679" xr:uid="{00000000-0005-0000-0000-0000D60E0000}"/>
    <cellStyle name="Comma 24" xfId="50772" xr:uid="{00000000-0005-0000-0000-0000D70E0000}"/>
    <cellStyle name="Comma 25" xfId="51675" xr:uid="{00000000-0005-0000-0000-0000D80E0000}"/>
    <cellStyle name="Comma 26" xfId="51212" xr:uid="{00000000-0005-0000-0000-0000D90E0000}"/>
    <cellStyle name="Comma 27" xfId="50934" xr:uid="{00000000-0005-0000-0000-0000DA0E0000}"/>
    <cellStyle name="Comma 28" xfId="49376"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1" xr:uid="{00000000-0005-0000-0000-0000FB0E0000}"/>
    <cellStyle name="Comma 3 13" xfId="3458" xr:uid="{00000000-0005-0000-0000-0000FC0E0000}"/>
    <cellStyle name="Comma 3 13 2" xfId="50831" xr:uid="{00000000-0005-0000-0000-0000FD0E0000}"/>
    <cellStyle name="Comma 3 13 3" xfId="49377"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3" xr:uid="{00000000-0005-0000-0000-00000C0F0000}"/>
    <cellStyle name="Comma 3 2 2 2" xfId="3472" xr:uid="{00000000-0005-0000-0000-00000D0F0000}"/>
    <cellStyle name="Comma 3 2 2 2 2" xfId="50388"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89" xr:uid="{00000000-0005-0000-0000-0000180F0000}"/>
    <cellStyle name="Comma 3 2 3 3" xfId="48544" xr:uid="{00000000-0005-0000-0000-0000190F0000}"/>
    <cellStyle name="Comma 3 2 4" xfId="3482" xr:uid="{00000000-0005-0000-0000-00001A0F0000}"/>
    <cellStyle name="Comma 3 2 4 2" xfId="50387" xr:uid="{00000000-0005-0000-0000-00001B0F0000}"/>
    <cellStyle name="Comma 3 2 5" xfId="3483" xr:uid="{00000000-0005-0000-0000-00001C0F0000}"/>
    <cellStyle name="Comma 3 2 6" xfId="48542"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2" xr:uid="{00000000-0005-0000-0000-00002C0F0000}"/>
    <cellStyle name="Comma 3 3 2 3" xfId="49378" xr:uid="{00000000-0005-0000-0000-00002D0F0000}"/>
    <cellStyle name="Comma 3 3 3" xfId="3498" xr:uid="{00000000-0005-0000-0000-00002E0F0000}"/>
    <cellStyle name="Comma 3 3 3 2" xfId="50390" xr:uid="{00000000-0005-0000-0000-00002F0F0000}"/>
    <cellStyle name="Comma 3 3 4" xfId="3499" xr:uid="{00000000-0005-0000-0000-0000300F0000}"/>
    <cellStyle name="Comma 3 3 5" xfId="48545"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6"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1"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6"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2"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7"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6"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4"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8" xr:uid="{00000000-0005-0000-0000-0000AB110000}"/>
    <cellStyle name="Comma 7 2" xfId="4126" xr:uid="{00000000-0005-0000-0000-0000AC110000}"/>
    <cellStyle name="Comma 7 2 2" xfId="50393"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0" xr:uid="{00000000-0005-0000-0000-0000B6110000}"/>
    <cellStyle name="Comma 8 2 2" xfId="50395" xr:uid="{00000000-0005-0000-0000-0000B7110000}"/>
    <cellStyle name="Comma 8 3" xfId="48551" xr:uid="{00000000-0005-0000-0000-0000B8110000}"/>
    <cellStyle name="Comma 8 3 2" xfId="50396" xr:uid="{00000000-0005-0000-0000-0000B9110000}"/>
    <cellStyle name="Comma 8 4" xfId="50394" xr:uid="{00000000-0005-0000-0000-0000BA110000}"/>
    <cellStyle name="Comma 8 5" xfId="48549" xr:uid="{00000000-0005-0000-0000-0000BB110000}"/>
    <cellStyle name="Comma 9" xfId="4135" xr:uid="{00000000-0005-0000-0000-0000BC110000}"/>
    <cellStyle name="Comma 9 2" xfId="50397" xr:uid="{00000000-0005-0000-0000-0000BD110000}"/>
    <cellStyle name="Comma 9 3" xfId="48552"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3" xr:uid="{00000000-0005-0000-0000-000026120000}"/>
    <cellStyle name="Emphasis 2" xfId="30" xr:uid="{00000000-0005-0000-0000-000027120000}"/>
    <cellStyle name="Emphasis 2 2" xfId="48554" xr:uid="{00000000-0005-0000-0000-000028120000}"/>
    <cellStyle name="Emphasis 3" xfId="31" xr:uid="{00000000-0005-0000-0000-000029120000}"/>
    <cellStyle name="Emphasis 3 2" xfId="48555"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6"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7"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8"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59" xr:uid="{00000000-0005-0000-0000-0000A6120000}"/>
    <cellStyle name="Good 3" xfId="4357" xr:uid="{00000000-0005-0000-0000-0000A7120000}"/>
    <cellStyle name="Good 3 2" xfId="4358" xr:uid="{00000000-0005-0000-0000-0000A8120000}"/>
    <cellStyle name="Good 3 3" xfId="4359" xr:uid="{00000000-0005-0000-0000-0000A9120000}"/>
    <cellStyle name="Good 3 4" xfId="48560"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2" xr:uid="{00000000-0005-0000-0000-0000B2120000}"/>
    <cellStyle name="GreyOrWhite 2 2" xfId="48563" xr:uid="{00000000-0005-0000-0000-0000B3120000}"/>
    <cellStyle name="GreyOrWhite 2 3" xfId="48564" xr:uid="{00000000-0005-0000-0000-0000B4120000}"/>
    <cellStyle name="GreyOrWhite 2 4" xfId="48565" xr:uid="{00000000-0005-0000-0000-0000B5120000}"/>
    <cellStyle name="GreyOrWhite 2 5" xfId="48566" xr:uid="{00000000-0005-0000-0000-0000B6120000}"/>
    <cellStyle name="GreyOrWhite 2 6" xfId="48567" xr:uid="{00000000-0005-0000-0000-0000B7120000}"/>
    <cellStyle name="GreyOrWhite 2 7" xfId="48568" xr:uid="{00000000-0005-0000-0000-0000B8120000}"/>
    <cellStyle name="GreyOrWhite 2 8" xfId="48569" xr:uid="{00000000-0005-0000-0000-0000B9120000}"/>
    <cellStyle name="GreyOrWhite 3" xfId="48561"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0"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1"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2"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3"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4"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5"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6"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7"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4" xr:uid="{00000000-0005-0000-0000-0000A2130000}"/>
    <cellStyle name="Input 2 2 2 3" xfId="4589" xr:uid="{00000000-0005-0000-0000-0000A3130000}"/>
    <cellStyle name="Input 2 2 2 3 2" xfId="51670" xr:uid="{00000000-0005-0000-0000-0000A4130000}"/>
    <cellStyle name="Input 2 2 2 4" xfId="49799"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3"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1" xr:uid="{00000000-0005-0000-0000-0000B7130000}"/>
    <cellStyle name="Input 2 2 4" xfId="4606" xr:uid="{00000000-0005-0000-0000-0000B8130000}"/>
    <cellStyle name="Input 2 2 4 2" xfId="50875"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199" xr:uid="{00000000-0005-0000-0000-0000D6130000}"/>
    <cellStyle name="Input 2 3 2 3" xfId="4635" xr:uid="{00000000-0005-0000-0000-0000D7130000}"/>
    <cellStyle name="Input 2 3 2 3 2" xfId="51171" xr:uid="{00000000-0005-0000-0000-0000D8130000}"/>
    <cellStyle name="Input 2 3 2 4" xfId="49804"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8"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6" xr:uid="{00000000-0005-0000-0000-0000EB130000}"/>
    <cellStyle name="Input 2 3 4" xfId="4652" xr:uid="{00000000-0005-0000-0000-0000EC130000}"/>
    <cellStyle name="Input 2 3 4 2" xfId="51353"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8"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2" xr:uid="{00000000-0005-0000-0000-000008140000}"/>
    <cellStyle name="Input 2 4 2 3" xfId="4678" xr:uid="{00000000-0005-0000-0000-000009140000}"/>
    <cellStyle name="Input 2 4 2 3 2" xfId="51526" xr:uid="{00000000-0005-0000-0000-00000A140000}"/>
    <cellStyle name="Input 2 4 2 4" xfId="49801"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1"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3" xr:uid="{00000000-0005-0000-0000-00001D140000}"/>
    <cellStyle name="Input 2 4 4" xfId="4695" xr:uid="{00000000-0005-0000-0000-00001E140000}"/>
    <cellStyle name="Input 2 4 4 2" xfId="51492"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4"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1"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4"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89"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3"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5"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1"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6" xr:uid="{00000000-0005-0000-0000-000079140000}"/>
    <cellStyle name="Input 2 9" xfId="4778" xr:uid="{00000000-0005-0000-0000-00007A140000}"/>
    <cellStyle name="Input 2 9 2" xfId="4779" xr:uid="{00000000-0005-0000-0000-00007B140000}"/>
    <cellStyle name="Input 2 9 3" xfId="51678" xr:uid="{00000000-0005-0000-0000-00007C140000}"/>
    <cellStyle name="Input 3" xfId="4780" xr:uid="{00000000-0005-0000-0000-00007D140000}"/>
    <cellStyle name="Input 3 10" xfId="48579" xr:uid="{00000000-0005-0000-0000-00007E140000}"/>
    <cellStyle name="Input 3 2" xfId="4781" xr:uid="{00000000-0005-0000-0000-00007F140000}"/>
    <cellStyle name="Input 3 2 2" xfId="4782" xr:uid="{00000000-0005-0000-0000-000080140000}"/>
    <cellStyle name="Input 3 2 2 2" xfId="50203" xr:uid="{00000000-0005-0000-0000-000081140000}"/>
    <cellStyle name="Input 3 2 2 3" xfId="51268" xr:uid="{00000000-0005-0000-0000-000082140000}"/>
    <cellStyle name="Input 3 2 2 4" xfId="49800" xr:uid="{00000000-0005-0000-0000-000083140000}"/>
    <cellStyle name="Input 3 2 3" xfId="50572" xr:uid="{00000000-0005-0000-0000-000084140000}"/>
    <cellStyle name="Input 3 2 4" xfId="51235" xr:uid="{00000000-0005-0000-0000-000085140000}"/>
    <cellStyle name="Input 3 2 5" xfId="49472" xr:uid="{00000000-0005-0000-0000-000086140000}"/>
    <cellStyle name="Input 3 3" xfId="4783" xr:uid="{00000000-0005-0000-0000-000087140000}"/>
    <cellStyle name="Input 3 3 2" xfId="4784" xr:uid="{00000000-0005-0000-0000-000088140000}"/>
    <cellStyle name="Input 3 3 2 2" xfId="50200" xr:uid="{00000000-0005-0000-0000-000089140000}"/>
    <cellStyle name="Input 3 3 2 3" xfId="51524" xr:uid="{00000000-0005-0000-0000-00008A140000}"/>
    <cellStyle name="Input 3 3 2 4" xfId="49803" xr:uid="{00000000-0005-0000-0000-00008B140000}"/>
    <cellStyle name="Input 3 3 3" xfId="50569" xr:uid="{00000000-0005-0000-0000-00008C140000}"/>
    <cellStyle name="Input 3 3 4" xfId="51459" xr:uid="{00000000-0005-0000-0000-00008D140000}"/>
    <cellStyle name="Input 3 3 5" xfId="49475" xr:uid="{00000000-0005-0000-0000-00008E140000}"/>
    <cellStyle name="Input 3 4" xfId="4785" xr:uid="{00000000-0005-0000-0000-00008F140000}"/>
    <cellStyle name="Input 3 4 2" xfId="49802" xr:uid="{00000000-0005-0000-0000-000090140000}"/>
    <cellStyle name="Input 3 4 2 2" xfId="50201" xr:uid="{00000000-0005-0000-0000-000091140000}"/>
    <cellStyle name="Input 3 4 2 3" xfId="51266" xr:uid="{00000000-0005-0000-0000-000092140000}"/>
    <cellStyle name="Input 3 4 3" xfId="50570" xr:uid="{00000000-0005-0000-0000-000093140000}"/>
    <cellStyle name="Input 3 4 4" xfId="51201" xr:uid="{00000000-0005-0000-0000-000094140000}"/>
    <cellStyle name="Input 3 4 5" xfId="49474" xr:uid="{00000000-0005-0000-0000-000095140000}"/>
    <cellStyle name="Input 3 5" xfId="49635" xr:uid="{00000000-0005-0000-0000-000096140000}"/>
    <cellStyle name="Input 3 5 2" xfId="50927" xr:uid="{00000000-0005-0000-0000-000097140000}"/>
    <cellStyle name="Input 3 5 3" xfId="51179" xr:uid="{00000000-0005-0000-0000-000098140000}"/>
    <cellStyle name="Input 3 6" xfId="50044" xr:uid="{00000000-0005-0000-0000-000099140000}"/>
    <cellStyle name="Input 3 6 2" xfId="51088" xr:uid="{00000000-0005-0000-0000-00009A140000}"/>
    <cellStyle name="Input 3 6 3" xfId="51420" xr:uid="{00000000-0005-0000-0000-00009B140000}"/>
    <cellStyle name="Input 3 7" xfId="50854" xr:uid="{00000000-0005-0000-0000-00009C140000}"/>
    <cellStyle name="Input 3 8" xfId="50773" xr:uid="{00000000-0005-0000-0000-00009D140000}"/>
    <cellStyle name="Input 3 9" xfId="51682"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0"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1"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1"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2"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3"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4"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6"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5"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8"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7"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89"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0"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1"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2"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3"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5"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6"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7"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8" xr:uid="{00000000-0005-0000-0000-0000BF1D0000}"/>
    <cellStyle name="Normal 2 130" xfId="7097" xr:uid="{00000000-0005-0000-0000-0000C01D0000}"/>
    <cellStyle name="Normal 2 131" xfId="48594" xr:uid="{00000000-0005-0000-0000-0000C11D0000}"/>
    <cellStyle name="Normal 2 14" xfId="7098" xr:uid="{00000000-0005-0000-0000-0000C21D0000}"/>
    <cellStyle name="Normal 2 14 2" xfId="48599" xr:uid="{00000000-0005-0000-0000-0000C31D0000}"/>
    <cellStyle name="Normal 2 15" xfId="7099" xr:uid="{00000000-0005-0000-0000-0000C41D0000}"/>
    <cellStyle name="Normal 2 15 2" xfId="48600" xr:uid="{00000000-0005-0000-0000-0000C51D0000}"/>
    <cellStyle name="Normal 2 16" xfId="7100" xr:uid="{00000000-0005-0000-0000-0000C61D0000}"/>
    <cellStyle name="Normal 2 16 2" xfId="48601" xr:uid="{00000000-0005-0000-0000-0000C71D0000}"/>
    <cellStyle name="Normal 2 17" xfId="7101" xr:uid="{00000000-0005-0000-0000-0000C81D0000}"/>
    <cellStyle name="Normal 2 17 2" xfId="48602" xr:uid="{00000000-0005-0000-0000-0000C91D0000}"/>
    <cellStyle name="Normal 2 18" xfId="7102" xr:uid="{00000000-0005-0000-0000-0000CA1D0000}"/>
    <cellStyle name="Normal 2 18 2" xfId="48603" xr:uid="{00000000-0005-0000-0000-0000CB1D0000}"/>
    <cellStyle name="Normal 2 19" xfId="7103" xr:uid="{00000000-0005-0000-0000-0000CC1D0000}"/>
    <cellStyle name="Normal 2 19 2" xfId="48604"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6"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8" xr:uid="{00000000-0005-0000-0000-0000DD1D0000}"/>
    <cellStyle name="Normal 2 2 11 2 2" xfId="48609" xr:uid="{00000000-0005-0000-0000-0000DE1D0000}"/>
    <cellStyle name="Normal 2 2 11 2 3" xfId="48610" xr:uid="{00000000-0005-0000-0000-0000DF1D0000}"/>
    <cellStyle name="Normal 2 2 11 2 4" xfId="48611" xr:uid="{00000000-0005-0000-0000-0000E01D0000}"/>
    <cellStyle name="Normal 2 2 11 2 5" xfId="48612" xr:uid="{00000000-0005-0000-0000-0000E11D0000}"/>
    <cellStyle name="Normal 2 2 11 2 6" xfId="48613" xr:uid="{00000000-0005-0000-0000-0000E21D0000}"/>
    <cellStyle name="Normal 2 2 11 2 7" xfId="48614" xr:uid="{00000000-0005-0000-0000-0000E31D0000}"/>
    <cellStyle name="Normal 2 2 11 3" xfId="48615" xr:uid="{00000000-0005-0000-0000-0000E41D0000}"/>
    <cellStyle name="Normal 2 2 11 4" xfId="48616" xr:uid="{00000000-0005-0000-0000-0000E51D0000}"/>
    <cellStyle name="Normal 2 2 11 5" xfId="48617" xr:uid="{00000000-0005-0000-0000-0000E61D0000}"/>
    <cellStyle name="Normal 2 2 11 6" xfId="48618" xr:uid="{00000000-0005-0000-0000-0000E71D0000}"/>
    <cellStyle name="Normal 2 2 11 7" xfId="48619" xr:uid="{00000000-0005-0000-0000-0000E81D0000}"/>
    <cellStyle name="Normal 2 2 11 8" xfId="48620" xr:uid="{00000000-0005-0000-0000-0000E91D0000}"/>
    <cellStyle name="Normal 2 2 11 9" xfId="48607"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1"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5" xr:uid="{00000000-0005-0000-0000-0000FB1D0000}"/>
    <cellStyle name="Normal 2 2 13" xfId="7132" xr:uid="{00000000-0005-0000-0000-0000FC1D0000}"/>
    <cellStyle name="Normal 2 2 13 2" xfId="48623" xr:uid="{00000000-0005-0000-0000-0000FD1D0000}"/>
    <cellStyle name="Normal 2 2 13 3" xfId="48624" xr:uid="{00000000-0005-0000-0000-0000FE1D0000}"/>
    <cellStyle name="Normal 2 2 13 4" xfId="48625" xr:uid="{00000000-0005-0000-0000-0000FF1D0000}"/>
    <cellStyle name="Normal 2 2 13 5" xfId="48626" xr:uid="{00000000-0005-0000-0000-0000001E0000}"/>
    <cellStyle name="Normal 2 2 13 6" xfId="48627" xr:uid="{00000000-0005-0000-0000-0000011E0000}"/>
    <cellStyle name="Normal 2 2 13 7" xfId="48628" xr:uid="{00000000-0005-0000-0000-0000021E0000}"/>
    <cellStyle name="Normal 2 2 13 8" xfId="48622" xr:uid="{00000000-0005-0000-0000-0000031E0000}"/>
    <cellStyle name="Normal 2 2 14" xfId="7133" xr:uid="{00000000-0005-0000-0000-0000041E0000}"/>
    <cellStyle name="Normal 2 2 14 2" xfId="48629" xr:uid="{00000000-0005-0000-0000-0000051E0000}"/>
    <cellStyle name="Normal 2 2 15" xfId="7134" xr:uid="{00000000-0005-0000-0000-0000061E0000}"/>
    <cellStyle name="Normal 2 2 15 2" xfId="48630" xr:uid="{00000000-0005-0000-0000-0000071E0000}"/>
    <cellStyle name="Normal 2 2 16" xfId="7135" xr:uid="{00000000-0005-0000-0000-0000081E0000}"/>
    <cellStyle name="Normal 2 2 16 2" xfId="48631" xr:uid="{00000000-0005-0000-0000-0000091E0000}"/>
    <cellStyle name="Normal 2 2 17" xfId="7136" xr:uid="{00000000-0005-0000-0000-00000A1E0000}"/>
    <cellStyle name="Normal 2 2 17 2" xfId="48632" xr:uid="{00000000-0005-0000-0000-00000B1E0000}"/>
    <cellStyle name="Normal 2 2 18" xfId="7137" xr:uid="{00000000-0005-0000-0000-00000C1E0000}"/>
    <cellStyle name="Normal 2 2 18 2" xfId="48633" xr:uid="{00000000-0005-0000-0000-00000D1E0000}"/>
    <cellStyle name="Normal 2 2 19" xfId="7138" xr:uid="{00000000-0005-0000-0000-00000E1E0000}"/>
    <cellStyle name="Normal 2 2 19 2" xfId="48634"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6"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8" xr:uid="{00000000-0005-0000-0000-0000241E0000}"/>
    <cellStyle name="Normal 2 2 2 11 2 2" xfId="48639" xr:uid="{00000000-0005-0000-0000-0000251E0000}"/>
    <cellStyle name="Normal 2 2 2 11 2 3" xfId="48640" xr:uid="{00000000-0005-0000-0000-0000261E0000}"/>
    <cellStyle name="Normal 2 2 2 11 2 4" xfId="48641" xr:uid="{00000000-0005-0000-0000-0000271E0000}"/>
    <cellStyle name="Normal 2 2 2 11 2 5" xfId="48642" xr:uid="{00000000-0005-0000-0000-0000281E0000}"/>
    <cellStyle name="Normal 2 2 2 11 2 6" xfId="48643" xr:uid="{00000000-0005-0000-0000-0000291E0000}"/>
    <cellStyle name="Normal 2 2 2 11 2 7" xfId="48644" xr:uid="{00000000-0005-0000-0000-00002A1E0000}"/>
    <cellStyle name="Normal 2 2 2 11 3" xfId="48645" xr:uid="{00000000-0005-0000-0000-00002B1E0000}"/>
    <cellStyle name="Normal 2 2 2 11 4" xfId="48646" xr:uid="{00000000-0005-0000-0000-00002C1E0000}"/>
    <cellStyle name="Normal 2 2 2 11 5" xfId="48647" xr:uid="{00000000-0005-0000-0000-00002D1E0000}"/>
    <cellStyle name="Normal 2 2 2 11 6" xfId="48648" xr:uid="{00000000-0005-0000-0000-00002E1E0000}"/>
    <cellStyle name="Normal 2 2 2 11 7" xfId="48649" xr:uid="{00000000-0005-0000-0000-00002F1E0000}"/>
    <cellStyle name="Normal 2 2 2 11 8" xfId="48650" xr:uid="{00000000-0005-0000-0000-0000301E0000}"/>
    <cellStyle name="Normal 2 2 2 11 9" xfId="48637" xr:uid="{00000000-0005-0000-0000-0000311E0000}"/>
    <cellStyle name="Normal 2 2 2 12" xfId="7158" xr:uid="{00000000-0005-0000-0000-0000321E0000}"/>
    <cellStyle name="Normal 2 2 2 12 2" xfId="48651" xr:uid="{00000000-0005-0000-0000-0000331E0000}"/>
    <cellStyle name="Normal 2 2 2 13" xfId="7159" xr:uid="{00000000-0005-0000-0000-0000341E0000}"/>
    <cellStyle name="Normal 2 2 2 13 2" xfId="48653" xr:uid="{00000000-0005-0000-0000-0000351E0000}"/>
    <cellStyle name="Normal 2 2 2 13 3" xfId="48654" xr:uid="{00000000-0005-0000-0000-0000361E0000}"/>
    <cellStyle name="Normal 2 2 2 13 4" xfId="48655" xr:uid="{00000000-0005-0000-0000-0000371E0000}"/>
    <cellStyle name="Normal 2 2 2 13 5" xfId="48656" xr:uid="{00000000-0005-0000-0000-0000381E0000}"/>
    <cellStyle name="Normal 2 2 2 13 6" xfId="48657" xr:uid="{00000000-0005-0000-0000-0000391E0000}"/>
    <cellStyle name="Normal 2 2 2 13 7" xfId="48658" xr:uid="{00000000-0005-0000-0000-00003A1E0000}"/>
    <cellStyle name="Normal 2 2 2 13 8" xfId="48652" xr:uid="{00000000-0005-0000-0000-00003B1E0000}"/>
    <cellStyle name="Normal 2 2 2 14" xfId="7160" xr:uid="{00000000-0005-0000-0000-00003C1E0000}"/>
    <cellStyle name="Normal 2 2 2 14 2" xfId="48659" xr:uid="{00000000-0005-0000-0000-00003D1E0000}"/>
    <cellStyle name="Normal 2 2 2 15" xfId="7161" xr:uid="{00000000-0005-0000-0000-00003E1E0000}"/>
    <cellStyle name="Normal 2 2 2 15 2" xfId="48660" xr:uid="{00000000-0005-0000-0000-00003F1E0000}"/>
    <cellStyle name="Normal 2 2 2 16" xfId="7162" xr:uid="{00000000-0005-0000-0000-0000401E0000}"/>
    <cellStyle name="Normal 2 2 2 16 2" xfId="48661" xr:uid="{00000000-0005-0000-0000-0000411E0000}"/>
    <cellStyle name="Normal 2 2 2 17" xfId="7163" xr:uid="{00000000-0005-0000-0000-0000421E0000}"/>
    <cellStyle name="Normal 2 2 2 17 2" xfId="48662" xr:uid="{00000000-0005-0000-0000-0000431E0000}"/>
    <cellStyle name="Normal 2 2 2 18" xfId="7164" xr:uid="{00000000-0005-0000-0000-0000441E0000}"/>
    <cellStyle name="Normal 2 2 2 18 2" xfId="48663" xr:uid="{00000000-0005-0000-0000-0000451E0000}"/>
    <cellStyle name="Normal 2 2 2 19" xfId="7165" xr:uid="{00000000-0005-0000-0000-0000461E0000}"/>
    <cellStyle name="Normal 2 2 2 19 2" xfId="48664" xr:uid="{00000000-0005-0000-0000-0000471E0000}"/>
    <cellStyle name="Normal 2 2 2 2" xfId="7166" xr:uid="{00000000-0005-0000-0000-0000481E0000}"/>
    <cellStyle name="Normal 2 2 2 2 10" xfId="7167" xr:uid="{00000000-0005-0000-0000-0000491E0000}"/>
    <cellStyle name="Normal 2 2 2 2 10 2" xfId="48666" xr:uid="{00000000-0005-0000-0000-00004A1E0000}"/>
    <cellStyle name="Normal 2 2 2 2 11" xfId="7168" xr:uid="{00000000-0005-0000-0000-00004B1E0000}"/>
    <cellStyle name="Normal 2 2 2 2 11 2" xfId="48668" xr:uid="{00000000-0005-0000-0000-00004C1E0000}"/>
    <cellStyle name="Normal 2 2 2 2 11 3" xfId="48669" xr:uid="{00000000-0005-0000-0000-00004D1E0000}"/>
    <cellStyle name="Normal 2 2 2 2 11 4" xfId="48670" xr:uid="{00000000-0005-0000-0000-00004E1E0000}"/>
    <cellStyle name="Normal 2 2 2 2 11 5" xfId="48671" xr:uid="{00000000-0005-0000-0000-00004F1E0000}"/>
    <cellStyle name="Normal 2 2 2 2 11 6" xfId="48672" xr:uid="{00000000-0005-0000-0000-0000501E0000}"/>
    <cellStyle name="Normal 2 2 2 2 11 7" xfId="48673" xr:uid="{00000000-0005-0000-0000-0000511E0000}"/>
    <cellStyle name="Normal 2 2 2 2 11 8" xfId="48667" xr:uid="{00000000-0005-0000-0000-0000521E0000}"/>
    <cellStyle name="Normal 2 2 2 2 12" xfId="7169" xr:uid="{00000000-0005-0000-0000-0000531E0000}"/>
    <cellStyle name="Normal 2 2 2 2 12 2" xfId="48674" xr:uid="{00000000-0005-0000-0000-0000541E0000}"/>
    <cellStyle name="Normal 2 2 2 2 13" xfId="7170" xr:uid="{00000000-0005-0000-0000-0000551E0000}"/>
    <cellStyle name="Normal 2 2 2 2 13 2" xfId="48675" xr:uid="{00000000-0005-0000-0000-0000561E0000}"/>
    <cellStyle name="Normal 2 2 2 2 14" xfId="7171" xr:uid="{00000000-0005-0000-0000-0000571E0000}"/>
    <cellStyle name="Normal 2 2 2 2 14 2" xfId="48676" xr:uid="{00000000-0005-0000-0000-0000581E0000}"/>
    <cellStyle name="Normal 2 2 2 2 15" xfId="7172" xr:uid="{00000000-0005-0000-0000-0000591E0000}"/>
    <cellStyle name="Normal 2 2 2 2 15 2" xfId="48677" xr:uid="{00000000-0005-0000-0000-00005A1E0000}"/>
    <cellStyle name="Normal 2 2 2 2 16" xfId="7173" xr:uid="{00000000-0005-0000-0000-00005B1E0000}"/>
    <cellStyle name="Normal 2 2 2 2 16 2" xfId="48678" xr:uid="{00000000-0005-0000-0000-00005C1E0000}"/>
    <cellStyle name="Normal 2 2 2 2 17" xfId="7174" xr:uid="{00000000-0005-0000-0000-00005D1E0000}"/>
    <cellStyle name="Normal 2 2 2 2 17 2" xfId="48679" xr:uid="{00000000-0005-0000-0000-00005E1E0000}"/>
    <cellStyle name="Normal 2 2 2 2 18" xfId="7175" xr:uid="{00000000-0005-0000-0000-00005F1E0000}"/>
    <cellStyle name="Normal 2 2 2 2 18 2" xfId="48680" xr:uid="{00000000-0005-0000-0000-0000601E0000}"/>
    <cellStyle name="Normal 2 2 2 2 19" xfId="7176" xr:uid="{00000000-0005-0000-0000-0000611E0000}"/>
    <cellStyle name="Normal 2 2 2 2 19 2" xfId="48681" xr:uid="{00000000-0005-0000-0000-0000621E0000}"/>
    <cellStyle name="Normal 2 2 2 2 2" xfId="7177" xr:uid="{00000000-0005-0000-0000-0000631E0000}"/>
    <cellStyle name="Normal 2 2 2 2 2 10" xfId="7178" xr:uid="{00000000-0005-0000-0000-0000641E0000}"/>
    <cellStyle name="Normal 2 2 2 2 2 10 2" xfId="48683" xr:uid="{00000000-0005-0000-0000-0000651E0000}"/>
    <cellStyle name="Normal 2 2 2 2 2 11" xfId="7179" xr:uid="{00000000-0005-0000-0000-0000661E0000}"/>
    <cellStyle name="Normal 2 2 2 2 2 11 2" xfId="48685" xr:uid="{00000000-0005-0000-0000-0000671E0000}"/>
    <cellStyle name="Normal 2 2 2 2 2 11 3" xfId="48686" xr:uid="{00000000-0005-0000-0000-0000681E0000}"/>
    <cellStyle name="Normal 2 2 2 2 2 11 4" xfId="48687" xr:uid="{00000000-0005-0000-0000-0000691E0000}"/>
    <cellStyle name="Normal 2 2 2 2 2 11 5" xfId="48688" xr:uid="{00000000-0005-0000-0000-00006A1E0000}"/>
    <cellStyle name="Normal 2 2 2 2 2 11 6" xfId="48689" xr:uid="{00000000-0005-0000-0000-00006B1E0000}"/>
    <cellStyle name="Normal 2 2 2 2 2 11 7" xfId="48690" xr:uid="{00000000-0005-0000-0000-00006C1E0000}"/>
    <cellStyle name="Normal 2 2 2 2 2 11 8" xfId="48684" xr:uid="{00000000-0005-0000-0000-00006D1E0000}"/>
    <cellStyle name="Normal 2 2 2 2 2 12" xfId="7180" xr:uid="{00000000-0005-0000-0000-00006E1E0000}"/>
    <cellStyle name="Normal 2 2 2 2 2 12 2" xfId="48691" xr:uid="{00000000-0005-0000-0000-00006F1E0000}"/>
    <cellStyle name="Normal 2 2 2 2 2 13" xfId="7181" xr:uid="{00000000-0005-0000-0000-0000701E0000}"/>
    <cellStyle name="Normal 2 2 2 2 2 13 2" xfId="48692" xr:uid="{00000000-0005-0000-0000-0000711E0000}"/>
    <cellStyle name="Normal 2 2 2 2 2 14" xfId="7182" xr:uid="{00000000-0005-0000-0000-0000721E0000}"/>
    <cellStyle name="Normal 2 2 2 2 2 14 2" xfId="48693" xr:uid="{00000000-0005-0000-0000-0000731E0000}"/>
    <cellStyle name="Normal 2 2 2 2 2 15" xfId="7183" xr:uid="{00000000-0005-0000-0000-0000741E0000}"/>
    <cellStyle name="Normal 2 2 2 2 2 15 2" xfId="48694" xr:uid="{00000000-0005-0000-0000-0000751E0000}"/>
    <cellStyle name="Normal 2 2 2 2 2 16" xfId="7184" xr:uid="{00000000-0005-0000-0000-0000761E0000}"/>
    <cellStyle name="Normal 2 2 2 2 2 16 2" xfId="48695" xr:uid="{00000000-0005-0000-0000-0000771E0000}"/>
    <cellStyle name="Normal 2 2 2 2 2 17" xfId="7185" xr:uid="{00000000-0005-0000-0000-0000781E0000}"/>
    <cellStyle name="Normal 2 2 2 2 2 17 2" xfId="48696" xr:uid="{00000000-0005-0000-0000-0000791E0000}"/>
    <cellStyle name="Normal 2 2 2 2 2 18" xfId="7186" xr:uid="{00000000-0005-0000-0000-00007A1E0000}"/>
    <cellStyle name="Normal 2 2 2 2 2 18 2" xfId="48697" xr:uid="{00000000-0005-0000-0000-00007B1E0000}"/>
    <cellStyle name="Normal 2 2 2 2 2 19" xfId="7187" xr:uid="{00000000-0005-0000-0000-00007C1E0000}"/>
    <cellStyle name="Normal 2 2 2 2 2 19 2" xfId="48698" xr:uid="{00000000-0005-0000-0000-00007D1E0000}"/>
    <cellStyle name="Normal 2 2 2 2 2 2" xfId="7188" xr:uid="{00000000-0005-0000-0000-00007E1E0000}"/>
    <cellStyle name="Normal 2 2 2 2 2 2 10" xfId="7189" xr:uid="{00000000-0005-0000-0000-00007F1E0000}"/>
    <cellStyle name="Normal 2 2 2 2 2 2 10 2" xfId="48701" xr:uid="{00000000-0005-0000-0000-0000801E0000}"/>
    <cellStyle name="Normal 2 2 2 2 2 2 10 3" xfId="48702" xr:uid="{00000000-0005-0000-0000-0000811E0000}"/>
    <cellStyle name="Normal 2 2 2 2 2 2 10 4" xfId="48703" xr:uid="{00000000-0005-0000-0000-0000821E0000}"/>
    <cellStyle name="Normal 2 2 2 2 2 2 10 5" xfId="48704" xr:uid="{00000000-0005-0000-0000-0000831E0000}"/>
    <cellStyle name="Normal 2 2 2 2 2 2 10 6" xfId="48705" xr:uid="{00000000-0005-0000-0000-0000841E0000}"/>
    <cellStyle name="Normal 2 2 2 2 2 2 10 7" xfId="48706" xr:uid="{00000000-0005-0000-0000-0000851E0000}"/>
    <cellStyle name="Normal 2 2 2 2 2 2 10 8" xfId="48700" xr:uid="{00000000-0005-0000-0000-0000861E0000}"/>
    <cellStyle name="Normal 2 2 2 2 2 2 11" xfId="7190" xr:uid="{00000000-0005-0000-0000-0000871E0000}"/>
    <cellStyle name="Normal 2 2 2 2 2 2 11 2" xfId="48707" xr:uid="{00000000-0005-0000-0000-0000881E0000}"/>
    <cellStyle name="Normal 2 2 2 2 2 2 12" xfId="7191" xr:uid="{00000000-0005-0000-0000-0000891E0000}"/>
    <cellStyle name="Normal 2 2 2 2 2 2 12 2" xfId="48708" xr:uid="{00000000-0005-0000-0000-00008A1E0000}"/>
    <cellStyle name="Normal 2 2 2 2 2 2 13" xfId="7192" xr:uid="{00000000-0005-0000-0000-00008B1E0000}"/>
    <cellStyle name="Normal 2 2 2 2 2 2 13 2" xfId="48709" xr:uid="{00000000-0005-0000-0000-00008C1E0000}"/>
    <cellStyle name="Normal 2 2 2 2 2 2 14" xfId="7193" xr:uid="{00000000-0005-0000-0000-00008D1E0000}"/>
    <cellStyle name="Normal 2 2 2 2 2 2 14 2" xfId="48710" xr:uid="{00000000-0005-0000-0000-00008E1E0000}"/>
    <cellStyle name="Normal 2 2 2 2 2 2 15" xfId="7194" xr:uid="{00000000-0005-0000-0000-00008F1E0000}"/>
    <cellStyle name="Normal 2 2 2 2 2 2 15 2" xfId="48711" xr:uid="{00000000-0005-0000-0000-0000901E0000}"/>
    <cellStyle name="Normal 2 2 2 2 2 2 16" xfId="7195" xr:uid="{00000000-0005-0000-0000-0000911E0000}"/>
    <cellStyle name="Normal 2 2 2 2 2 2 16 2" xfId="48712" xr:uid="{00000000-0005-0000-0000-0000921E0000}"/>
    <cellStyle name="Normal 2 2 2 2 2 2 17" xfId="7196" xr:uid="{00000000-0005-0000-0000-0000931E0000}"/>
    <cellStyle name="Normal 2 2 2 2 2 2 17 2" xfId="48713" xr:uid="{00000000-0005-0000-0000-0000941E0000}"/>
    <cellStyle name="Normal 2 2 2 2 2 2 18" xfId="7197" xr:uid="{00000000-0005-0000-0000-0000951E0000}"/>
    <cellStyle name="Normal 2 2 2 2 2 2 18 2" xfId="48714" xr:uid="{00000000-0005-0000-0000-0000961E0000}"/>
    <cellStyle name="Normal 2 2 2 2 2 2 19" xfId="7198" xr:uid="{00000000-0005-0000-0000-0000971E0000}"/>
    <cellStyle name="Normal 2 2 2 2 2 2 19 2" xfId="48715" xr:uid="{00000000-0005-0000-0000-0000981E0000}"/>
    <cellStyle name="Normal 2 2 2 2 2 2 2" xfId="7199" xr:uid="{00000000-0005-0000-0000-0000991E0000}"/>
    <cellStyle name="Normal 2 2 2 2 2 2 2 10" xfId="7200" xr:uid="{00000000-0005-0000-0000-00009A1E0000}"/>
    <cellStyle name="Normal 2 2 2 2 2 2 2 10 2" xfId="48718" xr:uid="{00000000-0005-0000-0000-00009B1E0000}"/>
    <cellStyle name="Normal 2 2 2 2 2 2 2 10 3" xfId="48719" xr:uid="{00000000-0005-0000-0000-00009C1E0000}"/>
    <cellStyle name="Normal 2 2 2 2 2 2 2 10 4" xfId="48720" xr:uid="{00000000-0005-0000-0000-00009D1E0000}"/>
    <cellStyle name="Normal 2 2 2 2 2 2 2 10 5" xfId="48721" xr:uid="{00000000-0005-0000-0000-00009E1E0000}"/>
    <cellStyle name="Normal 2 2 2 2 2 2 2 10 6" xfId="48722" xr:uid="{00000000-0005-0000-0000-00009F1E0000}"/>
    <cellStyle name="Normal 2 2 2 2 2 2 2 10 7" xfId="48723" xr:uid="{00000000-0005-0000-0000-0000A01E0000}"/>
    <cellStyle name="Normal 2 2 2 2 2 2 2 10 8" xfId="48717" xr:uid="{00000000-0005-0000-0000-0000A11E0000}"/>
    <cellStyle name="Normal 2 2 2 2 2 2 2 11" xfId="7201" xr:uid="{00000000-0005-0000-0000-0000A21E0000}"/>
    <cellStyle name="Normal 2 2 2 2 2 2 2 11 2" xfId="48724" xr:uid="{00000000-0005-0000-0000-0000A31E0000}"/>
    <cellStyle name="Normal 2 2 2 2 2 2 2 12" xfId="7202" xr:uid="{00000000-0005-0000-0000-0000A41E0000}"/>
    <cellStyle name="Normal 2 2 2 2 2 2 2 12 2" xfId="48725" xr:uid="{00000000-0005-0000-0000-0000A51E0000}"/>
    <cellStyle name="Normal 2 2 2 2 2 2 2 13" xfId="7203" xr:uid="{00000000-0005-0000-0000-0000A61E0000}"/>
    <cellStyle name="Normal 2 2 2 2 2 2 2 13 2" xfId="48726" xr:uid="{00000000-0005-0000-0000-0000A71E0000}"/>
    <cellStyle name="Normal 2 2 2 2 2 2 2 14" xfId="7204" xr:uid="{00000000-0005-0000-0000-0000A81E0000}"/>
    <cellStyle name="Normal 2 2 2 2 2 2 2 14 2" xfId="48727" xr:uid="{00000000-0005-0000-0000-0000A91E0000}"/>
    <cellStyle name="Normal 2 2 2 2 2 2 2 15" xfId="7205" xr:uid="{00000000-0005-0000-0000-0000AA1E0000}"/>
    <cellStyle name="Normal 2 2 2 2 2 2 2 15 2" xfId="48728" xr:uid="{00000000-0005-0000-0000-0000AB1E0000}"/>
    <cellStyle name="Normal 2 2 2 2 2 2 2 16" xfId="7206" xr:uid="{00000000-0005-0000-0000-0000AC1E0000}"/>
    <cellStyle name="Normal 2 2 2 2 2 2 2 16 2" xfId="48729" xr:uid="{00000000-0005-0000-0000-0000AD1E0000}"/>
    <cellStyle name="Normal 2 2 2 2 2 2 2 17" xfId="7207" xr:uid="{00000000-0005-0000-0000-0000AE1E0000}"/>
    <cellStyle name="Normal 2 2 2 2 2 2 2 17 2" xfId="48730" xr:uid="{00000000-0005-0000-0000-0000AF1E0000}"/>
    <cellStyle name="Normal 2 2 2 2 2 2 2 18" xfId="7208" xr:uid="{00000000-0005-0000-0000-0000B01E0000}"/>
    <cellStyle name="Normal 2 2 2 2 2 2 2 18 2" xfId="48731" xr:uid="{00000000-0005-0000-0000-0000B11E0000}"/>
    <cellStyle name="Normal 2 2 2 2 2 2 2 19" xfId="7209" xr:uid="{00000000-0005-0000-0000-0000B21E0000}"/>
    <cellStyle name="Normal 2 2 2 2 2 2 2 19 2" xfId="48732" xr:uid="{00000000-0005-0000-0000-0000B31E0000}"/>
    <cellStyle name="Normal 2 2 2 2 2 2 2 2" xfId="7210" xr:uid="{00000000-0005-0000-0000-0000B41E0000}"/>
    <cellStyle name="Normal 2 2 2 2 2 2 2 2 10" xfId="7211" xr:uid="{00000000-0005-0000-0000-0000B51E0000}"/>
    <cellStyle name="Normal 2 2 2 2 2 2 2 2 10 2" xfId="48734" xr:uid="{00000000-0005-0000-0000-0000B61E0000}"/>
    <cellStyle name="Normal 2 2 2 2 2 2 2 2 11" xfId="7212" xr:uid="{00000000-0005-0000-0000-0000B71E0000}"/>
    <cellStyle name="Normal 2 2 2 2 2 2 2 2 11 2" xfId="48735" xr:uid="{00000000-0005-0000-0000-0000B81E0000}"/>
    <cellStyle name="Normal 2 2 2 2 2 2 2 2 12" xfId="7213" xr:uid="{00000000-0005-0000-0000-0000B91E0000}"/>
    <cellStyle name="Normal 2 2 2 2 2 2 2 2 12 2" xfId="48736" xr:uid="{00000000-0005-0000-0000-0000BA1E0000}"/>
    <cellStyle name="Normal 2 2 2 2 2 2 2 2 13" xfId="7214" xr:uid="{00000000-0005-0000-0000-0000BB1E0000}"/>
    <cellStyle name="Normal 2 2 2 2 2 2 2 2 13 2" xfId="48737" xr:uid="{00000000-0005-0000-0000-0000BC1E0000}"/>
    <cellStyle name="Normal 2 2 2 2 2 2 2 2 14" xfId="7215" xr:uid="{00000000-0005-0000-0000-0000BD1E0000}"/>
    <cellStyle name="Normal 2 2 2 2 2 2 2 2 14 2" xfId="48738" xr:uid="{00000000-0005-0000-0000-0000BE1E0000}"/>
    <cellStyle name="Normal 2 2 2 2 2 2 2 2 15" xfId="7216" xr:uid="{00000000-0005-0000-0000-0000BF1E0000}"/>
    <cellStyle name="Normal 2 2 2 2 2 2 2 2 15 2" xfId="48739" xr:uid="{00000000-0005-0000-0000-0000C01E0000}"/>
    <cellStyle name="Normal 2 2 2 2 2 2 2 2 16" xfId="7217" xr:uid="{00000000-0005-0000-0000-0000C11E0000}"/>
    <cellStyle name="Normal 2 2 2 2 2 2 2 2 16 2" xfId="48740" xr:uid="{00000000-0005-0000-0000-0000C21E0000}"/>
    <cellStyle name="Normal 2 2 2 2 2 2 2 2 17" xfId="7218" xr:uid="{00000000-0005-0000-0000-0000C31E0000}"/>
    <cellStyle name="Normal 2 2 2 2 2 2 2 2 17 2" xfId="48741" xr:uid="{00000000-0005-0000-0000-0000C41E0000}"/>
    <cellStyle name="Normal 2 2 2 2 2 2 2 2 18" xfId="7219" xr:uid="{00000000-0005-0000-0000-0000C51E0000}"/>
    <cellStyle name="Normal 2 2 2 2 2 2 2 2 18 2" xfId="48742" xr:uid="{00000000-0005-0000-0000-0000C61E0000}"/>
    <cellStyle name="Normal 2 2 2 2 2 2 2 2 19" xfId="7220" xr:uid="{00000000-0005-0000-0000-0000C71E0000}"/>
    <cellStyle name="Normal 2 2 2 2 2 2 2 2 19 2" xfId="48743" xr:uid="{00000000-0005-0000-0000-0000C81E0000}"/>
    <cellStyle name="Normal 2 2 2 2 2 2 2 2 2" xfId="7221" xr:uid="{00000000-0005-0000-0000-0000C91E0000}"/>
    <cellStyle name="Normal 2 2 2 2 2 2 2 2 2 10" xfId="7222" xr:uid="{00000000-0005-0000-0000-0000CA1E0000}"/>
    <cellStyle name="Normal 2 2 2 2 2 2 2 2 2 10 2" xfId="48745" xr:uid="{00000000-0005-0000-0000-0000CB1E0000}"/>
    <cellStyle name="Normal 2 2 2 2 2 2 2 2 2 11" xfId="7223" xr:uid="{00000000-0005-0000-0000-0000CC1E0000}"/>
    <cellStyle name="Normal 2 2 2 2 2 2 2 2 2 11 2" xfId="48746" xr:uid="{00000000-0005-0000-0000-0000CD1E0000}"/>
    <cellStyle name="Normal 2 2 2 2 2 2 2 2 2 12" xfId="7224" xr:uid="{00000000-0005-0000-0000-0000CE1E0000}"/>
    <cellStyle name="Normal 2 2 2 2 2 2 2 2 2 12 2" xfId="48747" xr:uid="{00000000-0005-0000-0000-0000CF1E0000}"/>
    <cellStyle name="Normal 2 2 2 2 2 2 2 2 2 13" xfId="7225" xr:uid="{00000000-0005-0000-0000-0000D01E0000}"/>
    <cellStyle name="Normal 2 2 2 2 2 2 2 2 2 13 2" xfId="48748" xr:uid="{00000000-0005-0000-0000-0000D11E0000}"/>
    <cellStyle name="Normal 2 2 2 2 2 2 2 2 2 14" xfId="7226" xr:uid="{00000000-0005-0000-0000-0000D21E0000}"/>
    <cellStyle name="Normal 2 2 2 2 2 2 2 2 2 14 2" xfId="48749" xr:uid="{00000000-0005-0000-0000-0000D31E0000}"/>
    <cellStyle name="Normal 2 2 2 2 2 2 2 2 2 15" xfId="7227" xr:uid="{00000000-0005-0000-0000-0000D41E0000}"/>
    <cellStyle name="Normal 2 2 2 2 2 2 2 2 2 15 2" xfId="48750" xr:uid="{00000000-0005-0000-0000-0000D51E0000}"/>
    <cellStyle name="Normal 2 2 2 2 2 2 2 2 2 16" xfId="7228" xr:uid="{00000000-0005-0000-0000-0000D61E0000}"/>
    <cellStyle name="Normal 2 2 2 2 2 2 2 2 2 16 2" xfId="48751" xr:uid="{00000000-0005-0000-0000-0000D71E0000}"/>
    <cellStyle name="Normal 2 2 2 2 2 2 2 2 2 17" xfId="7229" xr:uid="{00000000-0005-0000-0000-0000D81E0000}"/>
    <cellStyle name="Normal 2 2 2 2 2 2 2 2 2 17 2" xfId="48752" xr:uid="{00000000-0005-0000-0000-0000D91E0000}"/>
    <cellStyle name="Normal 2 2 2 2 2 2 2 2 2 18" xfId="7230" xr:uid="{00000000-0005-0000-0000-0000DA1E0000}"/>
    <cellStyle name="Normal 2 2 2 2 2 2 2 2 2 18 2" xfId="48753" xr:uid="{00000000-0005-0000-0000-0000DB1E0000}"/>
    <cellStyle name="Normal 2 2 2 2 2 2 2 2 2 19" xfId="48754" xr:uid="{00000000-0005-0000-0000-0000DC1E0000}"/>
    <cellStyle name="Normal 2 2 2 2 2 2 2 2 2 2" xfId="7231" xr:uid="{00000000-0005-0000-0000-0000DD1E0000}"/>
    <cellStyle name="Normal 2 2 2 2 2 2 2 2 2 2 10" xfId="48756" xr:uid="{00000000-0005-0000-0000-0000DE1E0000}"/>
    <cellStyle name="Normal 2 2 2 2 2 2 2 2 2 2 11" xfId="48757" xr:uid="{00000000-0005-0000-0000-0000DF1E0000}"/>
    <cellStyle name="Normal 2 2 2 2 2 2 2 2 2 2 12" xfId="48758" xr:uid="{00000000-0005-0000-0000-0000E01E0000}"/>
    <cellStyle name="Normal 2 2 2 2 2 2 2 2 2 2 13" xfId="48759" xr:uid="{00000000-0005-0000-0000-0000E11E0000}"/>
    <cellStyle name="Normal 2 2 2 2 2 2 2 2 2 2 14" xfId="48760" xr:uid="{00000000-0005-0000-0000-0000E21E0000}"/>
    <cellStyle name="Normal 2 2 2 2 2 2 2 2 2 2 15" xfId="48761" xr:uid="{00000000-0005-0000-0000-0000E31E0000}"/>
    <cellStyle name="Normal 2 2 2 2 2 2 2 2 2 2 16" xfId="48762" xr:uid="{00000000-0005-0000-0000-0000E41E0000}"/>
    <cellStyle name="Normal 2 2 2 2 2 2 2 2 2 2 17" xfId="48763" xr:uid="{00000000-0005-0000-0000-0000E51E0000}"/>
    <cellStyle name="Normal 2 2 2 2 2 2 2 2 2 2 18" xfId="48764" xr:uid="{00000000-0005-0000-0000-0000E61E0000}"/>
    <cellStyle name="Normal 2 2 2 2 2 2 2 2 2 2 19" xfId="48755" xr:uid="{00000000-0005-0000-0000-0000E71E0000}"/>
    <cellStyle name="Normal 2 2 2 2 2 2 2 2 2 2 2" xfId="48765" xr:uid="{00000000-0005-0000-0000-0000E81E0000}"/>
    <cellStyle name="Normal 2 2 2 2 2 2 2 2 2 2 2 2" xfId="48766" xr:uid="{00000000-0005-0000-0000-0000E91E0000}"/>
    <cellStyle name="Normal 2 2 2 2 2 2 2 2 2 2 2 2 2" xfId="48767" xr:uid="{00000000-0005-0000-0000-0000EA1E0000}"/>
    <cellStyle name="Normal 2 2 2 2 2 2 2 2 2 2 2 2 3" xfId="48768" xr:uid="{00000000-0005-0000-0000-0000EB1E0000}"/>
    <cellStyle name="Normal 2 2 2 2 2 2 2 2 2 2 2 2 4" xfId="48769" xr:uid="{00000000-0005-0000-0000-0000EC1E0000}"/>
    <cellStyle name="Normal 2 2 2 2 2 2 2 2 2 2 2 2 5" xfId="48770" xr:uid="{00000000-0005-0000-0000-0000ED1E0000}"/>
    <cellStyle name="Normal 2 2 2 2 2 2 2 2 2 2 2 2 6" xfId="48771" xr:uid="{00000000-0005-0000-0000-0000EE1E0000}"/>
    <cellStyle name="Normal 2 2 2 2 2 2 2 2 2 2 2 2 7" xfId="48772" xr:uid="{00000000-0005-0000-0000-0000EF1E0000}"/>
    <cellStyle name="Normal 2 2 2 2 2 2 2 2 2 2 2 3" xfId="48773" xr:uid="{00000000-0005-0000-0000-0000F01E0000}"/>
    <cellStyle name="Normal 2 2 2 2 2 2 2 2 2 2 2 4" xfId="48774" xr:uid="{00000000-0005-0000-0000-0000F11E0000}"/>
    <cellStyle name="Normal 2 2 2 2 2 2 2 2 2 2 2 5" xfId="48775" xr:uid="{00000000-0005-0000-0000-0000F21E0000}"/>
    <cellStyle name="Normal 2 2 2 2 2 2 2 2 2 2 2 6" xfId="48776" xr:uid="{00000000-0005-0000-0000-0000F31E0000}"/>
    <cellStyle name="Normal 2 2 2 2 2 2 2 2 2 2 2 7" xfId="48777" xr:uid="{00000000-0005-0000-0000-0000F41E0000}"/>
    <cellStyle name="Normal 2 2 2 2 2 2 2 2 2 2 2 8" xfId="48778" xr:uid="{00000000-0005-0000-0000-0000F51E0000}"/>
    <cellStyle name="Normal 2 2 2 2 2 2 2 2 2 2 3" xfId="48779" xr:uid="{00000000-0005-0000-0000-0000F61E0000}"/>
    <cellStyle name="Normal 2 2 2 2 2 2 2 2 2 2 4" xfId="48780" xr:uid="{00000000-0005-0000-0000-0000F71E0000}"/>
    <cellStyle name="Normal 2 2 2 2 2 2 2 2 2 2 5" xfId="48781" xr:uid="{00000000-0005-0000-0000-0000F81E0000}"/>
    <cellStyle name="Normal 2 2 2 2 2 2 2 2 2 2 5 2" xfId="48782" xr:uid="{00000000-0005-0000-0000-0000F91E0000}"/>
    <cellStyle name="Normal 2 2 2 2 2 2 2 2 2 2 5 3" xfId="48783" xr:uid="{00000000-0005-0000-0000-0000FA1E0000}"/>
    <cellStyle name="Normal 2 2 2 2 2 2 2 2 2 2 5 4" xfId="48784" xr:uid="{00000000-0005-0000-0000-0000FB1E0000}"/>
    <cellStyle name="Normal 2 2 2 2 2 2 2 2 2 2 5 5" xfId="48785" xr:uid="{00000000-0005-0000-0000-0000FC1E0000}"/>
    <cellStyle name="Normal 2 2 2 2 2 2 2 2 2 2 5 6" xfId="48786" xr:uid="{00000000-0005-0000-0000-0000FD1E0000}"/>
    <cellStyle name="Normal 2 2 2 2 2 2 2 2 2 2 5 7" xfId="48787" xr:uid="{00000000-0005-0000-0000-0000FE1E0000}"/>
    <cellStyle name="Normal 2 2 2 2 2 2 2 2 2 2 6" xfId="48788" xr:uid="{00000000-0005-0000-0000-0000FF1E0000}"/>
    <cellStyle name="Normal 2 2 2 2 2 2 2 2 2 2 7" xfId="48789" xr:uid="{00000000-0005-0000-0000-0000001F0000}"/>
    <cellStyle name="Normal 2 2 2 2 2 2 2 2 2 2 8" xfId="48790" xr:uid="{00000000-0005-0000-0000-0000011F0000}"/>
    <cellStyle name="Normal 2 2 2 2 2 2 2 2 2 2 9" xfId="48791" xr:uid="{00000000-0005-0000-0000-0000021F0000}"/>
    <cellStyle name="Normal 2 2 2 2 2 2 2 2 2 20" xfId="48744" xr:uid="{00000000-0005-0000-0000-0000031F0000}"/>
    <cellStyle name="Normal 2 2 2 2 2 2 2 2 2 3" xfId="7232" xr:uid="{00000000-0005-0000-0000-0000041F0000}"/>
    <cellStyle name="Normal 2 2 2 2 2 2 2 2 2 3 2" xfId="48792" xr:uid="{00000000-0005-0000-0000-0000051F0000}"/>
    <cellStyle name="Normal 2 2 2 2 2 2 2 2 2 4" xfId="7233" xr:uid="{00000000-0005-0000-0000-0000061F0000}"/>
    <cellStyle name="Normal 2 2 2 2 2 2 2 2 2 4 2" xfId="48794" xr:uid="{00000000-0005-0000-0000-0000071F0000}"/>
    <cellStyle name="Normal 2 2 2 2 2 2 2 2 2 4 2 2" xfId="48795" xr:uid="{00000000-0005-0000-0000-0000081F0000}"/>
    <cellStyle name="Normal 2 2 2 2 2 2 2 2 2 4 2 3" xfId="48796" xr:uid="{00000000-0005-0000-0000-0000091F0000}"/>
    <cellStyle name="Normal 2 2 2 2 2 2 2 2 2 4 2 4" xfId="48797" xr:uid="{00000000-0005-0000-0000-00000A1F0000}"/>
    <cellStyle name="Normal 2 2 2 2 2 2 2 2 2 4 2 5" xfId="48798" xr:uid="{00000000-0005-0000-0000-00000B1F0000}"/>
    <cellStyle name="Normal 2 2 2 2 2 2 2 2 2 4 2 6" xfId="48799" xr:uid="{00000000-0005-0000-0000-00000C1F0000}"/>
    <cellStyle name="Normal 2 2 2 2 2 2 2 2 2 4 2 7" xfId="48800" xr:uid="{00000000-0005-0000-0000-00000D1F0000}"/>
    <cellStyle name="Normal 2 2 2 2 2 2 2 2 2 4 3" xfId="48801" xr:uid="{00000000-0005-0000-0000-00000E1F0000}"/>
    <cellStyle name="Normal 2 2 2 2 2 2 2 2 2 4 4" xfId="48802" xr:uid="{00000000-0005-0000-0000-00000F1F0000}"/>
    <cellStyle name="Normal 2 2 2 2 2 2 2 2 2 4 5" xfId="48803" xr:uid="{00000000-0005-0000-0000-0000101F0000}"/>
    <cellStyle name="Normal 2 2 2 2 2 2 2 2 2 4 6" xfId="48804" xr:uid="{00000000-0005-0000-0000-0000111F0000}"/>
    <cellStyle name="Normal 2 2 2 2 2 2 2 2 2 4 7" xfId="48805" xr:uid="{00000000-0005-0000-0000-0000121F0000}"/>
    <cellStyle name="Normal 2 2 2 2 2 2 2 2 2 4 8" xfId="48806" xr:uid="{00000000-0005-0000-0000-0000131F0000}"/>
    <cellStyle name="Normal 2 2 2 2 2 2 2 2 2 4 9" xfId="48793" xr:uid="{00000000-0005-0000-0000-0000141F0000}"/>
    <cellStyle name="Normal 2 2 2 2 2 2 2 2 2 5" xfId="7234" xr:uid="{00000000-0005-0000-0000-0000151F0000}"/>
    <cellStyle name="Normal 2 2 2 2 2 2 2 2 2 5 2" xfId="48807" xr:uid="{00000000-0005-0000-0000-0000161F0000}"/>
    <cellStyle name="Normal 2 2 2 2 2 2 2 2 2 6" xfId="7235" xr:uid="{00000000-0005-0000-0000-0000171F0000}"/>
    <cellStyle name="Normal 2 2 2 2 2 2 2 2 2 6 2" xfId="48809" xr:uid="{00000000-0005-0000-0000-0000181F0000}"/>
    <cellStyle name="Normal 2 2 2 2 2 2 2 2 2 6 3" xfId="48810" xr:uid="{00000000-0005-0000-0000-0000191F0000}"/>
    <cellStyle name="Normal 2 2 2 2 2 2 2 2 2 6 4" xfId="48811" xr:uid="{00000000-0005-0000-0000-00001A1F0000}"/>
    <cellStyle name="Normal 2 2 2 2 2 2 2 2 2 6 5" xfId="48812" xr:uid="{00000000-0005-0000-0000-00001B1F0000}"/>
    <cellStyle name="Normal 2 2 2 2 2 2 2 2 2 6 6" xfId="48813" xr:uid="{00000000-0005-0000-0000-00001C1F0000}"/>
    <cellStyle name="Normal 2 2 2 2 2 2 2 2 2 6 7" xfId="48814" xr:uid="{00000000-0005-0000-0000-00001D1F0000}"/>
    <cellStyle name="Normal 2 2 2 2 2 2 2 2 2 6 8" xfId="48808" xr:uid="{00000000-0005-0000-0000-00001E1F0000}"/>
    <cellStyle name="Normal 2 2 2 2 2 2 2 2 2 7" xfId="7236" xr:uid="{00000000-0005-0000-0000-00001F1F0000}"/>
    <cellStyle name="Normal 2 2 2 2 2 2 2 2 2 7 2" xfId="48815" xr:uid="{00000000-0005-0000-0000-0000201F0000}"/>
    <cellStyle name="Normal 2 2 2 2 2 2 2 2 2 8" xfId="7237" xr:uid="{00000000-0005-0000-0000-0000211F0000}"/>
    <cellStyle name="Normal 2 2 2 2 2 2 2 2 2 8 2" xfId="48816" xr:uid="{00000000-0005-0000-0000-0000221F0000}"/>
    <cellStyle name="Normal 2 2 2 2 2 2 2 2 2 9" xfId="7238" xr:uid="{00000000-0005-0000-0000-0000231F0000}"/>
    <cellStyle name="Normal 2 2 2 2 2 2 2 2 2 9 2" xfId="48817" xr:uid="{00000000-0005-0000-0000-0000241F0000}"/>
    <cellStyle name="Normal 2 2 2 2 2 2 2 2 2_Opex Input" xfId="48818" xr:uid="{00000000-0005-0000-0000-0000251F0000}"/>
    <cellStyle name="Normal 2 2 2 2 2 2 2 2 20" xfId="48819" xr:uid="{00000000-0005-0000-0000-0000261F0000}"/>
    <cellStyle name="Normal 2 2 2 2 2 2 2 2 21" xfId="48733" xr:uid="{00000000-0005-0000-0000-0000271F0000}"/>
    <cellStyle name="Normal 2 2 2 2 2 2 2 2 3" xfId="7239" xr:uid="{00000000-0005-0000-0000-0000281F0000}"/>
    <cellStyle name="Normal 2 2 2 2 2 2 2 2 3 2" xfId="48820" xr:uid="{00000000-0005-0000-0000-0000291F0000}"/>
    <cellStyle name="Normal 2 2 2 2 2 2 2 2 4" xfId="7240" xr:uid="{00000000-0005-0000-0000-00002A1F0000}"/>
    <cellStyle name="Normal 2 2 2 2 2 2 2 2 4 2" xfId="48821" xr:uid="{00000000-0005-0000-0000-00002B1F0000}"/>
    <cellStyle name="Normal 2 2 2 2 2 2 2 2 5" xfId="7241" xr:uid="{00000000-0005-0000-0000-00002C1F0000}"/>
    <cellStyle name="Normal 2 2 2 2 2 2 2 2 5 2" xfId="48823" xr:uid="{00000000-0005-0000-0000-00002D1F0000}"/>
    <cellStyle name="Normal 2 2 2 2 2 2 2 2 5 2 2" xfId="48824" xr:uid="{00000000-0005-0000-0000-00002E1F0000}"/>
    <cellStyle name="Normal 2 2 2 2 2 2 2 2 5 2 3" xfId="48825" xr:uid="{00000000-0005-0000-0000-00002F1F0000}"/>
    <cellStyle name="Normal 2 2 2 2 2 2 2 2 5 2 4" xfId="48826" xr:uid="{00000000-0005-0000-0000-0000301F0000}"/>
    <cellStyle name="Normal 2 2 2 2 2 2 2 2 5 2 5" xfId="48827" xr:uid="{00000000-0005-0000-0000-0000311F0000}"/>
    <cellStyle name="Normal 2 2 2 2 2 2 2 2 5 2 6" xfId="48828" xr:uid="{00000000-0005-0000-0000-0000321F0000}"/>
    <cellStyle name="Normal 2 2 2 2 2 2 2 2 5 2 7" xfId="48829" xr:uid="{00000000-0005-0000-0000-0000331F0000}"/>
    <cellStyle name="Normal 2 2 2 2 2 2 2 2 5 3" xfId="48830" xr:uid="{00000000-0005-0000-0000-0000341F0000}"/>
    <cellStyle name="Normal 2 2 2 2 2 2 2 2 5 4" xfId="48831" xr:uid="{00000000-0005-0000-0000-0000351F0000}"/>
    <cellStyle name="Normal 2 2 2 2 2 2 2 2 5 5" xfId="48832" xr:uid="{00000000-0005-0000-0000-0000361F0000}"/>
    <cellStyle name="Normal 2 2 2 2 2 2 2 2 5 6" xfId="48833" xr:uid="{00000000-0005-0000-0000-0000371F0000}"/>
    <cellStyle name="Normal 2 2 2 2 2 2 2 2 5 7" xfId="48834" xr:uid="{00000000-0005-0000-0000-0000381F0000}"/>
    <cellStyle name="Normal 2 2 2 2 2 2 2 2 5 8" xfId="48835" xr:uid="{00000000-0005-0000-0000-0000391F0000}"/>
    <cellStyle name="Normal 2 2 2 2 2 2 2 2 5 9" xfId="48822" xr:uid="{00000000-0005-0000-0000-00003A1F0000}"/>
    <cellStyle name="Normal 2 2 2 2 2 2 2 2 6" xfId="7242" xr:uid="{00000000-0005-0000-0000-00003B1F0000}"/>
    <cellStyle name="Normal 2 2 2 2 2 2 2 2 6 2" xfId="48836" xr:uid="{00000000-0005-0000-0000-00003C1F0000}"/>
    <cellStyle name="Normal 2 2 2 2 2 2 2 2 7" xfId="7243" xr:uid="{00000000-0005-0000-0000-00003D1F0000}"/>
    <cellStyle name="Normal 2 2 2 2 2 2 2 2 7 2" xfId="48838" xr:uid="{00000000-0005-0000-0000-00003E1F0000}"/>
    <cellStyle name="Normal 2 2 2 2 2 2 2 2 7 3" xfId="48839" xr:uid="{00000000-0005-0000-0000-00003F1F0000}"/>
    <cellStyle name="Normal 2 2 2 2 2 2 2 2 7 4" xfId="48840" xr:uid="{00000000-0005-0000-0000-0000401F0000}"/>
    <cellStyle name="Normal 2 2 2 2 2 2 2 2 7 5" xfId="48841" xr:uid="{00000000-0005-0000-0000-0000411F0000}"/>
    <cellStyle name="Normal 2 2 2 2 2 2 2 2 7 6" xfId="48842" xr:uid="{00000000-0005-0000-0000-0000421F0000}"/>
    <cellStyle name="Normal 2 2 2 2 2 2 2 2 7 7" xfId="48843" xr:uid="{00000000-0005-0000-0000-0000431F0000}"/>
    <cellStyle name="Normal 2 2 2 2 2 2 2 2 7 8" xfId="48837" xr:uid="{00000000-0005-0000-0000-0000441F0000}"/>
    <cellStyle name="Normal 2 2 2 2 2 2 2 2 8" xfId="7244" xr:uid="{00000000-0005-0000-0000-0000451F0000}"/>
    <cellStyle name="Normal 2 2 2 2 2 2 2 2 8 2" xfId="48844" xr:uid="{00000000-0005-0000-0000-0000461F0000}"/>
    <cellStyle name="Normal 2 2 2 2 2 2 2 2 9" xfId="7245" xr:uid="{00000000-0005-0000-0000-0000471F0000}"/>
    <cellStyle name="Normal 2 2 2 2 2 2 2 2 9 2" xfId="48845" xr:uid="{00000000-0005-0000-0000-0000481F0000}"/>
    <cellStyle name="Normal 2 2 2 2 2 2 2 2_ELEC SAP FCST UPLOAD" xfId="7246" xr:uid="{00000000-0005-0000-0000-0000491F0000}"/>
    <cellStyle name="Normal 2 2 2 2 2 2 2 20" xfId="7247" xr:uid="{00000000-0005-0000-0000-00004A1F0000}"/>
    <cellStyle name="Normal 2 2 2 2 2 2 2 20 2" xfId="48846" xr:uid="{00000000-0005-0000-0000-00004B1F0000}"/>
    <cellStyle name="Normal 2 2 2 2 2 2 2 21" xfId="7248" xr:uid="{00000000-0005-0000-0000-00004C1F0000}"/>
    <cellStyle name="Normal 2 2 2 2 2 2 2 21 2" xfId="48847" xr:uid="{00000000-0005-0000-0000-00004D1F0000}"/>
    <cellStyle name="Normal 2 2 2 2 2 2 2 22" xfId="7249" xr:uid="{00000000-0005-0000-0000-00004E1F0000}"/>
    <cellStyle name="Normal 2 2 2 2 2 2 2 22 2" xfId="48848" xr:uid="{00000000-0005-0000-0000-00004F1F0000}"/>
    <cellStyle name="Normal 2 2 2 2 2 2 2 23" xfId="48849" xr:uid="{00000000-0005-0000-0000-0000501F0000}"/>
    <cellStyle name="Normal 2 2 2 2 2 2 2 24" xfId="48716" xr:uid="{00000000-0005-0000-0000-0000511F0000}"/>
    <cellStyle name="Normal 2 2 2 2 2 2 2 3" xfId="7250" xr:uid="{00000000-0005-0000-0000-0000521F0000}"/>
    <cellStyle name="Normal 2 2 2 2 2 2 2 3 2" xfId="48850" xr:uid="{00000000-0005-0000-0000-0000531F0000}"/>
    <cellStyle name="Normal 2 2 2 2 2 2 2 4" xfId="7251" xr:uid="{00000000-0005-0000-0000-0000541F0000}"/>
    <cellStyle name="Normal 2 2 2 2 2 2 2 4 2" xfId="48851" xr:uid="{00000000-0005-0000-0000-0000551F0000}"/>
    <cellStyle name="Normal 2 2 2 2 2 2 2 5" xfId="7252" xr:uid="{00000000-0005-0000-0000-0000561F0000}"/>
    <cellStyle name="Normal 2 2 2 2 2 2 2 5 2" xfId="48852" xr:uid="{00000000-0005-0000-0000-0000571F0000}"/>
    <cellStyle name="Normal 2 2 2 2 2 2 2 6" xfId="7253" xr:uid="{00000000-0005-0000-0000-0000581F0000}"/>
    <cellStyle name="Normal 2 2 2 2 2 2 2 6 2" xfId="48853" xr:uid="{00000000-0005-0000-0000-0000591F0000}"/>
    <cellStyle name="Normal 2 2 2 2 2 2 2 7" xfId="7254" xr:uid="{00000000-0005-0000-0000-00005A1F0000}"/>
    <cellStyle name="Normal 2 2 2 2 2 2 2 7 2" xfId="48854" xr:uid="{00000000-0005-0000-0000-00005B1F0000}"/>
    <cellStyle name="Normal 2 2 2 2 2 2 2 8" xfId="7255" xr:uid="{00000000-0005-0000-0000-00005C1F0000}"/>
    <cellStyle name="Normal 2 2 2 2 2 2 2 8 2" xfId="48856" xr:uid="{00000000-0005-0000-0000-00005D1F0000}"/>
    <cellStyle name="Normal 2 2 2 2 2 2 2 8 2 2" xfId="48857" xr:uid="{00000000-0005-0000-0000-00005E1F0000}"/>
    <cellStyle name="Normal 2 2 2 2 2 2 2 8 2 3" xfId="48858" xr:uid="{00000000-0005-0000-0000-00005F1F0000}"/>
    <cellStyle name="Normal 2 2 2 2 2 2 2 8 2 4" xfId="48859" xr:uid="{00000000-0005-0000-0000-0000601F0000}"/>
    <cellStyle name="Normal 2 2 2 2 2 2 2 8 2 5" xfId="48860" xr:uid="{00000000-0005-0000-0000-0000611F0000}"/>
    <cellStyle name="Normal 2 2 2 2 2 2 2 8 2 6" xfId="48861" xr:uid="{00000000-0005-0000-0000-0000621F0000}"/>
    <cellStyle name="Normal 2 2 2 2 2 2 2 8 2 7" xfId="48862" xr:uid="{00000000-0005-0000-0000-0000631F0000}"/>
    <cellStyle name="Normal 2 2 2 2 2 2 2 8 3" xfId="48863" xr:uid="{00000000-0005-0000-0000-0000641F0000}"/>
    <cellStyle name="Normal 2 2 2 2 2 2 2 8 4" xfId="48864" xr:uid="{00000000-0005-0000-0000-0000651F0000}"/>
    <cellStyle name="Normal 2 2 2 2 2 2 2 8 5" xfId="48865" xr:uid="{00000000-0005-0000-0000-0000661F0000}"/>
    <cellStyle name="Normal 2 2 2 2 2 2 2 8 6" xfId="48866" xr:uid="{00000000-0005-0000-0000-0000671F0000}"/>
    <cellStyle name="Normal 2 2 2 2 2 2 2 8 7" xfId="48867" xr:uid="{00000000-0005-0000-0000-0000681F0000}"/>
    <cellStyle name="Normal 2 2 2 2 2 2 2 8 8" xfId="48868" xr:uid="{00000000-0005-0000-0000-0000691F0000}"/>
    <cellStyle name="Normal 2 2 2 2 2 2 2 8 9" xfId="48855" xr:uid="{00000000-0005-0000-0000-00006A1F0000}"/>
    <cellStyle name="Normal 2 2 2 2 2 2 2 9" xfId="7256" xr:uid="{00000000-0005-0000-0000-00006B1F0000}"/>
    <cellStyle name="Normal 2 2 2 2 2 2 2 9 2" xfId="48869" xr:uid="{00000000-0005-0000-0000-00006C1F0000}"/>
    <cellStyle name="Normal 2 2 2 2 2 2 2_ELEC SAP FCST UPLOAD" xfId="7257" xr:uid="{00000000-0005-0000-0000-00006D1F0000}"/>
    <cellStyle name="Normal 2 2 2 2 2 2 20" xfId="7258" xr:uid="{00000000-0005-0000-0000-00006E1F0000}"/>
    <cellStyle name="Normal 2 2 2 2 2 2 20 2" xfId="48870" xr:uid="{00000000-0005-0000-0000-00006F1F0000}"/>
    <cellStyle name="Normal 2 2 2 2 2 2 21" xfId="7259" xr:uid="{00000000-0005-0000-0000-0000701F0000}"/>
    <cellStyle name="Normal 2 2 2 2 2 2 21 2" xfId="48871" xr:uid="{00000000-0005-0000-0000-0000711F0000}"/>
    <cellStyle name="Normal 2 2 2 2 2 2 22" xfId="7260" xr:uid="{00000000-0005-0000-0000-0000721F0000}"/>
    <cellStyle name="Normal 2 2 2 2 2 2 22 2" xfId="48872" xr:uid="{00000000-0005-0000-0000-0000731F0000}"/>
    <cellStyle name="Normal 2 2 2 2 2 2 23" xfId="48873" xr:uid="{00000000-0005-0000-0000-0000741F0000}"/>
    <cellStyle name="Normal 2 2 2 2 2 2 24" xfId="48699" xr:uid="{00000000-0005-0000-0000-0000751F0000}"/>
    <cellStyle name="Normal 2 2 2 2 2 2 3" xfId="7261" xr:uid="{00000000-0005-0000-0000-0000761F0000}"/>
    <cellStyle name="Normal 2 2 2 2 2 2 3 2" xfId="7262" xr:uid="{00000000-0005-0000-0000-0000771F0000}"/>
    <cellStyle name="Normal 2 2 2 2 2 2 3 2 2" xfId="48875" xr:uid="{00000000-0005-0000-0000-0000781F0000}"/>
    <cellStyle name="Normal 2 2 2 2 2 2 3 3" xfId="7263" xr:uid="{00000000-0005-0000-0000-0000791F0000}"/>
    <cellStyle name="Normal 2 2 2 2 2 2 3 3 2" xfId="48876" xr:uid="{00000000-0005-0000-0000-00007A1F0000}"/>
    <cellStyle name="Normal 2 2 2 2 2 2 3 4" xfId="48874" xr:uid="{00000000-0005-0000-0000-00007B1F0000}"/>
    <cellStyle name="Normal 2 2 2 2 2 2 3_ELEC SAP FCST UPLOAD" xfId="7264" xr:uid="{00000000-0005-0000-0000-00007C1F0000}"/>
    <cellStyle name="Normal 2 2 2 2 2 2 4" xfId="7265" xr:uid="{00000000-0005-0000-0000-00007D1F0000}"/>
    <cellStyle name="Normal 2 2 2 2 2 2 4 2" xfId="48877" xr:uid="{00000000-0005-0000-0000-00007E1F0000}"/>
    <cellStyle name="Normal 2 2 2 2 2 2 5" xfId="7266" xr:uid="{00000000-0005-0000-0000-00007F1F0000}"/>
    <cellStyle name="Normal 2 2 2 2 2 2 5 2" xfId="48878" xr:uid="{00000000-0005-0000-0000-0000801F0000}"/>
    <cellStyle name="Normal 2 2 2 2 2 2 6" xfId="7267" xr:uid="{00000000-0005-0000-0000-0000811F0000}"/>
    <cellStyle name="Normal 2 2 2 2 2 2 6 2" xfId="48879" xr:uid="{00000000-0005-0000-0000-0000821F0000}"/>
    <cellStyle name="Normal 2 2 2 2 2 2 7" xfId="7268" xr:uid="{00000000-0005-0000-0000-0000831F0000}"/>
    <cellStyle name="Normal 2 2 2 2 2 2 7 2" xfId="48880" xr:uid="{00000000-0005-0000-0000-0000841F0000}"/>
    <cellStyle name="Normal 2 2 2 2 2 2 8" xfId="7269" xr:uid="{00000000-0005-0000-0000-0000851F0000}"/>
    <cellStyle name="Normal 2 2 2 2 2 2 8 2" xfId="48882" xr:uid="{00000000-0005-0000-0000-0000861F0000}"/>
    <cellStyle name="Normal 2 2 2 2 2 2 8 2 2" xfId="48883" xr:uid="{00000000-0005-0000-0000-0000871F0000}"/>
    <cellStyle name="Normal 2 2 2 2 2 2 8 2 3" xfId="48884" xr:uid="{00000000-0005-0000-0000-0000881F0000}"/>
    <cellStyle name="Normal 2 2 2 2 2 2 8 2 4" xfId="48885" xr:uid="{00000000-0005-0000-0000-0000891F0000}"/>
    <cellStyle name="Normal 2 2 2 2 2 2 8 2 5" xfId="48886" xr:uid="{00000000-0005-0000-0000-00008A1F0000}"/>
    <cellStyle name="Normal 2 2 2 2 2 2 8 2 6" xfId="48887" xr:uid="{00000000-0005-0000-0000-00008B1F0000}"/>
    <cellStyle name="Normal 2 2 2 2 2 2 8 2 7" xfId="48888" xr:uid="{00000000-0005-0000-0000-00008C1F0000}"/>
    <cellStyle name="Normal 2 2 2 2 2 2 8 3" xfId="48889" xr:uid="{00000000-0005-0000-0000-00008D1F0000}"/>
    <cellStyle name="Normal 2 2 2 2 2 2 8 4" xfId="48890" xr:uid="{00000000-0005-0000-0000-00008E1F0000}"/>
    <cellStyle name="Normal 2 2 2 2 2 2 8 5" xfId="48891" xr:uid="{00000000-0005-0000-0000-00008F1F0000}"/>
    <cellStyle name="Normal 2 2 2 2 2 2 8 6" xfId="48892" xr:uid="{00000000-0005-0000-0000-0000901F0000}"/>
    <cellStyle name="Normal 2 2 2 2 2 2 8 7" xfId="48893" xr:uid="{00000000-0005-0000-0000-0000911F0000}"/>
    <cellStyle name="Normal 2 2 2 2 2 2 8 8" xfId="48894" xr:uid="{00000000-0005-0000-0000-0000921F0000}"/>
    <cellStyle name="Normal 2 2 2 2 2 2 8 9" xfId="48881" xr:uid="{00000000-0005-0000-0000-0000931F0000}"/>
    <cellStyle name="Normal 2 2 2 2 2 2 9" xfId="7270" xr:uid="{00000000-0005-0000-0000-0000941F0000}"/>
    <cellStyle name="Normal 2 2 2 2 2 2 9 2" xfId="48895" xr:uid="{00000000-0005-0000-0000-0000951F0000}"/>
    <cellStyle name="Normal 2 2 2 2 2 2_ELEC SAP FCST UPLOAD" xfId="7271" xr:uid="{00000000-0005-0000-0000-0000961F0000}"/>
    <cellStyle name="Normal 2 2 2 2 2 20" xfId="7272" xr:uid="{00000000-0005-0000-0000-0000971F0000}"/>
    <cellStyle name="Normal 2 2 2 2 2 20 2" xfId="48896" xr:uid="{00000000-0005-0000-0000-0000981F0000}"/>
    <cellStyle name="Normal 2 2 2 2 2 21" xfId="7273" xr:uid="{00000000-0005-0000-0000-0000991F0000}"/>
    <cellStyle name="Normal 2 2 2 2 2 21 2" xfId="48897" xr:uid="{00000000-0005-0000-0000-00009A1F0000}"/>
    <cellStyle name="Normal 2 2 2 2 2 22" xfId="7274" xr:uid="{00000000-0005-0000-0000-00009B1F0000}"/>
    <cellStyle name="Normal 2 2 2 2 2 22 2" xfId="48898" xr:uid="{00000000-0005-0000-0000-00009C1F0000}"/>
    <cellStyle name="Normal 2 2 2 2 2 23" xfId="7275" xr:uid="{00000000-0005-0000-0000-00009D1F0000}"/>
    <cellStyle name="Normal 2 2 2 2 2 23 2" xfId="48899" xr:uid="{00000000-0005-0000-0000-00009E1F0000}"/>
    <cellStyle name="Normal 2 2 2 2 2 24" xfId="48900" xr:uid="{00000000-0005-0000-0000-00009F1F0000}"/>
    <cellStyle name="Normal 2 2 2 2 2 25" xfId="48682" xr:uid="{00000000-0005-0000-0000-0000A01F0000}"/>
    <cellStyle name="Normal 2 2 2 2 2 3" xfId="7276" xr:uid="{00000000-0005-0000-0000-0000A11F0000}"/>
    <cellStyle name="Normal 2 2 2 2 2 3 2" xfId="7277" xr:uid="{00000000-0005-0000-0000-0000A21F0000}"/>
    <cellStyle name="Normal 2 2 2 2 2 3 2 2" xfId="48902" xr:uid="{00000000-0005-0000-0000-0000A31F0000}"/>
    <cellStyle name="Normal 2 2 2 2 2 3 3" xfId="7278" xr:uid="{00000000-0005-0000-0000-0000A41F0000}"/>
    <cellStyle name="Normal 2 2 2 2 2 3 3 2" xfId="48903" xr:uid="{00000000-0005-0000-0000-0000A51F0000}"/>
    <cellStyle name="Normal 2 2 2 2 2 3 4" xfId="48901" xr:uid="{00000000-0005-0000-0000-0000A61F0000}"/>
    <cellStyle name="Normal 2 2 2 2 2 3_ELEC SAP FCST UPLOAD" xfId="7279" xr:uid="{00000000-0005-0000-0000-0000A71F0000}"/>
    <cellStyle name="Normal 2 2 2 2 2 4" xfId="7280" xr:uid="{00000000-0005-0000-0000-0000A81F0000}"/>
    <cellStyle name="Normal 2 2 2 2 2 4 2" xfId="48904" xr:uid="{00000000-0005-0000-0000-0000A91F0000}"/>
    <cellStyle name="Normal 2 2 2 2 2 5" xfId="7281" xr:uid="{00000000-0005-0000-0000-0000AA1F0000}"/>
    <cellStyle name="Normal 2 2 2 2 2 5 2" xfId="48905" xr:uid="{00000000-0005-0000-0000-0000AB1F0000}"/>
    <cellStyle name="Normal 2 2 2 2 2 6" xfId="7282" xr:uid="{00000000-0005-0000-0000-0000AC1F0000}"/>
    <cellStyle name="Normal 2 2 2 2 2 6 2" xfId="48906" xr:uid="{00000000-0005-0000-0000-0000AD1F0000}"/>
    <cellStyle name="Normal 2 2 2 2 2 7" xfId="7283" xr:uid="{00000000-0005-0000-0000-0000AE1F0000}"/>
    <cellStyle name="Normal 2 2 2 2 2 7 2" xfId="48907" xr:uid="{00000000-0005-0000-0000-0000AF1F0000}"/>
    <cellStyle name="Normal 2 2 2 2 2 8" xfId="7284" xr:uid="{00000000-0005-0000-0000-0000B01F0000}"/>
    <cellStyle name="Normal 2 2 2 2 2 8 2" xfId="48908" xr:uid="{00000000-0005-0000-0000-0000B11F0000}"/>
    <cellStyle name="Normal 2 2 2 2 2 9" xfId="7285" xr:uid="{00000000-0005-0000-0000-0000B21F0000}"/>
    <cellStyle name="Normal 2 2 2 2 2 9 2" xfId="48910" xr:uid="{00000000-0005-0000-0000-0000B31F0000}"/>
    <cellStyle name="Normal 2 2 2 2 2 9 2 2" xfId="48911" xr:uid="{00000000-0005-0000-0000-0000B41F0000}"/>
    <cellStyle name="Normal 2 2 2 2 2 9 2 3" xfId="48912" xr:uid="{00000000-0005-0000-0000-0000B51F0000}"/>
    <cellStyle name="Normal 2 2 2 2 2 9 2 4" xfId="48913" xr:uid="{00000000-0005-0000-0000-0000B61F0000}"/>
    <cellStyle name="Normal 2 2 2 2 2 9 2 5" xfId="48914" xr:uid="{00000000-0005-0000-0000-0000B71F0000}"/>
    <cellStyle name="Normal 2 2 2 2 2 9 2 6" xfId="48915" xr:uid="{00000000-0005-0000-0000-0000B81F0000}"/>
    <cellStyle name="Normal 2 2 2 2 2 9 2 7" xfId="48916" xr:uid="{00000000-0005-0000-0000-0000B91F0000}"/>
    <cellStyle name="Normal 2 2 2 2 2 9 3" xfId="48917" xr:uid="{00000000-0005-0000-0000-0000BA1F0000}"/>
    <cellStyle name="Normal 2 2 2 2 2 9 4" xfId="48918" xr:uid="{00000000-0005-0000-0000-0000BB1F0000}"/>
    <cellStyle name="Normal 2 2 2 2 2 9 5" xfId="48919" xr:uid="{00000000-0005-0000-0000-0000BC1F0000}"/>
    <cellStyle name="Normal 2 2 2 2 2 9 6" xfId="48920" xr:uid="{00000000-0005-0000-0000-0000BD1F0000}"/>
    <cellStyle name="Normal 2 2 2 2 2 9 7" xfId="48921" xr:uid="{00000000-0005-0000-0000-0000BE1F0000}"/>
    <cellStyle name="Normal 2 2 2 2 2 9 8" xfId="48922" xr:uid="{00000000-0005-0000-0000-0000BF1F0000}"/>
    <cellStyle name="Normal 2 2 2 2 2 9 9" xfId="48909" xr:uid="{00000000-0005-0000-0000-0000C01F0000}"/>
    <cellStyle name="Normal 2 2 2 2 2_ELEC SAP FCST UPLOAD" xfId="7286" xr:uid="{00000000-0005-0000-0000-0000C11F0000}"/>
    <cellStyle name="Normal 2 2 2 2 20" xfId="7287" xr:uid="{00000000-0005-0000-0000-0000C21F0000}"/>
    <cellStyle name="Normal 2 2 2 2 20 2" xfId="48923" xr:uid="{00000000-0005-0000-0000-0000C31F0000}"/>
    <cellStyle name="Normal 2 2 2 2 21" xfId="7288" xr:uid="{00000000-0005-0000-0000-0000C41F0000}"/>
    <cellStyle name="Normal 2 2 2 2 21 2" xfId="48924" xr:uid="{00000000-0005-0000-0000-0000C51F0000}"/>
    <cellStyle name="Normal 2 2 2 2 22" xfId="7289" xr:uid="{00000000-0005-0000-0000-0000C61F0000}"/>
    <cellStyle name="Normal 2 2 2 2 22 2" xfId="48925" xr:uid="{00000000-0005-0000-0000-0000C71F0000}"/>
    <cellStyle name="Normal 2 2 2 2 23" xfId="7290" xr:uid="{00000000-0005-0000-0000-0000C81F0000}"/>
    <cellStyle name="Normal 2 2 2 2 23 2" xfId="48926" xr:uid="{00000000-0005-0000-0000-0000C91F0000}"/>
    <cellStyle name="Normal 2 2 2 2 24" xfId="7291" xr:uid="{00000000-0005-0000-0000-0000CA1F0000}"/>
    <cellStyle name="Normal 2 2 2 2 24 2" xfId="48927"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0" xr:uid="{00000000-0005-0000-0000-0000D41F0000}"/>
    <cellStyle name="Normal 2 2 2 2 3 2 3" xfId="7300" xr:uid="{00000000-0005-0000-0000-0000D51F0000}"/>
    <cellStyle name="Normal 2 2 2 2 3 2 3 2" xfId="48931" xr:uid="{00000000-0005-0000-0000-0000D61F0000}"/>
    <cellStyle name="Normal 2 2 2 2 3 2 4" xfId="48929" xr:uid="{00000000-0005-0000-0000-0000D71F0000}"/>
    <cellStyle name="Normal 2 2 2 2 3 2_ELEC SAP FCST UPLOAD" xfId="7301" xr:uid="{00000000-0005-0000-0000-0000D81F0000}"/>
    <cellStyle name="Normal 2 2 2 2 3 3" xfId="7302" xr:uid="{00000000-0005-0000-0000-0000D91F0000}"/>
    <cellStyle name="Normal 2 2 2 2 3 3 2" xfId="48932" xr:uid="{00000000-0005-0000-0000-0000DA1F0000}"/>
    <cellStyle name="Normal 2 2 2 2 3 4" xfId="7303" xr:uid="{00000000-0005-0000-0000-0000DB1F0000}"/>
    <cellStyle name="Normal 2 2 2 2 3 4 2" xfId="48933" xr:uid="{00000000-0005-0000-0000-0000DC1F0000}"/>
    <cellStyle name="Normal 2 2 2 2 3 5" xfId="7304" xr:uid="{00000000-0005-0000-0000-0000DD1F0000}"/>
    <cellStyle name="Normal 2 2 2 2 3 5 2" xfId="48934" xr:uid="{00000000-0005-0000-0000-0000DE1F0000}"/>
    <cellStyle name="Normal 2 2 2 2 3 6" xfId="7305" xr:uid="{00000000-0005-0000-0000-0000DF1F0000}"/>
    <cellStyle name="Normal 2 2 2 2 3 6 2" xfId="48935" xr:uid="{00000000-0005-0000-0000-0000E01F0000}"/>
    <cellStyle name="Normal 2 2 2 2 3 7" xfId="48928"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7" xr:uid="{00000000-0005-0000-0000-0000EF1F0000}"/>
    <cellStyle name="Normal 2 2 2 2 4 3" xfId="7319" xr:uid="{00000000-0005-0000-0000-0000F01F0000}"/>
    <cellStyle name="Normal 2 2 2 2 4 3 2" xfId="48938" xr:uid="{00000000-0005-0000-0000-0000F11F0000}"/>
    <cellStyle name="Normal 2 2 2 2 4 4" xfId="48936"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39"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0"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1"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2"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5" xr:uid="{00000000-0005-0000-0000-000039200000}"/>
    <cellStyle name="Normal 2 2 2 2 9" xfId="7386" xr:uid="{00000000-0005-0000-0000-00003A200000}"/>
    <cellStyle name="Normal 2 2 2 2 9 2" xfId="48944" xr:uid="{00000000-0005-0000-0000-00003B200000}"/>
    <cellStyle name="Normal 2 2 2 2 9 2 2" xfId="48945" xr:uid="{00000000-0005-0000-0000-00003C200000}"/>
    <cellStyle name="Normal 2 2 2 2 9 2 3" xfId="48946" xr:uid="{00000000-0005-0000-0000-00003D200000}"/>
    <cellStyle name="Normal 2 2 2 2 9 2 4" xfId="48947" xr:uid="{00000000-0005-0000-0000-00003E200000}"/>
    <cellStyle name="Normal 2 2 2 2 9 2 5" xfId="48948" xr:uid="{00000000-0005-0000-0000-00003F200000}"/>
    <cellStyle name="Normal 2 2 2 2 9 2 6" xfId="48949" xr:uid="{00000000-0005-0000-0000-000040200000}"/>
    <cellStyle name="Normal 2 2 2 2 9 2 7" xfId="48950" xr:uid="{00000000-0005-0000-0000-000041200000}"/>
    <cellStyle name="Normal 2 2 2 2 9 3" xfId="48951" xr:uid="{00000000-0005-0000-0000-000042200000}"/>
    <cellStyle name="Normal 2 2 2 2 9 4" xfId="48952" xr:uid="{00000000-0005-0000-0000-000043200000}"/>
    <cellStyle name="Normal 2 2 2 2 9 5" xfId="48953" xr:uid="{00000000-0005-0000-0000-000044200000}"/>
    <cellStyle name="Normal 2 2 2 2 9 6" xfId="48954" xr:uid="{00000000-0005-0000-0000-000045200000}"/>
    <cellStyle name="Normal 2 2 2 2 9 7" xfId="48955" xr:uid="{00000000-0005-0000-0000-000046200000}"/>
    <cellStyle name="Normal 2 2 2 2 9 8" xfId="48956" xr:uid="{00000000-0005-0000-0000-000047200000}"/>
    <cellStyle name="Normal 2 2 2 2 9 9" xfId="48943" xr:uid="{00000000-0005-0000-0000-000048200000}"/>
    <cellStyle name="Normal 2 2 2 2_ELEC SAP FCST UPLOAD" xfId="7387" xr:uid="{00000000-0005-0000-0000-000049200000}"/>
    <cellStyle name="Normal 2 2 2 20" xfId="7388" xr:uid="{00000000-0005-0000-0000-00004A200000}"/>
    <cellStyle name="Normal 2 2 2 20 2" xfId="48957" xr:uid="{00000000-0005-0000-0000-00004B200000}"/>
    <cellStyle name="Normal 2 2 2 21" xfId="7389" xr:uid="{00000000-0005-0000-0000-00004C200000}"/>
    <cellStyle name="Normal 2 2 2 21 2" xfId="48958" xr:uid="{00000000-0005-0000-0000-00004D200000}"/>
    <cellStyle name="Normal 2 2 2 22" xfId="7390" xr:uid="{00000000-0005-0000-0000-00004E200000}"/>
    <cellStyle name="Normal 2 2 2 22 2" xfId="48959" xr:uid="{00000000-0005-0000-0000-00004F200000}"/>
    <cellStyle name="Normal 2 2 2 23" xfId="7391" xr:uid="{00000000-0005-0000-0000-000050200000}"/>
    <cellStyle name="Normal 2 2 2 23 2" xfId="48960" xr:uid="{00000000-0005-0000-0000-000051200000}"/>
    <cellStyle name="Normal 2 2 2 24" xfId="7392" xr:uid="{00000000-0005-0000-0000-000052200000}"/>
    <cellStyle name="Normal 2 2 2 24 2" xfId="48961" xr:uid="{00000000-0005-0000-0000-000053200000}"/>
    <cellStyle name="Normal 2 2 2 25" xfId="7393" xr:uid="{00000000-0005-0000-0000-000054200000}"/>
    <cellStyle name="Normal 2 2 2 25 2" xfId="48962" xr:uid="{00000000-0005-0000-0000-000055200000}"/>
    <cellStyle name="Normal 2 2 2 26" xfId="7394" xr:uid="{00000000-0005-0000-0000-000056200000}"/>
    <cellStyle name="Normal 2 2 2 26 2" xfId="48963"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4"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8" xr:uid="{00000000-0005-0000-0000-00006B200000}"/>
    <cellStyle name="Normal 2 2 2 4 2 2 3" xfId="7413" xr:uid="{00000000-0005-0000-0000-00006C200000}"/>
    <cellStyle name="Normal 2 2 2 4 2 2 3 2" xfId="48969" xr:uid="{00000000-0005-0000-0000-00006D200000}"/>
    <cellStyle name="Normal 2 2 2 4 2 2 4" xfId="48967" xr:uid="{00000000-0005-0000-0000-00006E200000}"/>
    <cellStyle name="Normal 2 2 2 4 2 2_ELEC SAP FCST UPLOAD" xfId="7414" xr:uid="{00000000-0005-0000-0000-00006F200000}"/>
    <cellStyle name="Normal 2 2 2 4 2 3" xfId="7415" xr:uid="{00000000-0005-0000-0000-000070200000}"/>
    <cellStyle name="Normal 2 2 2 4 2 3 2" xfId="48970" xr:uid="{00000000-0005-0000-0000-000071200000}"/>
    <cellStyle name="Normal 2 2 2 4 2 4" xfId="7416" xr:uid="{00000000-0005-0000-0000-000072200000}"/>
    <cellStyle name="Normal 2 2 2 4 2 4 2" xfId="48971" xr:uid="{00000000-0005-0000-0000-000073200000}"/>
    <cellStyle name="Normal 2 2 2 4 2 5" xfId="7417" xr:uid="{00000000-0005-0000-0000-000074200000}"/>
    <cellStyle name="Normal 2 2 2 4 2 5 2" xfId="48972" xr:uid="{00000000-0005-0000-0000-000075200000}"/>
    <cellStyle name="Normal 2 2 2 4 2 6" xfId="7418" xr:uid="{00000000-0005-0000-0000-000076200000}"/>
    <cellStyle name="Normal 2 2 2 4 2 6 2" xfId="48973" xr:uid="{00000000-0005-0000-0000-000077200000}"/>
    <cellStyle name="Normal 2 2 2 4 2 7" xfId="48966"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5" xr:uid="{00000000-0005-0000-0000-00007C200000}"/>
    <cellStyle name="Normal 2 2 2 4 3 3" xfId="7422" xr:uid="{00000000-0005-0000-0000-00007D200000}"/>
    <cellStyle name="Normal 2 2 2 4 3 3 2" xfId="48976" xr:uid="{00000000-0005-0000-0000-00007E200000}"/>
    <cellStyle name="Normal 2 2 2 4 3 4" xfId="48974" xr:uid="{00000000-0005-0000-0000-00007F200000}"/>
    <cellStyle name="Normal 2 2 2 4 3_ELEC SAP FCST UPLOAD" xfId="7423" xr:uid="{00000000-0005-0000-0000-000080200000}"/>
    <cellStyle name="Normal 2 2 2 4 4" xfId="7424" xr:uid="{00000000-0005-0000-0000-000081200000}"/>
    <cellStyle name="Normal 2 2 2 4 4 2" xfId="48977" xr:uid="{00000000-0005-0000-0000-000082200000}"/>
    <cellStyle name="Normal 2 2 2 4 5" xfId="7425" xr:uid="{00000000-0005-0000-0000-000083200000}"/>
    <cellStyle name="Normal 2 2 2 4 5 2" xfId="48978" xr:uid="{00000000-0005-0000-0000-000084200000}"/>
    <cellStyle name="Normal 2 2 2 4 6" xfId="7426" xr:uid="{00000000-0005-0000-0000-000085200000}"/>
    <cellStyle name="Normal 2 2 2 4 6 2" xfId="48979" xr:uid="{00000000-0005-0000-0000-000086200000}"/>
    <cellStyle name="Normal 2 2 2 4 7" xfId="48965"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1" xr:uid="{00000000-0005-0000-0000-000095200000}"/>
    <cellStyle name="Normal 2 2 2 5 3" xfId="7440" xr:uid="{00000000-0005-0000-0000-000096200000}"/>
    <cellStyle name="Normal 2 2 2 5 3 2" xfId="48982" xr:uid="{00000000-0005-0000-0000-000097200000}"/>
    <cellStyle name="Normal 2 2 2 5 4" xfId="48980"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3"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4"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5"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5" xr:uid="{00000000-0005-0000-0000-0000C5200000}"/>
    <cellStyle name="Normal 2 2 2 9" xfId="7482" xr:uid="{00000000-0005-0000-0000-0000C6200000}"/>
    <cellStyle name="Normal 2 2 2 9 2" xfId="48986" xr:uid="{00000000-0005-0000-0000-0000C7200000}"/>
    <cellStyle name="Normal 2 2 2_3.1.2 DB Pension Detail" xfId="7483" xr:uid="{00000000-0005-0000-0000-0000C8200000}"/>
    <cellStyle name="Normal 2 2 20" xfId="7484" xr:uid="{00000000-0005-0000-0000-0000C9200000}"/>
    <cellStyle name="Normal 2 2 20 2" xfId="48987" xr:uid="{00000000-0005-0000-0000-0000CA200000}"/>
    <cellStyle name="Normal 2 2 21" xfId="7485" xr:uid="{00000000-0005-0000-0000-0000CB200000}"/>
    <cellStyle name="Normal 2 2 21 2" xfId="48988" xr:uid="{00000000-0005-0000-0000-0000CC200000}"/>
    <cellStyle name="Normal 2 2 22" xfId="7486" xr:uid="{00000000-0005-0000-0000-0000CD200000}"/>
    <cellStyle name="Normal 2 2 22 2" xfId="48989" xr:uid="{00000000-0005-0000-0000-0000CE200000}"/>
    <cellStyle name="Normal 2 2 23" xfId="7487" xr:uid="{00000000-0005-0000-0000-0000CF200000}"/>
    <cellStyle name="Normal 2 2 23 2" xfId="48990" xr:uid="{00000000-0005-0000-0000-0000D0200000}"/>
    <cellStyle name="Normal 2 2 24" xfId="7488" xr:uid="{00000000-0005-0000-0000-0000D1200000}"/>
    <cellStyle name="Normal 2 2 24 2" xfId="48991" xr:uid="{00000000-0005-0000-0000-0000D2200000}"/>
    <cellStyle name="Normal 2 2 25" xfId="7489" xr:uid="{00000000-0005-0000-0000-0000D3200000}"/>
    <cellStyle name="Normal 2 2 25 2" xfId="48992" xr:uid="{00000000-0005-0000-0000-0000D4200000}"/>
    <cellStyle name="Normal 2 2 26" xfId="7490" xr:uid="{00000000-0005-0000-0000-0000D5200000}"/>
    <cellStyle name="Normal 2 2 26 2" xfId="48993"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8999"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8" xr:uid="{00000000-0005-0000-0000-000024210000}"/>
    <cellStyle name="Normal 2 2 3 2 2 2 2 3" xfId="7567" xr:uid="{00000000-0005-0000-0000-000025210000}"/>
    <cellStyle name="Normal 2 2 3 2 2 2 2 3 2" xfId="49000"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7" xr:uid="{00000000-0005-0000-0000-000031210000}"/>
    <cellStyle name="Normal 2 2 3 2 2 2 3" xfId="7578" xr:uid="{00000000-0005-0000-0000-000032210000}"/>
    <cellStyle name="Normal 2 2 3 2 2 2 3 2" xfId="49001" xr:uid="{00000000-0005-0000-0000-000033210000}"/>
    <cellStyle name="Normal 2 2 3 2 2 2 4" xfId="7579" xr:uid="{00000000-0005-0000-0000-000034210000}"/>
    <cellStyle name="Normal 2 2 3 2 2 2 4 2" xfId="49002" xr:uid="{00000000-0005-0000-0000-000035210000}"/>
    <cellStyle name="Normal 2 2 3 2 2 2 5" xfId="7580" xr:uid="{00000000-0005-0000-0000-000036210000}"/>
    <cellStyle name="Normal 2 2 3 2 2 2 5 2" xfId="49003" xr:uid="{00000000-0005-0000-0000-000037210000}"/>
    <cellStyle name="Normal 2 2 3 2 2 2 6" xfId="7581" xr:uid="{00000000-0005-0000-0000-000038210000}"/>
    <cellStyle name="Normal 2 2 3 2 2 2 6 2" xfId="49004"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6" xr:uid="{00000000-0005-0000-0000-000041210000}"/>
    <cellStyle name="Normal 2 2 3 2 2 3" xfId="7589" xr:uid="{00000000-0005-0000-0000-000042210000}"/>
    <cellStyle name="Normal 2 2 3 2 2 3 2" xfId="7590" xr:uid="{00000000-0005-0000-0000-000043210000}"/>
    <cellStyle name="Normal 2 2 3 2 2 3 2 2" xfId="49006" xr:uid="{00000000-0005-0000-0000-000044210000}"/>
    <cellStyle name="Normal 2 2 3 2 2 3 3" xfId="7591" xr:uid="{00000000-0005-0000-0000-000045210000}"/>
    <cellStyle name="Normal 2 2 3 2 2 3 3 2" xfId="49007" xr:uid="{00000000-0005-0000-0000-000046210000}"/>
    <cellStyle name="Normal 2 2 3 2 2 3 4" xfId="49005" xr:uid="{00000000-0005-0000-0000-000047210000}"/>
    <cellStyle name="Normal 2 2 3 2 2 3_ELEC SAP FCST UPLOAD" xfId="7592" xr:uid="{00000000-0005-0000-0000-000048210000}"/>
    <cellStyle name="Normal 2 2 3 2 2 4" xfId="7593" xr:uid="{00000000-0005-0000-0000-000049210000}"/>
    <cellStyle name="Normal 2 2 3 2 2 4 2" xfId="49008" xr:uid="{00000000-0005-0000-0000-00004A210000}"/>
    <cellStyle name="Normal 2 2 3 2 2 5" xfId="7594" xr:uid="{00000000-0005-0000-0000-00004B210000}"/>
    <cellStyle name="Normal 2 2 3 2 2 5 2" xfId="49009" xr:uid="{00000000-0005-0000-0000-00004C210000}"/>
    <cellStyle name="Normal 2 2 3 2 2 6" xfId="7595" xr:uid="{00000000-0005-0000-0000-00004D210000}"/>
    <cellStyle name="Normal 2 2 3 2 2 6 2" xfId="49010"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5" xr:uid="{00000000-0005-0000-0000-000057210000}"/>
    <cellStyle name="Normal 2 2 3 2 3" xfId="7604" xr:uid="{00000000-0005-0000-0000-000058210000}"/>
    <cellStyle name="Normal 2 2 3 2 3 2" xfId="7605" xr:uid="{00000000-0005-0000-0000-000059210000}"/>
    <cellStyle name="Normal 2 2 3 2 3 2 2" xfId="49012" xr:uid="{00000000-0005-0000-0000-00005A210000}"/>
    <cellStyle name="Normal 2 2 3 2 3 3" xfId="7606" xr:uid="{00000000-0005-0000-0000-00005B210000}"/>
    <cellStyle name="Normal 2 2 3 2 3 3 2" xfId="49013" xr:uid="{00000000-0005-0000-0000-00005C210000}"/>
    <cellStyle name="Normal 2 2 3 2 3 4" xfId="49011" xr:uid="{00000000-0005-0000-0000-00005D210000}"/>
    <cellStyle name="Normal 2 2 3 2 3_ELEC SAP FCST UPLOAD" xfId="7607" xr:uid="{00000000-0005-0000-0000-00005E210000}"/>
    <cellStyle name="Normal 2 2 3 2 4" xfId="7608" xr:uid="{00000000-0005-0000-0000-00005F210000}"/>
    <cellStyle name="Normal 2 2 3 2 4 2" xfId="49014" xr:uid="{00000000-0005-0000-0000-000060210000}"/>
    <cellStyle name="Normal 2 2 3 2 5" xfId="7609" xr:uid="{00000000-0005-0000-0000-000061210000}"/>
    <cellStyle name="Normal 2 2 3 2 5 2" xfId="49015" xr:uid="{00000000-0005-0000-0000-000062210000}"/>
    <cellStyle name="Normal 2 2 3 2 6" xfId="7610" xr:uid="{00000000-0005-0000-0000-000063210000}"/>
    <cellStyle name="Normal 2 2 3 2 6 2" xfId="49016" xr:uid="{00000000-0005-0000-0000-000064210000}"/>
    <cellStyle name="Normal 2 2 3 2 7" xfId="7611" xr:uid="{00000000-0005-0000-0000-000065210000}"/>
    <cellStyle name="Normal 2 2 3 2 7 2" xfId="49017"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0" xr:uid="{00000000-0005-0000-0000-000077210000}"/>
    <cellStyle name="Normal 2 2 3 3 2 3" xfId="7628" xr:uid="{00000000-0005-0000-0000-000078210000}"/>
    <cellStyle name="Normal 2 2 3 3 2 3 2" xfId="49021" xr:uid="{00000000-0005-0000-0000-000079210000}"/>
    <cellStyle name="Normal 2 2 3 3 2 4" xfId="49019" xr:uid="{00000000-0005-0000-0000-00007A210000}"/>
    <cellStyle name="Normal 2 2 3 3 2_ELEC SAP FCST UPLOAD" xfId="7629" xr:uid="{00000000-0005-0000-0000-00007B210000}"/>
    <cellStyle name="Normal 2 2 3 3 3" xfId="7630" xr:uid="{00000000-0005-0000-0000-00007C210000}"/>
    <cellStyle name="Normal 2 2 3 3 3 2" xfId="49022" xr:uid="{00000000-0005-0000-0000-00007D210000}"/>
    <cellStyle name="Normal 2 2 3 3 4" xfId="7631" xr:uid="{00000000-0005-0000-0000-00007E210000}"/>
    <cellStyle name="Normal 2 2 3 3 4 2" xfId="49023" xr:uid="{00000000-0005-0000-0000-00007F210000}"/>
    <cellStyle name="Normal 2 2 3 3 5" xfId="7632" xr:uid="{00000000-0005-0000-0000-000080210000}"/>
    <cellStyle name="Normal 2 2 3 3 5 2" xfId="49024" xr:uid="{00000000-0005-0000-0000-000081210000}"/>
    <cellStyle name="Normal 2 2 3 3 6" xfId="7633" xr:uid="{00000000-0005-0000-0000-000082210000}"/>
    <cellStyle name="Normal 2 2 3 3 6 2" xfId="49025" xr:uid="{00000000-0005-0000-0000-000083210000}"/>
    <cellStyle name="Normal 2 2 3 3 7" xfId="49018"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7" xr:uid="{00000000-0005-0000-0000-000092210000}"/>
    <cellStyle name="Normal 2 2 3 4 3" xfId="7647" xr:uid="{00000000-0005-0000-0000-000093210000}"/>
    <cellStyle name="Normal 2 2 3 4 3 2" xfId="49028" xr:uid="{00000000-0005-0000-0000-000094210000}"/>
    <cellStyle name="Normal 2 2 3 4 4" xfId="49026"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29"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0"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1"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4"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5"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4" xr:uid="{00000000-0005-0000-0000-00001C220000}"/>
    <cellStyle name="Normal 2 2 4 2 2 3" xfId="7777" xr:uid="{00000000-0005-0000-0000-00001D220000}"/>
    <cellStyle name="Normal 2 2 4 2 2 3 2" xfId="49036"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3" xr:uid="{00000000-0005-0000-0000-000029220000}"/>
    <cellStyle name="Normal 2 2 4 2 3" xfId="7788" xr:uid="{00000000-0005-0000-0000-00002A220000}"/>
    <cellStyle name="Normal 2 2 4 2 3 2" xfId="49037" xr:uid="{00000000-0005-0000-0000-00002B220000}"/>
    <cellStyle name="Normal 2 2 4 2 4" xfId="7789" xr:uid="{00000000-0005-0000-0000-00002C220000}"/>
    <cellStyle name="Normal 2 2 4 2 4 2" xfId="49038" xr:uid="{00000000-0005-0000-0000-00002D220000}"/>
    <cellStyle name="Normal 2 2 4 2 5" xfId="7790" xr:uid="{00000000-0005-0000-0000-00002E220000}"/>
    <cellStyle name="Normal 2 2 4 2 5 2" xfId="49039" xr:uid="{00000000-0005-0000-0000-00002F220000}"/>
    <cellStyle name="Normal 2 2 4 2 6" xfId="7791" xr:uid="{00000000-0005-0000-0000-000030220000}"/>
    <cellStyle name="Normal 2 2 4 2 6 2" xfId="49040"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2" xr:uid="{00000000-0005-0000-0000-000042220000}"/>
    <cellStyle name="Normal 2 2 4 3 3" xfId="7808" xr:uid="{00000000-0005-0000-0000-000043220000}"/>
    <cellStyle name="Normal 2 2 4 3 3 2" xfId="49043" xr:uid="{00000000-0005-0000-0000-000044220000}"/>
    <cellStyle name="Normal 2 2 4 3 4" xfId="49041"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4"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5"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6"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2"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8"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49"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7"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0"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1"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2"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3"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4" xr:uid="{00000000-0005-0000-0000-000027250000}"/>
    <cellStyle name="Normal 2 21" xfId="8535" xr:uid="{00000000-0005-0000-0000-000028250000}"/>
    <cellStyle name="Normal 2 21 2" xfId="49055" xr:uid="{00000000-0005-0000-0000-000029250000}"/>
    <cellStyle name="Normal 2 22" xfId="8536" xr:uid="{00000000-0005-0000-0000-00002A250000}"/>
    <cellStyle name="Normal 2 22 2" xfId="49056" xr:uid="{00000000-0005-0000-0000-00002B250000}"/>
    <cellStyle name="Normal 2 23" xfId="8537" xr:uid="{00000000-0005-0000-0000-00002C250000}"/>
    <cellStyle name="Normal 2 23 2" xfId="49057" xr:uid="{00000000-0005-0000-0000-00002D250000}"/>
    <cellStyle name="Normal 2 24" xfId="8538" xr:uid="{00000000-0005-0000-0000-00002E250000}"/>
    <cellStyle name="Normal 2 24 2" xfId="49058" xr:uid="{00000000-0005-0000-0000-00002F250000}"/>
    <cellStyle name="Normal 2 25" xfId="8539" xr:uid="{00000000-0005-0000-0000-000030250000}"/>
    <cellStyle name="Normal 2 25 2" xfId="49059" xr:uid="{00000000-0005-0000-0000-000031250000}"/>
    <cellStyle name="Normal 2 26" xfId="8540" xr:uid="{00000000-0005-0000-0000-000032250000}"/>
    <cellStyle name="Normal 2 26 2" xfId="49060" xr:uid="{00000000-0005-0000-0000-000033250000}"/>
    <cellStyle name="Normal 2 27" xfId="8541" xr:uid="{00000000-0005-0000-0000-000034250000}"/>
    <cellStyle name="Normal 2 27 2" xfId="49061"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7"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6" xr:uid="{00000000-0005-0000-0000-000082250000}"/>
    <cellStyle name="Normal 2 3 2 2 2 2 3" xfId="8617" xr:uid="{00000000-0005-0000-0000-000083250000}"/>
    <cellStyle name="Normal 2 3 2 2 2 2 3 2" xfId="49068"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5" xr:uid="{00000000-0005-0000-0000-00008F250000}"/>
    <cellStyle name="Normal 2 3 2 2 2 3" xfId="8628" xr:uid="{00000000-0005-0000-0000-000090250000}"/>
    <cellStyle name="Normal 2 3 2 2 2 3 2" xfId="49069" xr:uid="{00000000-0005-0000-0000-000091250000}"/>
    <cellStyle name="Normal 2 3 2 2 2 4" xfId="8629" xr:uid="{00000000-0005-0000-0000-000092250000}"/>
    <cellStyle name="Normal 2 3 2 2 2 4 2" xfId="49070" xr:uid="{00000000-0005-0000-0000-000093250000}"/>
    <cellStyle name="Normal 2 3 2 2 2 5" xfId="8630" xr:uid="{00000000-0005-0000-0000-000094250000}"/>
    <cellStyle name="Normal 2 3 2 2 2 5 2" xfId="49071" xr:uid="{00000000-0005-0000-0000-000095250000}"/>
    <cellStyle name="Normal 2 3 2 2 2 6" xfId="8631" xr:uid="{00000000-0005-0000-0000-000096250000}"/>
    <cellStyle name="Normal 2 3 2 2 2 6 2" xfId="49072"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4" xr:uid="{00000000-0005-0000-0000-0000A8250000}"/>
    <cellStyle name="Normal 2 3 2 2 3 3" xfId="8648" xr:uid="{00000000-0005-0000-0000-0000A9250000}"/>
    <cellStyle name="Normal 2 3 2 2 3 3 2" xfId="49075" xr:uid="{00000000-0005-0000-0000-0000AA250000}"/>
    <cellStyle name="Normal 2 3 2 2 3 4" xfId="49073"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6"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7"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8"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4"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0"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79" xr:uid="{00000000-0005-0000-0000-000026260000}"/>
    <cellStyle name="Normal 2 3 2 3 3" xfId="8766" xr:uid="{00000000-0005-0000-0000-000027260000}"/>
    <cellStyle name="Normal 2 3 2 3 3 2" xfId="49081"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2"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3"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4"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5"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3"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8"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7" xr:uid="{00000000-0005-0000-0000-0000B6260000}"/>
    <cellStyle name="Normal 2 3 3 2 3" xfId="8902" xr:uid="{00000000-0005-0000-0000-0000B7260000}"/>
    <cellStyle name="Normal 2 3 3 2 3 2" xfId="49089"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0"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1"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2"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3"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6"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5"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6"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4"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7"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8"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099"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2"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0"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4"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5"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3"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6"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7"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8"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09"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2"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1"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2"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0"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3"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4"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5"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1"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6"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7"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8"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19"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0"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1"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2"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5"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7"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3"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6"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0"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3"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0"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5"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6"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5" xr:uid="{00000000-0005-0000-0000-0000D4330000}"/>
    <cellStyle name="Normal 3 10 3" xfId="12212" xr:uid="{00000000-0005-0000-0000-0000D5330000}"/>
    <cellStyle name="Normal 3 10 3 2" xfId="49127" xr:uid="{00000000-0005-0000-0000-0000D6330000}"/>
    <cellStyle name="Normal 3 10 4" xfId="12213" xr:uid="{00000000-0005-0000-0000-0000D7330000}"/>
    <cellStyle name="Normal 3 10 4 2" xfId="49128" xr:uid="{00000000-0005-0000-0000-0000D8330000}"/>
    <cellStyle name="Normal 3 10 5" xfId="12214" xr:uid="{00000000-0005-0000-0000-0000D9330000}"/>
    <cellStyle name="Normal 3 10 5 2" xfId="49129" xr:uid="{00000000-0005-0000-0000-0000DA330000}"/>
    <cellStyle name="Normal 3 10 6" xfId="12215" xr:uid="{00000000-0005-0000-0000-0000DB330000}"/>
    <cellStyle name="Normal 3 10 6 2" xfId="49130" xr:uid="{00000000-0005-0000-0000-0000DC330000}"/>
    <cellStyle name="Normal 3 10 7" xfId="12216" xr:uid="{00000000-0005-0000-0000-0000DD330000}"/>
    <cellStyle name="Normal 3 10 7 2" xfId="49131"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2"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3"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4" xr:uid="{00000000-0005-0000-0000-000006340000}"/>
    <cellStyle name="Normal 3 14" xfId="12253" xr:uid="{00000000-0005-0000-0000-000007340000}"/>
    <cellStyle name="Normal 3 14 2" xfId="49135" xr:uid="{00000000-0005-0000-0000-000008340000}"/>
    <cellStyle name="Normal 3 15" xfId="12254" xr:uid="{00000000-0005-0000-0000-000009340000}"/>
    <cellStyle name="Normal 3 15 2" xfId="49136" xr:uid="{00000000-0005-0000-0000-00000A340000}"/>
    <cellStyle name="Normal 3 16" xfId="12255" xr:uid="{00000000-0005-0000-0000-00000B340000}"/>
    <cellStyle name="Normal 3 16 2" xfId="49137" xr:uid="{00000000-0005-0000-0000-00000C340000}"/>
    <cellStyle name="Normal 3 17" xfId="12256" xr:uid="{00000000-0005-0000-0000-00000D340000}"/>
    <cellStyle name="Normal 3 17 2" xfId="49138" xr:uid="{00000000-0005-0000-0000-00000E340000}"/>
    <cellStyle name="Normal 3 18" xfId="12257" xr:uid="{00000000-0005-0000-0000-00000F340000}"/>
    <cellStyle name="Normal 3 18 2" xfId="49139" xr:uid="{00000000-0005-0000-0000-000010340000}"/>
    <cellStyle name="Normal 3 19" xfId="12258" xr:uid="{00000000-0005-0000-0000-000011340000}"/>
    <cellStyle name="Normal 3 19 2" xfId="49140" xr:uid="{00000000-0005-0000-0000-000012340000}"/>
    <cellStyle name="Normal 3 2" xfId="89" xr:uid="{00000000-0005-0000-0000-000013340000}"/>
    <cellStyle name="Normal 3 2 10" xfId="12259" xr:uid="{00000000-0005-0000-0000-000014340000}"/>
    <cellStyle name="Normal 3 2 10 2" xfId="49142" xr:uid="{00000000-0005-0000-0000-000015340000}"/>
    <cellStyle name="Normal 3 2 11" xfId="12260" xr:uid="{00000000-0005-0000-0000-000016340000}"/>
    <cellStyle name="Normal 3 2 11 2" xfId="49143" xr:uid="{00000000-0005-0000-0000-000017340000}"/>
    <cellStyle name="Normal 3 2 12" xfId="12261" xr:uid="{00000000-0005-0000-0000-000018340000}"/>
    <cellStyle name="Normal 3 2 12 2" xfId="49144" xr:uid="{00000000-0005-0000-0000-000019340000}"/>
    <cellStyle name="Normal 3 2 13" xfId="12262" xr:uid="{00000000-0005-0000-0000-00001A340000}"/>
    <cellStyle name="Normal 3 2 13 2" xfId="49145" xr:uid="{00000000-0005-0000-0000-00001B340000}"/>
    <cellStyle name="Normal 3 2 14" xfId="12263" xr:uid="{00000000-0005-0000-0000-00001C340000}"/>
    <cellStyle name="Normal 3 2 14 2" xfId="49146" xr:uid="{00000000-0005-0000-0000-00001D340000}"/>
    <cellStyle name="Normal 3 2 15" xfId="12264" xr:uid="{00000000-0005-0000-0000-00001E340000}"/>
    <cellStyle name="Normal 3 2 15 2" xfId="49147" xr:uid="{00000000-0005-0000-0000-00001F340000}"/>
    <cellStyle name="Normal 3 2 16" xfId="12265" xr:uid="{00000000-0005-0000-0000-000020340000}"/>
    <cellStyle name="Normal 3 2 16 2" xfId="49148"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0" xr:uid="{00000000-0005-0000-0000-000031340000}"/>
    <cellStyle name="Normal 3 2 2 3" xfId="49151" xr:uid="{00000000-0005-0000-0000-000032340000}"/>
    <cellStyle name="Normal 3 2 2 4" xfId="49152" xr:uid="{00000000-0005-0000-0000-000033340000}"/>
    <cellStyle name="Normal 3 2 2 5" xfId="49153" xr:uid="{00000000-0005-0000-0000-000034340000}"/>
    <cellStyle name="Normal 3 2 2 6" xfId="49154" xr:uid="{00000000-0005-0000-0000-000035340000}"/>
    <cellStyle name="Normal 3 2 2 7" xfId="49155" xr:uid="{00000000-0005-0000-0000-000036340000}"/>
    <cellStyle name="Normal 3 2 2 8" xfId="49149"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6"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7"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8"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59"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0"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1" xr:uid="{00000000-0005-0000-0000-00009D340000}"/>
    <cellStyle name="Normal 3 2 8" xfId="12377" xr:uid="{00000000-0005-0000-0000-00009E340000}"/>
    <cellStyle name="Normal 3 2 8 2" xfId="49161" xr:uid="{00000000-0005-0000-0000-00009F340000}"/>
    <cellStyle name="Normal 3 2 9" xfId="12378" xr:uid="{00000000-0005-0000-0000-0000A0340000}"/>
    <cellStyle name="Normal 3 2 9 2" xfId="49162" xr:uid="{00000000-0005-0000-0000-0000A1340000}"/>
    <cellStyle name="Normal 3 2_3.1.2 DB Pension Detail" xfId="12379" xr:uid="{00000000-0005-0000-0000-0000A2340000}"/>
    <cellStyle name="Normal 3 20" xfId="12380" xr:uid="{00000000-0005-0000-0000-0000A3340000}"/>
    <cellStyle name="Normal 3 20 2" xfId="49163"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5"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4"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6"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7"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8"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69"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0"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1"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4"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7"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6" xr:uid="{00000000-0005-0000-0000-0000193E0000}"/>
    <cellStyle name="Normal 4 2 2 2 2 3" xfId="14789" xr:uid="{00000000-0005-0000-0000-00001A3E0000}"/>
    <cellStyle name="Normal 4 2 2 2 2 3 2" xfId="49178"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5" xr:uid="{00000000-0005-0000-0000-0000263E0000}"/>
    <cellStyle name="Normal 4 2 2 2 3" xfId="14800" xr:uid="{00000000-0005-0000-0000-0000273E0000}"/>
    <cellStyle name="Normal 4 2 2 2 3 2" xfId="49179" xr:uid="{00000000-0005-0000-0000-0000283E0000}"/>
    <cellStyle name="Normal 4 2 2 2 4" xfId="14801" xr:uid="{00000000-0005-0000-0000-0000293E0000}"/>
    <cellStyle name="Normal 4 2 2 2 4 2" xfId="49180" xr:uid="{00000000-0005-0000-0000-00002A3E0000}"/>
    <cellStyle name="Normal 4 2 2 2 5" xfId="14802" xr:uid="{00000000-0005-0000-0000-00002B3E0000}"/>
    <cellStyle name="Normal 4 2 2 2 5 2" xfId="49181" xr:uid="{00000000-0005-0000-0000-00002C3E0000}"/>
    <cellStyle name="Normal 4 2 2 2 6" xfId="14803" xr:uid="{00000000-0005-0000-0000-00002D3E0000}"/>
    <cellStyle name="Normal 4 2 2 2 6 2" xfId="49182"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4" xr:uid="{00000000-0005-0000-0000-0000363E0000}"/>
    <cellStyle name="Normal 4 2 2 3" xfId="14811" xr:uid="{00000000-0005-0000-0000-0000373E0000}"/>
    <cellStyle name="Normal 4 2 2 3 2" xfId="14812" xr:uid="{00000000-0005-0000-0000-0000383E0000}"/>
    <cellStyle name="Normal 4 2 2 3 2 2" xfId="49184" xr:uid="{00000000-0005-0000-0000-0000393E0000}"/>
    <cellStyle name="Normal 4 2 2 3 3" xfId="14813" xr:uid="{00000000-0005-0000-0000-00003A3E0000}"/>
    <cellStyle name="Normal 4 2 2 3 3 2" xfId="49185" xr:uid="{00000000-0005-0000-0000-00003B3E0000}"/>
    <cellStyle name="Normal 4 2 2 3 4" xfId="49183" xr:uid="{00000000-0005-0000-0000-00003C3E0000}"/>
    <cellStyle name="Normal 4 2 2 3_ELEC SAP FCST UPLOAD" xfId="14814" xr:uid="{00000000-0005-0000-0000-00003D3E0000}"/>
    <cellStyle name="Normal 4 2 2 4" xfId="14815" xr:uid="{00000000-0005-0000-0000-00003E3E0000}"/>
    <cellStyle name="Normal 4 2 2 4 2" xfId="49186" xr:uid="{00000000-0005-0000-0000-00003F3E0000}"/>
    <cellStyle name="Normal 4 2 2 5" xfId="14816" xr:uid="{00000000-0005-0000-0000-0000403E0000}"/>
    <cellStyle name="Normal 4 2 2 5 2" xfId="49187" xr:uid="{00000000-0005-0000-0000-0000413E0000}"/>
    <cellStyle name="Normal 4 2 2 6" xfId="14817" xr:uid="{00000000-0005-0000-0000-0000423E0000}"/>
    <cellStyle name="Normal 4 2 2 6 2" xfId="49188"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3" xr:uid="{00000000-0005-0000-0000-00004C3E0000}"/>
    <cellStyle name="Normal 4 2 3" xfId="99" xr:uid="{00000000-0005-0000-0000-00004D3E0000}"/>
    <cellStyle name="Normal 4 2 3 2" xfId="14826" xr:uid="{00000000-0005-0000-0000-00004E3E0000}"/>
    <cellStyle name="Normal 4 2 3 2 2" xfId="49190" xr:uid="{00000000-0005-0000-0000-00004F3E0000}"/>
    <cellStyle name="Normal 4 2 3 3" xfId="14827" xr:uid="{00000000-0005-0000-0000-0000503E0000}"/>
    <cellStyle name="Normal 4 2 3 3 2" xfId="49191" xr:uid="{00000000-0005-0000-0000-0000513E0000}"/>
    <cellStyle name="Normal 4 2 3 4" xfId="49189" xr:uid="{00000000-0005-0000-0000-0000523E0000}"/>
    <cellStyle name="Normal 4 2 3_ELEC SAP FCST UPLOAD" xfId="14828" xr:uid="{00000000-0005-0000-0000-0000533E0000}"/>
    <cellStyle name="Normal 4 2 4" xfId="14829" xr:uid="{00000000-0005-0000-0000-0000543E0000}"/>
    <cellStyle name="Normal 4 2 4 2" xfId="49192" xr:uid="{00000000-0005-0000-0000-0000553E0000}"/>
    <cellStyle name="Normal 4 2 5" xfId="14830" xr:uid="{00000000-0005-0000-0000-0000563E0000}"/>
    <cellStyle name="Normal 4 2 5 2" xfId="49193" xr:uid="{00000000-0005-0000-0000-0000573E0000}"/>
    <cellStyle name="Normal 4 2 6" xfId="14831" xr:uid="{00000000-0005-0000-0000-0000583E0000}"/>
    <cellStyle name="Normal 4 2 6 2" xfId="49194" xr:uid="{00000000-0005-0000-0000-0000593E0000}"/>
    <cellStyle name="Normal 4 2 7" xfId="14832" xr:uid="{00000000-0005-0000-0000-00005A3E0000}"/>
    <cellStyle name="Normal 4 2 7 2" xfId="49195"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8" xr:uid="{00000000-0005-0000-0000-00006C3E0000}"/>
    <cellStyle name="Normal 4 3 2 3" xfId="14849" xr:uid="{00000000-0005-0000-0000-00006D3E0000}"/>
    <cellStyle name="Normal 4 3 2 3 2" xfId="49199" xr:uid="{00000000-0005-0000-0000-00006E3E0000}"/>
    <cellStyle name="Normal 4 3 2 4" xfId="49197" xr:uid="{00000000-0005-0000-0000-00006F3E0000}"/>
    <cellStyle name="Normal 4 3 2_ELEC SAP FCST UPLOAD" xfId="14850" xr:uid="{00000000-0005-0000-0000-0000703E0000}"/>
    <cellStyle name="Normal 4 3 3" xfId="14851" xr:uid="{00000000-0005-0000-0000-0000713E0000}"/>
    <cellStyle name="Normal 4 3 3 2" xfId="49200" xr:uid="{00000000-0005-0000-0000-0000723E0000}"/>
    <cellStyle name="Normal 4 3 4" xfId="14852" xr:uid="{00000000-0005-0000-0000-0000733E0000}"/>
    <cellStyle name="Normal 4 3 4 2" xfId="49201" xr:uid="{00000000-0005-0000-0000-0000743E0000}"/>
    <cellStyle name="Normal 4 3 5" xfId="14853" xr:uid="{00000000-0005-0000-0000-0000753E0000}"/>
    <cellStyle name="Normal 4 3 5 2" xfId="49202" xr:uid="{00000000-0005-0000-0000-0000763E0000}"/>
    <cellStyle name="Normal 4 3 6" xfId="14854" xr:uid="{00000000-0005-0000-0000-0000773E0000}"/>
    <cellStyle name="Normal 4 3 6 2" xfId="49203" xr:uid="{00000000-0005-0000-0000-0000783E0000}"/>
    <cellStyle name="Normal 4 3 7" xfId="49196"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4"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5"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6"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2"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0"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09" xr:uid="{00000000-0005-0000-0000-00006D430000}"/>
    <cellStyle name="Normal 5 2 2 3" xfId="16117" xr:uid="{00000000-0005-0000-0000-00006E430000}"/>
    <cellStyle name="Normal 5 2 2 3 2" xfId="49211"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8" xr:uid="{00000000-0005-0000-0000-00007A430000}"/>
    <cellStyle name="Normal 5 2 3" xfId="16128" xr:uid="{00000000-0005-0000-0000-00007B430000}"/>
    <cellStyle name="Normal 5 2 3 2" xfId="49212" xr:uid="{00000000-0005-0000-0000-00007C430000}"/>
    <cellStyle name="Normal 5 2 4" xfId="16129" xr:uid="{00000000-0005-0000-0000-00007D430000}"/>
    <cellStyle name="Normal 5 2 4 2" xfId="49213" xr:uid="{00000000-0005-0000-0000-00007E430000}"/>
    <cellStyle name="Normal 5 2 5" xfId="16130" xr:uid="{00000000-0005-0000-0000-00007F430000}"/>
    <cellStyle name="Normal 5 2 5 2" xfId="49214" xr:uid="{00000000-0005-0000-0000-000080430000}"/>
    <cellStyle name="Normal 5 2 6" xfId="16131" xr:uid="{00000000-0005-0000-0000-000081430000}"/>
    <cellStyle name="Normal 5 2 6 2" xfId="49215"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6"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7"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8"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7"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19"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0"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0"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39" xr:uid="{00000000-0005-0000-0000-000006470000}"/>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1"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2"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3"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4"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89" xr:uid="{00000000-0005-0000-0000-0000754B0000}"/>
    <cellStyle name="Note 2 2 2 3" xfId="18147" xr:uid="{00000000-0005-0000-0000-0000764B0000}"/>
    <cellStyle name="Note 2 2 2 3 2" xfId="18148" xr:uid="{00000000-0005-0000-0000-0000774B0000}"/>
    <cellStyle name="Note 2 2 2 3 3" xfId="51396"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5"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8" xr:uid="{00000000-0005-0000-0000-0000834B0000}"/>
    <cellStyle name="Note 2 2 4" xfId="18158" xr:uid="{00000000-0005-0000-0000-0000844B0000}"/>
    <cellStyle name="Note 2 2 4 2" xfId="18159" xr:uid="{00000000-0005-0000-0000-0000854B0000}"/>
    <cellStyle name="Note 2 2 4 3" xfId="51494"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7"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7" xr:uid="{00000000-0005-0000-0000-00009B4B0000}"/>
    <cellStyle name="Note 2 3 2 3" xfId="51163" xr:uid="{00000000-0005-0000-0000-00009C4B0000}"/>
    <cellStyle name="Note 2 3 2 4" xfId="49796" xr:uid="{00000000-0005-0000-0000-00009D4B0000}"/>
    <cellStyle name="Note 2 3 3" xfId="18179" xr:uid="{00000000-0005-0000-0000-00009E4B0000}"/>
    <cellStyle name="Note 2 3 3 2" xfId="50576" xr:uid="{00000000-0005-0000-0000-00009F4B0000}"/>
    <cellStyle name="Note 2 3 4" xfId="51481" xr:uid="{00000000-0005-0000-0000-0000A04B0000}"/>
    <cellStyle name="Note 2 3 5" xfId="49468"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8" xr:uid="{00000000-0005-0000-0000-0000AF4B0000}"/>
    <cellStyle name="Note 2 4 2 3" xfId="51385" xr:uid="{00000000-0005-0000-0000-0000B04B0000}"/>
    <cellStyle name="Note 2 4 2 4" xfId="49806" xr:uid="{00000000-0005-0000-0000-0000B14B0000}"/>
    <cellStyle name="Note 2 4 3" xfId="18193" xr:uid="{00000000-0005-0000-0000-0000B24B0000}"/>
    <cellStyle name="Note 2 4 3 2" xfId="50567" xr:uid="{00000000-0005-0000-0000-0000B34B0000}"/>
    <cellStyle name="Note 2 4 4" xfId="50948" xr:uid="{00000000-0005-0000-0000-0000B44B0000}"/>
    <cellStyle name="Note 2 4 5" xfId="49478"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7" xr:uid="{00000000-0005-0000-0000-0000C34B0000}"/>
    <cellStyle name="Note 2 5 3" xfId="18207" xr:uid="{00000000-0005-0000-0000-0000C44B0000}"/>
    <cellStyle name="Note 2 5 3 2" xfId="50656" xr:uid="{00000000-0005-0000-0000-0000C54B0000}"/>
    <cellStyle name="Note 2 5 4" xfId="49637"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7" xr:uid="{00000000-0005-0000-0000-0000D34B0000}"/>
    <cellStyle name="Note 2 6 3" xfId="51334" xr:uid="{00000000-0005-0000-0000-0000D44B0000}"/>
    <cellStyle name="Note 2 6 4" xfId="50042"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1"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4"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6"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5" xr:uid="{00000000-0005-0000-0000-0000024C0000}"/>
    <cellStyle name="Note 3" xfId="18261" xr:uid="{00000000-0005-0000-0000-0000034C0000}"/>
    <cellStyle name="Note 3 10" xfId="49467" xr:uid="{00000000-0005-0000-0000-0000044C0000}"/>
    <cellStyle name="Note 3 10 2" xfId="49795" xr:uid="{00000000-0005-0000-0000-0000054C0000}"/>
    <cellStyle name="Note 3 10 2 2" xfId="50208" xr:uid="{00000000-0005-0000-0000-0000064C0000}"/>
    <cellStyle name="Note 3 10 2 3" xfId="51533" xr:uid="{00000000-0005-0000-0000-0000074C0000}"/>
    <cellStyle name="Note 3 10 3" xfId="50577" xr:uid="{00000000-0005-0000-0000-0000084C0000}"/>
    <cellStyle name="Note 3 10 4" xfId="51225" xr:uid="{00000000-0005-0000-0000-0000094C0000}"/>
    <cellStyle name="Note 3 11" xfId="49479" xr:uid="{00000000-0005-0000-0000-00000A4C0000}"/>
    <cellStyle name="Note 3 11 2" xfId="49807" xr:uid="{00000000-0005-0000-0000-00000B4C0000}"/>
    <cellStyle name="Note 3 11 2 2" xfId="50197" xr:uid="{00000000-0005-0000-0000-00000C4C0000}"/>
    <cellStyle name="Note 3 11 2 3" xfId="51624" xr:uid="{00000000-0005-0000-0000-00000D4C0000}"/>
    <cellStyle name="Note 3 11 3" xfId="50566" xr:uid="{00000000-0005-0000-0000-00000E4C0000}"/>
    <cellStyle name="Note 3 11 4" xfId="51236" xr:uid="{00000000-0005-0000-0000-00000F4C0000}"/>
    <cellStyle name="Note 3 12" xfId="49638" xr:uid="{00000000-0005-0000-0000-0000104C0000}"/>
    <cellStyle name="Note 3 12 2" xfId="50990" xr:uid="{00000000-0005-0000-0000-0000114C0000}"/>
    <cellStyle name="Note 3 12 3" xfId="50652" xr:uid="{00000000-0005-0000-0000-0000124C0000}"/>
    <cellStyle name="Note 3 13" xfId="50041" xr:uid="{00000000-0005-0000-0000-0000134C0000}"/>
    <cellStyle name="Note 3 13 2" xfId="51086" xr:uid="{00000000-0005-0000-0000-0000144C0000}"/>
    <cellStyle name="Note 3 13 3" xfId="51566" xr:uid="{00000000-0005-0000-0000-0000154C0000}"/>
    <cellStyle name="Note 3 14" xfId="50760" xr:uid="{00000000-0005-0000-0000-0000164C0000}"/>
    <cellStyle name="Note 3 15" xfId="50955" xr:uid="{00000000-0005-0000-0000-0000174C0000}"/>
    <cellStyle name="Note 3 16" xfId="51142" xr:uid="{00000000-0005-0000-0000-0000184C0000}"/>
    <cellStyle name="Note 3 17" xfId="49226" xr:uid="{00000000-0005-0000-0000-0000194C0000}"/>
    <cellStyle name="Note 3 2" xfId="18262" xr:uid="{00000000-0005-0000-0000-00001A4C0000}"/>
    <cellStyle name="Note 3 2 10" xfId="49227" xr:uid="{00000000-0005-0000-0000-00001B4C0000}"/>
    <cellStyle name="Note 3 2 2" xfId="18263" xr:uid="{00000000-0005-0000-0000-00001C4C0000}"/>
    <cellStyle name="Note 3 2 2 2" xfId="49817" xr:uid="{00000000-0005-0000-0000-00001D4C0000}"/>
    <cellStyle name="Note 3 2 2 2 2" xfId="50188" xr:uid="{00000000-0005-0000-0000-00001E4C0000}"/>
    <cellStyle name="Note 3 2 2 2 3" xfId="51276" xr:uid="{00000000-0005-0000-0000-00001F4C0000}"/>
    <cellStyle name="Note 3 2 2 3" xfId="50556" xr:uid="{00000000-0005-0000-0000-0000204C0000}"/>
    <cellStyle name="Note 3 2 2 4" xfId="51457" xr:uid="{00000000-0005-0000-0000-0000214C0000}"/>
    <cellStyle name="Note 3 2 2 5" xfId="49489" xr:uid="{00000000-0005-0000-0000-0000224C0000}"/>
    <cellStyle name="Note 3 2 3" xfId="49466" xr:uid="{00000000-0005-0000-0000-0000234C0000}"/>
    <cellStyle name="Note 3 2 3 2" xfId="49794" xr:uid="{00000000-0005-0000-0000-0000244C0000}"/>
    <cellStyle name="Note 3 2 3 2 2" xfId="50209" xr:uid="{00000000-0005-0000-0000-0000254C0000}"/>
    <cellStyle name="Note 3 2 3 2 3" xfId="51275" xr:uid="{00000000-0005-0000-0000-0000264C0000}"/>
    <cellStyle name="Note 3 2 3 3" xfId="50578" xr:uid="{00000000-0005-0000-0000-0000274C0000}"/>
    <cellStyle name="Note 3 2 3 4" xfId="51460" xr:uid="{00000000-0005-0000-0000-0000284C0000}"/>
    <cellStyle name="Note 3 2 4" xfId="49480" xr:uid="{00000000-0005-0000-0000-0000294C0000}"/>
    <cellStyle name="Note 3 2 4 2" xfId="49808" xr:uid="{00000000-0005-0000-0000-00002A4C0000}"/>
    <cellStyle name="Note 3 2 4 2 2" xfId="50196" xr:uid="{00000000-0005-0000-0000-00002B4C0000}"/>
    <cellStyle name="Note 3 2 4 2 3" xfId="51139" xr:uid="{00000000-0005-0000-0000-00002C4C0000}"/>
    <cellStyle name="Note 3 2 4 3" xfId="50565" xr:uid="{00000000-0005-0000-0000-00002D4C0000}"/>
    <cellStyle name="Note 3 2 4 4" xfId="51493" xr:uid="{00000000-0005-0000-0000-00002E4C0000}"/>
    <cellStyle name="Note 3 2 5" xfId="49639" xr:uid="{00000000-0005-0000-0000-00002F4C0000}"/>
    <cellStyle name="Note 3 2 5 2" xfId="50903" xr:uid="{00000000-0005-0000-0000-0000304C0000}"/>
    <cellStyle name="Note 3 2 5 3" xfId="50653" xr:uid="{00000000-0005-0000-0000-0000314C0000}"/>
    <cellStyle name="Note 3 2 6" xfId="50040" xr:uid="{00000000-0005-0000-0000-0000324C0000}"/>
    <cellStyle name="Note 3 2 6 2" xfId="51085" xr:uid="{00000000-0005-0000-0000-0000334C0000}"/>
    <cellStyle name="Note 3 2 6 3" xfId="51309" xr:uid="{00000000-0005-0000-0000-0000344C0000}"/>
    <cellStyle name="Note 3 2 7" xfId="50759" xr:uid="{00000000-0005-0000-0000-0000354C0000}"/>
    <cellStyle name="Note 3 2 8" xfId="50907" xr:uid="{00000000-0005-0000-0000-0000364C0000}"/>
    <cellStyle name="Note 3 2 9" xfId="50775" xr:uid="{00000000-0005-0000-0000-0000374C0000}"/>
    <cellStyle name="Note 3 3" xfId="18264" xr:uid="{00000000-0005-0000-0000-0000384C0000}"/>
    <cellStyle name="Note 3 3 10" xfId="49228" xr:uid="{00000000-0005-0000-0000-0000394C0000}"/>
    <cellStyle name="Note 3 3 2" xfId="18265" xr:uid="{00000000-0005-0000-0000-00003A4C0000}"/>
    <cellStyle name="Note 3 3 2 2" xfId="49818" xr:uid="{00000000-0005-0000-0000-00003B4C0000}"/>
    <cellStyle name="Note 3 3 2 2 2" xfId="50187" xr:uid="{00000000-0005-0000-0000-00003C4C0000}"/>
    <cellStyle name="Note 3 3 2 2 3" xfId="51534" xr:uid="{00000000-0005-0000-0000-00003D4C0000}"/>
    <cellStyle name="Note 3 3 2 3" xfId="50555" xr:uid="{00000000-0005-0000-0000-00003E4C0000}"/>
    <cellStyle name="Note 3 3 2 4" xfId="51355" xr:uid="{00000000-0005-0000-0000-00003F4C0000}"/>
    <cellStyle name="Note 3 3 2 5" xfId="49490" xr:uid="{00000000-0005-0000-0000-0000404C0000}"/>
    <cellStyle name="Note 3 3 3" xfId="49465" xr:uid="{00000000-0005-0000-0000-0000414C0000}"/>
    <cellStyle name="Note 3 3 3 2" xfId="49793" xr:uid="{00000000-0005-0000-0000-0000424C0000}"/>
    <cellStyle name="Note 3 3 3 2 2" xfId="50210" xr:uid="{00000000-0005-0000-0000-0000434C0000}"/>
    <cellStyle name="Note 3 3 3 2 3" xfId="50882" xr:uid="{00000000-0005-0000-0000-0000444C0000}"/>
    <cellStyle name="Note 3 3 3 3" xfId="50579" xr:uid="{00000000-0005-0000-0000-0000454C0000}"/>
    <cellStyle name="Note 3 3 3 4" xfId="51202" xr:uid="{00000000-0005-0000-0000-0000464C0000}"/>
    <cellStyle name="Note 3 3 4" xfId="49481" xr:uid="{00000000-0005-0000-0000-0000474C0000}"/>
    <cellStyle name="Note 3 3 4 2" xfId="49809" xr:uid="{00000000-0005-0000-0000-0000484C0000}"/>
    <cellStyle name="Note 3 3 4 2 2" xfId="50195" xr:uid="{00000000-0005-0000-0000-0000494C0000}"/>
    <cellStyle name="Note 3 3 4 2 3" xfId="50897" xr:uid="{00000000-0005-0000-0000-00004A4C0000}"/>
    <cellStyle name="Note 3 3 4 3" xfId="50564" xr:uid="{00000000-0005-0000-0000-00004B4C0000}"/>
    <cellStyle name="Note 3 3 4 4" xfId="51200" xr:uid="{00000000-0005-0000-0000-00004C4C0000}"/>
    <cellStyle name="Note 3 3 5" xfId="49640" xr:uid="{00000000-0005-0000-0000-00004D4C0000}"/>
    <cellStyle name="Note 3 3 5 2" xfId="50928" xr:uid="{00000000-0005-0000-0000-00004E4C0000}"/>
    <cellStyle name="Note 3 3 5 3" xfId="50654" xr:uid="{00000000-0005-0000-0000-00004F4C0000}"/>
    <cellStyle name="Note 3 3 6" xfId="50039" xr:uid="{00000000-0005-0000-0000-0000504C0000}"/>
    <cellStyle name="Note 3 3 6 2" xfId="51084" xr:uid="{00000000-0005-0000-0000-0000514C0000}"/>
    <cellStyle name="Note 3 3 6 3" xfId="51159" xr:uid="{00000000-0005-0000-0000-0000524C0000}"/>
    <cellStyle name="Note 3 3 7" xfId="50758" xr:uid="{00000000-0005-0000-0000-0000534C0000}"/>
    <cellStyle name="Note 3 3 8" xfId="50984" xr:uid="{00000000-0005-0000-0000-0000544C0000}"/>
    <cellStyle name="Note 3 3 9" xfId="50789" xr:uid="{00000000-0005-0000-0000-0000554C0000}"/>
    <cellStyle name="Note 3 4" xfId="18266" xr:uid="{00000000-0005-0000-0000-0000564C0000}"/>
    <cellStyle name="Note 3 4 10" xfId="49229" xr:uid="{00000000-0005-0000-0000-0000574C0000}"/>
    <cellStyle name="Note 3 4 2" xfId="49491" xr:uid="{00000000-0005-0000-0000-0000584C0000}"/>
    <cellStyle name="Note 3 4 2 2" xfId="49819" xr:uid="{00000000-0005-0000-0000-0000594C0000}"/>
    <cellStyle name="Note 3 4 2 2 2" xfId="50186" xr:uid="{00000000-0005-0000-0000-00005A4C0000}"/>
    <cellStyle name="Note 3 4 2 2 3" xfId="51162" xr:uid="{00000000-0005-0000-0000-00005B4C0000}"/>
    <cellStyle name="Note 3 4 2 3" xfId="50554" xr:uid="{00000000-0005-0000-0000-00005C4C0000}"/>
    <cellStyle name="Note 3 4 2 4" xfId="51649" xr:uid="{00000000-0005-0000-0000-00005D4C0000}"/>
    <cellStyle name="Note 3 4 3" xfId="49464" xr:uid="{00000000-0005-0000-0000-00005E4C0000}"/>
    <cellStyle name="Note 3 4 3 2" xfId="49792" xr:uid="{00000000-0005-0000-0000-00005F4C0000}"/>
    <cellStyle name="Note 3 4 3 2 2" xfId="50211" xr:uid="{00000000-0005-0000-0000-0000604C0000}"/>
    <cellStyle name="Note 3 4 3 2 3" xfId="51619" xr:uid="{00000000-0005-0000-0000-0000614C0000}"/>
    <cellStyle name="Note 3 4 3 3" xfId="50580" xr:uid="{00000000-0005-0000-0000-0000624C0000}"/>
    <cellStyle name="Note 3 4 3 4" xfId="51491" xr:uid="{00000000-0005-0000-0000-0000634C0000}"/>
    <cellStyle name="Note 3 4 4" xfId="49482" xr:uid="{00000000-0005-0000-0000-0000644C0000}"/>
    <cellStyle name="Note 3 4 4 2" xfId="49810" xr:uid="{00000000-0005-0000-0000-0000654C0000}"/>
    <cellStyle name="Note 3 4 4 2 2" xfId="50194" xr:uid="{00000000-0005-0000-0000-0000664C0000}"/>
    <cellStyle name="Note 3 4 4 2 3" xfId="50968" xr:uid="{00000000-0005-0000-0000-0000674C0000}"/>
    <cellStyle name="Note 3 4 4 3" xfId="50563" xr:uid="{00000000-0005-0000-0000-0000684C0000}"/>
    <cellStyle name="Note 3 4 4 4" xfId="51458" xr:uid="{00000000-0005-0000-0000-0000694C0000}"/>
    <cellStyle name="Note 3 4 5" xfId="49641" xr:uid="{00000000-0005-0000-0000-00006A4C0000}"/>
    <cellStyle name="Note 3 4 5 2" xfId="50862" xr:uid="{00000000-0005-0000-0000-00006B4C0000}"/>
    <cellStyle name="Note 3 4 5 3" xfId="51375" xr:uid="{00000000-0005-0000-0000-00006C4C0000}"/>
    <cellStyle name="Note 3 4 6" xfId="50038" xr:uid="{00000000-0005-0000-0000-00006D4C0000}"/>
    <cellStyle name="Note 3 4 6 2" xfId="51083" xr:uid="{00000000-0005-0000-0000-00006E4C0000}"/>
    <cellStyle name="Note 3 4 6 3" xfId="51132" xr:uid="{00000000-0005-0000-0000-00006F4C0000}"/>
    <cellStyle name="Note 3 4 7" xfId="50757" xr:uid="{00000000-0005-0000-0000-0000704C0000}"/>
    <cellStyle name="Note 3 4 8" xfId="50795" xr:uid="{00000000-0005-0000-0000-0000714C0000}"/>
    <cellStyle name="Note 3 4 9" xfId="50762" xr:uid="{00000000-0005-0000-0000-0000724C0000}"/>
    <cellStyle name="Note 3 5" xfId="49230" xr:uid="{00000000-0005-0000-0000-0000734C0000}"/>
    <cellStyle name="Note 3 5 2" xfId="49492" xr:uid="{00000000-0005-0000-0000-0000744C0000}"/>
    <cellStyle name="Note 3 5 2 2" xfId="49820" xr:uid="{00000000-0005-0000-0000-0000754C0000}"/>
    <cellStyle name="Note 3 5 2 2 2" xfId="50185" xr:uid="{00000000-0005-0000-0000-0000764C0000}"/>
    <cellStyle name="Note 3 5 2 2 3" xfId="51422" xr:uid="{00000000-0005-0000-0000-0000774C0000}"/>
    <cellStyle name="Note 3 5 2 3" xfId="50553" xr:uid="{00000000-0005-0000-0000-0000784C0000}"/>
    <cellStyle name="Note 3 5 2 4" xfId="50961" xr:uid="{00000000-0005-0000-0000-0000794C0000}"/>
    <cellStyle name="Note 3 5 3" xfId="49463" xr:uid="{00000000-0005-0000-0000-00007A4C0000}"/>
    <cellStyle name="Note 3 5 3 2" xfId="49791" xr:uid="{00000000-0005-0000-0000-00007B4C0000}"/>
    <cellStyle name="Note 3 5 3 2 2" xfId="50212" xr:uid="{00000000-0005-0000-0000-00007C4C0000}"/>
    <cellStyle name="Note 3 5 3 2 3" xfId="51393" xr:uid="{00000000-0005-0000-0000-00007D4C0000}"/>
    <cellStyle name="Note 3 5 3 3" xfId="50581" xr:uid="{00000000-0005-0000-0000-00007E4C0000}"/>
    <cellStyle name="Note 3 5 3 4" xfId="51234" xr:uid="{00000000-0005-0000-0000-00007F4C0000}"/>
    <cellStyle name="Note 3 5 4" xfId="49483" xr:uid="{00000000-0005-0000-0000-0000804C0000}"/>
    <cellStyle name="Note 3 5 4 2" xfId="49811" xr:uid="{00000000-0005-0000-0000-0000814C0000}"/>
    <cellStyle name="Note 3 5 4 2 2" xfId="50193" xr:uid="{00000000-0005-0000-0000-0000824C0000}"/>
    <cellStyle name="Note 3 5 4 2 3" xfId="51277" xr:uid="{00000000-0005-0000-0000-0000834C0000}"/>
    <cellStyle name="Note 3 5 4 3" xfId="50562" xr:uid="{00000000-0005-0000-0000-0000844C0000}"/>
    <cellStyle name="Note 3 5 4 4" xfId="51354" xr:uid="{00000000-0005-0000-0000-0000854C0000}"/>
    <cellStyle name="Note 3 5 5" xfId="49642" xr:uid="{00000000-0005-0000-0000-0000864C0000}"/>
    <cellStyle name="Note 3 5 5 2" xfId="50931" xr:uid="{00000000-0005-0000-0000-0000874C0000}"/>
    <cellStyle name="Note 3 5 5 3" xfId="50667" xr:uid="{00000000-0005-0000-0000-0000884C0000}"/>
    <cellStyle name="Note 3 5 6" xfId="50037" xr:uid="{00000000-0005-0000-0000-0000894C0000}"/>
    <cellStyle name="Note 3 5 6 2" xfId="51082" xr:uid="{00000000-0005-0000-0000-00008A4C0000}"/>
    <cellStyle name="Note 3 5 6 3" xfId="50935" xr:uid="{00000000-0005-0000-0000-00008B4C0000}"/>
    <cellStyle name="Note 3 5 7" xfId="50756" xr:uid="{00000000-0005-0000-0000-00008C4C0000}"/>
    <cellStyle name="Note 3 5 8" xfId="50870" xr:uid="{00000000-0005-0000-0000-00008D4C0000}"/>
    <cellStyle name="Note 3 5 9" xfId="50985" xr:uid="{00000000-0005-0000-0000-00008E4C0000}"/>
    <cellStyle name="Note 3 6" xfId="49231" xr:uid="{00000000-0005-0000-0000-00008F4C0000}"/>
    <cellStyle name="Note 3 6 2" xfId="49493" xr:uid="{00000000-0005-0000-0000-0000904C0000}"/>
    <cellStyle name="Note 3 6 2 2" xfId="49821" xr:uid="{00000000-0005-0000-0000-0000914C0000}"/>
    <cellStyle name="Note 3 6 2 2 2" xfId="50184" xr:uid="{00000000-0005-0000-0000-0000924C0000}"/>
    <cellStyle name="Note 3 6 2 2 3" xfId="51333" xr:uid="{00000000-0005-0000-0000-0000934C0000}"/>
    <cellStyle name="Note 3 6 2 3" xfId="50552" xr:uid="{00000000-0005-0000-0000-0000944C0000}"/>
    <cellStyle name="Note 3 6 2 4" xfId="51238" xr:uid="{00000000-0005-0000-0000-0000954C0000}"/>
    <cellStyle name="Note 3 6 3" xfId="49462" xr:uid="{00000000-0005-0000-0000-0000964C0000}"/>
    <cellStyle name="Note 3 6 3 2" xfId="49790" xr:uid="{00000000-0005-0000-0000-0000974C0000}"/>
    <cellStyle name="Note 3 6 3 2 2" xfId="50213" xr:uid="{00000000-0005-0000-0000-0000984C0000}"/>
    <cellStyle name="Note 3 6 3 2 3" xfId="51560" xr:uid="{00000000-0005-0000-0000-0000994C0000}"/>
    <cellStyle name="Note 3 6 3 3" xfId="50582" xr:uid="{00000000-0005-0000-0000-00009A4C0000}"/>
    <cellStyle name="Note 3 6 3 4" xfId="50808" xr:uid="{00000000-0005-0000-0000-00009B4C0000}"/>
    <cellStyle name="Note 3 6 4" xfId="49484" xr:uid="{00000000-0005-0000-0000-00009C4C0000}"/>
    <cellStyle name="Note 3 6 4 2" xfId="49812" xr:uid="{00000000-0005-0000-0000-00009D4C0000}"/>
    <cellStyle name="Note 3 6 4 2 2" xfId="50192" xr:uid="{00000000-0005-0000-0000-00009E4C0000}"/>
    <cellStyle name="Note 3 6 4 2 3" xfId="51535" xr:uid="{00000000-0005-0000-0000-00009F4C0000}"/>
    <cellStyle name="Note 3 6 4 3" xfId="50561" xr:uid="{00000000-0005-0000-0000-0000A04C0000}"/>
    <cellStyle name="Note 3 6 4 4" xfId="51650" xr:uid="{00000000-0005-0000-0000-0000A14C0000}"/>
    <cellStyle name="Note 3 6 5" xfId="49643" xr:uid="{00000000-0005-0000-0000-0000A24C0000}"/>
    <cellStyle name="Note 3 6 5 2" xfId="50865" xr:uid="{00000000-0005-0000-0000-0000A34C0000}"/>
    <cellStyle name="Note 3 6 5 3" xfId="51213" xr:uid="{00000000-0005-0000-0000-0000A44C0000}"/>
    <cellStyle name="Note 3 6 6" xfId="49966" xr:uid="{00000000-0005-0000-0000-0000A54C0000}"/>
    <cellStyle name="Note 3 6 6 2" xfId="51011" xr:uid="{00000000-0005-0000-0000-0000A64C0000}"/>
    <cellStyle name="Note 3 6 6 3" xfId="51550" xr:uid="{00000000-0005-0000-0000-0000A74C0000}"/>
    <cellStyle name="Note 3 6 7" xfId="50755" xr:uid="{00000000-0005-0000-0000-0000A84C0000}"/>
    <cellStyle name="Note 3 6 8" xfId="50945" xr:uid="{00000000-0005-0000-0000-0000A94C0000}"/>
    <cellStyle name="Note 3 6 9" xfId="50932" xr:uid="{00000000-0005-0000-0000-0000AA4C0000}"/>
    <cellStyle name="Note 3 7" xfId="49232" xr:uid="{00000000-0005-0000-0000-0000AB4C0000}"/>
    <cellStyle name="Note 3 7 2" xfId="49494" xr:uid="{00000000-0005-0000-0000-0000AC4C0000}"/>
    <cellStyle name="Note 3 7 2 2" xfId="49822" xr:uid="{00000000-0005-0000-0000-0000AD4C0000}"/>
    <cellStyle name="Note 3 7 2 2 2" xfId="50183" xr:uid="{00000000-0005-0000-0000-0000AE4C0000}"/>
    <cellStyle name="Note 3 7 2 2 3" xfId="51589" xr:uid="{00000000-0005-0000-0000-0000AF4C0000}"/>
    <cellStyle name="Note 3 7 2 3" xfId="50551" xr:uid="{00000000-0005-0000-0000-0000B04C0000}"/>
    <cellStyle name="Note 3 7 2 4" xfId="51495" xr:uid="{00000000-0005-0000-0000-0000B14C0000}"/>
    <cellStyle name="Note 3 7 3" xfId="49461" xr:uid="{00000000-0005-0000-0000-0000B24C0000}"/>
    <cellStyle name="Note 3 7 3 2" xfId="49789" xr:uid="{00000000-0005-0000-0000-0000B34C0000}"/>
    <cellStyle name="Note 3 7 3 2 2" xfId="50214" xr:uid="{00000000-0005-0000-0000-0000B44C0000}"/>
    <cellStyle name="Note 3 7 3 2 3" xfId="51303" xr:uid="{00000000-0005-0000-0000-0000B54C0000}"/>
    <cellStyle name="Note 3 7 3 3" xfId="50583" xr:uid="{00000000-0005-0000-0000-0000B64C0000}"/>
    <cellStyle name="Note 3 7 3 4" xfId="51652" xr:uid="{00000000-0005-0000-0000-0000B74C0000}"/>
    <cellStyle name="Note 3 7 4" xfId="49485" xr:uid="{00000000-0005-0000-0000-0000B84C0000}"/>
    <cellStyle name="Note 3 7 4 2" xfId="49813" xr:uid="{00000000-0005-0000-0000-0000B94C0000}"/>
    <cellStyle name="Note 3 7 4 2 2" xfId="50191" xr:uid="{00000000-0005-0000-0000-0000BA4C0000}"/>
    <cellStyle name="Note 3 7 4 2 3" xfId="51302" xr:uid="{00000000-0005-0000-0000-0000BB4C0000}"/>
    <cellStyle name="Note 3 7 4 3" xfId="50560" xr:uid="{00000000-0005-0000-0000-0000BC4C0000}"/>
    <cellStyle name="Note 3 7 4 4" xfId="50889" xr:uid="{00000000-0005-0000-0000-0000BD4C0000}"/>
    <cellStyle name="Note 3 7 5" xfId="49644" xr:uid="{00000000-0005-0000-0000-0000BE4C0000}"/>
    <cellStyle name="Note 3 7 5 2" xfId="50926" xr:uid="{00000000-0005-0000-0000-0000BF4C0000}"/>
    <cellStyle name="Note 3 7 5 3" xfId="50767" xr:uid="{00000000-0005-0000-0000-0000C04C0000}"/>
    <cellStyle name="Note 3 7 6" xfId="50052" xr:uid="{00000000-0005-0000-0000-0000C14C0000}"/>
    <cellStyle name="Note 3 7 6 2" xfId="51096" xr:uid="{00000000-0005-0000-0000-0000C24C0000}"/>
    <cellStyle name="Note 3 7 6 3" xfId="51603" xr:uid="{00000000-0005-0000-0000-0000C34C0000}"/>
    <cellStyle name="Note 3 7 7" xfId="50754" xr:uid="{00000000-0005-0000-0000-0000C44C0000}"/>
    <cellStyle name="Note 3 7 8" xfId="50885" xr:uid="{00000000-0005-0000-0000-0000C54C0000}"/>
    <cellStyle name="Note 3 7 9" xfId="50655" xr:uid="{00000000-0005-0000-0000-0000C64C0000}"/>
    <cellStyle name="Note 3 8" xfId="49233" xr:uid="{00000000-0005-0000-0000-0000C74C0000}"/>
    <cellStyle name="Note 3 8 2" xfId="49495" xr:uid="{00000000-0005-0000-0000-0000C84C0000}"/>
    <cellStyle name="Note 3 8 2 2" xfId="49823" xr:uid="{00000000-0005-0000-0000-0000C94C0000}"/>
    <cellStyle name="Note 3 8 2 2 2" xfId="50182" xr:uid="{00000000-0005-0000-0000-0000CA4C0000}"/>
    <cellStyle name="Note 3 8 2 2 3" xfId="51672" xr:uid="{00000000-0005-0000-0000-0000CB4C0000}"/>
    <cellStyle name="Note 3 8 2 3" xfId="50550" xr:uid="{00000000-0005-0000-0000-0000CC4C0000}"/>
    <cellStyle name="Note 3 8 2 4" xfId="51198" xr:uid="{00000000-0005-0000-0000-0000CD4C0000}"/>
    <cellStyle name="Note 3 8 3" xfId="49460" xr:uid="{00000000-0005-0000-0000-0000CE4C0000}"/>
    <cellStyle name="Note 3 8 3 2" xfId="49788" xr:uid="{00000000-0005-0000-0000-0000CF4C0000}"/>
    <cellStyle name="Note 3 8 3 2 2" xfId="50215" xr:uid="{00000000-0005-0000-0000-0000D04C0000}"/>
    <cellStyle name="Note 3 8 3 2 3" xfId="51532" xr:uid="{00000000-0005-0000-0000-0000D14C0000}"/>
    <cellStyle name="Note 3 8 3 3" xfId="50584" xr:uid="{00000000-0005-0000-0000-0000D24C0000}"/>
    <cellStyle name="Note 3 8 3 4" xfId="51351" xr:uid="{00000000-0005-0000-0000-0000D34C0000}"/>
    <cellStyle name="Note 3 8 4" xfId="49486" xr:uid="{00000000-0005-0000-0000-0000D44C0000}"/>
    <cellStyle name="Note 3 8 4 2" xfId="49814" xr:uid="{00000000-0005-0000-0000-0000D54C0000}"/>
    <cellStyle name="Note 3 8 4 2 2" xfId="50190" xr:uid="{00000000-0005-0000-0000-0000D64C0000}"/>
    <cellStyle name="Note 3 8 4 2 3" xfId="51559" xr:uid="{00000000-0005-0000-0000-0000D74C0000}"/>
    <cellStyle name="Note 3 8 4 3" xfId="50559" xr:uid="{00000000-0005-0000-0000-0000D84C0000}"/>
    <cellStyle name="Note 3 8 4 4" xfId="51237" xr:uid="{00000000-0005-0000-0000-0000D94C0000}"/>
    <cellStyle name="Note 3 8 5" xfId="49645" xr:uid="{00000000-0005-0000-0000-0000DA4C0000}"/>
    <cellStyle name="Note 3 8 5 2" xfId="50861" xr:uid="{00000000-0005-0000-0000-0000DB4C0000}"/>
    <cellStyle name="Note 3 8 5 3" xfId="50785" xr:uid="{00000000-0005-0000-0000-0000DC4C0000}"/>
    <cellStyle name="Note 3 8 6" xfId="50036" xr:uid="{00000000-0005-0000-0000-0000DD4C0000}"/>
    <cellStyle name="Note 3 8 6 2" xfId="51081" xr:uid="{00000000-0005-0000-0000-0000DE4C0000}"/>
    <cellStyle name="Note 3 8 6 3" xfId="51131" xr:uid="{00000000-0005-0000-0000-0000DF4C0000}"/>
    <cellStyle name="Note 3 8 7" xfId="50753" xr:uid="{00000000-0005-0000-0000-0000E04C0000}"/>
    <cellStyle name="Note 3 8 8" xfId="50956" xr:uid="{00000000-0005-0000-0000-0000E14C0000}"/>
    <cellStyle name="Note 3 8 9" xfId="50764" xr:uid="{00000000-0005-0000-0000-0000E24C0000}"/>
    <cellStyle name="Note 3 9" xfId="49488" xr:uid="{00000000-0005-0000-0000-0000E34C0000}"/>
    <cellStyle name="Note 3 9 2" xfId="49816" xr:uid="{00000000-0005-0000-0000-0000E44C0000}"/>
    <cellStyle name="Note 3 9 2 2" xfId="50069" xr:uid="{00000000-0005-0000-0000-0000E54C0000}"/>
    <cellStyle name="Note 3 9 2 3" xfId="51669" xr:uid="{00000000-0005-0000-0000-0000E64C0000}"/>
    <cellStyle name="Note 3 9 3" xfId="50557" xr:uid="{00000000-0005-0000-0000-0000E74C0000}"/>
    <cellStyle name="Note 3 9 4" xfId="51199"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1" xr:uid="{00000000-0005-0000-0000-0000254D0000}"/>
    <cellStyle name="Output 2 2 2 3" xfId="18327" xr:uid="{00000000-0005-0000-0000-0000264D0000}"/>
    <cellStyle name="Output 2 2 2 3 2" xfId="18328" xr:uid="{00000000-0005-0000-0000-0000274D0000}"/>
    <cellStyle name="Output 2 2 2 3 3" xfId="51339"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4"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49" xr:uid="{00000000-0005-0000-0000-0000334D0000}"/>
    <cellStyle name="Output 2 2 4" xfId="18338" xr:uid="{00000000-0005-0000-0000-0000344D0000}"/>
    <cellStyle name="Output 2 2 4 2" xfId="18339" xr:uid="{00000000-0005-0000-0000-0000354D0000}"/>
    <cellStyle name="Output 2 2 4 3" xfId="51456"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6"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6" xr:uid="{00000000-0005-0000-0000-00004B4D0000}"/>
    <cellStyle name="Output 2 3 2 3" xfId="51274" xr:uid="{00000000-0005-0000-0000-00004C4D0000}"/>
    <cellStyle name="Output 2 3 2 4" xfId="49787" xr:uid="{00000000-0005-0000-0000-00004D4D0000}"/>
    <cellStyle name="Output 2 3 3" xfId="18359" xr:uid="{00000000-0005-0000-0000-00004E4D0000}"/>
    <cellStyle name="Output 2 3 3 2" xfId="50585" xr:uid="{00000000-0005-0000-0000-00004F4D0000}"/>
    <cellStyle name="Output 2 3 4" xfId="51480" xr:uid="{00000000-0005-0000-0000-0000504D0000}"/>
    <cellStyle name="Output 2 3 5" xfId="49459"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6" xr:uid="{00000000-0005-0000-0000-0000624D0000}"/>
    <cellStyle name="Output 2 4 3" xfId="18376" xr:uid="{00000000-0005-0000-0000-0000634D0000}"/>
    <cellStyle name="Output 2 4 3 2" xfId="50766" xr:uid="{00000000-0005-0000-0000-0000644D0000}"/>
    <cellStyle name="Output 2 4 4" xfId="49646"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4"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0" xr:uid="{00000000-0005-0000-0000-0000754D0000}"/>
    <cellStyle name="Output 2 5 3" xfId="18391" xr:uid="{00000000-0005-0000-0000-0000764D0000}"/>
    <cellStyle name="Output 2 5 3 2" xfId="51130" xr:uid="{00000000-0005-0000-0000-0000774D0000}"/>
    <cellStyle name="Output 2 5 4" xfId="50035" xr:uid="{00000000-0005-0000-0000-0000784D0000}"/>
    <cellStyle name="Output 2 6" xfId="18392" xr:uid="{00000000-0005-0000-0000-0000794D0000}"/>
    <cellStyle name="Output 2 6 2" xfId="18393" xr:uid="{00000000-0005-0000-0000-00007A4D0000}"/>
    <cellStyle name="Output 2 6 3" xfId="50752" xr:uid="{00000000-0005-0000-0000-00007B4D0000}"/>
    <cellStyle name="Output 2 7" xfId="18394" xr:uid="{00000000-0005-0000-0000-00007C4D0000}"/>
    <cellStyle name="Output 2 7 2" xfId="18395" xr:uid="{00000000-0005-0000-0000-00007D4D0000}"/>
    <cellStyle name="Output 2 7 3" xfId="50908"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0" xr:uid="{00000000-0005-0000-0000-0000844D0000}"/>
    <cellStyle name="Output 3 2 2 3" xfId="50749" xr:uid="{00000000-0005-0000-0000-0000854D0000}"/>
    <cellStyle name="Output 3 2 2 4" xfId="49825" xr:uid="{00000000-0005-0000-0000-0000864D0000}"/>
    <cellStyle name="Output 3 2 3" xfId="50548" xr:uid="{00000000-0005-0000-0000-0000874D0000}"/>
    <cellStyle name="Output 3 2 4" xfId="51226" xr:uid="{00000000-0005-0000-0000-0000884D0000}"/>
    <cellStyle name="Output 3 2 5" xfId="49497" xr:uid="{00000000-0005-0000-0000-0000894D0000}"/>
    <cellStyle name="Output 3 3" xfId="18401" xr:uid="{00000000-0005-0000-0000-00008A4D0000}"/>
    <cellStyle name="Output 3 3 2" xfId="18402" xr:uid="{00000000-0005-0000-0000-00008B4D0000}"/>
    <cellStyle name="Output 3 3 2 2" xfId="50217" xr:uid="{00000000-0005-0000-0000-00008C4D0000}"/>
    <cellStyle name="Output 3 3 2 3" xfId="50849" xr:uid="{00000000-0005-0000-0000-00008D4D0000}"/>
    <cellStyle name="Output 3 3 2 4" xfId="49786" xr:uid="{00000000-0005-0000-0000-00008E4D0000}"/>
    <cellStyle name="Output 3 3 3" xfId="50586" xr:uid="{00000000-0005-0000-0000-00008F4D0000}"/>
    <cellStyle name="Output 3 3 4" xfId="51224" xr:uid="{00000000-0005-0000-0000-0000904D0000}"/>
    <cellStyle name="Output 3 3 5" xfId="49458" xr:uid="{00000000-0005-0000-0000-0000914D0000}"/>
    <cellStyle name="Output 3 4" xfId="18403" xr:uid="{00000000-0005-0000-0000-0000924D0000}"/>
    <cellStyle name="Output 3 4 2" xfId="50425" xr:uid="{00000000-0005-0000-0000-0000934D0000}"/>
    <cellStyle name="Output 3 4 3" xfId="50784" xr:uid="{00000000-0005-0000-0000-0000944D0000}"/>
    <cellStyle name="Output 3 4 4" xfId="49647" xr:uid="{00000000-0005-0000-0000-0000954D0000}"/>
    <cellStyle name="Output 3 5" xfId="50034" xr:uid="{00000000-0005-0000-0000-0000964D0000}"/>
    <cellStyle name="Output 3 5 2" xfId="51079" xr:uid="{00000000-0005-0000-0000-0000974D0000}"/>
    <cellStyle name="Output 3 5 3" xfId="50866" xr:uid="{00000000-0005-0000-0000-0000984D0000}"/>
    <cellStyle name="Output 3 6" xfId="50751" xr:uid="{00000000-0005-0000-0000-0000994D0000}"/>
    <cellStyle name="Output 3 7" xfId="50983" xr:uid="{00000000-0005-0000-0000-00009A4D0000}"/>
    <cellStyle name="Output 3 8" xfId="49235"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6"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7"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8" xr:uid="{00000000-0005-0000-0000-0000BF4F0000}"/>
    <cellStyle name="Percent 14" xfId="49239" xr:uid="{00000000-0005-0000-0000-0000C04F0000}"/>
    <cellStyle name="Percent 15" xfId="48242" xr:uid="{00000000-0005-0000-0000-0000C14F0000}"/>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6"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0"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3"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2"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5"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4"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7"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6"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1"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79"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49"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8"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0"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5"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1"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0"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1"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3"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2"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5"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4"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8"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2"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6"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8"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7"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0"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59"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2"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1"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3"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4"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3"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4" xr:uid="{00000000-0005-0000-0000-0000B0B70000}"/>
    <cellStyle name="SAPBEXaggData 2 2 3" xfId="50781" xr:uid="{00000000-0005-0000-0000-0000B1B70000}"/>
    <cellStyle name="SAPBEXaggData 2 2 4" xfId="49837" xr:uid="{00000000-0005-0000-0000-0000B2B70000}"/>
    <cellStyle name="SAPBEXaggData 2 3" xfId="45513" xr:uid="{00000000-0005-0000-0000-0000B3B70000}"/>
    <cellStyle name="SAPBEXaggData 2 3 2" xfId="50536" xr:uid="{00000000-0005-0000-0000-0000B4B70000}"/>
    <cellStyle name="SAPBEXaggData 2 4" xfId="50980" xr:uid="{00000000-0005-0000-0000-0000B5B70000}"/>
    <cellStyle name="SAPBEXaggData 2 5" xfId="49509"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5" xr:uid="{00000000-0005-0000-0000-0000C2B70000}"/>
    <cellStyle name="SAPBEXaggData 3 2 2" xfId="50218" xr:uid="{00000000-0005-0000-0000-0000C3B70000}"/>
    <cellStyle name="SAPBEXaggData 3 2 3" xfId="51620" xr:uid="{00000000-0005-0000-0000-0000C4B70000}"/>
    <cellStyle name="SAPBEXaggData 3 3" xfId="50587" xr:uid="{00000000-0005-0000-0000-0000C5B70000}"/>
    <cellStyle name="SAPBEXaggData 3 4" xfId="51461" xr:uid="{00000000-0005-0000-0000-0000C6B70000}"/>
    <cellStyle name="SAPBEXaggData 3 5" xfId="49457"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5" xr:uid="{00000000-0005-0000-0000-0000CBB70000}"/>
    <cellStyle name="SAPBEXaggData 4" xfId="45528" xr:uid="{00000000-0005-0000-0000-0000CCB70000}"/>
    <cellStyle name="SAPBEXaggData 4 2" xfId="49826" xr:uid="{00000000-0005-0000-0000-0000CDB70000}"/>
    <cellStyle name="SAPBEXaggData 4 2 2" xfId="50179" xr:uid="{00000000-0005-0000-0000-0000CEB70000}"/>
    <cellStyle name="SAPBEXaggData 4 2 3" xfId="50780" xr:uid="{00000000-0005-0000-0000-0000CFB70000}"/>
    <cellStyle name="SAPBEXaggData 4 3" xfId="50547" xr:uid="{00000000-0005-0000-0000-0000D0B70000}"/>
    <cellStyle name="SAPBEXaggData 4 4" xfId="51482" xr:uid="{00000000-0005-0000-0000-0000D1B70000}"/>
    <cellStyle name="SAPBEXaggData 4 5" xfId="49498" xr:uid="{00000000-0005-0000-0000-0000D2B70000}"/>
    <cellStyle name="SAPBEXaggData 5" xfId="45529" xr:uid="{00000000-0005-0000-0000-0000D3B70000}"/>
    <cellStyle name="SAPBEXaggData 5 2" xfId="50424" xr:uid="{00000000-0005-0000-0000-0000D4B70000}"/>
    <cellStyle name="SAPBEXaggData 5 3" xfId="50769" xr:uid="{00000000-0005-0000-0000-0000D5B70000}"/>
    <cellStyle name="SAPBEXaggData 5 4" xfId="49648" xr:uid="{00000000-0005-0000-0000-0000D6B70000}"/>
    <cellStyle name="SAPBEXaggData 6" xfId="45530" xr:uid="{00000000-0005-0000-0000-0000D7B70000}"/>
    <cellStyle name="SAPBEXaggData 6 2" xfId="51078" xr:uid="{00000000-0005-0000-0000-0000D8B70000}"/>
    <cellStyle name="SAPBEXaggData 6 3" xfId="51129" xr:uid="{00000000-0005-0000-0000-0000D9B70000}"/>
    <cellStyle name="SAPBEXaggData 6 4" xfId="50033" xr:uid="{00000000-0005-0000-0000-0000DAB70000}"/>
    <cellStyle name="SAPBEXaggData 7" xfId="45531" xr:uid="{00000000-0005-0000-0000-0000DBB70000}"/>
    <cellStyle name="SAPBEXaggData 7 2" xfId="50746" xr:uid="{00000000-0005-0000-0000-0000DCB70000}"/>
    <cellStyle name="SAPBEXaggData 8" xfId="45532" xr:uid="{00000000-0005-0000-0000-0000DDB70000}"/>
    <cellStyle name="SAPBEXaggData 8 2" xfId="51470" xr:uid="{00000000-0005-0000-0000-0000DEB70000}"/>
    <cellStyle name="SAPBEXaggData 9" xfId="45533" xr:uid="{00000000-0005-0000-0000-0000DFB70000}"/>
    <cellStyle name="SAPBEXaggData 9 2" xfId="51214"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3" xr:uid="{00000000-0005-0000-0000-0000EFB70000}"/>
    <cellStyle name="SAPBEXaggDataEmph 2 2 3" xfId="50771" xr:uid="{00000000-0005-0000-0000-0000F0B70000}"/>
    <cellStyle name="SAPBEXaggDataEmph 2 2 4" xfId="49838" xr:uid="{00000000-0005-0000-0000-0000F1B70000}"/>
    <cellStyle name="SAPBEXaggDataEmph 2 3" xfId="45547" xr:uid="{00000000-0005-0000-0000-0000F2B70000}"/>
    <cellStyle name="SAPBEXaggDataEmph 2 3 2" xfId="50535" xr:uid="{00000000-0005-0000-0000-0000F3B70000}"/>
    <cellStyle name="SAPBEXaggDataEmph 2 4" xfId="50809" xr:uid="{00000000-0005-0000-0000-0000F4B70000}"/>
    <cellStyle name="SAPBEXaggDataEmph 2 5" xfId="49510"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4" xr:uid="{00000000-0005-0000-0000-000001B80000}"/>
    <cellStyle name="SAPBEXaggDataEmph 3 2 2" xfId="50219" xr:uid="{00000000-0005-0000-0000-000002B80000}"/>
    <cellStyle name="SAPBEXaggDataEmph 3 2 3" xfId="51392" xr:uid="{00000000-0005-0000-0000-000003B80000}"/>
    <cellStyle name="SAPBEXaggDataEmph 3 3" xfId="50588" xr:uid="{00000000-0005-0000-0000-000004B80000}"/>
    <cellStyle name="SAPBEXaggDataEmph 3 4" xfId="51203" xr:uid="{00000000-0005-0000-0000-000005B80000}"/>
    <cellStyle name="SAPBEXaggDataEmph 3 5" xfId="49456"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6" xr:uid="{00000000-0005-0000-0000-00000AB80000}"/>
    <cellStyle name="SAPBEXaggDataEmph 4" xfId="45562" xr:uid="{00000000-0005-0000-0000-00000BB80000}"/>
    <cellStyle name="SAPBEXaggDataEmph 4 2" xfId="49827" xr:uid="{00000000-0005-0000-0000-00000CB80000}"/>
    <cellStyle name="SAPBEXaggDataEmph 4 2 2" xfId="50178" xr:uid="{00000000-0005-0000-0000-00000DB80000}"/>
    <cellStyle name="SAPBEXaggDataEmph 4 2 3" xfId="50821" xr:uid="{00000000-0005-0000-0000-00000EB80000}"/>
    <cellStyle name="SAPBEXaggDataEmph 4 3" xfId="50546" xr:uid="{00000000-0005-0000-0000-00000FB80000}"/>
    <cellStyle name="SAPBEXaggDataEmph 4 4" xfId="51356" xr:uid="{00000000-0005-0000-0000-000010B80000}"/>
    <cellStyle name="SAPBEXaggDataEmph 4 5" xfId="49499" xr:uid="{00000000-0005-0000-0000-000011B80000}"/>
    <cellStyle name="SAPBEXaggDataEmph 5" xfId="45563" xr:uid="{00000000-0005-0000-0000-000012B80000}"/>
    <cellStyle name="SAPBEXaggDataEmph 5 2" xfId="50423" xr:uid="{00000000-0005-0000-0000-000013B80000}"/>
    <cellStyle name="SAPBEXaggDataEmph 5 3" xfId="50834" xr:uid="{00000000-0005-0000-0000-000014B80000}"/>
    <cellStyle name="SAPBEXaggDataEmph 5 4" xfId="49649" xr:uid="{00000000-0005-0000-0000-000015B80000}"/>
    <cellStyle name="SAPBEXaggDataEmph 6" xfId="45564" xr:uid="{00000000-0005-0000-0000-000016B80000}"/>
    <cellStyle name="SAPBEXaggDataEmph 6 2" xfId="51077" xr:uid="{00000000-0005-0000-0000-000017B80000}"/>
    <cellStyle name="SAPBEXaggDataEmph 6 3" xfId="51604" xr:uid="{00000000-0005-0000-0000-000018B80000}"/>
    <cellStyle name="SAPBEXaggDataEmph 6 4" xfId="50032" xr:uid="{00000000-0005-0000-0000-000019B80000}"/>
    <cellStyle name="SAPBEXaggDataEmph 7" xfId="45565" xr:uid="{00000000-0005-0000-0000-00001AB80000}"/>
    <cellStyle name="SAPBEXaggDataEmph 7 2" xfId="50745" xr:uid="{00000000-0005-0000-0000-00001BB80000}"/>
    <cellStyle name="SAPBEXaggDataEmph 8" xfId="45566" xr:uid="{00000000-0005-0000-0000-00001CB80000}"/>
    <cellStyle name="SAPBEXaggDataEmph 8 2" xfId="51215" xr:uid="{00000000-0005-0000-0000-00001DB80000}"/>
    <cellStyle name="SAPBEXaggDataEmph 9" xfId="45567" xr:uid="{00000000-0005-0000-0000-00001EB80000}"/>
    <cellStyle name="SAPBEXaggDataEmph 9 2" xfId="50777"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2" xr:uid="{00000000-0005-0000-0000-00002EB80000}"/>
    <cellStyle name="SAPBEXaggItem 2 2 3" xfId="50787" xr:uid="{00000000-0005-0000-0000-00002FB80000}"/>
    <cellStyle name="SAPBEXaggItem 2 2 4" xfId="49839" xr:uid="{00000000-0005-0000-0000-000030B80000}"/>
    <cellStyle name="SAPBEXaggItem 2 3" xfId="45581" xr:uid="{00000000-0005-0000-0000-000031B80000}"/>
    <cellStyle name="SAPBEXaggItem 2 3 2" xfId="50534" xr:uid="{00000000-0005-0000-0000-000032B80000}"/>
    <cellStyle name="SAPBEXaggItem 2 4" xfId="51240" xr:uid="{00000000-0005-0000-0000-000033B80000}"/>
    <cellStyle name="SAPBEXaggItem 2 5" xfId="49511"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3" xr:uid="{00000000-0005-0000-0000-000040B80000}"/>
    <cellStyle name="SAPBEXaggItem 3 2 2" xfId="50220" xr:uid="{00000000-0005-0000-0000-000041B80000}"/>
    <cellStyle name="SAPBEXaggItem 3 2 3" xfId="51424" xr:uid="{00000000-0005-0000-0000-000042B80000}"/>
    <cellStyle name="SAPBEXaggItem 3 3" xfId="50589" xr:uid="{00000000-0005-0000-0000-000043B80000}"/>
    <cellStyle name="SAPBEXaggItem 3 4" xfId="51490" xr:uid="{00000000-0005-0000-0000-000044B80000}"/>
    <cellStyle name="SAPBEXaggItem 3 5" xfId="49455"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7" xr:uid="{00000000-0005-0000-0000-000049B80000}"/>
    <cellStyle name="SAPBEXaggItem 4" xfId="45596" xr:uid="{00000000-0005-0000-0000-00004AB80000}"/>
    <cellStyle name="SAPBEXaggItem 4 2" xfId="49828" xr:uid="{00000000-0005-0000-0000-00004BB80000}"/>
    <cellStyle name="SAPBEXaggItem 4 2 2" xfId="50177" xr:uid="{00000000-0005-0000-0000-00004CB80000}"/>
    <cellStyle name="SAPBEXaggItem 4 2 3" xfId="50858" xr:uid="{00000000-0005-0000-0000-00004DB80000}"/>
    <cellStyle name="SAPBEXaggItem 4 3" xfId="50545" xr:uid="{00000000-0005-0000-0000-00004EB80000}"/>
    <cellStyle name="SAPBEXaggItem 4 4" xfId="51648" xr:uid="{00000000-0005-0000-0000-00004FB80000}"/>
    <cellStyle name="SAPBEXaggItem 4 5" xfId="49500" xr:uid="{00000000-0005-0000-0000-000050B80000}"/>
    <cellStyle name="SAPBEXaggItem 5" xfId="45597" xr:uid="{00000000-0005-0000-0000-000051B80000}"/>
    <cellStyle name="SAPBEXaggItem 5 2" xfId="50422" xr:uid="{00000000-0005-0000-0000-000052B80000}"/>
    <cellStyle name="SAPBEXaggItem 5 3" xfId="51632" xr:uid="{00000000-0005-0000-0000-000053B80000}"/>
    <cellStyle name="SAPBEXaggItem 5 4" xfId="49650" xr:uid="{00000000-0005-0000-0000-000054B80000}"/>
    <cellStyle name="SAPBEXaggItem 6" xfId="45598" xr:uid="{00000000-0005-0000-0000-000055B80000}"/>
    <cellStyle name="SAPBEXaggItem 6 2" xfId="51076" xr:uid="{00000000-0005-0000-0000-000056B80000}"/>
    <cellStyle name="SAPBEXaggItem 6 3" xfId="50922" xr:uid="{00000000-0005-0000-0000-000057B80000}"/>
    <cellStyle name="SAPBEXaggItem 6 4" xfId="50031" xr:uid="{00000000-0005-0000-0000-000058B80000}"/>
    <cellStyle name="SAPBEXaggItem 7" xfId="45599" xr:uid="{00000000-0005-0000-0000-000059B80000}"/>
    <cellStyle name="SAPBEXaggItem 7 2" xfId="50744" xr:uid="{00000000-0005-0000-0000-00005AB80000}"/>
    <cellStyle name="SAPBEXaggItem 8" xfId="45600" xr:uid="{00000000-0005-0000-0000-00005BB80000}"/>
    <cellStyle name="SAPBEXaggItem 8 2" xfId="51472" xr:uid="{00000000-0005-0000-0000-00005CB80000}"/>
    <cellStyle name="SAPBEXaggItem 9" xfId="45601" xr:uid="{00000000-0005-0000-0000-00005DB80000}"/>
    <cellStyle name="SAPBEXaggItem 9 2" xfId="51681"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1" xr:uid="{00000000-0005-0000-0000-00006DB80000}"/>
    <cellStyle name="SAPBEXaggItemX 2 2 3" xfId="51671" xr:uid="{00000000-0005-0000-0000-00006EB80000}"/>
    <cellStyle name="SAPBEXaggItemX 2 2 4" xfId="49840" xr:uid="{00000000-0005-0000-0000-00006FB80000}"/>
    <cellStyle name="SAPBEXaggItemX 2 3" xfId="45615" xr:uid="{00000000-0005-0000-0000-000070B80000}"/>
    <cellStyle name="SAPBEXaggItemX 2 3 2" xfId="50533" xr:uid="{00000000-0005-0000-0000-000071B80000}"/>
    <cellStyle name="SAPBEXaggItemX 2 4" xfId="51497" xr:uid="{00000000-0005-0000-0000-000072B80000}"/>
    <cellStyle name="SAPBEXaggItemX 2 5" xfId="49512"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2" xr:uid="{00000000-0005-0000-0000-00007FB80000}"/>
    <cellStyle name="SAPBEXaggItemX 3 2 2" xfId="50221" xr:uid="{00000000-0005-0000-0000-000080B80000}"/>
    <cellStyle name="SAPBEXaggItemX 3 2 3" xfId="51164" xr:uid="{00000000-0005-0000-0000-000081B80000}"/>
    <cellStyle name="SAPBEXaggItemX 3 3" xfId="50590" xr:uid="{00000000-0005-0000-0000-000082B80000}"/>
    <cellStyle name="SAPBEXaggItemX 3 4" xfId="51233" xr:uid="{00000000-0005-0000-0000-000083B80000}"/>
    <cellStyle name="SAPBEXaggItemX 3 5" xfId="49454"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8" xr:uid="{00000000-0005-0000-0000-000088B80000}"/>
    <cellStyle name="SAPBEXaggItemX 4" xfId="45630" xr:uid="{00000000-0005-0000-0000-000089B80000}"/>
    <cellStyle name="SAPBEXaggItemX 4 2" xfId="50421" xr:uid="{00000000-0005-0000-0000-00008AB80000}"/>
    <cellStyle name="SAPBEXaggItemX 4 3" xfId="50666" xr:uid="{00000000-0005-0000-0000-00008BB80000}"/>
    <cellStyle name="SAPBEXaggItemX 4 4" xfId="49651" xr:uid="{00000000-0005-0000-0000-00008CB80000}"/>
    <cellStyle name="SAPBEXaggItemX 5" xfId="45631" xr:uid="{00000000-0005-0000-0000-00008DB80000}"/>
    <cellStyle name="SAPBEXaggItemX 5 2" xfId="51075" xr:uid="{00000000-0005-0000-0000-00008EB80000}"/>
    <cellStyle name="SAPBEXaggItemX 5 3" xfId="51417" xr:uid="{00000000-0005-0000-0000-00008FB80000}"/>
    <cellStyle name="SAPBEXaggItemX 5 4" xfId="50030" xr:uid="{00000000-0005-0000-0000-000090B80000}"/>
    <cellStyle name="SAPBEXaggItemX 6" xfId="45632" xr:uid="{00000000-0005-0000-0000-000091B80000}"/>
    <cellStyle name="SAPBEXaggItemX 6 2" xfId="50743" xr:uid="{00000000-0005-0000-0000-000092B80000}"/>
    <cellStyle name="SAPBEXaggItemX 7" xfId="45633" xr:uid="{00000000-0005-0000-0000-000093B80000}"/>
    <cellStyle name="SAPBEXaggItemX 7 2" xfId="51341"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69" xr:uid="{00000000-0005-0000-0000-000098B80000}"/>
    <cellStyle name="SAPBEXchaText 2" xfId="45636" xr:uid="{00000000-0005-0000-0000-000099B80000}"/>
    <cellStyle name="SAPBEXchaText 2 2" xfId="49841" xr:uid="{00000000-0005-0000-0000-00009AB80000}"/>
    <cellStyle name="SAPBEXchaText 2 2 2" xfId="50170" xr:uid="{00000000-0005-0000-0000-00009BB80000}"/>
    <cellStyle name="SAPBEXchaText 2 2 3" xfId="50820" xr:uid="{00000000-0005-0000-0000-00009CB80000}"/>
    <cellStyle name="SAPBEXchaText 2 3" xfId="50532" xr:uid="{00000000-0005-0000-0000-00009DB80000}"/>
    <cellStyle name="SAPBEXchaText 2 4" xfId="51196" xr:uid="{00000000-0005-0000-0000-00009EB80000}"/>
    <cellStyle name="SAPBEXchaText 2 5" xfId="49513" xr:uid="{00000000-0005-0000-0000-00009FB80000}"/>
    <cellStyle name="SAPBEXchaText 3" xfId="49453" xr:uid="{00000000-0005-0000-0000-0000A0B80000}"/>
    <cellStyle name="SAPBEXchaText 3 2" xfId="49781" xr:uid="{00000000-0005-0000-0000-0000A1B80000}"/>
    <cellStyle name="SAPBEXchaText 3 2 2" xfId="50222" xr:uid="{00000000-0005-0000-0000-0000A2B80000}"/>
    <cellStyle name="SAPBEXchaText 3 2 3" xfId="51531" xr:uid="{00000000-0005-0000-0000-0000A3B80000}"/>
    <cellStyle name="SAPBEXchaText 3 3" xfId="50591" xr:uid="{00000000-0005-0000-0000-0000A4B80000}"/>
    <cellStyle name="SAPBEXchaText 3 4" xfId="50981" xr:uid="{00000000-0005-0000-0000-0000A5B80000}"/>
    <cellStyle name="SAPBEXchaText 4" xfId="49501" xr:uid="{00000000-0005-0000-0000-0000A6B80000}"/>
    <cellStyle name="SAPBEXchaText 4 2" xfId="49829" xr:uid="{00000000-0005-0000-0000-0000A7B80000}"/>
    <cellStyle name="SAPBEXchaText 4 2 2" xfId="50176" xr:uid="{00000000-0005-0000-0000-0000A8B80000}"/>
    <cellStyle name="SAPBEXchaText 4 2 3" xfId="50658" xr:uid="{00000000-0005-0000-0000-0000A9B80000}"/>
    <cellStyle name="SAPBEXchaText 4 3" xfId="50544" xr:uid="{00000000-0005-0000-0000-0000AAB80000}"/>
    <cellStyle name="SAPBEXchaText 4 4" xfId="50899" xr:uid="{00000000-0005-0000-0000-0000ABB80000}"/>
    <cellStyle name="SAPBEXchaText 5" xfId="49652" xr:uid="{00000000-0005-0000-0000-0000ACB80000}"/>
    <cellStyle name="SAPBEXchaText 5 2" xfId="50420" xr:uid="{00000000-0005-0000-0000-0000ADB80000}"/>
    <cellStyle name="SAPBEXchaText 5 3" xfId="51471" xr:uid="{00000000-0005-0000-0000-0000AEB80000}"/>
    <cellStyle name="SAPBEXchaText 6" xfId="50029" xr:uid="{00000000-0005-0000-0000-0000AFB80000}"/>
    <cellStyle name="SAPBEXchaText 6 2" xfId="51074" xr:uid="{00000000-0005-0000-0000-0000B0B80000}"/>
    <cellStyle name="SAPBEXchaText 6 3" xfId="51587" xr:uid="{00000000-0005-0000-0000-0000B1B80000}"/>
    <cellStyle name="SAPBEXchaText 7" xfId="50742" xr:uid="{00000000-0005-0000-0000-0000B2B80000}"/>
    <cellStyle name="SAPBEXchaText 8" xfId="51667" xr:uid="{00000000-0005-0000-0000-0000B3B80000}"/>
    <cellStyle name="SAPBEXchaText 9" xfId="51683"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69" xr:uid="{00000000-0005-0000-0000-0000C3B80000}"/>
    <cellStyle name="SAPBEXexcBad7 2 2 3" xfId="50879" xr:uid="{00000000-0005-0000-0000-0000C4B80000}"/>
    <cellStyle name="SAPBEXexcBad7 2 2 4" xfId="49842" xr:uid="{00000000-0005-0000-0000-0000C5B80000}"/>
    <cellStyle name="SAPBEXexcBad7 2 3" xfId="45650" xr:uid="{00000000-0005-0000-0000-0000C6B80000}"/>
    <cellStyle name="SAPBEXexcBad7 2 3 2" xfId="50531" xr:uid="{00000000-0005-0000-0000-0000C7B80000}"/>
    <cellStyle name="SAPBEXexcBad7 2 4" xfId="51454" xr:uid="{00000000-0005-0000-0000-0000C8B80000}"/>
    <cellStyle name="SAPBEXexcBad7 2 5" xfId="49514"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0" xr:uid="{00000000-0005-0000-0000-0000D5B80000}"/>
    <cellStyle name="SAPBEXexcBad7 3 2 2" xfId="50223" xr:uid="{00000000-0005-0000-0000-0000D6B80000}"/>
    <cellStyle name="SAPBEXexcBad7 3 2 3" xfId="51273" xr:uid="{00000000-0005-0000-0000-0000D7B80000}"/>
    <cellStyle name="SAPBEXexcBad7 3 3" xfId="50592" xr:uid="{00000000-0005-0000-0000-0000D8B80000}"/>
    <cellStyle name="SAPBEXexcBad7 3 4" xfId="51653" xr:uid="{00000000-0005-0000-0000-0000D9B80000}"/>
    <cellStyle name="SAPBEXexcBad7 3 5" xfId="49452"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0" xr:uid="{00000000-0005-0000-0000-0000DEB80000}"/>
    <cellStyle name="SAPBEXexcBad7 4" xfId="45665" xr:uid="{00000000-0005-0000-0000-0000DFB80000}"/>
    <cellStyle name="SAPBEXexcBad7 4 2" xfId="49830" xr:uid="{00000000-0005-0000-0000-0000E0B80000}"/>
    <cellStyle name="SAPBEXexcBad7 4 2 2" xfId="50175" xr:uid="{00000000-0005-0000-0000-0000E1B80000}"/>
    <cellStyle name="SAPBEXexcBad7 4 2 3" xfId="50835" xr:uid="{00000000-0005-0000-0000-0000E2B80000}"/>
    <cellStyle name="SAPBEXexcBad7 4 3" xfId="50543" xr:uid="{00000000-0005-0000-0000-0000E3B80000}"/>
    <cellStyle name="SAPBEXexcBad7 4 4" xfId="50970" xr:uid="{00000000-0005-0000-0000-0000E4B80000}"/>
    <cellStyle name="SAPBEXexcBad7 4 5" xfId="49502" xr:uid="{00000000-0005-0000-0000-0000E5B80000}"/>
    <cellStyle name="SAPBEXexcBad7 5" xfId="45666" xr:uid="{00000000-0005-0000-0000-0000E6B80000}"/>
    <cellStyle name="SAPBEXexcBad7 5 2" xfId="50419" xr:uid="{00000000-0005-0000-0000-0000E7B80000}"/>
    <cellStyle name="SAPBEXexcBad7 5 3" xfId="50768" xr:uid="{00000000-0005-0000-0000-0000E8B80000}"/>
    <cellStyle name="SAPBEXexcBad7 5 4" xfId="49653" xr:uid="{00000000-0005-0000-0000-0000E9B80000}"/>
    <cellStyle name="SAPBEXexcBad7 6" xfId="45667" xr:uid="{00000000-0005-0000-0000-0000EAB80000}"/>
    <cellStyle name="SAPBEXexcBad7 6 2" xfId="51073" xr:uid="{00000000-0005-0000-0000-0000EBB80000}"/>
    <cellStyle name="SAPBEXexcBad7 6 3" xfId="51330" xr:uid="{00000000-0005-0000-0000-0000ECB80000}"/>
    <cellStyle name="SAPBEXexcBad7 6 4" xfId="50028" xr:uid="{00000000-0005-0000-0000-0000EDB80000}"/>
    <cellStyle name="SAPBEXexcBad7 7" xfId="45668" xr:uid="{00000000-0005-0000-0000-0000EEB80000}"/>
    <cellStyle name="SAPBEXexcBad7 7 2" xfId="50741" xr:uid="{00000000-0005-0000-0000-0000EFB80000}"/>
    <cellStyle name="SAPBEXexcBad7 8" xfId="45669" xr:uid="{00000000-0005-0000-0000-0000F0B80000}"/>
    <cellStyle name="SAPBEXexcBad7 8 2" xfId="50909" xr:uid="{00000000-0005-0000-0000-0000F1B80000}"/>
    <cellStyle name="SAPBEXexcBad7 9" xfId="45670" xr:uid="{00000000-0005-0000-0000-0000F2B80000}"/>
    <cellStyle name="SAPBEXexcBad7 9 2" xfId="50942"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8" xr:uid="{00000000-0005-0000-0000-000002B90000}"/>
    <cellStyle name="SAPBEXexcBad8 2 2 3" xfId="51279" xr:uid="{00000000-0005-0000-0000-000003B90000}"/>
    <cellStyle name="SAPBEXexcBad8 2 2 4" xfId="49843" xr:uid="{00000000-0005-0000-0000-000004B90000}"/>
    <cellStyle name="SAPBEXexcBad8 2 3" xfId="45684" xr:uid="{00000000-0005-0000-0000-000005B90000}"/>
    <cellStyle name="SAPBEXexcBad8 2 3 2" xfId="50530" xr:uid="{00000000-0005-0000-0000-000006B90000}"/>
    <cellStyle name="SAPBEXexcBad8 2 4" xfId="51358" xr:uid="{00000000-0005-0000-0000-000007B90000}"/>
    <cellStyle name="SAPBEXexcBad8 2 5" xfId="49515"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79" xr:uid="{00000000-0005-0000-0000-000014B90000}"/>
    <cellStyle name="SAPBEXexcBad8 3 2 2" xfId="50224" xr:uid="{00000000-0005-0000-0000-000015B90000}"/>
    <cellStyle name="SAPBEXexcBad8 3 2 3" xfId="50819" xr:uid="{00000000-0005-0000-0000-000016B90000}"/>
    <cellStyle name="SAPBEXexcBad8 3 3" xfId="50593" xr:uid="{00000000-0005-0000-0000-000017B90000}"/>
    <cellStyle name="SAPBEXexcBad8 3 4" xfId="51350" xr:uid="{00000000-0005-0000-0000-000018B90000}"/>
    <cellStyle name="SAPBEXexcBad8 3 5" xfId="49451"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1" xr:uid="{00000000-0005-0000-0000-00001DB90000}"/>
    <cellStyle name="SAPBEXexcBad8 4" xfId="45699" xr:uid="{00000000-0005-0000-0000-00001EB90000}"/>
    <cellStyle name="SAPBEXexcBad8 4 2" xfId="49831" xr:uid="{00000000-0005-0000-0000-00001FB90000}"/>
    <cellStyle name="SAPBEXexcBad8 4 2 2" xfId="50839" xr:uid="{00000000-0005-0000-0000-000020B90000}"/>
    <cellStyle name="SAPBEXexcBad8 4 2 3" xfId="51395" xr:uid="{00000000-0005-0000-0000-000021B90000}"/>
    <cellStyle name="SAPBEXexcBad8 4 3" xfId="50542" xr:uid="{00000000-0005-0000-0000-000022B90000}"/>
    <cellStyle name="SAPBEXexcBad8 4 4" xfId="51239" xr:uid="{00000000-0005-0000-0000-000023B90000}"/>
    <cellStyle name="SAPBEXexcBad8 4 5" xfId="49503" xr:uid="{00000000-0005-0000-0000-000024B90000}"/>
    <cellStyle name="SAPBEXexcBad8 5" xfId="45700" xr:uid="{00000000-0005-0000-0000-000025B90000}"/>
    <cellStyle name="SAPBEXexcBad8 5 2" xfId="50418" xr:uid="{00000000-0005-0000-0000-000026B90000}"/>
    <cellStyle name="SAPBEXexcBad8 5 3" xfId="50786" xr:uid="{00000000-0005-0000-0000-000027B90000}"/>
    <cellStyle name="SAPBEXexcBad8 5 4" xfId="49654" xr:uid="{00000000-0005-0000-0000-000028B90000}"/>
    <cellStyle name="SAPBEXexcBad8 6" xfId="45701" xr:uid="{00000000-0005-0000-0000-000029B90000}"/>
    <cellStyle name="SAPBEXexcBad8 6 2" xfId="51072" xr:uid="{00000000-0005-0000-0000-00002AB90000}"/>
    <cellStyle name="SAPBEXexcBad8 6 3" xfId="51557" xr:uid="{00000000-0005-0000-0000-00002BB90000}"/>
    <cellStyle name="SAPBEXexcBad8 6 4" xfId="50027" xr:uid="{00000000-0005-0000-0000-00002CB90000}"/>
    <cellStyle name="SAPBEXexcBad8 7" xfId="45702" xr:uid="{00000000-0005-0000-0000-00002DB90000}"/>
    <cellStyle name="SAPBEXexcBad8 7 2" xfId="50740" xr:uid="{00000000-0005-0000-0000-00002EB90000}"/>
    <cellStyle name="SAPBEXexcBad8 8" xfId="45703" xr:uid="{00000000-0005-0000-0000-00002FB90000}"/>
    <cellStyle name="SAPBEXexcBad8 8 2" xfId="51218" xr:uid="{00000000-0005-0000-0000-000030B90000}"/>
    <cellStyle name="SAPBEXexcBad8 9" xfId="45704" xr:uid="{00000000-0005-0000-0000-000031B90000}"/>
    <cellStyle name="SAPBEXexcBad8 9 2" xfId="50763"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7" xr:uid="{00000000-0005-0000-0000-000041B90000}"/>
    <cellStyle name="SAPBEXexcBad9 2 2 3" xfId="51537" xr:uid="{00000000-0005-0000-0000-000042B90000}"/>
    <cellStyle name="SAPBEXexcBad9 2 2 4" xfId="49844" xr:uid="{00000000-0005-0000-0000-000043B90000}"/>
    <cellStyle name="SAPBEXexcBad9 2 3" xfId="45718" xr:uid="{00000000-0005-0000-0000-000044B90000}"/>
    <cellStyle name="SAPBEXexcBad9 2 3 2" xfId="50529" xr:uid="{00000000-0005-0000-0000-000045B90000}"/>
    <cellStyle name="SAPBEXexcBad9 2 4" xfId="51646" xr:uid="{00000000-0005-0000-0000-000046B90000}"/>
    <cellStyle name="SAPBEXexcBad9 2 5" xfId="49516"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8" xr:uid="{00000000-0005-0000-0000-000053B90000}"/>
    <cellStyle name="SAPBEXexcBad9 3 2 2" xfId="50225" xr:uid="{00000000-0005-0000-0000-000054B90000}"/>
    <cellStyle name="SAPBEXexcBad9 3 2 3" xfId="51594" xr:uid="{00000000-0005-0000-0000-000055B90000}"/>
    <cellStyle name="SAPBEXexcBad9 3 3" xfId="50594" xr:uid="{00000000-0005-0000-0000-000056B90000}"/>
    <cellStyle name="SAPBEXexcBad9 3 4" xfId="51567" xr:uid="{00000000-0005-0000-0000-000057B90000}"/>
    <cellStyle name="SAPBEXexcBad9 3 5" xfId="49450"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2" xr:uid="{00000000-0005-0000-0000-00005CB90000}"/>
    <cellStyle name="SAPBEXexcBad9 4" xfId="45733" xr:uid="{00000000-0005-0000-0000-00005DB90000}"/>
    <cellStyle name="SAPBEXexcBad9 4 2" xfId="50417" xr:uid="{00000000-0005-0000-0000-00005EB90000}"/>
    <cellStyle name="SAPBEXexcBad9 4 3" xfId="50765" xr:uid="{00000000-0005-0000-0000-00005FB90000}"/>
    <cellStyle name="SAPBEXexcBad9 4 4" xfId="49655" xr:uid="{00000000-0005-0000-0000-000060B90000}"/>
    <cellStyle name="SAPBEXexcBad9 5" xfId="45734" xr:uid="{00000000-0005-0000-0000-000061B90000}"/>
    <cellStyle name="SAPBEXexcBad9 5 2" xfId="51071" xr:uid="{00000000-0005-0000-0000-000062B90000}"/>
    <cellStyle name="SAPBEXexcBad9 5 3" xfId="51299" xr:uid="{00000000-0005-0000-0000-000063B90000}"/>
    <cellStyle name="SAPBEXexcBad9 5 4" xfId="50026" xr:uid="{00000000-0005-0000-0000-000064B90000}"/>
    <cellStyle name="SAPBEXexcBad9 6" xfId="45735" xr:uid="{00000000-0005-0000-0000-000065B90000}"/>
    <cellStyle name="SAPBEXexcBad9 6 2" xfId="50739" xr:uid="{00000000-0005-0000-0000-000066B90000}"/>
    <cellStyle name="SAPBEXexcBad9 7" xfId="45736" xr:uid="{00000000-0005-0000-0000-000067B90000}"/>
    <cellStyle name="SAPBEXexcBad9 7 2" xfId="51475"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2" xr:uid="{00000000-0005-0000-0000-000079B90000}"/>
    <cellStyle name="SAPBEXexcCritical4 2 2 3" xfId="51311" xr:uid="{00000000-0005-0000-0000-00007AB90000}"/>
    <cellStyle name="SAPBEXexcCritical4 2 2 4" xfId="49845" xr:uid="{00000000-0005-0000-0000-00007BB90000}"/>
    <cellStyle name="SAPBEXexcCritical4 2 3" xfId="45752" xr:uid="{00000000-0005-0000-0000-00007CB90000}"/>
    <cellStyle name="SAPBEXexcCritical4 2 3 2" xfId="50528" xr:uid="{00000000-0005-0000-0000-00007DB90000}"/>
    <cellStyle name="SAPBEXexcCritical4 2 4" xfId="50949" xr:uid="{00000000-0005-0000-0000-00007EB90000}"/>
    <cellStyle name="SAPBEXexcCritical4 2 5" xfId="49517"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7" xr:uid="{00000000-0005-0000-0000-00008BB90000}"/>
    <cellStyle name="SAPBEXexcCritical4 3 2 2" xfId="50226" xr:uid="{00000000-0005-0000-0000-00008CB90000}"/>
    <cellStyle name="SAPBEXexcCritical4 3 2 3" xfId="51391" xr:uid="{00000000-0005-0000-0000-00008DB90000}"/>
    <cellStyle name="SAPBEXexcCritical4 3 3" xfId="50595" xr:uid="{00000000-0005-0000-0000-00008EB90000}"/>
    <cellStyle name="SAPBEXexcCritical4 3 4" xfId="51310" xr:uid="{00000000-0005-0000-0000-00008FB90000}"/>
    <cellStyle name="SAPBEXexcCritical4 3 5" xfId="49449"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3" xr:uid="{00000000-0005-0000-0000-000094B90000}"/>
    <cellStyle name="SAPBEXexcCritical4 4" xfId="45767" xr:uid="{00000000-0005-0000-0000-000095B90000}"/>
    <cellStyle name="SAPBEXexcCritical4 4 2" xfId="49925" xr:uid="{00000000-0005-0000-0000-000096B90000}"/>
    <cellStyle name="SAPBEXexcCritical4 4 2 2" xfId="50091" xr:uid="{00000000-0005-0000-0000-000097B90000}"/>
    <cellStyle name="SAPBEXexcCritical4 4 2 3" xfId="51110" xr:uid="{00000000-0005-0000-0000-000098B90000}"/>
    <cellStyle name="SAPBEXexcCritical4 4 3" xfId="50448" xr:uid="{00000000-0005-0000-0000-000099B90000}"/>
    <cellStyle name="SAPBEXexcCritical4 4 4" xfId="51243" xr:uid="{00000000-0005-0000-0000-00009AB90000}"/>
    <cellStyle name="SAPBEXexcCritical4 4 5" xfId="49597" xr:uid="{00000000-0005-0000-0000-00009BB90000}"/>
    <cellStyle name="SAPBEXexcCritical4 5" xfId="45768" xr:uid="{00000000-0005-0000-0000-00009CB90000}"/>
    <cellStyle name="SAPBEXexcCritical4 5 2" xfId="50416" xr:uid="{00000000-0005-0000-0000-00009DB90000}"/>
    <cellStyle name="SAPBEXexcCritical4 5 3" xfId="50783" xr:uid="{00000000-0005-0000-0000-00009EB90000}"/>
    <cellStyle name="SAPBEXexcCritical4 5 4" xfId="49656" xr:uid="{00000000-0005-0000-0000-00009FB90000}"/>
    <cellStyle name="SAPBEXexcCritical4 6" xfId="45769" xr:uid="{00000000-0005-0000-0000-0000A0B90000}"/>
    <cellStyle name="SAPBEXexcCritical4 6 2" xfId="51070" xr:uid="{00000000-0005-0000-0000-0000A1B90000}"/>
    <cellStyle name="SAPBEXexcCritical4 6 3" xfId="51128" xr:uid="{00000000-0005-0000-0000-0000A2B90000}"/>
    <cellStyle name="SAPBEXexcCritical4 6 4" xfId="50025" xr:uid="{00000000-0005-0000-0000-0000A3B90000}"/>
    <cellStyle name="SAPBEXexcCritical4 7" xfId="45770" xr:uid="{00000000-0005-0000-0000-0000A4B90000}"/>
    <cellStyle name="SAPBEXexcCritical4 7 2" xfId="50738" xr:uid="{00000000-0005-0000-0000-0000A5B90000}"/>
    <cellStyle name="SAPBEXexcCritical4 8" xfId="45771" xr:uid="{00000000-0005-0000-0000-0000A6B90000}"/>
    <cellStyle name="SAPBEXexcCritical4 8 2" xfId="51211" xr:uid="{00000000-0005-0000-0000-0000A7B90000}"/>
    <cellStyle name="SAPBEXexcCritical4 9" xfId="45772" xr:uid="{00000000-0005-0000-0000-0000A8B90000}"/>
    <cellStyle name="SAPBEXexcCritical4 9 2" xfId="51687"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8" xr:uid="{00000000-0005-0000-0000-0000B8B90000}"/>
    <cellStyle name="SAPBEXexcCritical5 2 2 3" xfId="51568" xr:uid="{00000000-0005-0000-0000-0000B9B90000}"/>
    <cellStyle name="SAPBEXexcCritical5 2 2 4" xfId="49846" xr:uid="{00000000-0005-0000-0000-0000BAB90000}"/>
    <cellStyle name="SAPBEXexcCritical5 2 3" xfId="45786" xr:uid="{00000000-0005-0000-0000-0000BBB90000}"/>
    <cellStyle name="SAPBEXexcCritical5 2 3 2" xfId="50527" xr:uid="{00000000-0005-0000-0000-0000BCB90000}"/>
    <cellStyle name="SAPBEXexcCritical5 2 4" xfId="50890" xr:uid="{00000000-0005-0000-0000-0000BDB90000}"/>
    <cellStyle name="SAPBEXexcCritical5 2 5" xfId="49518"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6" xr:uid="{00000000-0005-0000-0000-0000CAB90000}"/>
    <cellStyle name="SAPBEXexcCritical5 3 2 2" xfId="50227" xr:uid="{00000000-0005-0000-0000-0000CBB90000}"/>
    <cellStyle name="SAPBEXexcCritical5 3 2 3" xfId="51425" xr:uid="{00000000-0005-0000-0000-0000CCB90000}"/>
    <cellStyle name="SAPBEXexcCritical5 3 3" xfId="50596" xr:uid="{00000000-0005-0000-0000-0000CDB90000}"/>
    <cellStyle name="SAPBEXexcCritical5 3 4" xfId="51462" xr:uid="{00000000-0005-0000-0000-0000CEB90000}"/>
    <cellStyle name="SAPBEXexcCritical5 3 5" xfId="49448"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4" xr:uid="{00000000-0005-0000-0000-0000D3B90000}"/>
    <cellStyle name="SAPBEXexcCritical5 4" xfId="45801" xr:uid="{00000000-0005-0000-0000-0000D4B90000}"/>
    <cellStyle name="SAPBEXexcCritical5 4 2" xfId="49926" xr:uid="{00000000-0005-0000-0000-0000D5B90000}"/>
    <cellStyle name="SAPBEXexcCritical5 4 2 2" xfId="50829" xr:uid="{00000000-0005-0000-0000-0000D6B90000}"/>
    <cellStyle name="SAPBEXexcCritical5 4 2 3" xfId="51157" xr:uid="{00000000-0005-0000-0000-0000D7B90000}"/>
    <cellStyle name="SAPBEXexcCritical5 4 3" xfId="50447" xr:uid="{00000000-0005-0000-0000-0000D8B90000}"/>
    <cellStyle name="SAPBEXexcCritical5 4 4" xfId="51500" xr:uid="{00000000-0005-0000-0000-0000D9B90000}"/>
    <cellStyle name="SAPBEXexcCritical5 4 5" xfId="49598" xr:uid="{00000000-0005-0000-0000-0000DAB90000}"/>
    <cellStyle name="SAPBEXexcCritical5 5" xfId="45802" xr:uid="{00000000-0005-0000-0000-0000DBB90000}"/>
    <cellStyle name="SAPBEXexcCritical5 5 2" xfId="50415" xr:uid="{00000000-0005-0000-0000-0000DCB90000}"/>
    <cellStyle name="SAPBEXexcCritical5 5 3" xfId="50770" xr:uid="{00000000-0005-0000-0000-0000DDB90000}"/>
    <cellStyle name="SAPBEXexcCritical5 5 4" xfId="49657" xr:uid="{00000000-0005-0000-0000-0000DEB90000}"/>
    <cellStyle name="SAPBEXexcCritical5 6" xfId="45803" xr:uid="{00000000-0005-0000-0000-0000DFB90000}"/>
    <cellStyle name="SAPBEXexcCritical5 6 2" xfId="51069" xr:uid="{00000000-0005-0000-0000-0000E0B90000}"/>
    <cellStyle name="SAPBEXexcCritical5 6 3" xfId="51127" xr:uid="{00000000-0005-0000-0000-0000E1B90000}"/>
    <cellStyle name="SAPBEXexcCritical5 6 4" xfId="50024" xr:uid="{00000000-0005-0000-0000-0000E2B90000}"/>
    <cellStyle name="SAPBEXexcCritical5 7" xfId="45804" xr:uid="{00000000-0005-0000-0000-0000E3B90000}"/>
    <cellStyle name="SAPBEXexcCritical5 7 2" xfId="50737" xr:uid="{00000000-0005-0000-0000-0000E4B90000}"/>
    <cellStyle name="SAPBEXexcCritical5 8" xfId="45805" xr:uid="{00000000-0005-0000-0000-0000E5B90000}"/>
    <cellStyle name="SAPBEXexcCritical5 8 2" xfId="51469" xr:uid="{00000000-0005-0000-0000-0000E6B90000}"/>
    <cellStyle name="SAPBEXexcCritical5 9" xfId="45806" xr:uid="{00000000-0005-0000-0000-0000E7B90000}"/>
    <cellStyle name="SAPBEXexcCritical5 9 2" xfId="50794"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6" xr:uid="{00000000-0005-0000-0000-0000F7B90000}"/>
    <cellStyle name="SAPBEXexcCritical6 2 2 3" xfId="51398" xr:uid="{00000000-0005-0000-0000-0000F8B90000}"/>
    <cellStyle name="SAPBEXexcCritical6 2 2 4" xfId="49847" xr:uid="{00000000-0005-0000-0000-0000F9B90000}"/>
    <cellStyle name="SAPBEXexcCritical6 2 3" xfId="45820" xr:uid="{00000000-0005-0000-0000-0000FAB90000}"/>
    <cellStyle name="SAPBEXexcCritical6 2 3 2" xfId="50526" xr:uid="{00000000-0005-0000-0000-0000FBB90000}"/>
    <cellStyle name="SAPBEXexcCritical6 2 4" xfId="51242" xr:uid="{00000000-0005-0000-0000-0000FCB90000}"/>
    <cellStyle name="SAPBEXexcCritical6 2 5" xfId="49519"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5" xr:uid="{00000000-0005-0000-0000-000009BA0000}"/>
    <cellStyle name="SAPBEXexcCritical6 3 2 2" xfId="50228" xr:uid="{00000000-0005-0000-0000-00000ABA0000}"/>
    <cellStyle name="SAPBEXexcCritical6 3 2 3" xfId="51165" xr:uid="{00000000-0005-0000-0000-00000BBA0000}"/>
    <cellStyle name="SAPBEXexcCritical6 3 3" xfId="50597" xr:uid="{00000000-0005-0000-0000-00000CBA0000}"/>
    <cellStyle name="SAPBEXexcCritical6 3 4" xfId="51204" xr:uid="{00000000-0005-0000-0000-00000DBA0000}"/>
    <cellStyle name="SAPBEXexcCritical6 3 5" xfId="49447"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5" xr:uid="{00000000-0005-0000-0000-000012BA0000}"/>
    <cellStyle name="SAPBEXexcCritical6 4" xfId="45835" xr:uid="{00000000-0005-0000-0000-000013BA0000}"/>
    <cellStyle name="SAPBEXexcCritical6 4 2" xfId="49832" xr:uid="{00000000-0005-0000-0000-000014BA0000}"/>
    <cellStyle name="SAPBEXexcCritical6 4 2 2" xfId="50838" xr:uid="{00000000-0005-0000-0000-000015BA0000}"/>
    <cellStyle name="SAPBEXexcCritical6 4 2 3" xfId="50748" xr:uid="{00000000-0005-0000-0000-000016BA0000}"/>
    <cellStyle name="SAPBEXexcCritical6 4 3" xfId="50541" xr:uid="{00000000-0005-0000-0000-000017BA0000}"/>
    <cellStyle name="SAPBEXexcCritical6 4 4" xfId="51496" xr:uid="{00000000-0005-0000-0000-000018BA0000}"/>
    <cellStyle name="SAPBEXexcCritical6 4 5" xfId="49504" xr:uid="{00000000-0005-0000-0000-000019BA0000}"/>
    <cellStyle name="SAPBEXexcCritical6 5" xfId="45836" xr:uid="{00000000-0005-0000-0000-00001ABA0000}"/>
    <cellStyle name="SAPBEXexcCritical6 5 2" xfId="50414" xr:uid="{00000000-0005-0000-0000-00001BBA0000}"/>
    <cellStyle name="SAPBEXexcCritical6 5 3" xfId="50071" xr:uid="{00000000-0005-0000-0000-00001CBA0000}"/>
    <cellStyle name="SAPBEXexcCritical6 5 4" xfId="49658" xr:uid="{00000000-0005-0000-0000-00001DBA0000}"/>
    <cellStyle name="SAPBEXexcCritical6 6" xfId="45837" xr:uid="{00000000-0005-0000-0000-00001EBA0000}"/>
    <cellStyle name="SAPBEXexcCritical6 6 2" xfId="51068" xr:uid="{00000000-0005-0000-0000-00001FBA0000}"/>
    <cellStyle name="SAPBEXexcCritical6 6 3" xfId="51126" xr:uid="{00000000-0005-0000-0000-000020BA0000}"/>
    <cellStyle name="SAPBEXexcCritical6 6 4" xfId="50023" xr:uid="{00000000-0005-0000-0000-000021BA0000}"/>
    <cellStyle name="SAPBEXexcCritical6 7" xfId="45838" xr:uid="{00000000-0005-0000-0000-000022BA0000}"/>
    <cellStyle name="SAPBEXexcCritical6 7 2" xfId="50736" xr:uid="{00000000-0005-0000-0000-000023BA0000}"/>
    <cellStyle name="SAPBEXexcCritical6 8" xfId="45839" xr:uid="{00000000-0005-0000-0000-000024BA0000}"/>
    <cellStyle name="SAPBEXexcCritical6 8 2" xfId="51216" xr:uid="{00000000-0005-0000-0000-000025BA0000}"/>
    <cellStyle name="SAPBEXexcCritical6 9" xfId="45840" xr:uid="{00000000-0005-0000-0000-000026BA0000}"/>
    <cellStyle name="SAPBEXexcCritical6 9 2" xfId="50678"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5" xr:uid="{00000000-0005-0000-0000-000036BA0000}"/>
    <cellStyle name="SAPBEXexcGood1 2 2 3" xfId="51618" xr:uid="{00000000-0005-0000-0000-000037BA0000}"/>
    <cellStyle name="SAPBEXexcGood1 2 2 4" xfId="49848" xr:uid="{00000000-0005-0000-0000-000038BA0000}"/>
    <cellStyle name="SAPBEXexcGood1 2 3" xfId="45854" xr:uid="{00000000-0005-0000-0000-000039BA0000}"/>
    <cellStyle name="SAPBEXexcGood1 2 3 2" xfId="50525" xr:uid="{00000000-0005-0000-0000-00003ABA0000}"/>
    <cellStyle name="SAPBEXexcGood1 2 4" xfId="51499" xr:uid="{00000000-0005-0000-0000-00003BBA0000}"/>
    <cellStyle name="SAPBEXexcGood1 2 5" xfId="49520"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4" xr:uid="{00000000-0005-0000-0000-000048BA0000}"/>
    <cellStyle name="SAPBEXexcGood1 3 2 2" xfId="50229" xr:uid="{00000000-0005-0000-0000-000049BA0000}"/>
    <cellStyle name="SAPBEXexcGood1 3 2 3" xfId="51530" xr:uid="{00000000-0005-0000-0000-00004ABA0000}"/>
    <cellStyle name="SAPBEXexcGood1 3 3" xfId="50598" xr:uid="{00000000-0005-0000-0000-00004BBA0000}"/>
    <cellStyle name="SAPBEXexcGood1 3 4" xfId="51489" xr:uid="{00000000-0005-0000-0000-00004CBA0000}"/>
    <cellStyle name="SAPBEXexcGood1 3 5" xfId="49446"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6" xr:uid="{00000000-0005-0000-0000-000051BA0000}"/>
    <cellStyle name="SAPBEXexcGood1 4" xfId="45869" xr:uid="{00000000-0005-0000-0000-000052BA0000}"/>
    <cellStyle name="SAPBEXexcGood1 4 2" xfId="49929" xr:uid="{00000000-0005-0000-0000-000053BA0000}"/>
    <cellStyle name="SAPBEXexcGood1 4 2 2" xfId="50828" xr:uid="{00000000-0005-0000-0000-000054BA0000}"/>
    <cellStyle name="SAPBEXexcGood1 4 2 3" xfId="51151" xr:uid="{00000000-0005-0000-0000-000055BA0000}"/>
    <cellStyle name="SAPBEXexcGood1 4 3" xfId="50444" xr:uid="{00000000-0005-0000-0000-000056BA0000}"/>
    <cellStyle name="SAPBEXexcGood1 4 4" xfId="51361" xr:uid="{00000000-0005-0000-0000-000057BA0000}"/>
    <cellStyle name="SAPBEXexcGood1 4 5" xfId="49601" xr:uid="{00000000-0005-0000-0000-000058BA0000}"/>
    <cellStyle name="SAPBEXexcGood1 5" xfId="45870" xr:uid="{00000000-0005-0000-0000-000059BA0000}"/>
    <cellStyle name="SAPBEXexcGood1 5 2" xfId="50413" xr:uid="{00000000-0005-0000-0000-00005ABA0000}"/>
    <cellStyle name="SAPBEXexcGood1 5 3" xfId="50915" xr:uid="{00000000-0005-0000-0000-00005BBA0000}"/>
    <cellStyle name="SAPBEXexcGood1 5 4" xfId="49659" xr:uid="{00000000-0005-0000-0000-00005CBA0000}"/>
    <cellStyle name="SAPBEXexcGood1 6" xfId="45871" xr:uid="{00000000-0005-0000-0000-00005DBA0000}"/>
    <cellStyle name="SAPBEXexcGood1 6 2" xfId="51067" xr:uid="{00000000-0005-0000-0000-00005EBA0000}"/>
    <cellStyle name="SAPBEXexcGood1 6 3" xfId="51125" xr:uid="{00000000-0005-0000-0000-00005FBA0000}"/>
    <cellStyle name="SAPBEXexcGood1 6 4" xfId="50022" xr:uid="{00000000-0005-0000-0000-000060BA0000}"/>
    <cellStyle name="SAPBEXexcGood1 7" xfId="45872" xr:uid="{00000000-0005-0000-0000-000061BA0000}"/>
    <cellStyle name="SAPBEXexcGood1 7 2" xfId="50735" xr:uid="{00000000-0005-0000-0000-000062BA0000}"/>
    <cellStyle name="SAPBEXexcGood1 8" xfId="45873" xr:uid="{00000000-0005-0000-0000-000063BA0000}"/>
    <cellStyle name="SAPBEXexcGood1 8 2" xfId="51473" xr:uid="{00000000-0005-0000-0000-000064BA0000}"/>
    <cellStyle name="SAPBEXexcGood1 9" xfId="45874" xr:uid="{00000000-0005-0000-0000-000065BA0000}"/>
    <cellStyle name="SAPBEXexcGood1 9 2" xfId="51684"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4" xr:uid="{00000000-0005-0000-0000-000075BA0000}"/>
    <cellStyle name="SAPBEXexcGood2 2 2 3" xfId="50648" xr:uid="{00000000-0005-0000-0000-000076BA0000}"/>
    <cellStyle name="SAPBEXexcGood2 2 2 4" xfId="49849" xr:uid="{00000000-0005-0000-0000-000077BA0000}"/>
    <cellStyle name="SAPBEXexcGood2 2 3" xfId="45888" xr:uid="{00000000-0005-0000-0000-000078BA0000}"/>
    <cellStyle name="SAPBEXexcGood2 2 3 2" xfId="50524" xr:uid="{00000000-0005-0000-0000-000079BA0000}"/>
    <cellStyle name="SAPBEXexcGood2 2 4" xfId="51194" xr:uid="{00000000-0005-0000-0000-00007ABA0000}"/>
    <cellStyle name="SAPBEXexcGood2 2 5" xfId="49521"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3" xr:uid="{00000000-0005-0000-0000-000087BA0000}"/>
    <cellStyle name="SAPBEXexcGood2 3 2 2" xfId="50230" xr:uid="{00000000-0005-0000-0000-000088BA0000}"/>
    <cellStyle name="SAPBEXexcGood2 3 2 3" xfId="51272" xr:uid="{00000000-0005-0000-0000-000089BA0000}"/>
    <cellStyle name="SAPBEXexcGood2 3 3" xfId="50599" xr:uid="{00000000-0005-0000-0000-00008ABA0000}"/>
    <cellStyle name="SAPBEXexcGood2 3 4" xfId="51232" xr:uid="{00000000-0005-0000-0000-00008BBA0000}"/>
    <cellStyle name="SAPBEXexcGood2 3 5" xfId="49445"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7" xr:uid="{00000000-0005-0000-0000-000090BA0000}"/>
    <cellStyle name="SAPBEXexcGood2 4" xfId="45903" xr:uid="{00000000-0005-0000-0000-000091BA0000}"/>
    <cellStyle name="SAPBEXexcGood2 4 2" xfId="49833" xr:uid="{00000000-0005-0000-0000-000092BA0000}"/>
    <cellStyle name="SAPBEXexcGood2 4 2 2" xfId="50840" xr:uid="{00000000-0005-0000-0000-000093BA0000}"/>
    <cellStyle name="SAPBEXexcGood2 4 2 3" xfId="51661" xr:uid="{00000000-0005-0000-0000-000094BA0000}"/>
    <cellStyle name="SAPBEXexcGood2 4 3" xfId="50540" xr:uid="{00000000-0005-0000-0000-000095BA0000}"/>
    <cellStyle name="SAPBEXexcGood2 4 4" xfId="51197" xr:uid="{00000000-0005-0000-0000-000096BA0000}"/>
    <cellStyle name="SAPBEXexcGood2 4 5" xfId="49505" xr:uid="{00000000-0005-0000-0000-000097BA0000}"/>
    <cellStyle name="SAPBEXexcGood2 5" xfId="45904" xr:uid="{00000000-0005-0000-0000-000098BA0000}"/>
    <cellStyle name="SAPBEXexcGood2 5 2" xfId="50412" xr:uid="{00000000-0005-0000-0000-000099BA0000}"/>
    <cellStyle name="SAPBEXexcGood2 5 3" xfId="51258" xr:uid="{00000000-0005-0000-0000-00009ABA0000}"/>
    <cellStyle name="SAPBEXexcGood2 5 4" xfId="49660" xr:uid="{00000000-0005-0000-0000-00009BBA0000}"/>
    <cellStyle name="SAPBEXexcGood2 6" xfId="45905" xr:uid="{00000000-0005-0000-0000-00009CBA0000}"/>
    <cellStyle name="SAPBEXexcGood2 6 2" xfId="51066" xr:uid="{00000000-0005-0000-0000-00009DBA0000}"/>
    <cellStyle name="SAPBEXexcGood2 6 3" xfId="51605" xr:uid="{00000000-0005-0000-0000-00009EBA0000}"/>
    <cellStyle name="SAPBEXexcGood2 6 4" xfId="50021" xr:uid="{00000000-0005-0000-0000-00009FBA0000}"/>
    <cellStyle name="SAPBEXexcGood2 7" xfId="45906" xr:uid="{00000000-0005-0000-0000-0000A0BA0000}"/>
    <cellStyle name="SAPBEXexcGood2 7 2" xfId="50734" xr:uid="{00000000-0005-0000-0000-0000A1BA0000}"/>
    <cellStyle name="SAPBEXexcGood2 8" xfId="45907" xr:uid="{00000000-0005-0000-0000-0000A2BA0000}"/>
    <cellStyle name="SAPBEXexcGood2 8 2" xfId="51342" xr:uid="{00000000-0005-0000-0000-0000A3BA0000}"/>
    <cellStyle name="SAPBEXexcGood2 9" xfId="45908" xr:uid="{00000000-0005-0000-0000-0000A4BA0000}"/>
    <cellStyle name="SAPBEXexcGood2 9 2" xfId="50747"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3" xr:uid="{00000000-0005-0000-0000-0000B4BA0000}"/>
    <cellStyle name="SAPBEXexcGood3 2 2 3" xfId="51312" xr:uid="{00000000-0005-0000-0000-0000B5BA0000}"/>
    <cellStyle name="SAPBEXexcGood3 2 2 4" xfId="49850" xr:uid="{00000000-0005-0000-0000-0000B6BA0000}"/>
    <cellStyle name="SAPBEXexcGood3 2 3" xfId="45922" xr:uid="{00000000-0005-0000-0000-0000B7BA0000}"/>
    <cellStyle name="SAPBEXexcGood3 2 3 2" xfId="50523" xr:uid="{00000000-0005-0000-0000-0000B8BA0000}"/>
    <cellStyle name="SAPBEXexcGood3 2 4" xfId="51452" xr:uid="{00000000-0005-0000-0000-0000B9BA0000}"/>
    <cellStyle name="SAPBEXexcGood3 2 5" xfId="49522"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2" xr:uid="{00000000-0005-0000-0000-0000C6BA0000}"/>
    <cellStyle name="SAPBEXexcGood3 3 2 2" xfId="50231" xr:uid="{00000000-0005-0000-0000-0000C7BA0000}"/>
    <cellStyle name="SAPBEXexcGood3 3 2 3" xfId="50818" xr:uid="{00000000-0005-0000-0000-0000C8BA0000}"/>
    <cellStyle name="SAPBEXexcGood3 3 3" xfId="50600" xr:uid="{00000000-0005-0000-0000-0000C9BA0000}"/>
    <cellStyle name="SAPBEXexcGood3 3 4" xfId="50912" xr:uid="{00000000-0005-0000-0000-0000CABA0000}"/>
    <cellStyle name="SAPBEXexcGood3 3 5" xfId="49444"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8" xr:uid="{00000000-0005-0000-0000-0000CFBA0000}"/>
    <cellStyle name="SAPBEXexcGood3 4" xfId="45937" xr:uid="{00000000-0005-0000-0000-0000D0BA0000}"/>
    <cellStyle name="SAPBEXexcGood3 4 2" xfId="49834" xr:uid="{00000000-0005-0000-0000-0000D1BA0000}"/>
    <cellStyle name="SAPBEXexcGood3 4 2 2" xfId="50837" xr:uid="{00000000-0005-0000-0000-0000D2BA0000}"/>
    <cellStyle name="SAPBEXexcGood3 4 2 3" xfId="50662" xr:uid="{00000000-0005-0000-0000-0000D3BA0000}"/>
    <cellStyle name="SAPBEXexcGood3 4 3" xfId="50539" xr:uid="{00000000-0005-0000-0000-0000D4BA0000}"/>
    <cellStyle name="SAPBEXexcGood3 4 4" xfId="51455" xr:uid="{00000000-0005-0000-0000-0000D5BA0000}"/>
    <cellStyle name="SAPBEXexcGood3 4 5" xfId="49506" xr:uid="{00000000-0005-0000-0000-0000D6BA0000}"/>
    <cellStyle name="SAPBEXexcGood3 5" xfId="45938" xr:uid="{00000000-0005-0000-0000-0000D7BA0000}"/>
    <cellStyle name="SAPBEXexcGood3 5 2" xfId="50411" xr:uid="{00000000-0005-0000-0000-0000D8BA0000}"/>
    <cellStyle name="SAPBEXexcGood3 5 3" xfId="51515" xr:uid="{00000000-0005-0000-0000-0000D9BA0000}"/>
    <cellStyle name="SAPBEXexcGood3 5 4" xfId="49661" xr:uid="{00000000-0005-0000-0000-0000DABA0000}"/>
    <cellStyle name="SAPBEXexcGood3 6" xfId="45939" xr:uid="{00000000-0005-0000-0000-0000DBBA0000}"/>
    <cellStyle name="SAPBEXexcGood3 6 2" xfId="51065" xr:uid="{00000000-0005-0000-0000-0000DCBA0000}"/>
    <cellStyle name="SAPBEXexcGood3 6 3" xfId="51416" xr:uid="{00000000-0005-0000-0000-0000DDBA0000}"/>
    <cellStyle name="SAPBEXexcGood3 6 4" xfId="50020" xr:uid="{00000000-0005-0000-0000-0000DEBA0000}"/>
    <cellStyle name="SAPBEXexcGood3 7" xfId="45940" xr:uid="{00000000-0005-0000-0000-0000DFBA0000}"/>
    <cellStyle name="SAPBEXexcGood3 7 2" xfId="50733" xr:uid="{00000000-0005-0000-0000-0000E0BA0000}"/>
    <cellStyle name="SAPBEXexcGood3 8" xfId="45941" xr:uid="{00000000-0005-0000-0000-0000E1BA0000}"/>
    <cellStyle name="SAPBEXexcGood3 8 2" xfId="51660" xr:uid="{00000000-0005-0000-0000-0000E2BA0000}"/>
    <cellStyle name="SAPBEXexcGood3 9" xfId="45942" xr:uid="{00000000-0005-0000-0000-0000E3BA0000}"/>
    <cellStyle name="SAPBEXexcGood3 9 2" xfId="50924"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1" xr:uid="{00000000-0005-0000-0000-0000E8BA0000}"/>
    <cellStyle name="SAPBEXfilterDrill 2 2 2" xfId="50162" xr:uid="{00000000-0005-0000-0000-0000E9BA0000}"/>
    <cellStyle name="SAPBEXfilterDrill 2 2 3" xfId="51569" xr:uid="{00000000-0005-0000-0000-0000EABA0000}"/>
    <cellStyle name="SAPBEXfilterDrill 2 3" xfId="50522" xr:uid="{00000000-0005-0000-0000-0000EBBA0000}"/>
    <cellStyle name="SAPBEXfilterDrill 2 4" xfId="51360" xr:uid="{00000000-0005-0000-0000-0000ECBA0000}"/>
    <cellStyle name="SAPBEXfilterDrill 2 5" xfId="49523" xr:uid="{00000000-0005-0000-0000-0000EDBA0000}"/>
    <cellStyle name="SAPBEXfilterDrill 3" xfId="49443" xr:uid="{00000000-0005-0000-0000-0000EEBA0000}"/>
    <cellStyle name="SAPBEXfilterDrill 3 2" xfId="49771" xr:uid="{00000000-0005-0000-0000-0000EFBA0000}"/>
    <cellStyle name="SAPBEXfilterDrill 3 2 2" xfId="50232" xr:uid="{00000000-0005-0000-0000-0000F0BA0000}"/>
    <cellStyle name="SAPBEXfilterDrill 3 2 3" xfId="51621" xr:uid="{00000000-0005-0000-0000-0000F1BA0000}"/>
    <cellStyle name="SAPBEXfilterDrill 3 3" xfId="50601" xr:uid="{00000000-0005-0000-0000-0000F2BA0000}"/>
    <cellStyle name="SAPBEXfilterDrill 3 4" xfId="51654" xr:uid="{00000000-0005-0000-0000-0000F3BA0000}"/>
    <cellStyle name="SAPBEXfilterDrill 4" xfId="49662" xr:uid="{00000000-0005-0000-0000-0000F4BA0000}"/>
    <cellStyle name="SAPBEXfilterDrill 4 2" xfId="50410" xr:uid="{00000000-0005-0000-0000-0000F5BA0000}"/>
    <cellStyle name="SAPBEXfilterDrill 4 3" xfId="51178" xr:uid="{00000000-0005-0000-0000-0000F6BA0000}"/>
    <cellStyle name="SAPBEXfilterDrill 5" xfId="50019" xr:uid="{00000000-0005-0000-0000-0000F7BA0000}"/>
    <cellStyle name="SAPBEXfilterDrill 5 2" xfId="51064" xr:uid="{00000000-0005-0000-0000-0000F8BA0000}"/>
    <cellStyle name="SAPBEXfilterDrill 5 3" xfId="51593" xr:uid="{00000000-0005-0000-0000-0000F9BA0000}"/>
    <cellStyle name="SAPBEXfilterDrill 6" xfId="50732" xr:uid="{00000000-0005-0000-0000-0000FABA0000}"/>
    <cellStyle name="SAPBEXfilterDrill 7" xfId="51217" xr:uid="{00000000-0005-0000-0000-0000FBBA0000}"/>
    <cellStyle name="SAPBEXfilterDrill 8" xfId="49279"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2" xr:uid="{00000000-0005-0000-0000-000000BB0000}"/>
    <cellStyle name="SAPBEXfilterItem 2 2 2" xfId="50161" xr:uid="{00000000-0005-0000-0000-000001BB0000}"/>
    <cellStyle name="SAPBEXfilterItem 2 2 3" xfId="51399" xr:uid="{00000000-0005-0000-0000-000002BB0000}"/>
    <cellStyle name="SAPBEXfilterItem 2 3" xfId="50521" xr:uid="{00000000-0005-0000-0000-000003BB0000}"/>
    <cellStyle name="SAPBEXfilterItem 2 4" xfId="51644" xr:uid="{00000000-0005-0000-0000-000004BB0000}"/>
    <cellStyle name="SAPBEXfilterItem 2 5" xfId="49524" xr:uid="{00000000-0005-0000-0000-000005BB0000}"/>
    <cellStyle name="SAPBEXfilterItem 3" xfId="49442" xr:uid="{00000000-0005-0000-0000-000006BB0000}"/>
    <cellStyle name="SAPBEXfilterItem 3 2" xfId="49770" xr:uid="{00000000-0005-0000-0000-000007BB0000}"/>
    <cellStyle name="SAPBEXfilterItem 3 2 2" xfId="50233" xr:uid="{00000000-0005-0000-0000-000008BB0000}"/>
    <cellStyle name="SAPBEXfilterItem 3 2 3" xfId="51390" xr:uid="{00000000-0005-0000-0000-000009BB0000}"/>
    <cellStyle name="SAPBEXfilterItem 3 3" xfId="50602" xr:uid="{00000000-0005-0000-0000-00000ABB0000}"/>
    <cellStyle name="SAPBEXfilterItem 3 4" xfId="51349" xr:uid="{00000000-0005-0000-0000-00000BBB0000}"/>
    <cellStyle name="SAPBEXfilterItem 4" xfId="49663" xr:uid="{00000000-0005-0000-0000-00000CBB0000}"/>
    <cellStyle name="SAPBEXfilterItem 4 2" xfId="50409" xr:uid="{00000000-0005-0000-0000-00000DBB0000}"/>
    <cellStyle name="SAPBEXfilterItem 4 3" xfId="51437" xr:uid="{00000000-0005-0000-0000-00000EBB0000}"/>
    <cellStyle name="SAPBEXfilterItem 5" xfId="50018" xr:uid="{00000000-0005-0000-0000-00000FBB0000}"/>
    <cellStyle name="SAPBEXfilterItem 5 2" xfId="51063" xr:uid="{00000000-0005-0000-0000-000010BB0000}"/>
    <cellStyle name="SAPBEXfilterItem 5 3" xfId="51338" xr:uid="{00000000-0005-0000-0000-000011BB0000}"/>
    <cellStyle name="SAPBEXfilterItem 6" xfId="50731" xr:uid="{00000000-0005-0000-0000-000012BB0000}"/>
    <cellStyle name="SAPBEXfilterItem 7" xfId="51474" xr:uid="{00000000-0005-0000-0000-000013BB0000}"/>
    <cellStyle name="SAPBEXfilterItem 8" xfId="49280"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3" xr:uid="{00000000-0005-0000-0000-000018BB0000}"/>
    <cellStyle name="SAPBEXfilterText 2 2 2" xfId="50160" xr:uid="{00000000-0005-0000-0000-000019BB0000}"/>
    <cellStyle name="SAPBEXfilterText 2 2 3" xfId="51617" xr:uid="{00000000-0005-0000-0000-00001ABB0000}"/>
    <cellStyle name="SAPBEXfilterText 2 3" xfId="50520" xr:uid="{00000000-0005-0000-0000-00001BBB0000}"/>
    <cellStyle name="SAPBEXfilterText 2 4" xfId="51241" xr:uid="{00000000-0005-0000-0000-00001CBB0000}"/>
    <cellStyle name="SAPBEXfilterText 2 5" xfId="49525" xr:uid="{00000000-0005-0000-0000-00001DBB0000}"/>
    <cellStyle name="SAPBEXfilterText 3" xfId="49441" xr:uid="{00000000-0005-0000-0000-00001EBB0000}"/>
    <cellStyle name="SAPBEXfilterText 3 2" xfId="49769" xr:uid="{00000000-0005-0000-0000-00001FBB0000}"/>
    <cellStyle name="SAPBEXfilterText 3 2 2" xfId="50234" xr:uid="{00000000-0005-0000-0000-000020BB0000}"/>
    <cellStyle name="SAPBEXfilterText 3 2 3" xfId="51426" xr:uid="{00000000-0005-0000-0000-000021BB0000}"/>
    <cellStyle name="SAPBEXfilterText 3 3" xfId="50603" xr:uid="{00000000-0005-0000-0000-000022BB0000}"/>
    <cellStyle name="SAPBEXfilterText 3 4" xfId="51479" xr:uid="{00000000-0005-0000-0000-000023BB0000}"/>
    <cellStyle name="SAPBEXfilterText 4" xfId="49664" xr:uid="{00000000-0005-0000-0000-000024BB0000}"/>
    <cellStyle name="SAPBEXfilterText 4 2" xfId="50408" xr:uid="{00000000-0005-0000-0000-000025BB0000}"/>
    <cellStyle name="SAPBEXfilterText 4 3" xfId="51376" xr:uid="{00000000-0005-0000-0000-000026BB0000}"/>
    <cellStyle name="SAPBEXfilterText 5" xfId="50017" xr:uid="{00000000-0005-0000-0000-000027BB0000}"/>
    <cellStyle name="SAPBEXfilterText 5 2" xfId="51062" xr:uid="{00000000-0005-0000-0000-000028BB0000}"/>
    <cellStyle name="SAPBEXfilterText 5 3" xfId="51586" xr:uid="{00000000-0005-0000-0000-000029BB0000}"/>
    <cellStyle name="SAPBEXfilterText 6" xfId="50730" xr:uid="{00000000-0005-0000-0000-00002ABB0000}"/>
    <cellStyle name="SAPBEXfilterText 7" xfId="50982" xr:uid="{00000000-0005-0000-0000-00002BBB0000}"/>
    <cellStyle name="SAPBEXfilterText 8" xfId="49281"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59" xr:uid="{00000000-0005-0000-0000-00003BBB0000}"/>
    <cellStyle name="SAPBEXformats 2 2 3" xfId="50952" xr:uid="{00000000-0005-0000-0000-00003CBB0000}"/>
    <cellStyle name="SAPBEXformats 2 2 4" xfId="49854" xr:uid="{00000000-0005-0000-0000-00003DBB0000}"/>
    <cellStyle name="SAPBEXformats 2 3" xfId="45962" xr:uid="{00000000-0005-0000-0000-00003EBB0000}"/>
    <cellStyle name="SAPBEXformats 2 3 2" xfId="50519" xr:uid="{00000000-0005-0000-0000-00003FBB0000}"/>
    <cellStyle name="SAPBEXformats 2 4" xfId="51498" xr:uid="{00000000-0005-0000-0000-000040BB0000}"/>
    <cellStyle name="SAPBEXformats 2 5" xfId="49526"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8" xr:uid="{00000000-0005-0000-0000-00004DBB0000}"/>
    <cellStyle name="SAPBEXformats 3 2 2" xfId="50235" xr:uid="{00000000-0005-0000-0000-00004EBB0000}"/>
    <cellStyle name="SAPBEXformats 3 2 3" xfId="51166" xr:uid="{00000000-0005-0000-0000-00004FBB0000}"/>
    <cellStyle name="SAPBEXformats 3 3" xfId="50604" xr:uid="{00000000-0005-0000-0000-000050BB0000}"/>
    <cellStyle name="SAPBEXformats 3 4" xfId="51223" xr:uid="{00000000-0005-0000-0000-000051BB0000}"/>
    <cellStyle name="SAPBEXformats 3 5" xfId="49440"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2" xr:uid="{00000000-0005-0000-0000-000056BB0000}"/>
    <cellStyle name="SAPBEXformats 4" xfId="45977" xr:uid="{00000000-0005-0000-0000-000057BB0000}"/>
    <cellStyle name="SAPBEXformats 4 2" xfId="49835" xr:uid="{00000000-0005-0000-0000-000058BB0000}"/>
    <cellStyle name="SAPBEXformats 4 2 2" xfId="50850" xr:uid="{00000000-0005-0000-0000-000059BB0000}"/>
    <cellStyle name="SAPBEXformats 4 2 3" xfId="50779" xr:uid="{00000000-0005-0000-0000-00005ABB0000}"/>
    <cellStyle name="SAPBEXformats 4 3" xfId="50538" xr:uid="{00000000-0005-0000-0000-00005BBB0000}"/>
    <cellStyle name="SAPBEXformats 4 4" xfId="51357" xr:uid="{00000000-0005-0000-0000-00005CBB0000}"/>
    <cellStyle name="SAPBEXformats 4 5" xfId="49507" xr:uid="{00000000-0005-0000-0000-00005DBB0000}"/>
    <cellStyle name="SAPBEXformats 5" xfId="45978" xr:uid="{00000000-0005-0000-0000-00005EBB0000}"/>
    <cellStyle name="SAPBEXformats 5 2" xfId="50407" xr:uid="{00000000-0005-0000-0000-00005FBB0000}"/>
    <cellStyle name="SAPBEXformats 5 3" xfId="51631" xr:uid="{00000000-0005-0000-0000-000060BB0000}"/>
    <cellStyle name="SAPBEXformats 5 4" xfId="49665" xr:uid="{00000000-0005-0000-0000-000061BB0000}"/>
    <cellStyle name="SAPBEXformats 6" xfId="45979" xr:uid="{00000000-0005-0000-0000-000062BB0000}"/>
    <cellStyle name="SAPBEXformats 6 2" xfId="51061" xr:uid="{00000000-0005-0000-0000-000063BB0000}"/>
    <cellStyle name="SAPBEXformats 6 3" xfId="51329" xr:uid="{00000000-0005-0000-0000-000064BB0000}"/>
    <cellStyle name="SAPBEXformats 6 4" xfId="50016" xr:uid="{00000000-0005-0000-0000-000065BB0000}"/>
    <cellStyle name="SAPBEXformats 7" xfId="45980" xr:uid="{00000000-0005-0000-0000-000066BB0000}"/>
    <cellStyle name="SAPBEXformats 7 2" xfId="50729" xr:uid="{00000000-0005-0000-0000-000067BB0000}"/>
    <cellStyle name="SAPBEXformats 8" xfId="45981" xr:uid="{00000000-0005-0000-0000-000068BB0000}"/>
    <cellStyle name="SAPBEXformats 8 2" xfId="51219" xr:uid="{00000000-0005-0000-0000-000069BB0000}"/>
    <cellStyle name="SAPBEXformats 9" xfId="45982" xr:uid="{00000000-0005-0000-0000-00006ABB0000}"/>
    <cellStyle name="SAPBEXformats 9 2" xfId="50782"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7" xr:uid="{00000000-0005-0000-0000-00006FBB0000}"/>
    <cellStyle name="SAPBEXheaderItem 3 2" xfId="49855" xr:uid="{00000000-0005-0000-0000-000070BB0000}"/>
    <cellStyle name="SAPBEXheaderItem 3 2 2" xfId="50158" xr:uid="{00000000-0005-0000-0000-000071BB0000}"/>
    <cellStyle name="SAPBEXheaderItem 3 2 3" xfId="51281" xr:uid="{00000000-0005-0000-0000-000072BB0000}"/>
    <cellStyle name="SAPBEXheaderItem 3 3" xfId="50518" xr:uid="{00000000-0005-0000-0000-000073BB0000}"/>
    <cellStyle name="SAPBEXheaderItem 3 4" xfId="51195" xr:uid="{00000000-0005-0000-0000-000074BB0000}"/>
    <cellStyle name="SAPBEXheaderItem 4" xfId="49439" xr:uid="{00000000-0005-0000-0000-000075BB0000}"/>
    <cellStyle name="SAPBEXheaderItem 4 2" xfId="49767" xr:uid="{00000000-0005-0000-0000-000076BB0000}"/>
    <cellStyle name="SAPBEXheaderItem 4 2 2" xfId="50236" xr:uid="{00000000-0005-0000-0000-000077BB0000}"/>
    <cellStyle name="SAPBEXheaderItem 4 2 3" xfId="51529" xr:uid="{00000000-0005-0000-0000-000078BB0000}"/>
    <cellStyle name="SAPBEXheaderItem 4 3" xfId="50605" xr:uid="{00000000-0005-0000-0000-000079BB0000}"/>
    <cellStyle name="SAPBEXheaderItem 4 4" xfId="51463" xr:uid="{00000000-0005-0000-0000-00007ABB0000}"/>
    <cellStyle name="SAPBEXheaderItem 5" xfId="49666" xr:uid="{00000000-0005-0000-0000-00007BBB0000}"/>
    <cellStyle name="SAPBEXheaderItem 5 2" xfId="50406" xr:uid="{00000000-0005-0000-0000-00007CBB0000}"/>
    <cellStyle name="SAPBEXheaderItem 5 3" xfId="50977" xr:uid="{00000000-0005-0000-0000-00007DBB0000}"/>
    <cellStyle name="SAPBEXheaderItem 6" xfId="50015" xr:uid="{00000000-0005-0000-0000-00007EBB0000}"/>
    <cellStyle name="SAPBEXheaderItem 6 2" xfId="51060" xr:uid="{00000000-0005-0000-0000-00007FBB0000}"/>
    <cellStyle name="SAPBEXheaderItem 6 3" xfId="51556" xr:uid="{00000000-0005-0000-0000-000080BB0000}"/>
    <cellStyle name="SAPBEXheaderItem 7" xfId="50728" xr:uid="{00000000-0005-0000-0000-000081BB0000}"/>
    <cellStyle name="SAPBEXheaderItem 8" xfId="51476" xr:uid="{00000000-0005-0000-0000-000082BB0000}"/>
    <cellStyle name="SAPBEXheaderItem 9" xfId="49283"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8" xr:uid="{00000000-0005-0000-0000-000087BB0000}"/>
    <cellStyle name="SAPBEXheaderText 3 2" xfId="49856" xr:uid="{00000000-0005-0000-0000-000088BB0000}"/>
    <cellStyle name="SAPBEXheaderText 3 2 2" xfId="50070" xr:uid="{00000000-0005-0000-0000-000089BB0000}"/>
    <cellStyle name="SAPBEXheaderText 3 2 3" xfId="51539" xr:uid="{00000000-0005-0000-0000-00008ABB0000}"/>
    <cellStyle name="SAPBEXheaderText 3 3" xfId="50517" xr:uid="{00000000-0005-0000-0000-00008BBB0000}"/>
    <cellStyle name="SAPBEXheaderText 3 4" xfId="51453" xr:uid="{00000000-0005-0000-0000-00008CBB0000}"/>
    <cellStyle name="SAPBEXheaderText 4" xfId="49438" xr:uid="{00000000-0005-0000-0000-00008DBB0000}"/>
    <cellStyle name="SAPBEXheaderText 4 2" xfId="49766" xr:uid="{00000000-0005-0000-0000-00008EBB0000}"/>
    <cellStyle name="SAPBEXheaderText 4 2 2" xfId="50237" xr:uid="{00000000-0005-0000-0000-00008FBB0000}"/>
    <cellStyle name="SAPBEXheaderText 4 2 3" xfId="51271" xr:uid="{00000000-0005-0000-0000-000090BB0000}"/>
    <cellStyle name="SAPBEXheaderText 4 3" xfId="50606" xr:uid="{00000000-0005-0000-0000-000091BB0000}"/>
    <cellStyle name="SAPBEXheaderText 4 4" xfId="51205" xr:uid="{00000000-0005-0000-0000-000092BB0000}"/>
    <cellStyle name="SAPBEXheaderText 5" xfId="49667" xr:uid="{00000000-0005-0000-0000-000093BB0000}"/>
    <cellStyle name="SAPBEXheaderText 5 2" xfId="50405" xr:uid="{00000000-0005-0000-0000-000094BB0000}"/>
    <cellStyle name="SAPBEXheaderText 5 3" xfId="51259" xr:uid="{00000000-0005-0000-0000-000095BB0000}"/>
    <cellStyle name="SAPBEXheaderText 6" xfId="50014" xr:uid="{00000000-0005-0000-0000-000096BB0000}"/>
    <cellStyle name="SAPBEXheaderText 6 2" xfId="51059" xr:uid="{00000000-0005-0000-0000-000097BB0000}"/>
    <cellStyle name="SAPBEXheaderText 6 3" xfId="51298" xr:uid="{00000000-0005-0000-0000-000098BB0000}"/>
    <cellStyle name="SAPBEXheaderText 7" xfId="50727" xr:uid="{00000000-0005-0000-0000-000099BB0000}"/>
    <cellStyle name="SAPBEXheaderText 8" xfId="51343" xr:uid="{00000000-0005-0000-0000-00009ABB0000}"/>
    <cellStyle name="SAPBEXheaderText 9" xfId="49284"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4"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7" xr:uid="{00000000-0005-0000-0000-0000B6BB0000}"/>
    <cellStyle name="SAPBEXHLevel0 2 2 2 3" xfId="51570" xr:uid="{00000000-0005-0000-0000-0000B7BB0000}"/>
    <cellStyle name="SAPBEXHLevel0 2 2 2 4" xfId="49858" xr:uid="{00000000-0005-0000-0000-0000B8BB0000}"/>
    <cellStyle name="SAPBEXHLevel0 2 2 3" xfId="46011" xr:uid="{00000000-0005-0000-0000-0000B9BB0000}"/>
    <cellStyle name="SAPBEXHLevel0 2 2 3 2" xfId="50515" xr:uid="{00000000-0005-0000-0000-0000BABB0000}"/>
    <cellStyle name="SAPBEXHLevel0 2 2 4" xfId="51483" xr:uid="{00000000-0005-0000-0000-0000BBBB0000}"/>
    <cellStyle name="SAPBEXHLevel0 2 2 5" xfId="49530"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39" xr:uid="{00000000-0005-0000-0000-0000C9BB0000}"/>
    <cellStyle name="SAPBEXHLevel0 2 3 2 3" xfId="51622" xr:uid="{00000000-0005-0000-0000-0000CABB0000}"/>
    <cellStyle name="SAPBEXHLevel0 2 3 2 4" xfId="49764" xr:uid="{00000000-0005-0000-0000-0000CBBB0000}"/>
    <cellStyle name="SAPBEXHLevel0 2 3 3" xfId="50608" xr:uid="{00000000-0005-0000-0000-0000CCBB0000}"/>
    <cellStyle name="SAPBEXHLevel0 2 3 4" xfId="51231" xr:uid="{00000000-0005-0000-0000-0000CDBB0000}"/>
    <cellStyle name="SAPBEXHLevel0 2 3 5" xfId="49436"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6" xr:uid="{00000000-0005-0000-0000-0000D2BB0000}"/>
    <cellStyle name="SAPBEXHLevel0 2 4" xfId="46027" xr:uid="{00000000-0005-0000-0000-0000D3BB0000}"/>
    <cellStyle name="SAPBEXHLevel0 2 4 2" xfId="46028" xr:uid="{00000000-0005-0000-0000-0000D4BB0000}"/>
    <cellStyle name="SAPBEXHLevel0 2 4 2 2" xfId="50403" xr:uid="{00000000-0005-0000-0000-0000D5BB0000}"/>
    <cellStyle name="SAPBEXHLevel0 2 4 3" xfId="51305" xr:uid="{00000000-0005-0000-0000-0000D6BB0000}"/>
    <cellStyle name="SAPBEXHLevel0 2 4 4" xfId="49669" xr:uid="{00000000-0005-0000-0000-0000D7BB0000}"/>
    <cellStyle name="SAPBEXHLevel0 2 5" xfId="46029" xr:uid="{00000000-0005-0000-0000-0000D8BB0000}"/>
    <cellStyle name="SAPBEXHLevel0 2 5 2" xfId="46030" xr:uid="{00000000-0005-0000-0000-0000D9BB0000}"/>
    <cellStyle name="SAPBEXHLevel0 2 5 2 2" xfId="51057" xr:uid="{00000000-0005-0000-0000-0000DABB0000}"/>
    <cellStyle name="SAPBEXHLevel0 2 5 3" xfId="51123" xr:uid="{00000000-0005-0000-0000-0000DBBB0000}"/>
    <cellStyle name="SAPBEXHLevel0 2 5 4" xfId="50012" xr:uid="{00000000-0005-0000-0000-0000DCBB0000}"/>
    <cellStyle name="SAPBEXHLevel0 2 6" xfId="46031" xr:uid="{00000000-0005-0000-0000-0000DDBB0000}"/>
    <cellStyle name="SAPBEXHLevel0 2 6 2" xfId="46032" xr:uid="{00000000-0005-0000-0000-0000DEBB0000}"/>
    <cellStyle name="SAPBEXHLevel0 2 6 3" xfId="50725" xr:uid="{00000000-0005-0000-0000-0000DFBB0000}"/>
    <cellStyle name="SAPBEXHLevel0 2 7" xfId="46033" xr:uid="{00000000-0005-0000-0000-0000E0BB0000}"/>
    <cellStyle name="SAPBEXHLevel0 2 7 2" xfId="46034" xr:uid="{00000000-0005-0000-0000-0000E1BB0000}"/>
    <cellStyle name="SAPBEXHLevel0 2 7 3" xfId="51477"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2" xr:uid="{00000000-0005-0000-0000-0000F2BB0000}"/>
    <cellStyle name="SAPBEXHLevel0 3 2 3" xfId="51313" xr:uid="{00000000-0005-0000-0000-0000F3BB0000}"/>
    <cellStyle name="SAPBEXHLevel0 3 2 4" xfId="49857" xr:uid="{00000000-0005-0000-0000-0000F4BB0000}"/>
    <cellStyle name="SAPBEXHLevel0 3 3" xfId="46050" xr:uid="{00000000-0005-0000-0000-0000F5BB0000}"/>
    <cellStyle name="SAPBEXHLevel0 3 3 2" xfId="50516" xr:uid="{00000000-0005-0000-0000-0000F6BB0000}"/>
    <cellStyle name="SAPBEXHLevel0 3 4" xfId="51227" xr:uid="{00000000-0005-0000-0000-0000F7BB0000}"/>
    <cellStyle name="SAPBEXHLevel0 3 5" xfId="49529"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5" xr:uid="{00000000-0005-0000-0000-0000FDBB0000}"/>
    <cellStyle name="SAPBEXHLevel0 4" xfId="46055" xr:uid="{00000000-0005-0000-0000-0000FEBB0000}"/>
    <cellStyle name="SAPBEXHLevel0 4 2" xfId="46056" xr:uid="{00000000-0005-0000-0000-0000FFBB0000}"/>
    <cellStyle name="SAPBEXHLevel0 4 2 2" xfId="50238" xr:uid="{00000000-0005-0000-0000-000000BC0000}"/>
    <cellStyle name="SAPBEXHLevel0 4 2 3" xfId="50817" xr:uid="{00000000-0005-0000-0000-000001BC0000}"/>
    <cellStyle name="SAPBEXHLevel0 4 2 4" xfId="49765" xr:uid="{00000000-0005-0000-0000-000002BC0000}"/>
    <cellStyle name="SAPBEXHLevel0 4 3" xfId="50607" xr:uid="{00000000-0005-0000-0000-000003BC0000}"/>
    <cellStyle name="SAPBEXHLevel0 4 4" xfId="51488" xr:uid="{00000000-0005-0000-0000-000004BC0000}"/>
    <cellStyle name="SAPBEXHLevel0 4 5" xfId="49437" xr:uid="{00000000-0005-0000-0000-000005BC0000}"/>
    <cellStyle name="SAPBEXHLevel0 5" xfId="46057" xr:uid="{00000000-0005-0000-0000-000006BC0000}"/>
    <cellStyle name="SAPBEXHLevel0 5 2" xfId="46058" xr:uid="{00000000-0005-0000-0000-000007BC0000}"/>
    <cellStyle name="SAPBEXHLevel0 5 2 2" xfId="50836" xr:uid="{00000000-0005-0000-0000-000008BC0000}"/>
    <cellStyle name="SAPBEXHLevel0 5 2 3" xfId="50750" xr:uid="{00000000-0005-0000-0000-000009BC0000}"/>
    <cellStyle name="SAPBEXHLevel0 5 2 4" xfId="49836" xr:uid="{00000000-0005-0000-0000-00000ABC0000}"/>
    <cellStyle name="SAPBEXHLevel0 5 3" xfId="50537" xr:uid="{00000000-0005-0000-0000-00000BBC0000}"/>
    <cellStyle name="SAPBEXHLevel0 5 4" xfId="51647" xr:uid="{00000000-0005-0000-0000-00000CBC0000}"/>
    <cellStyle name="SAPBEXHLevel0 5 5" xfId="49508" xr:uid="{00000000-0005-0000-0000-00000DBC0000}"/>
    <cellStyle name="SAPBEXHLevel0 6" xfId="46059" xr:uid="{00000000-0005-0000-0000-00000EBC0000}"/>
    <cellStyle name="SAPBEXHLevel0 6 2" xfId="46060" xr:uid="{00000000-0005-0000-0000-00000FBC0000}"/>
    <cellStyle name="SAPBEXHLevel0 6 2 2" xfId="50404" xr:uid="{00000000-0005-0000-0000-000010BC0000}"/>
    <cellStyle name="SAPBEXHLevel0 6 3" xfId="51516" xr:uid="{00000000-0005-0000-0000-000011BC0000}"/>
    <cellStyle name="SAPBEXHLevel0 6 4" xfId="49668" xr:uid="{00000000-0005-0000-0000-000012BC0000}"/>
    <cellStyle name="SAPBEXHLevel0 7" xfId="46061" xr:uid="{00000000-0005-0000-0000-000013BC0000}"/>
    <cellStyle name="SAPBEXHLevel0 7 2" xfId="46062" xr:uid="{00000000-0005-0000-0000-000014BC0000}"/>
    <cellStyle name="SAPBEXHLevel0 7 2 2" xfId="51058" xr:uid="{00000000-0005-0000-0000-000015BC0000}"/>
    <cellStyle name="SAPBEXHLevel0 7 3" xfId="51124" xr:uid="{00000000-0005-0000-0000-000016BC0000}"/>
    <cellStyle name="SAPBEXHLevel0 7 4" xfId="50013" xr:uid="{00000000-0005-0000-0000-000017BC0000}"/>
    <cellStyle name="SAPBEXHLevel0 8" xfId="46063" xr:uid="{00000000-0005-0000-0000-000018BC0000}"/>
    <cellStyle name="SAPBEXHLevel0 8 2" xfId="46064" xr:uid="{00000000-0005-0000-0000-000019BC0000}"/>
    <cellStyle name="SAPBEXHLevel0 8 3" xfId="50726" xr:uid="{00000000-0005-0000-0000-00001ABC0000}"/>
    <cellStyle name="SAPBEXHLevel0 9" xfId="46065" xr:uid="{00000000-0005-0000-0000-00001BBC0000}"/>
    <cellStyle name="SAPBEXHLevel0 9 2" xfId="46066" xr:uid="{00000000-0005-0000-0000-00001CBC0000}"/>
    <cellStyle name="SAPBEXHLevel0 9 3" xfId="51220"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5" xr:uid="{00000000-0005-0000-0000-000037BC0000}"/>
    <cellStyle name="SAPBEXHLevel0X 2 2 2 3" xfId="51616" xr:uid="{00000000-0005-0000-0000-000038BC0000}"/>
    <cellStyle name="SAPBEXHLevel0X 2 2 2 4" xfId="49860" xr:uid="{00000000-0005-0000-0000-000039BC0000}"/>
    <cellStyle name="SAPBEXHLevel0X 2 2 3" xfId="46091" xr:uid="{00000000-0005-0000-0000-00003ABC0000}"/>
    <cellStyle name="SAPBEXHLevel0X 2 2 3 2" xfId="50513" xr:uid="{00000000-0005-0000-0000-00003BBC0000}"/>
    <cellStyle name="SAPBEXHLevel0X 2 2 4" xfId="51645" xr:uid="{00000000-0005-0000-0000-00003CBC0000}"/>
    <cellStyle name="SAPBEXHLevel0X 2 2 5" xfId="49532"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1" xr:uid="{00000000-0005-0000-0000-00004ABC0000}"/>
    <cellStyle name="SAPBEXHLevel0X 2 3 2 3" xfId="51427" xr:uid="{00000000-0005-0000-0000-00004BBC0000}"/>
    <cellStyle name="SAPBEXHLevel0X 2 3 2 4" xfId="49762" xr:uid="{00000000-0005-0000-0000-00004CBC0000}"/>
    <cellStyle name="SAPBEXHLevel0X 2 3 3" xfId="50610" xr:uid="{00000000-0005-0000-0000-00004DBC0000}"/>
    <cellStyle name="SAPBEXHLevel0X 2 3 4" xfId="51655" xr:uid="{00000000-0005-0000-0000-00004EBC0000}"/>
    <cellStyle name="SAPBEXHLevel0X 2 3 5" xfId="49434"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8" xr:uid="{00000000-0005-0000-0000-000053BC0000}"/>
    <cellStyle name="SAPBEXHLevel0X 2 4" xfId="46107" xr:uid="{00000000-0005-0000-0000-000054BC0000}"/>
    <cellStyle name="SAPBEXHLevel0X 2 4 2" xfId="46108" xr:uid="{00000000-0005-0000-0000-000055BC0000}"/>
    <cellStyle name="SAPBEXHLevel0X 2 4 2 2" xfId="50401" xr:uid="{00000000-0005-0000-0000-000056BC0000}"/>
    <cellStyle name="SAPBEXHLevel0X 2 4 3" xfId="51377" xr:uid="{00000000-0005-0000-0000-000057BC0000}"/>
    <cellStyle name="SAPBEXHLevel0X 2 4 4" xfId="49671" xr:uid="{00000000-0005-0000-0000-000058BC0000}"/>
    <cellStyle name="SAPBEXHLevel0X 2 5" xfId="46109" xr:uid="{00000000-0005-0000-0000-000059BC0000}"/>
    <cellStyle name="SAPBEXHLevel0X 2 5 2" xfId="46110" xr:uid="{00000000-0005-0000-0000-00005ABC0000}"/>
    <cellStyle name="SAPBEXHLevel0X 2 5 2 2" xfId="51055" xr:uid="{00000000-0005-0000-0000-00005BBC0000}"/>
    <cellStyle name="SAPBEXHLevel0X 2 5 3" xfId="51415" xr:uid="{00000000-0005-0000-0000-00005CBC0000}"/>
    <cellStyle name="SAPBEXHLevel0X 2 5 4" xfId="50010" xr:uid="{00000000-0005-0000-0000-00005DBC0000}"/>
    <cellStyle name="SAPBEXHLevel0X 2 6" xfId="46111" xr:uid="{00000000-0005-0000-0000-00005EBC0000}"/>
    <cellStyle name="SAPBEXHLevel0X 2 6 2" xfId="46112" xr:uid="{00000000-0005-0000-0000-00005FBC0000}"/>
    <cellStyle name="SAPBEXHLevel0X 2 6 3" xfId="50723" xr:uid="{00000000-0005-0000-0000-000060BC0000}"/>
    <cellStyle name="SAPBEXHLevel0X 2 7" xfId="46113" xr:uid="{00000000-0005-0000-0000-000061BC0000}"/>
    <cellStyle name="SAPBEXHLevel0X 2 7 2" xfId="46114" xr:uid="{00000000-0005-0000-0000-000062BC0000}"/>
    <cellStyle name="SAPBEXHLevel0X 2 7 3" xfId="51344"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3" xr:uid="{00000000-0005-0000-0000-000072BC0000}"/>
    <cellStyle name="SAPBEXHLevel0X 3 10 2" xfId="49761" xr:uid="{00000000-0005-0000-0000-000073BC0000}"/>
    <cellStyle name="SAPBEXHLevel0X 3 10 2 2" xfId="50242" xr:uid="{00000000-0005-0000-0000-000074BC0000}"/>
    <cellStyle name="SAPBEXHLevel0X 3 10 2 3" xfId="51167" xr:uid="{00000000-0005-0000-0000-000075BC0000}"/>
    <cellStyle name="SAPBEXHLevel0X 3 10 3" xfId="50611" xr:uid="{00000000-0005-0000-0000-000076BC0000}"/>
    <cellStyle name="SAPBEXHLevel0X 3 10 4" xfId="51348" xr:uid="{00000000-0005-0000-0000-000077BC0000}"/>
    <cellStyle name="SAPBEXHLevel0X 3 11" xfId="49672" xr:uid="{00000000-0005-0000-0000-000078BC0000}"/>
    <cellStyle name="SAPBEXHLevel0X 3 11 2" xfId="50400" xr:uid="{00000000-0005-0000-0000-000079BC0000}"/>
    <cellStyle name="SAPBEXHLevel0X 3 11 3" xfId="51630" xr:uid="{00000000-0005-0000-0000-00007ABC0000}"/>
    <cellStyle name="SAPBEXHLevel0X 3 12" xfId="50009" xr:uid="{00000000-0005-0000-0000-00007BBC0000}"/>
    <cellStyle name="SAPBEXHLevel0X 3 12 2" xfId="51054" xr:uid="{00000000-0005-0000-0000-00007CBC0000}"/>
    <cellStyle name="SAPBEXHLevel0X 3 12 3" xfId="51585" xr:uid="{00000000-0005-0000-0000-00007DBC0000}"/>
    <cellStyle name="SAPBEXHLevel0X 3 13" xfId="50722" xr:uid="{00000000-0005-0000-0000-00007EBC0000}"/>
    <cellStyle name="SAPBEXHLevel0X 3 14" xfId="51659" xr:uid="{00000000-0005-0000-0000-00007FBC0000}"/>
    <cellStyle name="SAPBEXHLevel0X 3 15" xfId="49289" xr:uid="{00000000-0005-0000-0000-000080BC0000}"/>
    <cellStyle name="SAPBEXHLevel0X 3 2" xfId="46129" xr:uid="{00000000-0005-0000-0000-000081BC0000}"/>
    <cellStyle name="SAPBEXHLevel0X 3 2 2" xfId="49534" xr:uid="{00000000-0005-0000-0000-000082BC0000}"/>
    <cellStyle name="SAPBEXHLevel0X 3 2 2 2" xfId="49862" xr:uid="{00000000-0005-0000-0000-000083BC0000}"/>
    <cellStyle name="SAPBEXHLevel0X 3 2 2 2 2" xfId="50153" xr:uid="{00000000-0005-0000-0000-000084BC0000}"/>
    <cellStyle name="SAPBEXHLevel0X 3 2 2 2 3" xfId="51282" xr:uid="{00000000-0005-0000-0000-000085BC0000}"/>
    <cellStyle name="SAPBEXHLevel0X 3 2 2 3" xfId="50511" xr:uid="{00000000-0005-0000-0000-000086BC0000}"/>
    <cellStyle name="SAPBEXHLevel0X 3 2 2 4" xfId="50979" xr:uid="{00000000-0005-0000-0000-000087BC0000}"/>
    <cellStyle name="SAPBEXHLevel0X 3 2 3" xfId="49432" xr:uid="{00000000-0005-0000-0000-000088BC0000}"/>
    <cellStyle name="SAPBEXHLevel0X 3 2 3 2" xfId="49760" xr:uid="{00000000-0005-0000-0000-000089BC0000}"/>
    <cellStyle name="SAPBEXHLevel0X 3 2 3 2 2" xfId="50243" xr:uid="{00000000-0005-0000-0000-00008ABC0000}"/>
    <cellStyle name="SAPBEXHLevel0X 3 2 3 2 3" xfId="51528" xr:uid="{00000000-0005-0000-0000-00008BBC0000}"/>
    <cellStyle name="SAPBEXHLevel0X 3 2 3 3" xfId="50612" xr:uid="{00000000-0005-0000-0000-00008CBC0000}"/>
    <cellStyle name="SAPBEXHLevel0X 3 2 3 4" xfId="51564" xr:uid="{00000000-0005-0000-0000-00008DBC0000}"/>
    <cellStyle name="SAPBEXHLevel0X 3 2 4" xfId="49673" xr:uid="{00000000-0005-0000-0000-00008EBC0000}"/>
    <cellStyle name="SAPBEXHLevel0X 3 2 4 2" xfId="50399" xr:uid="{00000000-0005-0000-0000-00008FBC0000}"/>
    <cellStyle name="SAPBEXHLevel0X 3 2 4 3" xfId="50812" xr:uid="{00000000-0005-0000-0000-000090BC0000}"/>
    <cellStyle name="SAPBEXHLevel0X 3 2 5" xfId="50008" xr:uid="{00000000-0005-0000-0000-000091BC0000}"/>
    <cellStyle name="SAPBEXHLevel0X 3 2 5 2" xfId="51053" xr:uid="{00000000-0005-0000-0000-000092BC0000}"/>
    <cellStyle name="SAPBEXHLevel0X 3 2 5 3" xfId="51328" xr:uid="{00000000-0005-0000-0000-000093BC0000}"/>
    <cellStyle name="SAPBEXHLevel0X 3 2 6" xfId="50721" xr:uid="{00000000-0005-0000-0000-000094BC0000}"/>
    <cellStyle name="SAPBEXHLevel0X 3 2 7" xfId="50657" xr:uid="{00000000-0005-0000-0000-000095BC0000}"/>
    <cellStyle name="SAPBEXHLevel0X 3 2 8" xfId="49290" xr:uid="{00000000-0005-0000-0000-000096BC0000}"/>
    <cellStyle name="SAPBEXHLevel0X 3 3" xfId="46130" xr:uid="{00000000-0005-0000-0000-000097BC0000}"/>
    <cellStyle name="SAPBEXHLevel0X 3 3 2" xfId="49535" xr:uid="{00000000-0005-0000-0000-000098BC0000}"/>
    <cellStyle name="SAPBEXHLevel0X 3 3 2 2" xfId="49863" xr:uid="{00000000-0005-0000-0000-000099BC0000}"/>
    <cellStyle name="SAPBEXHLevel0X 3 3 2 2 2" xfId="50152" xr:uid="{00000000-0005-0000-0000-00009ABC0000}"/>
    <cellStyle name="SAPBEXHLevel0X 3 3 2 2 3" xfId="51540" xr:uid="{00000000-0005-0000-0000-00009BBC0000}"/>
    <cellStyle name="SAPBEXHLevel0X 3 3 2 3" xfId="50510" xr:uid="{00000000-0005-0000-0000-00009CBC0000}"/>
    <cellStyle name="SAPBEXHLevel0X 3 3 2 4" xfId="51244" xr:uid="{00000000-0005-0000-0000-00009DBC0000}"/>
    <cellStyle name="SAPBEXHLevel0X 3 3 3" xfId="49431" xr:uid="{00000000-0005-0000-0000-00009EBC0000}"/>
    <cellStyle name="SAPBEXHLevel0X 3 3 3 2" xfId="49759" xr:uid="{00000000-0005-0000-0000-00009FBC0000}"/>
    <cellStyle name="SAPBEXHLevel0X 3 3 3 2 2" xfId="50244" xr:uid="{00000000-0005-0000-0000-0000A0BC0000}"/>
    <cellStyle name="SAPBEXHLevel0X 3 3 3 2 3" xfId="51270" xr:uid="{00000000-0005-0000-0000-0000A1BC0000}"/>
    <cellStyle name="SAPBEXHLevel0X 3 3 3 3" xfId="50613" xr:uid="{00000000-0005-0000-0000-0000A2BC0000}"/>
    <cellStyle name="SAPBEXHLevel0X 3 3 3 4" xfId="51307" xr:uid="{00000000-0005-0000-0000-0000A3BC0000}"/>
    <cellStyle name="SAPBEXHLevel0X 3 3 4" xfId="49674" xr:uid="{00000000-0005-0000-0000-0000A4BC0000}"/>
    <cellStyle name="SAPBEXHLevel0X 3 3 4 2" xfId="50398" xr:uid="{00000000-0005-0000-0000-0000A5BC0000}"/>
    <cellStyle name="SAPBEXHLevel0X 3 3 4 3" xfId="51260" xr:uid="{00000000-0005-0000-0000-0000A6BC0000}"/>
    <cellStyle name="SAPBEXHLevel0X 3 3 5" xfId="50007" xr:uid="{00000000-0005-0000-0000-0000A7BC0000}"/>
    <cellStyle name="SAPBEXHLevel0X 3 3 5 2" xfId="51052" xr:uid="{00000000-0005-0000-0000-0000A8BC0000}"/>
    <cellStyle name="SAPBEXHLevel0X 3 3 5 3" xfId="51555" xr:uid="{00000000-0005-0000-0000-0000A9BC0000}"/>
    <cellStyle name="SAPBEXHLevel0X 3 3 6" xfId="50720" xr:uid="{00000000-0005-0000-0000-0000AABC0000}"/>
    <cellStyle name="SAPBEXHLevel0X 3 3 7" xfId="50872" xr:uid="{00000000-0005-0000-0000-0000ABBC0000}"/>
    <cellStyle name="SAPBEXHLevel0X 3 3 8" xfId="49291" xr:uid="{00000000-0005-0000-0000-0000ACBC0000}"/>
    <cellStyle name="SAPBEXHLevel0X 3 4" xfId="49292" xr:uid="{00000000-0005-0000-0000-0000ADBC0000}"/>
    <cellStyle name="SAPBEXHLevel0X 3 4 2" xfId="49536" xr:uid="{00000000-0005-0000-0000-0000AEBC0000}"/>
    <cellStyle name="SAPBEXHLevel0X 3 4 2 2" xfId="49864" xr:uid="{00000000-0005-0000-0000-0000AFBC0000}"/>
    <cellStyle name="SAPBEXHLevel0X 3 4 2 2 2" xfId="50151" xr:uid="{00000000-0005-0000-0000-0000B0BC0000}"/>
    <cellStyle name="SAPBEXHLevel0X 3 4 2 2 3" xfId="51314" xr:uid="{00000000-0005-0000-0000-0000B1BC0000}"/>
    <cellStyle name="SAPBEXHLevel0X 3 4 2 3" xfId="50509" xr:uid="{00000000-0005-0000-0000-0000B2BC0000}"/>
    <cellStyle name="SAPBEXHLevel0X 3 4 2 4" xfId="51501" xr:uid="{00000000-0005-0000-0000-0000B3BC0000}"/>
    <cellStyle name="SAPBEXHLevel0X 3 4 3" xfId="49430" xr:uid="{00000000-0005-0000-0000-0000B4BC0000}"/>
    <cellStyle name="SAPBEXHLevel0X 3 4 3 2" xfId="49758" xr:uid="{00000000-0005-0000-0000-0000B5BC0000}"/>
    <cellStyle name="SAPBEXHLevel0X 3 4 3 2 2" xfId="50245" xr:uid="{00000000-0005-0000-0000-0000B6BC0000}"/>
    <cellStyle name="SAPBEXHLevel0X 3 4 3 2 3" xfId="50647" xr:uid="{00000000-0005-0000-0000-0000B7BC0000}"/>
    <cellStyle name="SAPBEXHLevel0X 3 4 3 3" xfId="50614" xr:uid="{00000000-0005-0000-0000-0000B8BC0000}"/>
    <cellStyle name="SAPBEXHLevel0X 3 4 3 4" xfId="51464" xr:uid="{00000000-0005-0000-0000-0000B9BC0000}"/>
    <cellStyle name="SAPBEXHLevel0X 3 4 4" xfId="49675" xr:uid="{00000000-0005-0000-0000-0000BABC0000}"/>
    <cellStyle name="SAPBEXHLevel0X 3 4 4 2" xfId="50062" xr:uid="{00000000-0005-0000-0000-0000BBBC0000}"/>
    <cellStyle name="SAPBEXHLevel0X 3 4 4 3" xfId="51517" xr:uid="{00000000-0005-0000-0000-0000BCBC0000}"/>
    <cellStyle name="SAPBEXHLevel0X 3 4 5" xfId="50006" xr:uid="{00000000-0005-0000-0000-0000BDBC0000}"/>
    <cellStyle name="SAPBEXHLevel0X 3 4 5 2" xfId="51051" xr:uid="{00000000-0005-0000-0000-0000BEBC0000}"/>
    <cellStyle name="SAPBEXHLevel0X 3 4 5 3" xfId="51297" xr:uid="{00000000-0005-0000-0000-0000BFBC0000}"/>
    <cellStyle name="SAPBEXHLevel0X 3 4 6" xfId="50719" xr:uid="{00000000-0005-0000-0000-0000C0BC0000}"/>
    <cellStyle name="SAPBEXHLevel0X 3 4 7" xfId="50946" xr:uid="{00000000-0005-0000-0000-0000C1BC0000}"/>
    <cellStyle name="SAPBEXHLevel0X 3 5" xfId="49293" xr:uid="{00000000-0005-0000-0000-0000C2BC0000}"/>
    <cellStyle name="SAPBEXHLevel0X 3 5 2" xfId="49537" xr:uid="{00000000-0005-0000-0000-0000C3BC0000}"/>
    <cellStyle name="SAPBEXHLevel0X 3 5 2 2" xfId="49865" xr:uid="{00000000-0005-0000-0000-0000C4BC0000}"/>
    <cellStyle name="SAPBEXHLevel0X 3 5 2 2 2" xfId="50150" xr:uid="{00000000-0005-0000-0000-0000C5BC0000}"/>
    <cellStyle name="SAPBEXHLevel0X 3 5 2 2 3" xfId="51571" xr:uid="{00000000-0005-0000-0000-0000C6BC0000}"/>
    <cellStyle name="SAPBEXHLevel0X 3 5 2 3" xfId="50508" xr:uid="{00000000-0005-0000-0000-0000C7BC0000}"/>
    <cellStyle name="SAPBEXHLevel0X 3 5 2 4" xfId="51192" xr:uid="{00000000-0005-0000-0000-0000C8BC0000}"/>
    <cellStyle name="SAPBEXHLevel0X 3 5 3" xfId="49429" xr:uid="{00000000-0005-0000-0000-0000C9BC0000}"/>
    <cellStyle name="SAPBEXHLevel0X 3 5 3 2" xfId="49757" xr:uid="{00000000-0005-0000-0000-0000CABC0000}"/>
    <cellStyle name="SAPBEXHLevel0X 3 5 3 2 2" xfId="50246" xr:uid="{00000000-0005-0000-0000-0000CBBC0000}"/>
    <cellStyle name="SAPBEXHLevel0X 3 5 3 2 3" xfId="51662" xr:uid="{00000000-0005-0000-0000-0000CCBC0000}"/>
    <cellStyle name="SAPBEXHLevel0X 3 5 3 3" xfId="50615" xr:uid="{00000000-0005-0000-0000-0000CDBC0000}"/>
    <cellStyle name="SAPBEXHLevel0X 3 5 3 4" xfId="51206" xr:uid="{00000000-0005-0000-0000-0000CEBC0000}"/>
    <cellStyle name="SAPBEXHLevel0X 3 5 4" xfId="49676" xr:uid="{00000000-0005-0000-0000-0000CFBC0000}"/>
    <cellStyle name="SAPBEXHLevel0X 3 5 4 2" xfId="50374" xr:uid="{00000000-0005-0000-0000-0000D0BC0000}"/>
    <cellStyle name="SAPBEXHLevel0X 3 5 4 3" xfId="51177" xr:uid="{00000000-0005-0000-0000-0000D1BC0000}"/>
    <cellStyle name="SAPBEXHLevel0X 3 5 5" xfId="49965" xr:uid="{00000000-0005-0000-0000-0000D2BC0000}"/>
    <cellStyle name="SAPBEXHLevel0X 3 5 5 2" xfId="51010" xr:uid="{00000000-0005-0000-0000-0000D3BC0000}"/>
    <cellStyle name="SAPBEXHLevel0X 3 5 5 3" xfId="51332" xr:uid="{00000000-0005-0000-0000-0000D4BC0000}"/>
    <cellStyle name="SAPBEXHLevel0X 3 5 6" xfId="50718" xr:uid="{00000000-0005-0000-0000-0000D5BC0000}"/>
    <cellStyle name="SAPBEXHLevel0X 3 5 7" xfId="50886" xr:uid="{00000000-0005-0000-0000-0000D6BC0000}"/>
    <cellStyle name="SAPBEXHLevel0X 3 6" xfId="49294" xr:uid="{00000000-0005-0000-0000-0000D7BC0000}"/>
    <cellStyle name="SAPBEXHLevel0X 3 6 2" xfId="49538" xr:uid="{00000000-0005-0000-0000-0000D8BC0000}"/>
    <cellStyle name="SAPBEXHLevel0X 3 6 2 2" xfId="49866" xr:uid="{00000000-0005-0000-0000-0000D9BC0000}"/>
    <cellStyle name="SAPBEXHLevel0X 3 6 2 2 2" xfId="50149" xr:uid="{00000000-0005-0000-0000-0000DABC0000}"/>
    <cellStyle name="SAPBEXHLevel0X 3 6 2 2 3" xfId="51401" xr:uid="{00000000-0005-0000-0000-0000DBBC0000}"/>
    <cellStyle name="SAPBEXHLevel0X 3 6 2 3" xfId="50507" xr:uid="{00000000-0005-0000-0000-0000DCBC0000}"/>
    <cellStyle name="SAPBEXHLevel0X 3 6 2 4" xfId="51450" xr:uid="{00000000-0005-0000-0000-0000DDBC0000}"/>
    <cellStyle name="SAPBEXHLevel0X 3 6 3" xfId="49428" xr:uid="{00000000-0005-0000-0000-0000DEBC0000}"/>
    <cellStyle name="SAPBEXHLevel0X 3 6 3 2" xfId="49756" xr:uid="{00000000-0005-0000-0000-0000DFBC0000}"/>
    <cellStyle name="SAPBEXHLevel0X 3 6 3 2 2" xfId="50247" xr:uid="{00000000-0005-0000-0000-0000E0BC0000}"/>
    <cellStyle name="SAPBEXHLevel0X 3 6 3 2 3" xfId="51388" xr:uid="{00000000-0005-0000-0000-0000E1BC0000}"/>
    <cellStyle name="SAPBEXHLevel0X 3 6 3 3" xfId="50616" xr:uid="{00000000-0005-0000-0000-0000E2BC0000}"/>
    <cellStyle name="SAPBEXHLevel0X 3 6 3 4" xfId="51487" xr:uid="{00000000-0005-0000-0000-0000E3BC0000}"/>
    <cellStyle name="SAPBEXHLevel0X 3 6 4" xfId="49677" xr:uid="{00000000-0005-0000-0000-0000E4BC0000}"/>
    <cellStyle name="SAPBEXHLevel0X 3 6 4 2" xfId="50348" xr:uid="{00000000-0005-0000-0000-0000E5BC0000}"/>
    <cellStyle name="SAPBEXHLevel0X 3 6 4 3" xfId="51436" xr:uid="{00000000-0005-0000-0000-0000E6BC0000}"/>
    <cellStyle name="SAPBEXHLevel0X 3 6 5" xfId="50005" xr:uid="{00000000-0005-0000-0000-0000E7BC0000}"/>
    <cellStyle name="SAPBEXHLevel0X 3 6 5 2" xfId="51050" xr:uid="{00000000-0005-0000-0000-0000E8BC0000}"/>
    <cellStyle name="SAPBEXHLevel0X 3 6 5 3" xfId="51122" xr:uid="{00000000-0005-0000-0000-0000E9BC0000}"/>
    <cellStyle name="SAPBEXHLevel0X 3 6 6" xfId="50717" xr:uid="{00000000-0005-0000-0000-0000EABC0000}"/>
    <cellStyle name="SAPBEXHLevel0X 3 6 7" xfId="50957" xr:uid="{00000000-0005-0000-0000-0000EBBC0000}"/>
    <cellStyle name="SAPBEXHLevel0X 3 7" xfId="49295" xr:uid="{00000000-0005-0000-0000-0000ECBC0000}"/>
    <cellStyle name="SAPBEXHLevel0X 3 7 2" xfId="49539" xr:uid="{00000000-0005-0000-0000-0000EDBC0000}"/>
    <cellStyle name="SAPBEXHLevel0X 3 7 2 2" xfId="49867" xr:uid="{00000000-0005-0000-0000-0000EEBC0000}"/>
    <cellStyle name="SAPBEXHLevel0X 3 7 2 2 2" xfId="50148" xr:uid="{00000000-0005-0000-0000-0000EFBC0000}"/>
    <cellStyle name="SAPBEXHLevel0X 3 7 2 2 3" xfId="51615" xr:uid="{00000000-0005-0000-0000-0000F0BC0000}"/>
    <cellStyle name="SAPBEXHLevel0X 3 7 2 3" xfId="50506" xr:uid="{00000000-0005-0000-0000-0000F1BC0000}"/>
    <cellStyle name="SAPBEXHLevel0X 3 7 2 4" xfId="51362" xr:uid="{00000000-0005-0000-0000-0000F2BC0000}"/>
    <cellStyle name="SAPBEXHLevel0X 3 7 3" xfId="49427" xr:uid="{00000000-0005-0000-0000-0000F3BC0000}"/>
    <cellStyle name="SAPBEXHLevel0X 3 7 3 2" xfId="49755" xr:uid="{00000000-0005-0000-0000-0000F4BC0000}"/>
    <cellStyle name="SAPBEXHLevel0X 3 7 3 2 2" xfId="50248" xr:uid="{00000000-0005-0000-0000-0000F5BC0000}"/>
    <cellStyle name="SAPBEXHLevel0X 3 7 3 2 3" xfId="51428" xr:uid="{00000000-0005-0000-0000-0000F6BC0000}"/>
    <cellStyle name="SAPBEXHLevel0X 3 7 3 3" xfId="50617" xr:uid="{00000000-0005-0000-0000-0000F7BC0000}"/>
    <cellStyle name="SAPBEXHLevel0X 3 7 3 4" xfId="51230" xr:uid="{00000000-0005-0000-0000-0000F8BC0000}"/>
    <cellStyle name="SAPBEXHLevel0X 3 7 4" xfId="49678" xr:uid="{00000000-0005-0000-0000-0000F9BC0000}"/>
    <cellStyle name="SAPBEXHLevel0X 3 7 4 2" xfId="50347" xr:uid="{00000000-0005-0000-0000-0000FABC0000}"/>
    <cellStyle name="SAPBEXHLevel0X 3 7 4 3" xfId="51378" xr:uid="{00000000-0005-0000-0000-0000FBBC0000}"/>
    <cellStyle name="SAPBEXHLevel0X 3 7 5" xfId="50004" xr:uid="{00000000-0005-0000-0000-0000FCBC0000}"/>
    <cellStyle name="SAPBEXHLevel0X 3 7 5 2" xfId="51049" xr:uid="{00000000-0005-0000-0000-0000FDBC0000}"/>
    <cellStyle name="SAPBEXHLevel0X 3 7 5 3" xfId="51607" xr:uid="{00000000-0005-0000-0000-0000FEBC0000}"/>
    <cellStyle name="SAPBEXHLevel0X 3 7 6" xfId="50716" xr:uid="{00000000-0005-0000-0000-0000FFBC0000}"/>
    <cellStyle name="SAPBEXHLevel0X 3 7 7" xfId="50910" xr:uid="{00000000-0005-0000-0000-000000BD0000}"/>
    <cellStyle name="SAPBEXHLevel0X 3 8" xfId="49296" xr:uid="{00000000-0005-0000-0000-000001BD0000}"/>
    <cellStyle name="SAPBEXHLevel0X 3 8 2" xfId="49540" xr:uid="{00000000-0005-0000-0000-000002BD0000}"/>
    <cellStyle name="SAPBEXHLevel0X 3 8 2 2" xfId="49868" xr:uid="{00000000-0005-0000-0000-000003BD0000}"/>
    <cellStyle name="SAPBEXHLevel0X 3 8 2 2 2" xfId="50147" xr:uid="{00000000-0005-0000-0000-000004BD0000}"/>
    <cellStyle name="SAPBEXHLevel0X 3 8 2 2 3" xfId="50964" xr:uid="{00000000-0005-0000-0000-000005BD0000}"/>
    <cellStyle name="SAPBEXHLevel0X 3 8 2 3" xfId="50505" xr:uid="{00000000-0005-0000-0000-000006BD0000}"/>
    <cellStyle name="SAPBEXHLevel0X 3 8 2 4" xfId="51642" xr:uid="{00000000-0005-0000-0000-000007BD0000}"/>
    <cellStyle name="SAPBEXHLevel0X 3 8 3" xfId="49426" xr:uid="{00000000-0005-0000-0000-000008BD0000}"/>
    <cellStyle name="SAPBEXHLevel0X 3 8 3 2" xfId="49754" xr:uid="{00000000-0005-0000-0000-000009BD0000}"/>
    <cellStyle name="SAPBEXHLevel0X 3 8 3 2 2" xfId="50249" xr:uid="{00000000-0005-0000-0000-00000ABD0000}"/>
    <cellStyle name="SAPBEXHLevel0X 3 8 3 2 3" xfId="51168" xr:uid="{00000000-0005-0000-0000-00000BBD0000}"/>
    <cellStyle name="SAPBEXHLevel0X 3 8 3 3" xfId="50618" xr:uid="{00000000-0005-0000-0000-00000CBD0000}"/>
    <cellStyle name="SAPBEXHLevel0X 3 8 3 4" xfId="50898" xr:uid="{00000000-0005-0000-0000-00000DBD0000}"/>
    <cellStyle name="SAPBEXHLevel0X 3 8 4" xfId="49679" xr:uid="{00000000-0005-0000-0000-00000EBD0000}"/>
    <cellStyle name="SAPBEXHLevel0X 3 8 4 2" xfId="50346" xr:uid="{00000000-0005-0000-0000-00000FBD0000}"/>
    <cellStyle name="SAPBEXHLevel0X 3 8 4 3" xfId="51629" xr:uid="{00000000-0005-0000-0000-000010BD0000}"/>
    <cellStyle name="SAPBEXHLevel0X 3 8 5" xfId="50050" xr:uid="{00000000-0005-0000-0000-000011BD0000}"/>
    <cellStyle name="SAPBEXHLevel0X 3 8 5 2" xfId="51094" xr:uid="{00000000-0005-0000-0000-000012BD0000}"/>
    <cellStyle name="SAPBEXHLevel0X 3 8 5 3" xfId="51588" xr:uid="{00000000-0005-0000-0000-000013BD0000}"/>
    <cellStyle name="SAPBEXHLevel0X 3 8 6" xfId="50715" xr:uid="{00000000-0005-0000-0000-000014BD0000}"/>
    <cellStyle name="SAPBEXHLevel0X 3 8 7" xfId="50973" xr:uid="{00000000-0005-0000-0000-000015BD0000}"/>
    <cellStyle name="SAPBEXHLevel0X 3 9" xfId="49533" xr:uid="{00000000-0005-0000-0000-000016BD0000}"/>
    <cellStyle name="SAPBEXHLevel0X 3 9 2" xfId="49861" xr:uid="{00000000-0005-0000-0000-000017BD0000}"/>
    <cellStyle name="SAPBEXHLevel0X 3 9 2 2" xfId="50154" xr:uid="{00000000-0005-0000-0000-000018BD0000}"/>
    <cellStyle name="SAPBEXHLevel0X 3 9 2 3" xfId="50893" xr:uid="{00000000-0005-0000-0000-000019BD0000}"/>
    <cellStyle name="SAPBEXHLevel0X 3 9 3" xfId="50512" xr:uid="{00000000-0005-0000-0000-00001ABD0000}"/>
    <cellStyle name="SAPBEXHLevel0X 3 9 4" xfId="50913"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7" xr:uid="{00000000-0005-0000-0000-000020BD0000}"/>
    <cellStyle name="SAPBEXHLevel0X 4" xfId="46135" xr:uid="{00000000-0005-0000-0000-000021BD0000}"/>
    <cellStyle name="SAPBEXHLevel0X 4 2" xfId="46136" xr:uid="{00000000-0005-0000-0000-000022BD0000}"/>
    <cellStyle name="SAPBEXHLevel0X 4 2 2" xfId="50156" xr:uid="{00000000-0005-0000-0000-000023BD0000}"/>
    <cellStyle name="SAPBEXHLevel0X 4 2 3" xfId="51400" xr:uid="{00000000-0005-0000-0000-000024BD0000}"/>
    <cellStyle name="SAPBEXHLevel0X 4 2 4" xfId="49859" xr:uid="{00000000-0005-0000-0000-000025BD0000}"/>
    <cellStyle name="SAPBEXHLevel0X 4 3" xfId="50514" xr:uid="{00000000-0005-0000-0000-000026BD0000}"/>
    <cellStyle name="SAPBEXHLevel0X 4 4" xfId="51359" xr:uid="{00000000-0005-0000-0000-000027BD0000}"/>
    <cellStyle name="SAPBEXHLevel0X 4 5" xfId="49531" xr:uid="{00000000-0005-0000-0000-000028BD0000}"/>
    <cellStyle name="SAPBEXHLevel0X 5" xfId="46137" xr:uid="{00000000-0005-0000-0000-000029BD0000}"/>
    <cellStyle name="SAPBEXHLevel0X 5 2" xfId="46138" xr:uid="{00000000-0005-0000-0000-00002ABD0000}"/>
    <cellStyle name="SAPBEXHLevel0X 5 2 2" xfId="50240" xr:uid="{00000000-0005-0000-0000-00002BBD0000}"/>
    <cellStyle name="SAPBEXHLevel0X 5 2 3" xfId="51389" xr:uid="{00000000-0005-0000-0000-00002CBD0000}"/>
    <cellStyle name="SAPBEXHLevel0X 5 2 4" xfId="49763" xr:uid="{00000000-0005-0000-0000-00002DBD0000}"/>
    <cellStyle name="SAPBEXHLevel0X 5 3" xfId="50609" xr:uid="{00000000-0005-0000-0000-00002EBD0000}"/>
    <cellStyle name="SAPBEXHLevel0X 5 4" xfId="50969" xr:uid="{00000000-0005-0000-0000-00002FBD0000}"/>
    <cellStyle name="SAPBEXHLevel0X 5 5" xfId="49435" xr:uid="{00000000-0005-0000-0000-000030BD0000}"/>
    <cellStyle name="SAPBEXHLevel0X 6" xfId="46139" xr:uid="{00000000-0005-0000-0000-000031BD0000}"/>
    <cellStyle name="SAPBEXHLevel0X 6 2" xfId="46140" xr:uid="{00000000-0005-0000-0000-000032BD0000}"/>
    <cellStyle name="SAPBEXHLevel0X 6 2 2" xfId="50402" xr:uid="{00000000-0005-0000-0000-000033BD0000}"/>
    <cellStyle name="SAPBEXHLevel0X 6 3" xfId="51562" xr:uid="{00000000-0005-0000-0000-000034BD0000}"/>
    <cellStyle name="SAPBEXHLevel0X 6 4" xfId="49670" xr:uid="{00000000-0005-0000-0000-000035BD0000}"/>
    <cellStyle name="SAPBEXHLevel0X 7" xfId="46141" xr:uid="{00000000-0005-0000-0000-000036BD0000}"/>
    <cellStyle name="SAPBEXHLevel0X 7 2" xfId="46142" xr:uid="{00000000-0005-0000-0000-000037BD0000}"/>
    <cellStyle name="SAPBEXHLevel0X 7 2 2" xfId="51056" xr:uid="{00000000-0005-0000-0000-000038BD0000}"/>
    <cellStyle name="SAPBEXHLevel0X 7 3" xfId="51606" xr:uid="{00000000-0005-0000-0000-000039BD0000}"/>
    <cellStyle name="SAPBEXHLevel0X 7 4" xfId="50011" xr:uid="{00000000-0005-0000-0000-00003ABD0000}"/>
    <cellStyle name="SAPBEXHLevel0X 8" xfId="46143" xr:uid="{00000000-0005-0000-0000-00003BBD0000}"/>
    <cellStyle name="SAPBEXHLevel0X 8 2" xfId="46144" xr:uid="{00000000-0005-0000-0000-00003CBD0000}"/>
    <cellStyle name="SAPBEXHLevel0X 8 3" xfId="50724" xr:uid="{00000000-0005-0000-0000-00003DBD0000}"/>
    <cellStyle name="SAPBEXHLevel0X 9" xfId="46145" xr:uid="{00000000-0005-0000-0000-00003EBD0000}"/>
    <cellStyle name="SAPBEXHLevel0X 9 2" xfId="46146" xr:uid="{00000000-0005-0000-0000-00003FBD0000}"/>
    <cellStyle name="SAPBEXHLevel0X 9 3" xfId="51468"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1"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5" xr:uid="{00000000-0005-0000-0000-00005BBD0000}"/>
    <cellStyle name="SAPBEXHLevel1 2 2 2 3" xfId="51541" xr:uid="{00000000-0005-0000-0000-00005CBD0000}"/>
    <cellStyle name="SAPBEXHLevel1 2 2 2 4" xfId="49870" xr:uid="{00000000-0005-0000-0000-00005DBD0000}"/>
    <cellStyle name="SAPBEXHLevel1 2 2 3" xfId="46171" xr:uid="{00000000-0005-0000-0000-00005EBD0000}"/>
    <cellStyle name="SAPBEXHLevel1 2 2 3 2" xfId="50503" xr:uid="{00000000-0005-0000-0000-00005FBD0000}"/>
    <cellStyle name="SAPBEXHLevel1 2 2 4" xfId="51191" xr:uid="{00000000-0005-0000-0000-000060BD0000}"/>
    <cellStyle name="SAPBEXHLevel1 2 2 5" xfId="49542"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1" xr:uid="{00000000-0005-0000-0000-00006EBD0000}"/>
    <cellStyle name="SAPBEXHLevel1 2 3 2 3" xfId="51269" xr:uid="{00000000-0005-0000-0000-00006FBD0000}"/>
    <cellStyle name="SAPBEXHLevel1 2 3 2 4" xfId="49752" xr:uid="{00000000-0005-0000-0000-000070BD0000}"/>
    <cellStyle name="SAPBEXHLevel1 2 3 3" xfId="50620" xr:uid="{00000000-0005-0000-0000-000071BD0000}"/>
    <cellStyle name="SAPBEXHLevel1 2 3 4" xfId="51347" xr:uid="{00000000-0005-0000-0000-000072BD0000}"/>
    <cellStyle name="SAPBEXHLevel1 2 3 5" xfId="49424"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8" xr:uid="{00000000-0005-0000-0000-000077BD0000}"/>
    <cellStyle name="SAPBEXHLevel1 2 4" xfId="46187" xr:uid="{00000000-0005-0000-0000-000078BD0000}"/>
    <cellStyle name="SAPBEXHLevel1 2 4 2" xfId="46188" xr:uid="{00000000-0005-0000-0000-000079BD0000}"/>
    <cellStyle name="SAPBEXHLevel1 2 4 2 2" xfId="50344" xr:uid="{00000000-0005-0000-0000-00007ABD0000}"/>
    <cellStyle name="SAPBEXHLevel1 2 4 3" xfId="51261" xr:uid="{00000000-0005-0000-0000-00007BBD0000}"/>
    <cellStyle name="SAPBEXHLevel1 2 4 4" xfId="49681" xr:uid="{00000000-0005-0000-0000-00007CBD0000}"/>
    <cellStyle name="SAPBEXHLevel1 2 5" xfId="46189" xr:uid="{00000000-0005-0000-0000-00007DBD0000}"/>
    <cellStyle name="SAPBEXHLevel1 2 5 2" xfId="46190" xr:uid="{00000000-0005-0000-0000-00007EBD0000}"/>
    <cellStyle name="SAPBEXHLevel1 2 5 2 2" xfId="51047" xr:uid="{00000000-0005-0000-0000-00007FBD0000}"/>
    <cellStyle name="SAPBEXHLevel1 2 5 3" xfId="51584" xr:uid="{00000000-0005-0000-0000-000080BD0000}"/>
    <cellStyle name="SAPBEXHLevel1 2 5 4" xfId="50002" xr:uid="{00000000-0005-0000-0000-000081BD0000}"/>
    <cellStyle name="SAPBEXHLevel1 2 6" xfId="46191" xr:uid="{00000000-0005-0000-0000-000082BD0000}"/>
    <cellStyle name="SAPBEXHLevel1 2 6 2" xfId="46192" xr:uid="{00000000-0005-0000-0000-000083BD0000}"/>
    <cellStyle name="SAPBEXHLevel1 2 6 3" xfId="50713" xr:uid="{00000000-0005-0000-0000-000084BD0000}"/>
    <cellStyle name="SAPBEXHLevel1 2 7" xfId="46193" xr:uid="{00000000-0005-0000-0000-000085BD0000}"/>
    <cellStyle name="SAPBEXHLevel1 2 7 2" xfId="46194" xr:uid="{00000000-0005-0000-0000-000086BD0000}"/>
    <cellStyle name="SAPBEXHLevel1 2 7 3" xfId="51143"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6" xr:uid="{00000000-0005-0000-0000-000097BD0000}"/>
    <cellStyle name="SAPBEXHLevel1 3 2 3" xfId="51283" xr:uid="{00000000-0005-0000-0000-000098BD0000}"/>
    <cellStyle name="SAPBEXHLevel1 3 2 4" xfId="49869" xr:uid="{00000000-0005-0000-0000-000099BD0000}"/>
    <cellStyle name="SAPBEXHLevel1 3 3" xfId="46210" xr:uid="{00000000-0005-0000-0000-00009ABD0000}"/>
    <cellStyle name="SAPBEXHLevel1 3 3 2" xfId="50504" xr:uid="{00000000-0005-0000-0000-00009BBD0000}"/>
    <cellStyle name="SAPBEXHLevel1 3 4" xfId="50810" xr:uid="{00000000-0005-0000-0000-00009CBD0000}"/>
    <cellStyle name="SAPBEXHLevel1 3 5" xfId="49541"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7" xr:uid="{00000000-0005-0000-0000-0000A2BD0000}"/>
    <cellStyle name="SAPBEXHLevel1 4" xfId="46215" xr:uid="{00000000-0005-0000-0000-0000A3BD0000}"/>
    <cellStyle name="SAPBEXHLevel1 4 2" xfId="46216" xr:uid="{00000000-0005-0000-0000-0000A4BD0000}"/>
    <cellStyle name="SAPBEXHLevel1 4 2 2" xfId="50250" xr:uid="{00000000-0005-0000-0000-0000A5BD0000}"/>
    <cellStyle name="SAPBEXHLevel1 4 2 3" xfId="51527" xr:uid="{00000000-0005-0000-0000-0000A6BD0000}"/>
    <cellStyle name="SAPBEXHLevel1 4 2 4" xfId="49753" xr:uid="{00000000-0005-0000-0000-0000A7BD0000}"/>
    <cellStyle name="SAPBEXHLevel1 4 3" xfId="50619" xr:uid="{00000000-0005-0000-0000-0000A8BD0000}"/>
    <cellStyle name="SAPBEXHLevel1 4 4" xfId="51656" xr:uid="{00000000-0005-0000-0000-0000A9BD0000}"/>
    <cellStyle name="SAPBEXHLevel1 4 5" xfId="49425" xr:uid="{00000000-0005-0000-0000-0000AABD0000}"/>
    <cellStyle name="SAPBEXHLevel1 5" xfId="46217" xr:uid="{00000000-0005-0000-0000-0000ABBD0000}"/>
    <cellStyle name="SAPBEXHLevel1 5 2" xfId="46218" xr:uid="{00000000-0005-0000-0000-0000ACBD0000}"/>
    <cellStyle name="SAPBEXHLevel1 5 2 2" xfId="50090" xr:uid="{00000000-0005-0000-0000-0000ADBD0000}"/>
    <cellStyle name="SAPBEXHLevel1 5 2 3" xfId="51111" xr:uid="{00000000-0005-0000-0000-0000AEBD0000}"/>
    <cellStyle name="SAPBEXHLevel1 5 2 4" xfId="49927" xr:uid="{00000000-0005-0000-0000-0000AFBD0000}"/>
    <cellStyle name="SAPBEXHLevel1 5 3" xfId="50446" xr:uid="{00000000-0005-0000-0000-0000B0BD0000}"/>
    <cellStyle name="SAPBEXHLevel1 5 4" xfId="51193" xr:uid="{00000000-0005-0000-0000-0000B1BD0000}"/>
    <cellStyle name="SAPBEXHLevel1 5 5" xfId="49599" xr:uid="{00000000-0005-0000-0000-0000B2BD0000}"/>
    <cellStyle name="SAPBEXHLevel1 6" xfId="46219" xr:uid="{00000000-0005-0000-0000-0000B3BD0000}"/>
    <cellStyle name="SAPBEXHLevel1 6 2" xfId="46220" xr:uid="{00000000-0005-0000-0000-0000B4BD0000}"/>
    <cellStyle name="SAPBEXHLevel1 6 2 2" xfId="50345" xr:uid="{00000000-0005-0000-0000-0000B5BD0000}"/>
    <cellStyle name="SAPBEXHLevel1 6 3" xfId="50813" xr:uid="{00000000-0005-0000-0000-0000B6BD0000}"/>
    <cellStyle name="SAPBEXHLevel1 6 4" xfId="49680" xr:uid="{00000000-0005-0000-0000-0000B7BD0000}"/>
    <cellStyle name="SAPBEXHLevel1 7" xfId="46221" xr:uid="{00000000-0005-0000-0000-0000B8BD0000}"/>
    <cellStyle name="SAPBEXHLevel1 7 2" xfId="46222" xr:uid="{00000000-0005-0000-0000-0000B9BD0000}"/>
    <cellStyle name="SAPBEXHLevel1 7 2 2" xfId="51048" xr:uid="{00000000-0005-0000-0000-0000BABD0000}"/>
    <cellStyle name="SAPBEXHLevel1 7 3" xfId="51414" xr:uid="{00000000-0005-0000-0000-0000BBBD0000}"/>
    <cellStyle name="SAPBEXHLevel1 7 4" xfId="50003" xr:uid="{00000000-0005-0000-0000-0000BCBD0000}"/>
    <cellStyle name="SAPBEXHLevel1 8" xfId="46223" xr:uid="{00000000-0005-0000-0000-0000BDBD0000}"/>
    <cellStyle name="SAPBEXHLevel1 8 2" xfId="46224" xr:uid="{00000000-0005-0000-0000-0000BEBD0000}"/>
    <cellStyle name="SAPBEXHLevel1 8 3" xfId="50714" xr:uid="{00000000-0005-0000-0000-0000BFBD0000}"/>
    <cellStyle name="SAPBEXHLevel1 9" xfId="46225" xr:uid="{00000000-0005-0000-0000-0000C0BD0000}"/>
    <cellStyle name="SAPBEXHLevel1 9 2" xfId="46226" xr:uid="{00000000-0005-0000-0000-0000C1BD0000}"/>
    <cellStyle name="SAPBEXHLevel1 9 3" xfId="50944"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3" xr:uid="{00000000-0005-0000-0000-0000DCBD0000}"/>
    <cellStyle name="SAPBEXHLevel1X 2 2 2 3" xfId="51572" xr:uid="{00000000-0005-0000-0000-0000DDBD0000}"/>
    <cellStyle name="SAPBEXHLevel1X 2 2 2 4" xfId="49872" xr:uid="{00000000-0005-0000-0000-0000DEBD0000}"/>
    <cellStyle name="SAPBEXHLevel1X 2 2 3" xfId="46251" xr:uid="{00000000-0005-0000-0000-0000DFBD0000}"/>
    <cellStyle name="SAPBEXHLevel1X 2 2 3 2" xfId="50501" xr:uid="{00000000-0005-0000-0000-0000E0BD0000}"/>
    <cellStyle name="SAPBEXHLevel1X 2 2 4" xfId="51363" xr:uid="{00000000-0005-0000-0000-0000E1BD0000}"/>
    <cellStyle name="SAPBEXHLevel1X 2 2 5" xfId="49544"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3" xr:uid="{00000000-0005-0000-0000-0000EFBD0000}"/>
    <cellStyle name="SAPBEXHLevel1X 2 3 2 3" xfId="51623" xr:uid="{00000000-0005-0000-0000-0000F0BD0000}"/>
    <cellStyle name="SAPBEXHLevel1X 2 3 2 4" xfId="49750" xr:uid="{00000000-0005-0000-0000-0000F1BD0000}"/>
    <cellStyle name="SAPBEXHLevel1X 2 3 3" xfId="50622" xr:uid="{00000000-0005-0000-0000-0000F2BD0000}"/>
    <cellStyle name="SAPBEXHLevel1X 2 3 4" xfId="51306" xr:uid="{00000000-0005-0000-0000-0000F3BD0000}"/>
    <cellStyle name="SAPBEXHLevel1X 2 3 5" xfId="49422"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0" xr:uid="{00000000-0005-0000-0000-0000F8BD0000}"/>
    <cellStyle name="SAPBEXHLevel1X 2 4" xfId="46267" xr:uid="{00000000-0005-0000-0000-0000F9BD0000}"/>
    <cellStyle name="SAPBEXHLevel1X 2 4 2" xfId="46268" xr:uid="{00000000-0005-0000-0000-0000FABD0000}"/>
    <cellStyle name="SAPBEXHLevel1X 2 4 2 2" xfId="50336" xr:uid="{00000000-0005-0000-0000-0000FBBD0000}"/>
    <cellStyle name="SAPBEXHLevel1X 2 4 3" xfId="51176" xr:uid="{00000000-0005-0000-0000-0000FCBD0000}"/>
    <cellStyle name="SAPBEXHLevel1X 2 4 4" xfId="49683" xr:uid="{00000000-0005-0000-0000-0000FDBD0000}"/>
    <cellStyle name="SAPBEXHLevel1X 2 5" xfId="46269" xr:uid="{00000000-0005-0000-0000-0000FEBD0000}"/>
    <cellStyle name="SAPBEXHLevel1X 2 5 2" xfId="46270" xr:uid="{00000000-0005-0000-0000-0000FFBD0000}"/>
    <cellStyle name="SAPBEXHLevel1X 2 5 2 2" xfId="51093" xr:uid="{00000000-0005-0000-0000-000000BE0000}"/>
    <cellStyle name="SAPBEXHLevel1X 2 5 3" xfId="50905" xr:uid="{00000000-0005-0000-0000-000001BE0000}"/>
    <cellStyle name="SAPBEXHLevel1X 2 5 4" xfId="50049" xr:uid="{00000000-0005-0000-0000-000002BE0000}"/>
    <cellStyle name="SAPBEXHLevel1X 2 6" xfId="46271" xr:uid="{00000000-0005-0000-0000-000003BE0000}"/>
    <cellStyle name="SAPBEXHLevel1X 2 6 2" xfId="46272" xr:uid="{00000000-0005-0000-0000-000004BE0000}"/>
    <cellStyle name="SAPBEXHLevel1X 2 6 3" xfId="50711" xr:uid="{00000000-0005-0000-0000-000005BE0000}"/>
    <cellStyle name="SAPBEXHLevel1X 2 7" xfId="46273" xr:uid="{00000000-0005-0000-0000-000006BE0000}"/>
    <cellStyle name="SAPBEXHLevel1X 2 7 2" xfId="46274" xr:uid="{00000000-0005-0000-0000-000007BE0000}"/>
    <cellStyle name="SAPBEXHLevel1X 2 7 3" xfId="50853"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1" xr:uid="{00000000-0005-0000-0000-000017BE0000}"/>
    <cellStyle name="SAPBEXHLevel1X 3 10 2" xfId="49749" xr:uid="{00000000-0005-0000-0000-000018BE0000}"/>
    <cellStyle name="SAPBEXHLevel1X 3 10 2 2" xfId="50254" xr:uid="{00000000-0005-0000-0000-000019BE0000}"/>
    <cellStyle name="SAPBEXHLevel1X 3 10 2 3" xfId="51387" xr:uid="{00000000-0005-0000-0000-00001ABE0000}"/>
    <cellStyle name="SAPBEXHLevel1X 3 10 3" xfId="50623" xr:uid="{00000000-0005-0000-0000-00001BBE0000}"/>
    <cellStyle name="SAPBEXHLevel1X 3 10 4" xfId="51465" xr:uid="{00000000-0005-0000-0000-00001CBE0000}"/>
    <cellStyle name="SAPBEXHLevel1X 3 11" xfId="49684" xr:uid="{00000000-0005-0000-0000-00001DBE0000}"/>
    <cellStyle name="SAPBEXHLevel1X 3 11 2" xfId="50335" xr:uid="{00000000-0005-0000-0000-00001EBE0000}"/>
    <cellStyle name="SAPBEXHLevel1X 3 11 3" xfId="51435" xr:uid="{00000000-0005-0000-0000-00001FBE0000}"/>
    <cellStyle name="SAPBEXHLevel1X 3 12" xfId="50000" xr:uid="{00000000-0005-0000-0000-000020BE0000}"/>
    <cellStyle name="SAPBEXHLevel1X 3 12 2" xfId="51045" xr:uid="{00000000-0005-0000-0000-000021BE0000}"/>
    <cellStyle name="SAPBEXHLevel1X 3 12 3" xfId="51554" xr:uid="{00000000-0005-0000-0000-000022BE0000}"/>
    <cellStyle name="SAPBEXHLevel1X 3 13" xfId="50710" xr:uid="{00000000-0005-0000-0000-000023BE0000}"/>
    <cellStyle name="SAPBEXHLevel1X 3 14" xfId="51144" xr:uid="{00000000-0005-0000-0000-000024BE0000}"/>
    <cellStyle name="SAPBEXHLevel1X 3 15" xfId="49301" xr:uid="{00000000-0005-0000-0000-000025BE0000}"/>
    <cellStyle name="SAPBEXHLevel1X 3 2" xfId="46289" xr:uid="{00000000-0005-0000-0000-000026BE0000}"/>
    <cellStyle name="SAPBEXHLevel1X 3 2 2" xfId="49546" xr:uid="{00000000-0005-0000-0000-000027BE0000}"/>
    <cellStyle name="SAPBEXHLevel1X 3 2 2 2" xfId="49874" xr:uid="{00000000-0005-0000-0000-000028BE0000}"/>
    <cellStyle name="SAPBEXHLevel1X 3 2 2 2 2" xfId="50141" xr:uid="{00000000-0005-0000-0000-000029BE0000}"/>
    <cellStyle name="SAPBEXHLevel1X 3 2 2 2 3" xfId="51614" xr:uid="{00000000-0005-0000-0000-00002ABE0000}"/>
    <cellStyle name="SAPBEXHLevel1X 3 2 2 3" xfId="50499" xr:uid="{00000000-0005-0000-0000-00002BBE0000}"/>
    <cellStyle name="SAPBEXHLevel1X 3 2 2 4" xfId="50876" xr:uid="{00000000-0005-0000-0000-00002CBE0000}"/>
    <cellStyle name="SAPBEXHLevel1X 3 2 3" xfId="49420" xr:uid="{00000000-0005-0000-0000-00002DBE0000}"/>
    <cellStyle name="SAPBEXHLevel1X 3 2 3 2" xfId="49748" xr:uid="{00000000-0005-0000-0000-00002EBE0000}"/>
    <cellStyle name="SAPBEXHLevel1X 3 2 3 2 2" xfId="50255" xr:uid="{00000000-0005-0000-0000-00002FBE0000}"/>
    <cellStyle name="SAPBEXHLevel1X 3 2 3 2 3" xfId="51429" xr:uid="{00000000-0005-0000-0000-000030BE0000}"/>
    <cellStyle name="SAPBEXHLevel1X 3 2 3 3" xfId="50624" xr:uid="{00000000-0005-0000-0000-000031BE0000}"/>
    <cellStyle name="SAPBEXHLevel1X 3 2 3 4" xfId="51207" xr:uid="{00000000-0005-0000-0000-000032BE0000}"/>
    <cellStyle name="SAPBEXHLevel1X 3 2 4" xfId="49685" xr:uid="{00000000-0005-0000-0000-000033BE0000}"/>
    <cellStyle name="SAPBEXHLevel1X 3 2 4 2" xfId="50329" xr:uid="{00000000-0005-0000-0000-000034BE0000}"/>
    <cellStyle name="SAPBEXHLevel1X 3 2 4 3" xfId="51379" xr:uid="{00000000-0005-0000-0000-000035BE0000}"/>
    <cellStyle name="SAPBEXHLevel1X 3 2 5" xfId="49999" xr:uid="{00000000-0005-0000-0000-000036BE0000}"/>
    <cellStyle name="SAPBEXHLevel1X 3 2 5 2" xfId="51044" xr:uid="{00000000-0005-0000-0000-000037BE0000}"/>
    <cellStyle name="SAPBEXHLevel1X 3 2 5 3" xfId="51296" xr:uid="{00000000-0005-0000-0000-000038BE0000}"/>
    <cellStyle name="SAPBEXHLevel1X 3 2 6" xfId="50709" xr:uid="{00000000-0005-0000-0000-000039BE0000}"/>
    <cellStyle name="SAPBEXHLevel1X 3 2 7" xfId="50919" xr:uid="{00000000-0005-0000-0000-00003ABE0000}"/>
    <cellStyle name="SAPBEXHLevel1X 3 2 8" xfId="49302" xr:uid="{00000000-0005-0000-0000-00003BBE0000}"/>
    <cellStyle name="SAPBEXHLevel1X 3 3" xfId="46290" xr:uid="{00000000-0005-0000-0000-00003CBE0000}"/>
    <cellStyle name="SAPBEXHLevel1X 3 3 2" xfId="49547" xr:uid="{00000000-0005-0000-0000-00003DBE0000}"/>
    <cellStyle name="SAPBEXHLevel1X 3 3 2 2" xfId="49875" xr:uid="{00000000-0005-0000-0000-00003EBE0000}"/>
    <cellStyle name="SAPBEXHLevel1X 3 3 2 2 2" xfId="50140" xr:uid="{00000000-0005-0000-0000-00003FBE0000}"/>
    <cellStyle name="SAPBEXHLevel1X 3 3 2 2 3" xfId="50649" xr:uid="{00000000-0005-0000-0000-000040BE0000}"/>
    <cellStyle name="SAPBEXHLevel1X 3 3 2 3" xfId="50498" xr:uid="{00000000-0005-0000-0000-000041BE0000}"/>
    <cellStyle name="SAPBEXHLevel1X 3 3 2 4" xfId="51246" xr:uid="{00000000-0005-0000-0000-000042BE0000}"/>
    <cellStyle name="SAPBEXHLevel1X 3 3 3" xfId="49594" xr:uid="{00000000-0005-0000-0000-000043BE0000}"/>
    <cellStyle name="SAPBEXHLevel1X 3 3 3 2" xfId="49922" xr:uid="{00000000-0005-0000-0000-000044BE0000}"/>
    <cellStyle name="SAPBEXHLevel1X 3 3 3 2 2" xfId="50093" xr:uid="{00000000-0005-0000-0000-000045BE0000}"/>
    <cellStyle name="SAPBEXHLevel1X 3 3 3 2 3" xfId="51109" xr:uid="{00000000-0005-0000-0000-000046BE0000}"/>
    <cellStyle name="SAPBEXHLevel1X 3 3 3 3" xfId="50451" xr:uid="{00000000-0005-0000-0000-000047BE0000}"/>
    <cellStyle name="SAPBEXHLevel1X 3 3 3 4" xfId="51665" xr:uid="{00000000-0005-0000-0000-000048BE0000}"/>
    <cellStyle name="SAPBEXHLevel1X 3 3 4" xfId="49686" xr:uid="{00000000-0005-0000-0000-000049BE0000}"/>
    <cellStyle name="SAPBEXHLevel1X 3 3 4 2" xfId="50328" xr:uid="{00000000-0005-0000-0000-00004ABE0000}"/>
    <cellStyle name="SAPBEXHLevel1X 3 3 4 3" xfId="51628" xr:uid="{00000000-0005-0000-0000-00004BBE0000}"/>
    <cellStyle name="SAPBEXHLevel1X 3 3 5" xfId="49998" xr:uid="{00000000-0005-0000-0000-00004CBE0000}"/>
    <cellStyle name="SAPBEXHLevel1X 3 3 5 2" xfId="51043" xr:uid="{00000000-0005-0000-0000-00004DBE0000}"/>
    <cellStyle name="SAPBEXHLevel1X 3 3 5 3" xfId="51121" xr:uid="{00000000-0005-0000-0000-00004EBE0000}"/>
    <cellStyle name="SAPBEXHLevel1X 3 3 6" xfId="50708" xr:uid="{00000000-0005-0000-0000-00004FBE0000}"/>
    <cellStyle name="SAPBEXHLevel1X 3 3 7" xfId="50665" xr:uid="{00000000-0005-0000-0000-000050BE0000}"/>
    <cellStyle name="SAPBEXHLevel1X 3 3 8" xfId="49303" xr:uid="{00000000-0005-0000-0000-000051BE0000}"/>
    <cellStyle name="SAPBEXHLevel1X 3 4" xfId="49304" xr:uid="{00000000-0005-0000-0000-000052BE0000}"/>
    <cellStyle name="SAPBEXHLevel1X 3 4 2" xfId="49548" xr:uid="{00000000-0005-0000-0000-000053BE0000}"/>
    <cellStyle name="SAPBEXHLevel1X 3 4 2 2" xfId="49876" xr:uid="{00000000-0005-0000-0000-000054BE0000}"/>
    <cellStyle name="SAPBEXHLevel1X 3 4 2 2 2" xfId="50139" xr:uid="{00000000-0005-0000-0000-000055BE0000}"/>
    <cellStyle name="SAPBEXHLevel1X 3 4 2 2 3" xfId="51284" xr:uid="{00000000-0005-0000-0000-000056BE0000}"/>
    <cellStyle name="SAPBEXHLevel1X 3 4 2 3" xfId="50497" xr:uid="{00000000-0005-0000-0000-000057BE0000}"/>
    <cellStyle name="SAPBEXHLevel1X 3 4 2 4" xfId="51503" xr:uid="{00000000-0005-0000-0000-000058BE0000}"/>
    <cellStyle name="SAPBEXHLevel1X 3 4 3" xfId="49419" xr:uid="{00000000-0005-0000-0000-000059BE0000}"/>
    <cellStyle name="SAPBEXHLevel1X 3 4 3 2" xfId="49747" xr:uid="{00000000-0005-0000-0000-00005ABE0000}"/>
    <cellStyle name="SAPBEXHLevel1X 3 4 3 2 2" xfId="50256" xr:uid="{00000000-0005-0000-0000-00005BBE0000}"/>
    <cellStyle name="SAPBEXHLevel1X 3 4 3 2 3" xfId="51169" xr:uid="{00000000-0005-0000-0000-00005CBE0000}"/>
    <cellStyle name="SAPBEXHLevel1X 3 4 3 3" xfId="50625" xr:uid="{00000000-0005-0000-0000-00005DBE0000}"/>
    <cellStyle name="SAPBEXHLevel1X 3 4 3 4" xfId="51486" xr:uid="{00000000-0005-0000-0000-00005EBE0000}"/>
    <cellStyle name="SAPBEXHLevel1X 3 4 4" xfId="49687" xr:uid="{00000000-0005-0000-0000-00005FBE0000}"/>
    <cellStyle name="SAPBEXHLevel1X 3 4 4 2" xfId="50327" xr:uid="{00000000-0005-0000-0000-000060BE0000}"/>
    <cellStyle name="SAPBEXHLevel1X 3 4 4 3" xfId="50814" xr:uid="{00000000-0005-0000-0000-000061BE0000}"/>
    <cellStyle name="SAPBEXHLevel1X 3 4 5" xfId="49997" xr:uid="{00000000-0005-0000-0000-000062BE0000}"/>
    <cellStyle name="SAPBEXHLevel1X 3 4 5 2" xfId="51042" xr:uid="{00000000-0005-0000-0000-000063BE0000}"/>
    <cellStyle name="SAPBEXHLevel1X 3 4 5 3" xfId="51608" xr:uid="{00000000-0005-0000-0000-000064BE0000}"/>
    <cellStyle name="SAPBEXHLevel1X 3 4 6" xfId="50707" xr:uid="{00000000-0005-0000-0000-000065BE0000}"/>
    <cellStyle name="SAPBEXHLevel1X 3 4 7" xfId="50906" xr:uid="{00000000-0005-0000-0000-000066BE0000}"/>
    <cellStyle name="SAPBEXHLevel1X 3 5" xfId="49305" xr:uid="{00000000-0005-0000-0000-000067BE0000}"/>
    <cellStyle name="SAPBEXHLevel1X 3 5 2" xfId="49549" xr:uid="{00000000-0005-0000-0000-000068BE0000}"/>
    <cellStyle name="SAPBEXHLevel1X 3 5 2 2" xfId="49877" xr:uid="{00000000-0005-0000-0000-000069BE0000}"/>
    <cellStyle name="SAPBEXHLevel1X 3 5 2 2 2" xfId="50138" xr:uid="{00000000-0005-0000-0000-00006ABE0000}"/>
    <cellStyle name="SAPBEXHLevel1X 3 5 2 2 3" xfId="51542" xr:uid="{00000000-0005-0000-0000-00006BBE0000}"/>
    <cellStyle name="SAPBEXHLevel1X 3 5 2 3" xfId="50496" xr:uid="{00000000-0005-0000-0000-00006CBE0000}"/>
    <cellStyle name="SAPBEXHLevel1X 3 5 2 4" xfId="51190" xr:uid="{00000000-0005-0000-0000-00006DBE0000}"/>
    <cellStyle name="SAPBEXHLevel1X 3 5 3" xfId="49418" xr:uid="{00000000-0005-0000-0000-00006EBE0000}"/>
    <cellStyle name="SAPBEXHLevel1X 3 5 3 2" xfId="49746" xr:uid="{00000000-0005-0000-0000-00006FBE0000}"/>
    <cellStyle name="SAPBEXHLevel1X 3 5 3 2 2" xfId="50257" xr:uid="{00000000-0005-0000-0000-000070BE0000}"/>
    <cellStyle name="SAPBEXHLevel1X 3 5 3 2 3" xfId="50976" xr:uid="{00000000-0005-0000-0000-000071BE0000}"/>
    <cellStyle name="SAPBEXHLevel1X 3 5 3 3" xfId="50626" xr:uid="{00000000-0005-0000-0000-000072BE0000}"/>
    <cellStyle name="SAPBEXHLevel1X 3 5 3 4" xfId="51229" xr:uid="{00000000-0005-0000-0000-000073BE0000}"/>
    <cellStyle name="SAPBEXHLevel1X 3 5 4" xfId="49688" xr:uid="{00000000-0005-0000-0000-000074BE0000}"/>
    <cellStyle name="SAPBEXHLevel1X 3 5 4 2" xfId="50326" xr:uid="{00000000-0005-0000-0000-000075BE0000}"/>
    <cellStyle name="SAPBEXHLevel1X 3 5 4 3" xfId="51262" xr:uid="{00000000-0005-0000-0000-000076BE0000}"/>
    <cellStyle name="SAPBEXHLevel1X 3 5 5" xfId="49996" xr:uid="{00000000-0005-0000-0000-000077BE0000}"/>
    <cellStyle name="SAPBEXHLevel1X 3 5 5 2" xfId="51041" xr:uid="{00000000-0005-0000-0000-000078BE0000}"/>
    <cellStyle name="SAPBEXHLevel1X 3 5 5 3" xfId="51413" xr:uid="{00000000-0005-0000-0000-000079BE0000}"/>
    <cellStyle name="SAPBEXHLevel1X 3 5 6" xfId="50706" xr:uid="{00000000-0005-0000-0000-00007ABE0000}"/>
    <cellStyle name="SAPBEXHLevel1X 3 5 7" xfId="50992" xr:uid="{00000000-0005-0000-0000-00007BBE0000}"/>
    <cellStyle name="SAPBEXHLevel1X 3 6" xfId="49306" xr:uid="{00000000-0005-0000-0000-00007CBE0000}"/>
    <cellStyle name="SAPBEXHLevel1X 3 6 2" xfId="49550" xr:uid="{00000000-0005-0000-0000-00007DBE0000}"/>
    <cellStyle name="SAPBEXHLevel1X 3 6 2 2" xfId="49878" xr:uid="{00000000-0005-0000-0000-00007EBE0000}"/>
    <cellStyle name="SAPBEXHLevel1X 3 6 2 2 2" xfId="50137" xr:uid="{00000000-0005-0000-0000-00007FBE0000}"/>
    <cellStyle name="SAPBEXHLevel1X 3 6 2 2 3" xfId="51316" xr:uid="{00000000-0005-0000-0000-000080BE0000}"/>
    <cellStyle name="SAPBEXHLevel1X 3 6 2 3" xfId="50495" xr:uid="{00000000-0005-0000-0000-000081BE0000}"/>
    <cellStyle name="SAPBEXHLevel1X 3 6 2 4" xfId="51448" xr:uid="{00000000-0005-0000-0000-000082BE0000}"/>
    <cellStyle name="SAPBEXHLevel1X 3 6 3" xfId="49593" xr:uid="{00000000-0005-0000-0000-000083BE0000}"/>
    <cellStyle name="SAPBEXHLevel1X 3 6 3 2" xfId="49921" xr:uid="{00000000-0005-0000-0000-000084BE0000}"/>
    <cellStyle name="SAPBEXHLevel1X 3 6 3 2 2" xfId="50094" xr:uid="{00000000-0005-0000-0000-000085BE0000}"/>
    <cellStyle name="SAPBEXHLevel1X 3 6 3 2 3" xfId="51155" xr:uid="{00000000-0005-0000-0000-000086BE0000}"/>
    <cellStyle name="SAPBEXHLevel1X 3 6 3 3" xfId="50452" xr:uid="{00000000-0005-0000-0000-000087BE0000}"/>
    <cellStyle name="SAPBEXHLevel1X 3 6 3 4" xfId="51370" xr:uid="{00000000-0005-0000-0000-000088BE0000}"/>
    <cellStyle name="SAPBEXHLevel1X 3 6 4" xfId="49689" xr:uid="{00000000-0005-0000-0000-000089BE0000}"/>
    <cellStyle name="SAPBEXHLevel1X 3 6 4 2" xfId="50325" xr:uid="{00000000-0005-0000-0000-00008ABE0000}"/>
    <cellStyle name="SAPBEXHLevel1X 3 6 4 3" xfId="51519" xr:uid="{00000000-0005-0000-0000-00008BBE0000}"/>
    <cellStyle name="SAPBEXHLevel1X 3 6 5" xfId="49995" xr:uid="{00000000-0005-0000-0000-00008CBE0000}"/>
    <cellStyle name="SAPBEXHLevel1X 3 6 5 2" xfId="51040" xr:uid="{00000000-0005-0000-0000-00008DBE0000}"/>
    <cellStyle name="SAPBEXHLevel1X 3 6 5 3" xfId="51592" xr:uid="{00000000-0005-0000-0000-00008EBE0000}"/>
    <cellStyle name="SAPBEXHLevel1X 3 6 6" xfId="50705" xr:uid="{00000000-0005-0000-0000-00008FBE0000}"/>
    <cellStyle name="SAPBEXHLevel1X 3 6 7" xfId="50796" xr:uid="{00000000-0005-0000-0000-000090BE0000}"/>
    <cellStyle name="SAPBEXHLevel1X 3 7" xfId="49307" xr:uid="{00000000-0005-0000-0000-000091BE0000}"/>
    <cellStyle name="SAPBEXHLevel1X 3 7 2" xfId="49551" xr:uid="{00000000-0005-0000-0000-000092BE0000}"/>
    <cellStyle name="SAPBEXHLevel1X 3 7 2 2" xfId="49879" xr:uid="{00000000-0005-0000-0000-000093BE0000}"/>
    <cellStyle name="SAPBEXHLevel1X 3 7 2 2 2" xfId="50136" xr:uid="{00000000-0005-0000-0000-000094BE0000}"/>
    <cellStyle name="SAPBEXHLevel1X 3 7 2 2 3" xfId="51573" xr:uid="{00000000-0005-0000-0000-000095BE0000}"/>
    <cellStyle name="SAPBEXHLevel1X 3 7 2 3" xfId="50494" xr:uid="{00000000-0005-0000-0000-000096BE0000}"/>
    <cellStyle name="SAPBEXHLevel1X 3 7 2 4" xfId="51364" xr:uid="{00000000-0005-0000-0000-000097BE0000}"/>
    <cellStyle name="SAPBEXHLevel1X 3 7 3" xfId="49417" xr:uid="{00000000-0005-0000-0000-000098BE0000}"/>
    <cellStyle name="SAPBEXHLevel1X 3 7 3 2" xfId="49745" xr:uid="{00000000-0005-0000-0000-000099BE0000}"/>
    <cellStyle name="SAPBEXHLevel1X 3 7 3 2 2" xfId="50258" xr:uid="{00000000-0005-0000-0000-00009ABE0000}"/>
    <cellStyle name="SAPBEXHLevel1X 3 7 3 2 3" xfId="51597" xr:uid="{00000000-0005-0000-0000-00009BBE0000}"/>
    <cellStyle name="SAPBEXHLevel1X 3 7 3 3" xfId="50627" xr:uid="{00000000-0005-0000-0000-00009CBE0000}"/>
    <cellStyle name="SAPBEXHLevel1X 3 7 3 4" xfId="50960" xr:uid="{00000000-0005-0000-0000-00009DBE0000}"/>
    <cellStyle name="SAPBEXHLevel1X 3 7 4" xfId="49690" xr:uid="{00000000-0005-0000-0000-00009EBE0000}"/>
    <cellStyle name="SAPBEXHLevel1X 3 7 4 2" xfId="50324" xr:uid="{00000000-0005-0000-0000-00009FBE0000}"/>
    <cellStyle name="SAPBEXHLevel1X 3 7 4 3" xfId="50651" xr:uid="{00000000-0005-0000-0000-0000A0BE0000}"/>
    <cellStyle name="SAPBEXHLevel1X 3 7 5" xfId="49968" xr:uid="{00000000-0005-0000-0000-0000A1BE0000}"/>
    <cellStyle name="SAPBEXHLevel1X 3 7 5 2" xfId="51013" xr:uid="{00000000-0005-0000-0000-0000A2BE0000}"/>
    <cellStyle name="SAPBEXHLevel1X 3 7 5 3" xfId="51580" xr:uid="{00000000-0005-0000-0000-0000A3BE0000}"/>
    <cellStyle name="SAPBEXHLevel1X 3 7 6" xfId="50704" xr:uid="{00000000-0005-0000-0000-0000A4BE0000}"/>
    <cellStyle name="SAPBEXHLevel1X 3 7 7" xfId="50797" xr:uid="{00000000-0005-0000-0000-0000A5BE0000}"/>
    <cellStyle name="SAPBEXHLevel1X 3 8" xfId="49308" xr:uid="{00000000-0005-0000-0000-0000A6BE0000}"/>
    <cellStyle name="SAPBEXHLevel1X 3 8 2" xfId="49552" xr:uid="{00000000-0005-0000-0000-0000A7BE0000}"/>
    <cellStyle name="SAPBEXHLevel1X 3 8 2 2" xfId="49880" xr:uid="{00000000-0005-0000-0000-0000A8BE0000}"/>
    <cellStyle name="SAPBEXHLevel1X 3 8 2 2 2" xfId="50135" xr:uid="{00000000-0005-0000-0000-0000A9BE0000}"/>
    <cellStyle name="SAPBEXHLevel1X 3 8 2 2 3" xfId="51403" xr:uid="{00000000-0005-0000-0000-0000AABE0000}"/>
    <cellStyle name="SAPBEXHLevel1X 3 8 2 3" xfId="50493" xr:uid="{00000000-0005-0000-0000-0000ABBE0000}"/>
    <cellStyle name="SAPBEXHLevel1X 3 8 2 4" xfId="51640" xr:uid="{00000000-0005-0000-0000-0000ACBE0000}"/>
    <cellStyle name="SAPBEXHLevel1X 3 8 3" xfId="49416" xr:uid="{00000000-0005-0000-0000-0000ADBE0000}"/>
    <cellStyle name="SAPBEXHLevel1X 3 8 3 2" xfId="49744" xr:uid="{00000000-0005-0000-0000-0000AEBE0000}"/>
    <cellStyle name="SAPBEXHLevel1X 3 8 3 2 2" xfId="50259" xr:uid="{00000000-0005-0000-0000-0000AFBE0000}"/>
    <cellStyle name="SAPBEXHLevel1X 3 8 3 2 3" xfId="51386" xr:uid="{00000000-0005-0000-0000-0000B0BE0000}"/>
    <cellStyle name="SAPBEXHLevel1X 3 8 3 3" xfId="50628" xr:uid="{00000000-0005-0000-0000-0000B1BE0000}"/>
    <cellStyle name="SAPBEXHLevel1X 3 8 3 4" xfId="51657" xr:uid="{00000000-0005-0000-0000-0000B2BE0000}"/>
    <cellStyle name="SAPBEXHLevel1X 3 8 4" xfId="49691" xr:uid="{00000000-0005-0000-0000-0000B3BE0000}"/>
    <cellStyle name="SAPBEXHLevel1X 3 8 4 2" xfId="50323" xr:uid="{00000000-0005-0000-0000-0000B4BE0000}"/>
    <cellStyle name="SAPBEXHLevel1X 3 8 4 3" xfId="51304" xr:uid="{00000000-0005-0000-0000-0000B5BE0000}"/>
    <cellStyle name="SAPBEXHLevel1X 3 8 5" xfId="49994" xr:uid="{00000000-0005-0000-0000-0000B6BE0000}"/>
    <cellStyle name="SAPBEXHLevel1X 3 8 5 2" xfId="51039" xr:uid="{00000000-0005-0000-0000-0000B7BE0000}"/>
    <cellStyle name="SAPBEXHLevel1X 3 8 5 3" xfId="51337" xr:uid="{00000000-0005-0000-0000-0000B8BE0000}"/>
    <cellStyle name="SAPBEXHLevel1X 3 8 6" xfId="50703" xr:uid="{00000000-0005-0000-0000-0000B9BE0000}"/>
    <cellStyle name="SAPBEXHLevel1X 3 8 7" xfId="50798" xr:uid="{00000000-0005-0000-0000-0000BABE0000}"/>
    <cellStyle name="SAPBEXHLevel1X 3 9" xfId="49545" xr:uid="{00000000-0005-0000-0000-0000BBBE0000}"/>
    <cellStyle name="SAPBEXHLevel1X 3 9 2" xfId="49873" xr:uid="{00000000-0005-0000-0000-0000BCBE0000}"/>
    <cellStyle name="SAPBEXHLevel1X 3 9 2 2" xfId="50142" xr:uid="{00000000-0005-0000-0000-0000BDBE0000}"/>
    <cellStyle name="SAPBEXHLevel1X 3 9 2 3" xfId="51402" xr:uid="{00000000-0005-0000-0000-0000BEBE0000}"/>
    <cellStyle name="SAPBEXHLevel1X 3 9 3" xfId="50500" xr:uid="{00000000-0005-0000-0000-0000BFBE0000}"/>
    <cellStyle name="SAPBEXHLevel1X 3 9 4" xfId="51641"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299" xr:uid="{00000000-0005-0000-0000-0000C5BE0000}"/>
    <cellStyle name="SAPBEXHLevel1X 4" xfId="46295" xr:uid="{00000000-0005-0000-0000-0000C6BE0000}"/>
    <cellStyle name="SAPBEXHLevel1X 4 2" xfId="46296" xr:uid="{00000000-0005-0000-0000-0000C7BE0000}"/>
    <cellStyle name="SAPBEXHLevel1X 4 2 2" xfId="50144" xr:uid="{00000000-0005-0000-0000-0000C8BE0000}"/>
    <cellStyle name="SAPBEXHLevel1X 4 2 3" xfId="51315" xr:uid="{00000000-0005-0000-0000-0000C9BE0000}"/>
    <cellStyle name="SAPBEXHLevel1X 4 2 4" xfId="49871" xr:uid="{00000000-0005-0000-0000-0000CABE0000}"/>
    <cellStyle name="SAPBEXHLevel1X 4 3" xfId="50502" xr:uid="{00000000-0005-0000-0000-0000CBBE0000}"/>
    <cellStyle name="SAPBEXHLevel1X 4 4" xfId="51449" xr:uid="{00000000-0005-0000-0000-0000CCBE0000}"/>
    <cellStyle name="SAPBEXHLevel1X 4 5" xfId="49543" xr:uid="{00000000-0005-0000-0000-0000CDBE0000}"/>
    <cellStyle name="SAPBEXHLevel1X 5" xfId="46297" xr:uid="{00000000-0005-0000-0000-0000CEBE0000}"/>
    <cellStyle name="SAPBEXHLevel1X 5 2" xfId="46298" xr:uid="{00000000-0005-0000-0000-0000CFBE0000}"/>
    <cellStyle name="SAPBEXHLevel1X 5 2 2" xfId="50252" xr:uid="{00000000-0005-0000-0000-0000D0BE0000}"/>
    <cellStyle name="SAPBEXHLevel1X 5 2 3" xfId="50816" xr:uid="{00000000-0005-0000-0000-0000D1BE0000}"/>
    <cellStyle name="SAPBEXHLevel1X 5 2 4" xfId="49751" xr:uid="{00000000-0005-0000-0000-0000D2BE0000}"/>
    <cellStyle name="SAPBEXHLevel1X 5 3" xfId="50621" xr:uid="{00000000-0005-0000-0000-0000D3BE0000}"/>
    <cellStyle name="SAPBEXHLevel1X 5 4" xfId="51563" xr:uid="{00000000-0005-0000-0000-0000D4BE0000}"/>
    <cellStyle name="SAPBEXHLevel1X 5 5" xfId="49423" xr:uid="{00000000-0005-0000-0000-0000D5BE0000}"/>
    <cellStyle name="SAPBEXHLevel1X 6" xfId="46299" xr:uid="{00000000-0005-0000-0000-0000D6BE0000}"/>
    <cellStyle name="SAPBEXHLevel1X 6 2" xfId="46300" xr:uid="{00000000-0005-0000-0000-0000D7BE0000}"/>
    <cellStyle name="SAPBEXHLevel1X 6 2 2" xfId="50337" xr:uid="{00000000-0005-0000-0000-0000D8BE0000}"/>
    <cellStyle name="SAPBEXHLevel1X 6 3" xfId="51518" xr:uid="{00000000-0005-0000-0000-0000D9BE0000}"/>
    <cellStyle name="SAPBEXHLevel1X 6 4" xfId="49682" xr:uid="{00000000-0005-0000-0000-0000DABE0000}"/>
    <cellStyle name="SAPBEXHLevel1X 7" xfId="46301" xr:uid="{00000000-0005-0000-0000-0000DBBE0000}"/>
    <cellStyle name="SAPBEXHLevel1X 7 2" xfId="46302" xr:uid="{00000000-0005-0000-0000-0000DCBE0000}"/>
    <cellStyle name="SAPBEXHLevel1X 7 2 2" xfId="51046" xr:uid="{00000000-0005-0000-0000-0000DDBE0000}"/>
    <cellStyle name="SAPBEXHLevel1X 7 3" xfId="51327" xr:uid="{00000000-0005-0000-0000-0000DEBE0000}"/>
    <cellStyle name="SAPBEXHLevel1X 7 4" xfId="50001" xr:uid="{00000000-0005-0000-0000-0000DFBE0000}"/>
    <cellStyle name="SAPBEXHLevel1X 8" xfId="46303" xr:uid="{00000000-0005-0000-0000-0000E0BE0000}"/>
    <cellStyle name="SAPBEXHLevel1X 8 2" xfId="46304" xr:uid="{00000000-0005-0000-0000-0000E1BE0000}"/>
    <cellStyle name="SAPBEXHLevel1X 8 3" xfId="50712" xr:uid="{00000000-0005-0000-0000-0000E2BE0000}"/>
    <cellStyle name="SAPBEXHLevel1X 9" xfId="46305" xr:uid="{00000000-0005-0000-0000-0000E3BE0000}"/>
    <cellStyle name="SAPBEXHLevel1X 9 2" xfId="46306" xr:uid="{00000000-0005-0000-0000-0000E4BE0000}"/>
    <cellStyle name="SAPBEXHLevel1X 9 3" xfId="50943"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8"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3" xr:uid="{00000000-0005-0000-0000-000000BF0000}"/>
    <cellStyle name="SAPBEXHLevel2 2 2 2 3" xfId="50917" xr:uid="{00000000-0005-0000-0000-000001BF0000}"/>
    <cellStyle name="SAPBEXHLevel2 2 2 2 4" xfId="49882" xr:uid="{00000000-0005-0000-0000-000002BF0000}"/>
    <cellStyle name="SAPBEXHLevel2 2 2 3" xfId="46331" xr:uid="{00000000-0005-0000-0000-000003BF0000}"/>
    <cellStyle name="SAPBEXHLevel2 2 2 3 2" xfId="50491" xr:uid="{00000000-0005-0000-0000-000004BF0000}"/>
    <cellStyle name="SAPBEXHLevel2 2 2 4" xfId="51247" xr:uid="{00000000-0005-0000-0000-000005BF0000}"/>
    <cellStyle name="SAPBEXHLevel2 2 2 5" xfId="49554"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1" xr:uid="{00000000-0005-0000-0000-000013BF0000}"/>
    <cellStyle name="SAPBEXHLevel2 2 3 2 3" xfId="51170" xr:uid="{00000000-0005-0000-0000-000014BF0000}"/>
    <cellStyle name="SAPBEXHLevel2 2 3 2 4" xfId="49742" xr:uid="{00000000-0005-0000-0000-000015BF0000}"/>
    <cellStyle name="SAPBEXHLevel2 2 3 3" xfId="50630" xr:uid="{00000000-0005-0000-0000-000016BF0000}"/>
    <cellStyle name="SAPBEXHLevel2 2 3 4" xfId="51466" xr:uid="{00000000-0005-0000-0000-000017BF0000}"/>
    <cellStyle name="SAPBEXHLevel2 2 3 5" xfId="49414"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0" xr:uid="{00000000-0005-0000-0000-00001CBF0000}"/>
    <cellStyle name="SAPBEXHLevel2 2 4" xfId="46347" xr:uid="{00000000-0005-0000-0000-00001DBF0000}"/>
    <cellStyle name="SAPBEXHLevel2 2 4 2" xfId="46348" xr:uid="{00000000-0005-0000-0000-00001EBF0000}"/>
    <cellStyle name="SAPBEXHLevel2 2 4 2 2" xfId="50320" xr:uid="{00000000-0005-0000-0000-00001FBF0000}"/>
    <cellStyle name="SAPBEXHLevel2 2 4 3" xfId="51380" xr:uid="{00000000-0005-0000-0000-000020BF0000}"/>
    <cellStyle name="SAPBEXHLevel2 2 4 4" xfId="49693" xr:uid="{00000000-0005-0000-0000-000021BF0000}"/>
    <cellStyle name="SAPBEXHLevel2 2 5" xfId="46349" xr:uid="{00000000-0005-0000-0000-000022BF0000}"/>
    <cellStyle name="SAPBEXHLevel2 2 5 2" xfId="46350" xr:uid="{00000000-0005-0000-0000-000023BF0000}"/>
    <cellStyle name="SAPBEXHLevel2 2 5 2 2" xfId="51038" xr:uid="{00000000-0005-0000-0000-000024BF0000}"/>
    <cellStyle name="SAPBEXHLevel2 2 5 3" xfId="51583" xr:uid="{00000000-0005-0000-0000-000025BF0000}"/>
    <cellStyle name="SAPBEXHLevel2 2 5 4" xfId="49993" xr:uid="{00000000-0005-0000-0000-000026BF0000}"/>
    <cellStyle name="SAPBEXHLevel2 2 6" xfId="46351" xr:uid="{00000000-0005-0000-0000-000027BF0000}"/>
    <cellStyle name="SAPBEXHLevel2 2 6 2" xfId="46352" xr:uid="{00000000-0005-0000-0000-000028BF0000}"/>
    <cellStyle name="SAPBEXHLevel2 2 6 3" xfId="50701" xr:uid="{00000000-0005-0000-0000-000029BF0000}"/>
    <cellStyle name="SAPBEXHLevel2 2 7" xfId="46353" xr:uid="{00000000-0005-0000-0000-00002ABF0000}"/>
    <cellStyle name="SAPBEXHLevel2 2 7 2" xfId="46354" xr:uid="{00000000-0005-0000-0000-00002BBF0000}"/>
    <cellStyle name="SAPBEXHLevel2 2 7 3" xfId="50799"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4" xr:uid="{00000000-0005-0000-0000-00003CBF0000}"/>
    <cellStyle name="SAPBEXHLevel2 3 2 3" xfId="51613" xr:uid="{00000000-0005-0000-0000-00003DBF0000}"/>
    <cellStyle name="SAPBEXHLevel2 3 2 4" xfId="49881" xr:uid="{00000000-0005-0000-0000-00003EBF0000}"/>
    <cellStyle name="SAPBEXHLevel2 3 3" xfId="46370" xr:uid="{00000000-0005-0000-0000-00003FBF0000}"/>
    <cellStyle name="SAPBEXHLevel2 3 3 2" xfId="50492" xr:uid="{00000000-0005-0000-0000-000040BF0000}"/>
    <cellStyle name="SAPBEXHLevel2 3 4" xfId="50950" xr:uid="{00000000-0005-0000-0000-000041BF0000}"/>
    <cellStyle name="SAPBEXHLevel2 3 5" xfId="49553"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09" xr:uid="{00000000-0005-0000-0000-000047BF0000}"/>
    <cellStyle name="SAPBEXHLevel2 4" xfId="46375" xr:uid="{00000000-0005-0000-0000-000048BF0000}"/>
    <cellStyle name="SAPBEXHLevel2 4 2" xfId="46376" xr:uid="{00000000-0005-0000-0000-000049BF0000}"/>
    <cellStyle name="SAPBEXHLevel2 4 2 2" xfId="50260" xr:uid="{00000000-0005-0000-0000-00004ABF0000}"/>
    <cellStyle name="SAPBEXHLevel2 4 2 3" xfId="51430" xr:uid="{00000000-0005-0000-0000-00004BBF0000}"/>
    <cellStyle name="SAPBEXHLevel2 4 2 4" xfId="49743" xr:uid="{00000000-0005-0000-0000-00004CBF0000}"/>
    <cellStyle name="SAPBEXHLevel2 4 3" xfId="50629" xr:uid="{00000000-0005-0000-0000-00004DBF0000}"/>
    <cellStyle name="SAPBEXHLevel2 4 4" xfId="51346" xr:uid="{00000000-0005-0000-0000-00004EBF0000}"/>
    <cellStyle name="SAPBEXHLevel2 4 5" xfId="49415" xr:uid="{00000000-0005-0000-0000-00004FBF0000}"/>
    <cellStyle name="SAPBEXHLevel2 5" xfId="46377" xr:uid="{00000000-0005-0000-0000-000050BF0000}"/>
    <cellStyle name="SAPBEXHLevel2 5 2" xfId="46378" xr:uid="{00000000-0005-0000-0000-000051BF0000}"/>
    <cellStyle name="SAPBEXHLevel2 5 2 2" xfId="50110" xr:uid="{00000000-0005-0000-0000-000052BF0000}"/>
    <cellStyle name="SAPBEXHLevel2 5 2 3" xfId="51278" xr:uid="{00000000-0005-0000-0000-000053BF0000}"/>
    <cellStyle name="SAPBEXHLevel2 5 2 4" xfId="49905" xr:uid="{00000000-0005-0000-0000-000054BF0000}"/>
    <cellStyle name="SAPBEXHLevel2 5 3" xfId="50468" xr:uid="{00000000-0005-0000-0000-000055BF0000}"/>
    <cellStyle name="SAPBEXHLevel2 5 4" xfId="51186" xr:uid="{00000000-0005-0000-0000-000056BF0000}"/>
    <cellStyle name="SAPBEXHLevel2 5 5" xfId="49577" xr:uid="{00000000-0005-0000-0000-000057BF0000}"/>
    <cellStyle name="SAPBEXHLevel2 6" xfId="46379" xr:uid="{00000000-0005-0000-0000-000058BF0000}"/>
    <cellStyle name="SAPBEXHLevel2 6 2" xfId="46380" xr:uid="{00000000-0005-0000-0000-000059BF0000}"/>
    <cellStyle name="SAPBEXHLevel2 6 2 2" xfId="50321" xr:uid="{00000000-0005-0000-0000-00005ABF0000}"/>
    <cellStyle name="SAPBEXHLevel2 6 3" xfId="51561" xr:uid="{00000000-0005-0000-0000-00005BBF0000}"/>
    <cellStyle name="SAPBEXHLevel2 6 4" xfId="49692" xr:uid="{00000000-0005-0000-0000-00005CBF0000}"/>
    <cellStyle name="SAPBEXHLevel2 7" xfId="46381" xr:uid="{00000000-0005-0000-0000-00005DBF0000}"/>
    <cellStyle name="SAPBEXHLevel2 7 2" xfId="46382" xr:uid="{00000000-0005-0000-0000-00005EBF0000}"/>
    <cellStyle name="SAPBEXHLevel2 7 2 2" xfId="51009" xr:uid="{00000000-0005-0000-0000-00005FBF0000}"/>
    <cellStyle name="SAPBEXHLevel2 7 3" xfId="51419" xr:uid="{00000000-0005-0000-0000-000060BF0000}"/>
    <cellStyle name="SAPBEXHLevel2 7 4" xfId="49964" xr:uid="{00000000-0005-0000-0000-000061BF0000}"/>
    <cellStyle name="SAPBEXHLevel2 8" xfId="46383" xr:uid="{00000000-0005-0000-0000-000062BF0000}"/>
    <cellStyle name="SAPBEXHLevel2 8 2" xfId="46384" xr:uid="{00000000-0005-0000-0000-000063BF0000}"/>
    <cellStyle name="SAPBEXHLevel2 8 3" xfId="50702" xr:uid="{00000000-0005-0000-0000-000064BF0000}"/>
    <cellStyle name="SAPBEXHLevel2 9" xfId="46385" xr:uid="{00000000-0005-0000-0000-000065BF0000}"/>
    <cellStyle name="SAPBEXHLevel2 9 2" xfId="46386" xr:uid="{00000000-0005-0000-0000-000066BF0000}"/>
    <cellStyle name="SAPBEXHLevel2 9 3" xfId="50843"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1" xr:uid="{00000000-0005-0000-0000-000081BF0000}"/>
    <cellStyle name="SAPBEXHLevel2X 2 2 2 3" xfId="51543" xr:uid="{00000000-0005-0000-0000-000082BF0000}"/>
    <cellStyle name="SAPBEXHLevel2X 2 2 2 4" xfId="49884" xr:uid="{00000000-0005-0000-0000-000083BF0000}"/>
    <cellStyle name="SAPBEXHLevel2X 2 2 3" xfId="46411" xr:uid="{00000000-0005-0000-0000-000084BF0000}"/>
    <cellStyle name="SAPBEXHLevel2X 2 2 3 2" xfId="50489" xr:uid="{00000000-0005-0000-0000-000085BF0000}"/>
    <cellStyle name="SAPBEXHLevel2X 2 2 4" xfId="51189" xr:uid="{00000000-0005-0000-0000-000086BF0000}"/>
    <cellStyle name="SAPBEXHLevel2X 2 2 5" xfId="49556"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3" xr:uid="{00000000-0005-0000-0000-000094BF0000}"/>
    <cellStyle name="SAPBEXHLevel2X 2 3 2 3" xfId="51267" xr:uid="{00000000-0005-0000-0000-000095BF0000}"/>
    <cellStyle name="SAPBEXHLevel2X 2 3 2 4" xfId="49740" xr:uid="{00000000-0005-0000-0000-000096BF0000}"/>
    <cellStyle name="SAPBEXHLevel2X 2 3 3" xfId="50632" xr:uid="{00000000-0005-0000-0000-000097BF0000}"/>
    <cellStyle name="SAPBEXHLevel2X 2 3 4" xfId="51485" xr:uid="{00000000-0005-0000-0000-000098BF0000}"/>
    <cellStyle name="SAPBEXHLevel2X 2 3 5" xfId="49412"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2" xr:uid="{00000000-0005-0000-0000-00009DBF0000}"/>
    <cellStyle name="SAPBEXHLevel2X 2 4" xfId="46427" xr:uid="{00000000-0005-0000-0000-00009EBF0000}"/>
    <cellStyle name="SAPBEXHLevel2X 2 4 2" xfId="46428" xr:uid="{00000000-0005-0000-0000-00009FBF0000}"/>
    <cellStyle name="SAPBEXHLevel2X 2 4 2 2" xfId="50318" xr:uid="{00000000-0005-0000-0000-0000A0BF0000}"/>
    <cellStyle name="SAPBEXHLevel2X 2 4 3" xfId="50815" xr:uid="{00000000-0005-0000-0000-0000A1BF0000}"/>
    <cellStyle name="SAPBEXHLevel2X 2 4 4" xfId="49695" xr:uid="{00000000-0005-0000-0000-0000A2BF0000}"/>
    <cellStyle name="SAPBEXHLevel2X 2 5" xfId="46429" xr:uid="{00000000-0005-0000-0000-0000A3BF0000}"/>
    <cellStyle name="SAPBEXHLevel2X 2 5 2" xfId="46430" xr:uid="{00000000-0005-0000-0000-0000A4BF0000}"/>
    <cellStyle name="SAPBEXHLevel2X 2 5 2 2" xfId="51008" xr:uid="{00000000-0005-0000-0000-0000A5BF0000}"/>
    <cellStyle name="SAPBEXHLevel2X 2 5 3" xfId="51292" xr:uid="{00000000-0005-0000-0000-0000A6BF0000}"/>
    <cellStyle name="SAPBEXHLevel2X 2 5 4" xfId="49963" xr:uid="{00000000-0005-0000-0000-0000A7BF0000}"/>
    <cellStyle name="SAPBEXHLevel2X 2 6" xfId="46431" xr:uid="{00000000-0005-0000-0000-0000A8BF0000}"/>
    <cellStyle name="SAPBEXHLevel2X 2 6 2" xfId="46432" xr:uid="{00000000-0005-0000-0000-0000A9BF0000}"/>
    <cellStyle name="SAPBEXHLevel2X 2 6 3" xfId="50699" xr:uid="{00000000-0005-0000-0000-0000AABF0000}"/>
    <cellStyle name="SAPBEXHLevel2X 2 7" xfId="46433" xr:uid="{00000000-0005-0000-0000-0000ABBF0000}"/>
    <cellStyle name="SAPBEXHLevel2X 2 7 2" xfId="46434" xr:uid="{00000000-0005-0000-0000-0000ACBF0000}"/>
    <cellStyle name="SAPBEXHLevel2X 2 7 3" xfId="50844"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1" xr:uid="{00000000-0005-0000-0000-0000BCBF0000}"/>
    <cellStyle name="SAPBEXHLevel2X 3 10 2" xfId="49739" xr:uid="{00000000-0005-0000-0000-0000BDBF0000}"/>
    <cellStyle name="SAPBEXHLevel2X 3 10 2 2" xfId="50264" xr:uid="{00000000-0005-0000-0000-0000BEBF0000}"/>
    <cellStyle name="SAPBEXHLevel2X 3 10 2 3" xfId="50646" xr:uid="{00000000-0005-0000-0000-0000BFBF0000}"/>
    <cellStyle name="SAPBEXHLevel2X 3 10 3" xfId="50633" xr:uid="{00000000-0005-0000-0000-0000C0BF0000}"/>
    <cellStyle name="SAPBEXHLevel2X 3 10 4" xfId="51228" xr:uid="{00000000-0005-0000-0000-0000C1BF0000}"/>
    <cellStyle name="SAPBEXHLevel2X 3 11" xfId="49696" xr:uid="{00000000-0005-0000-0000-0000C2BF0000}"/>
    <cellStyle name="SAPBEXHLevel2X 3 11 2" xfId="50317" xr:uid="{00000000-0005-0000-0000-0000C3BF0000}"/>
    <cellStyle name="SAPBEXHLevel2X 3 11 3" xfId="51137" xr:uid="{00000000-0005-0000-0000-0000C4BF0000}"/>
    <cellStyle name="SAPBEXHLevel2X 3 12" xfId="49991" xr:uid="{00000000-0005-0000-0000-0000C5BF0000}"/>
    <cellStyle name="SAPBEXHLevel2X 3 12 2" xfId="51036" xr:uid="{00000000-0005-0000-0000-0000C6BF0000}"/>
    <cellStyle name="SAPBEXHLevel2X 3 12 3" xfId="51553" xr:uid="{00000000-0005-0000-0000-0000C7BF0000}"/>
    <cellStyle name="SAPBEXHLevel2X 3 13" xfId="50698" xr:uid="{00000000-0005-0000-0000-0000C8BF0000}"/>
    <cellStyle name="SAPBEXHLevel2X 3 14" xfId="50659" xr:uid="{00000000-0005-0000-0000-0000C9BF0000}"/>
    <cellStyle name="SAPBEXHLevel2X 3 15" xfId="49313" xr:uid="{00000000-0005-0000-0000-0000CABF0000}"/>
    <cellStyle name="SAPBEXHLevel2X 3 2" xfId="46449" xr:uid="{00000000-0005-0000-0000-0000CBBF0000}"/>
    <cellStyle name="SAPBEXHLevel2X 3 2 2" xfId="49558" xr:uid="{00000000-0005-0000-0000-0000CCBF0000}"/>
    <cellStyle name="SAPBEXHLevel2X 3 2 2 2" xfId="49886" xr:uid="{00000000-0005-0000-0000-0000CDBF0000}"/>
    <cellStyle name="SAPBEXHLevel2X 3 2 2 2 2" xfId="50129" xr:uid="{00000000-0005-0000-0000-0000CEBF0000}"/>
    <cellStyle name="SAPBEXHLevel2X 3 2 2 2 3" xfId="51574" xr:uid="{00000000-0005-0000-0000-0000CFBF0000}"/>
    <cellStyle name="SAPBEXHLevel2X 3 2 2 3" xfId="50487" xr:uid="{00000000-0005-0000-0000-0000D0BF0000}"/>
    <cellStyle name="SAPBEXHLevel2X 3 2 2 4" xfId="51365" xr:uid="{00000000-0005-0000-0000-0000D1BF0000}"/>
    <cellStyle name="SAPBEXHLevel2X 3 2 3" xfId="49410" xr:uid="{00000000-0005-0000-0000-0000D2BF0000}"/>
    <cellStyle name="SAPBEXHLevel2X 3 2 3 2" xfId="49738" xr:uid="{00000000-0005-0000-0000-0000D3BF0000}"/>
    <cellStyle name="SAPBEXHLevel2X 3 2 3 2 2" xfId="50265" xr:uid="{00000000-0005-0000-0000-0000D4BF0000}"/>
    <cellStyle name="SAPBEXHLevel2X 3 2 3 2 3" xfId="50916" xr:uid="{00000000-0005-0000-0000-0000D5BF0000}"/>
    <cellStyle name="SAPBEXHLevel2X 3 2 3 3" xfId="50634" xr:uid="{00000000-0005-0000-0000-0000D6BF0000}"/>
    <cellStyle name="SAPBEXHLevel2X 3 2 3 4" xfId="50888" xr:uid="{00000000-0005-0000-0000-0000D7BF0000}"/>
    <cellStyle name="SAPBEXHLevel2X 3 2 4" xfId="49697" xr:uid="{00000000-0005-0000-0000-0000D8BF0000}"/>
    <cellStyle name="SAPBEXHLevel2X 3 2 4 2" xfId="50316" xr:uid="{00000000-0005-0000-0000-0000D9BF0000}"/>
    <cellStyle name="SAPBEXHLevel2X 3 2 4 3" xfId="51263" xr:uid="{00000000-0005-0000-0000-0000DABF0000}"/>
    <cellStyle name="SAPBEXHLevel2X 3 2 5" xfId="50047" xr:uid="{00000000-0005-0000-0000-0000DBBF0000}"/>
    <cellStyle name="SAPBEXHLevel2X 3 2 5 2" xfId="51091" xr:uid="{00000000-0005-0000-0000-0000DCBF0000}"/>
    <cellStyle name="SAPBEXHLevel2X 3 2 5 3" xfId="51558" xr:uid="{00000000-0005-0000-0000-0000DDBF0000}"/>
    <cellStyle name="SAPBEXHLevel2X 3 2 6" xfId="50697" xr:uid="{00000000-0005-0000-0000-0000DEBF0000}"/>
    <cellStyle name="SAPBEXHLevel2X 3 2 7" xfId="50801" xr:uid="{00000000-0005-0000-0000-0000DFBF0000}"/>
    <cellStyle name="SAPBEXHLevel2X 3 2 8" xfId="49314" xr:uid="{00000000-0005-0000-0000-0000E0BF0000}"/>
    <cellStyle name="SAPBEXHLevel2X 3 3" xfId="46450" xr:uid="{00000000-0005-0000-0000-0000E1BF0000}"/>
    <cellStyle name="SAPBEXHLevel2X 3 3 2" xfId="49559" xr:uid="{00000000-0005-0000-0000-0000E2BF0000}"/>
    <cellStyle name="SAPBEXHLevel2X 3 3 2 2" xfId="49887" xr:uid="{00000000-0005-0000-0000-0000E3BF0000}"/>
    <cellStyle name="SAPBEXHLevel2X 3 3 2 2 2" xfId="50128" xr:uid="{00000000-0005-0000-0000-0000E4BF0000}"/>
    <cellStyle name="SAPBEXHLevel2X 3 3 2 2 3" xfId="51404" xr:uid="{00000000-0005-0000-0000-0000E5BF0000}"/>
    <cellStyle name="SAPBEXHLevel2X 3 3 2 3" xfId="50486" xr:uid="{00000000-0005-0000-0000-0000E6BF0000}"/>
    <cellStyle name="SAPBEXHLevel2X 3 3 2 4" xfId="51639" xr:uid="{00000000-0005-0000-0000-0000E7BF0000}"/>
    <cellStyle name="SAPBEXHLevel2X 3 3 3" xfId="49409" xr:uid="{00000000-0005-0000-0000-0000E8BF0000}"/>
    <cellStyle name="SAPBEXHLevel2X 3 3 3 2" xfId="49737" xr:uid="{00000000-0005-0000-0000-0000E9BF0000}"/>
    <cellStyle name="SAPBEXHLevel2X 3 3 3 2 2" xfId="50266" xr:uid="{00000000-0005-0000-0000-0000EABF0000}"/>
    <cellStyle name="SAPBEXHLevel2X 3 3 3 2 3" xfId="51598" xr:uid="{00000000-0005-0000-0000-0000EBBF0000}"/>
    <cellStyle name="SAPBEXHLevel2X 3 3 3 3" xfId="50635" xr:uid="{00000000-0005-0000-0000-0000ECBF0000}"/>
    <cellStyle name="SAPBEXHLevel2X 3 3 3 4" xfId="51658" xr:uid="{00000000-0005-0000-0000-0000EDBF0000}"/>
    <cellStyle name="SAPBEXHLevel2X 3 3 4" xfId="49698" xr:uid="{00000000-0005-0000-0000-0000EEBF0000}"/>
    <cellStyle name="SAPBEXHLevel2X 3 3 4 2" xfId="50315" xr:uid="{00000000-0005-0000-0000-0000EFBF0000}"/>
    <cellStyle name="SAPBEXHLevel2X 3 3 4 3" xfId="51520" xr:uid="{00000000-0005-0000-0000-0000F0BF0000}"/>
    <cellStyle name="SAPBEXHLevel2X 3 3 5" xfId="49990" xr:uid="{00000000-0005-0000-0000-0000F1BF0000}"/>
    <cellStyle name="SAPBEXHLevel2X 3 3 5 2" xfId="51035" xr:uid="{00000000-0005-0000-0000-0000F2BF0000}"/>
    <cellStyle name="SAPBEXHLevel2X 3 3 5 3" xfId="51295" xr:uid="{00000000-0005-0000-0000-0000F3BF0000}"/>
    <cellStyle name="SAPBEXHLevel2X 3 3 6" xfId="50696" xr:uid="{00000000-0005-0000-0000-0000F4BF0000}"/>
    <cellStyle name="SAPBEXHLevel2X 3 3 7" xfId="50965" xr:uid="{00000000-0005-0000-0000-0000F5BF0000}"/>
    <cellStyle name="SAPBEXHLevel2X 3 3 8" xfId="49315" xr:uid="{00000000-0005-0000-0000-0000F6BF0000}"/>
    <cellStyle name="SAPBEXHLevel2X 3 4" xfId="49316" xr:uid="{00000000-0005-0000-0000-0000F7BF0000}"/>
    <cellStyle name="SAPBEXHLevel2X 3 4 2" xfId="49560" xr:uid="{00000000-0005-0000-0000-0000F8BF0000}"/>
    <cellStyle name="SAPBEXHLevel2X 3 4 2 2" xfId="49888" xr:uid="{00000000-0005-0000-0000-0000F9BF0000}"/>
    <cellStyle name="SAPBEXHLevel2X 3 4 2 2 2" xfId="50127" xr:uid="{00000000-0005-0000-0000-0000FABF0000}"/>
    <cellStyle name="SAPBEXHLevel2X 3 4 2 2 3" xfId="51663" xr:uid="{00000000-0005-0000-0000-0000FBBF0000}"/>
    <cellStyle name="SAPBEXHLevel2X 3 4 2 3" xfId="50485" xr:uid="{00000000-0005-0000-0000-0000FCBF0000}"/>
    <cellStyle name="SAPBEXHLevel2X 3 4 2 4" xfId="50891" xr:uid="{00000000-0005-0000-0000-0000FDBF0000}"/>
    <cellStyle name="SAPBEXHLevel2X 3 4 3" xfId="49408" xr:uid="{00000000-0005-0000-0000-0000FEBF0000}"/>
    <cellStyle name="SAPBEXHLevel2X 3 4 3 2" xfId="49736" xr:uid="{00000000-0005-0000-0000-0000FFBF0000}"/>
    <cellStyle name="SAPBEXHLevel2X 3 4 3 2 2" xfId="50267" xr:uid="{00000000-0005-0000-0000-000000C00000}"/>
    <cellStyle name="SAPBEXHLevel2X 3 4 3 2 3" xfId="51383" xr:uid="{00000000-0005-0000-0000-000001C00000}"/>
    <cellStyle name="SAPBEXHLevel2X 3 4 3 3" xfId="50636" xr:uid="{00000000-0005-0000-0000-000002C00000}"/>
    <cellStyle name="SAPBEXHLevel2X 3 4 3 4" xfId="51345" xr:uid="{00000000-0005-0000-0000-000003C00000}"/>
    <cellStyle name="SAPBEXHLevel2X 3 4 4" xfId="49699" xr:uid="{00000000-0005-0000-0000-000004C00000}"/>
    <cellStyle name="SAPBEXHLevel2X 3 4 4 2" xfId="50314" xr:uid="{00000000-0005-0000-0000-000005C00000}"/>
    <cellStyle name="SAPBEXHLevel2X 3 4 4 3" xfId="51175" xr:uid="{00000000-0005-0000-0000-000006C00000}"/>
    <cellStyle name="SAPBEXHLevel2X 3 4 5" xfId="49989" xr:uid="{00000000-0005-0000-0000-000007C00000}"/>
    <cellStyle name="SAPBEXHLevel2X 3 4 5 2" xfId="51034" xr:uid="{00000000-0005-0000-0000-000008C00000}"/>
    <cellStyle name="SAPBEXHLevel2X 3 4 5 3" xfId="51120" xr:uid="{00000000-0005-0000-0000-000009C00000}"/>
    <cellStyle name="SAPBEXHLevel2X 3 4 6" xfId="50695" xr:uid="{00000000-0005-0000-0000-00000AC00000}"/>
    <cellStyle name="SAPBEXHLevel2X 3 4 7" xfId="50845" xr:uid="{00000000-0005-0000-0000-00000BC00000}"/>
    <cellStyle name="SAPBEXHLevel2X 3 5" xfId="49317" xr:uid="{00000000-0005-0000-0000-00000CC00000}"/>
    <cellStyle name="SAPBEXHLevel2X 3 5 2" xfId="49561" xr:uid="{00000000-0005-0000-0000-00000DC00000}"/>
    <cellStyle name="SAPBEXHLevel2X 3 5 2 2" xfId="49889" xr:uid="{00000000-0005-0000-0000-00000EC00000}"/>
    <cellStyle name="SAPBEXHLevel2X 3 5 2 2 2" xfId="50126" xr:uid="{00000000-0005-0000-0000-00000FC00000}"/>
    <cellStyle name="SAPBEXHLevel2X 3 5 2 2 3" xfId="50975" xr:uid="{00000000-0005-0000-0000-000010C00000}"/>
    <cellStyle name="SAPBEXHLevel2X 3 5 2 3" xfId="50484" xr:uid="{00000000-0005-0000-0000-000011C00000}"/>
    <cellStyle name="SAPBEXHLevel2X 3 5 2 4" xfId="51248" xr:uid="{00000000-0005-0000-0000-000012C00000}"/>
    <cellStyle name="SAPBEXHLevel2X 3 5 3" xfId="49407" xr:uid="{00000000-0005-0000-0000-000013C00000}"/>
    <cellStyle name="SAPBEXHLevel2X 3 5 3 2" xfId="49735" xr:uid="{00000000-0005-0000-0000-000014C00000}"/>
    <cellStyle name="SAPBEXHLevel2X 3 5 3 2 2" xfId="50268" xr:uid="{00000000-0005-0000-0000-000015C00000}"/>
    <cellStyle name="SAPBEXHLevel2X 3 5 3 2 3" xfId="51546" xr:uid="{00000000-0005-0000-0000-000016C00000}"/>
    <cellStyle name="SAPBEXHLevel2X 3 5 3 3" xfId="50637" xr:uid="{00000000-0005-0000-0000-000017C00000}"/>
    <cellStyle name="SAPBEXHLevel2X 3 5 3 4" xfId="51478" xr:uid="{00000000-0005-0000-0000-000018C00000}"/>
    <cellStyle name="SAPBEXHLevel2X 3 5 4" xfId="49700" xr:uid="{00000000-0005-0000-0000-000019C00000}"/>
    <cellStyle name="SAPBEXHLevel2X 3 5 4 2" xfId="50313" xr:uid="{00000000-0005-0000-0000-00001AC00000}"/>
    <cellStyle name="SAPBEXHLevel2X 3 5 4 3" xfId="50868" xr:uid="{00000000-0005-0000-0000-00001BC00000}"/>
    <cellStyle name="SAPBEXHLevel2X 3 5 5" xfId="49960" xr:uid="{00000000-0005-0000-0000-00001CC00000}"/>
    <cellStyle name="SAPBEXHLevel2X 3 5 5 2" xfId="51005" xr:uid="{00000000-0005-0000-0000-00001DC00000}"/>
    <cellStyle name="SAPBEXHLevel2X 3 5 5 3" xfId="51409" xr:uid="{00000000-0005-0000-0000-00001EC00000}"/>
    <cellStyle name="SAPBEXHLevel2X 3 5 6" xfId="50694" xr:uid="{00000000-0005-0000-0000-00001FC00000}"/>
    <cellStyle name="SAPBEXHLevel2X 3 5 7" xfId="50802" xr:uid="{00000000-0005-0000-0000-000020C00000}"/>
    <cellStyle name="SAPBEXHLevel2X 3 6" xfId="49318" xr:uid="{00000000-0005-0000-0000-000021C00000}"/>
    <cellStyle name="SAPBEXHLevel2X 3 6 2" xfId="49562" xr:uid="{00000000-0005-0000-0000-000022C00000}"/>
    <cellStyle name="SAPBEXHLevel2X 3 6 2 2" xfId="49890" xr:uid="{00000000-0005-0000-0000-000023C00000}"/>
    <cellStyle name="SAPBEXHLevel2X 3 6 2 2 2" xfId="50125" xr:uid="{00000000-0005-0000-0000-000024C00000}"/>
    <cellStyle name="SAPBEXHLevel2X 3 6 2 2 3" xfId="51286" xr:uid="{00000000-0005-0000-0000-000025C00000}"/>
    <cellStyle name="SAPBEXHLevel2X 3 6 2 3" xfId="50483" xr:uid="{00000000-0005-0000-0000-000026C00000}"/>
    <cellStyle name="SAPBEXHLevel2X 3 6 2 4" xfId="51505" xr:uid="{00000000-0005-0000-0000-000027C00000}"/>
    <cellStyle name="SAPBEXHLevel2X 3 6 3" xfId="49406" xr:uid="{00000000-0005-0000-0000-000028C00000}"/>
    <cellStyle name="SAPBEXHLevel2X 3 6 3 2" xfId="49734" xr:uid="{00000000-0005-0000-0000-000029C00000}"/>
    <cellStyle name="SAPBEXHLevel2X 3 6 3 2 2" xfId="50269" xr:uid="{00000000-0005-0000-0000-00002AC00000}"/>
    <cellStyle name="SAPBEXHLevel2X 3 6 3 2 3" xfId="51288" xr:uid="{00000000-0005-0000-0000-00002BC00000}"/>
    <cellStyle name="SAPBEXHLevel2X 3 6 3 3" xfId="50638" xr:uid="{00000000-0005-0000-0000-00002CC00000}"/>
    <cellStyle name="SAPBEXHLevel2X 3 6 3 4" xfId="51222" xr:uid="{00000000-0005-0000-0000-00002DC00000}"/>
    <cellStyle name="SAPBEXHLevel2X 3 6 4" xfId="49701" xr:uid="{00000000-0005-0000-0000-00002EC00000}"/>
    <cellStyle name="SAPBEXHLevel2X 3 6 4 2" xfId="50312" xr:uid="{00000000-0005-0000-0000-00002FC00000}"/>
    <cellStyle name="SAPBEXHLevel2X 3 6 4 3" xfId="51434" xr:uid="{00000000-0005-0000-0000-000030C00000}"/>
    <cellStyle name="SAPBEXHLevel2X 3 6 5" xfId="49988" xr:uid="{00000000-0005-0000-0000-000031C00000}"/>
    <cellStyle name="SAPBEXHLevel2X 3 6 5 2" xfId="51033" xr:uid="{00000000-0005-0000-0000-000032C00000}"/>
    <cellStyle name="SAPBEXHLevel2X 3 6 5 3" xfId="51609" xr:uid="{00000000-0005-0000-0000-000033C00000}"/>
    <cellStyle name="SAPBEXHLevel2X 3 6 6" xfId="50693" xr:uid="{00000000-0005-0000-0000-000034C00000}"/>
    <cellStyle name="SAPBEXHLevel2X 3 6 7" xfId="50846" xr:uid="{00000000-0005-0000-0000-000035C00000}"/>
    <cellStyle name="SAPBEXHLevel2X 3 7" xfId="49319" xr:uid="{00000000-0005-0000-0000-000036C00000}"/>
    <cellStyle name="SAPBEXHLevel2X 3 7 2" xfId="49563" xr:uid="{00000000-0005-0000-0000-000037C00000}"/>
    <cellStyle name="SAPBEXHLevel2X 3 7 2 2" xfId="49891" xr:uid="{00000000-0005-0000-0000-000038C00000}"/>
    <cellStyle name="SAPBEXHLevel2X 3 7 2 2 2" xfId="50124" xr:uid="{00000000-0005-0000-0000-000039C00000}"/>
    <cellStyle name="SAPBEXHLevel2X 3 7 2 2 3" xfId="51544" xr:uid="{00000000-0005-0000-0000-00003AC00000}"/>
    <cellStyle name="SAPBEXHLevel2X 3 7 2 3" xfId="50482" xr:uid="{00000000-0005-0000-0000-00003BC00000}"/>
    <cellStyle name="SAPBEXHLevel2X 3 7 2 4" xfId="51188" xr:uid="{00000000-0005-0000-0000-00003CC00000}"/>
    <cellStyle name="SAPBEXHLevel2X 3 7 3" xfId="49592" xr:uid="{00000000-0005-0000-0000-00003DC00000}"/>
    <cellStyle name="SAPBEXHLevel2X 3 7 3 2" xfId="49920" xr:uid="{00000000-0005-0000-0000-00003EC00000}"/>
    <cellStyle name="SAPBEXHLevel2X 3 7 3 2 2" xfId="50095" xr:uid="{00000000-0005-0000-0000-00003FC00000}"/>
    <cellStyle name="SAPBEXHLevel2X 3 7 3 2 3" xfId="51108" xr:uid="{00000000-0005-0000-0000-000040C00000}"/>
    <cellStyle name="SAPBEXHLevel2X 3 7 3 3" xfId="50453" xr:uid="{00000000-0005-0000-0000-000041C00000}"/>
    <cellStyle name="SAPBEXHLevel2X 3 7 3 4" xfId="51442" xr:uid="{00000000-0005-0000-0000-000042C00000}"/>
    <cellStyle name="SAPBEXHLevel2X 3 7 4" xfId="49702" xr:uid="{00000000-0005-0000-0000-000043C00000}"/>
    <cellStyle name="SAPBEXHLevel2X 3 7 4 2" xfId="50285" xr:uid="{00000000-0005-0000-0000-000044C00000}"/>
    <cellStyle name="SAPBEXHLevel2X 3 7 4 3" xfId="51381" xr:uid="{00000000-0005-0000-0000-000045C00000}"/>
    <cellStyle name="SAPBEXHLevel2X 3 7 5" xfId="49987" xr:uid="{00000000-0005-0000-0000-000046C00000}"/>
    <cellStyle name="SAPBEXHLevel2X 3 7 5 2" xfId="51032" xr:uid="{00000000-0005-0000-0000-000047C00000}"/>
    <cellStyle name="SAPBEXHLevel2X 3 7 5 3" xfId="51412" xr:uid="{00000000-0005-0000-0000-000048C00000}"/>
    <cellStyle name="SAPBEXHLevel2X 3 7 6" xfId="50692" xr:uid="{00000000-0005-0000-0000-000049C00000}"/>
    <cellStyle name="SAPBEXHLevel2X 3 7 7" xfId="50803" xr:uid="{00000000-0005-0000-0000-00004AC00000}"/>
    <cellStyle name="SAPBEXHLevel2X 3 8" xfId="49320" xr:uid="{00000000-0005-0000-0000-00004BC00000}"/>
    <cellStyle name="SAPBEXHLevel2X 3 8 2" xfId="49564" xr:uid="{00000000-0005-0000-0000-00004CC00000}"/>
    <cellStyle name="SAPBEXHLevel2X 3 8 2 2" xfId="49892" xr:uid="{00000000-0005-0000-0000-00004DC00000}"/>
    <cellStyle name="SAPBEXHLevel2X 3 8 2 2 2" xfId="50123" xr:uid="{00000000-0005-0000-0000-00004EC00000}"/>
    <cellStyle name="SAPBEXHLevel2X 3 8 2 2 3" xfId="51318" xr:uid="{00000000-0005-0000-0000-00004FC00000}"/>
    <cellStyle name="SAPBEXHLevel2X 3 8 2 3" xfId="50481" xr:uid="{00000000-0005-0000-0000-000050C00000}"/>
    <cellStyle name="SAPBEXHLevel2X 3 8 2 4" xfId="51446" xr:uid="{00000000-0005-0000-0000-000051C00000}"/>
    <cellStyle name="SAPBEXHLevel2X 3 8 3" xfId="49405" xr:uid="{00000000-0005-0000-0000-000052C00000}"/>
    <cellStyle name="SAPBEXHLevel2X 3 8 3 2" xfId="49733" xr:uid="{00000000-0005-0000-0000-000053C00000}"/>
    <cellStyle name="SAPBEXHLevel2X 3 8 3 2 2" xfId="50270" xr:uid="{00000000-0005-0000-0000-000054C00000}"/>
    <cellStyle name="SAPBEXHLevel2X 3 8 3 2 3" xfId="51432" xr:uid="{00000000-0005-0000-0000-000055C00000}"/>
    <cellStyle name="SAPBEXHLevel2X 3 8 3 3" xfId="50639" xr:uid="{00000000-0005-0000-0000-000056C00000}"/>
    <cellStyle name="SAPBEXHLevel2X 3 8 3 4" xfId="51467" xr:uid="{00000000-0005-0000-0000-000057C00000}"/>
    <cellStyle name="SAPBEXHLevel2X 3 8 4" xfId="49703" xr:uid="{00000000-0005-0000-0000-000058C00000}"/>
    <cellStyle name="SAPBEXHLevel2X 3 8 4 2" xfId="50284" xr:uid="{00000000-0005-0000-0000-000059C00000}"/>
    <cellStyle name="SAPBEXHLevel2X 3 8 4 3" xfId="51601" xr:uid="{00000000-0005-0000-0000-00005AC00000}"/>
    <cellStyle name="SAPBEXHLevel2X 3 8 5" xfId="50055" xr:uid="{00000000-0005-0000-0000-00005BC00000}"/>
    <cellStyle name="SAPBEXHLevel2X 3 8 5 2" xfId="51099" xr:uid="{00000000-0005-0000-0000-00005CC00000}"/>
    <cellStyle name="SAPBEXHLevel2X 3 8 5 3" xfId="51301" xr:uid="{00000000-0005-0000-0000-00005DC00000}"/>
    <cellStyle name="SAPBEXHLevel2X 3 8 6" xfId="50691" xr:uid="{00000000-0005-0000-0000-00005EC00000}"/>
    <cellStyle name="SAPBEXHLevel2X 3 8 7" xfId="50847" xr:uid="{00000000-0005-0000-0000-00005FC00000}"/>
    <cellStyle name="SAPBEXHLevel2X 3 9" xfId="49557" xr:uid="{00000000-0005-0000-0000-000060C00000}"/>
    <cellStyle name="SAPBEXHLevel2X 3 9 2" xfId="49885" xr:uid="{00000000-0005-0000-0000-000061C00000}"/>
    <cellStyle name="SAPBEXHLevel2X 3 9 2 2" xfId="50130" xr:uid="{00000000-0005-0000-0000-000062C00000}"/>
    <cellStyle name="SAPBEXHLevel2X 3 9 2 3" xfId="51317" xr:uid="{00000000-0005-0000-0000-000063C00000}"/>
    <cellStyle name="SAPBEXHLevel2X 3 9 3" xfId="50488" xr:uid="{00000000-0005-0000-0000-000064C00000}"/>
    <cellStyle name="SAPBEXHLevel2X 3 9 4" xfId="51447"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1" xr:uid="{00000000-0005-0000-0000-00006AC00000}"/>
    <cellStyle name="SAPBEXHLevel2X 4" xfId="46455" xr:uid="{00000000-0005-0000-0000-00006BC00000}"/>
    <cellStyle name="SAPBEXHLevel2X 4 2" xfId="46456" xr:uid="{00000000-0005-0000-0000-00006CC00000}"/>
    <cellStyle name="SAPBEXHLevel2X 4 2 2" xfId="50132" xr:uid="{00000000-0005-0000-0000-00006DC00000}"/>
    <cellStyle name="SAPBEXHLevel2X 4 2 3" xfId="51285" xr:uid="{00000000-0005-0000-0000-00006EC00000}"/>
    <cellStyle name="SAPBEXHLevel2X 4 2 4" xfId="49883" xr:uid="{00000000-0005-0000-0000-00006FC00000}"/>
    <cellStyle name="SAPBEXHLevel2X 4 3" xfId="50490" xr:uid="{00000000-0005-0000-0000-000070C00000}"/>
    <cellStyle name="SAPBEXHLevel2X 4 4" xfId="51504" xr:uid="{00000000-0005-0000-0000-000071C00000}"/>
    <cellStyle name="SAPBEXHLevel2X 4 5" xfId="49555" xr:uid="{00000000-0005-0000-0000-000072C00000}"/>
    <cellStyle name="SAPBEXHLevel2X 5" xfId="46457" xr:uid="{00000000-0005-0000-0000-000073C00000}"/>
    <cellStyle name="SAPBEXHLevel2X 5 2" xfId="46458" xr:uid="{00000000-0005-0000-0000-000074C00000}"/>
    <cellStyle name="SAPBEXHLevel2X 5 2 2" xfId="50262" xr:uid="{00000000-0005-0000-0000-000075C00000}"/>
    <cellStyle name="SAPBEXHLevel2X 5 2 3" xfId="51525" xr:uid="{00000000-0005-0000-0000-000076C00000}"/>
    <cellStyle name="SAPBEXHLevel2X 5 2 4" xfId="49741" xr:uid="{00000000-0005-0000-0000-000077C00000}"/>
    <cellStyle name="SAPBEXHLevel2X 5 3" xfId="50631" xr:uid="{00000000-0005-0000-0000-000078C00000}"/>
    <cellStyle name="SAPBEXHLevel2X 5 4" xfId="51208" xr:uid="{00000000-0005-0000-0000-000079C00000}"/>
    <cellStyle name="SAPBEXHLevel2X 5 5" xfId="49413" xr:uid="{00000000-0005-0000-0000-00007AC00000}"/>
    <cellStyle name="SAPBEXHLevel2X 6" xfId="46459" xr:uid="{00000000-0005-0000-0000-00007BC00000}"/>
    <cellStyle name="SAPBEXHLevel2X 6 2" xfId="46460" xr:uid="{00000000-0005-0000-0000-00007CC00000}"/>
    <cellStyle name="SAPBEXHLevel2X 6 2 2" xfId="50319" xr:uid="{00000000-0005-0000-0000-00007DC00000}"/>
    <cellStyle name="SAPBEXHLevel2X 6 3" xfId="51627" xr:uid="{00000000-0005-0000-0000-00007EC00000}"/>
    <cellStyle name="SAPBEXHLevel2X 6 4" xfId="49694" xr:uid="{00000000-0005-0000-0000-00007FC00000}"/>
    <cellStyle name="SAPBEXHLevel2X 7" xfId="46461" xr:uid="{00000000-0005-0000-0000-000080C00000}"/>
    <cellStyle name="SAPBEXHLevel2X 7 2" xfId="46462" xr:uid="{00000000-0005-0000-0000-000081C00000}"/>
    <cellStyle name="SAPBEXHLevel2X 7 2 2" xfId="51037" xr:uid="{00000000-0005-0000-0000-000082C00000}"/>
    <cellStyle name="SAPBEXHLevel2X 7 3" xfId="51326" xr:uid="{00000000-0005-0000-0000-000083C00000}"/>
    <cellStyle name="SAPBEXHLevel2X 7 4" xfId="49992" xr:uid="{00000000-0005-0000-0000-000084C00000}"/>
    <cellStyle name="SAPBEXHLevel2X 8" xfId="46463" xr:uid="{00000000-0005-0000-0000-000085C00000}"/>
    <cellStyle name="SAPBEXHLevel2X 8 2" xfId="46464" xr:uid="{00000000-0005-0000-0000-000086C00000}"/>
    <cellStyle name="SAPBEXHLevel2X 8 3" xfId="50700" xr:uid="{00000000-0005-0000-0000-000087C00000}"/>
    <cellStyle name="SAPBEXHLevel2X 9" xfId="46465" xr:uid="{00000000-0005-0000-0000-000088C00000}"/>
    <cellStyle name="SAPBEXHLevel2X 9 2" xfId="46466" xr:uid="{00000000-0005-0000-0000-000089C00000}"/>
    <cellStyle name="SAPBEXHLevel2X 9 3" xfId="50800"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0"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1" xr:uid="{00000000-0005-0000-0000-0000A5C00000}"/>
    <cellStyle name="SAPBEXHLevel3 2 2 2 3" xfId="51405" xr:uid="{00000000-0005-0000-0000-0000A6C00000}"/>
    <cellStyle name="SAPBEXHLevel3 2 2 2 4" xfId="49894" xr:uid="{00000000-0005-0000-0000-0000A7C00000}"/>
    <cellStyle name="SAPBEXHLevel3 2 2 3" xfId="46491" xr:uid="{00000000-0005-0000-0000-0000A8C00000}"/>
    <cellStyle name="SAPBEXHLevel3 2 2 3 2" xfId="50479" xr:uid="{00000000-0005-0000-0000-0000A9C00000}"/>
    <cellStyle name="SAPBEXHLevel3 2 2 4" xfId="51638" xr:uid="{00000000-0005-0000-0000-0000AAC00000}"/>
    <cellStyle name="SAPBEXHLevel3 2 2 5" xfId="49566"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6" xr:uid="{00000000-0005-0000-0000-0000B8C00000}"/>
    <cellStyle name="SAPBEXHLevel3 2 3 2 3" xfId="51154" xr:uid="{00000000-0005-0000-0000-0000B9C00000}"/>
    <cellStyle name="SAPBEXHLevel3 2 3 2 4" xfId="49919" xr:uid="{00000000-0005-0000-0000-0000BAC00000}"/>
    <cellStyle name="SAPBEXHLevel3 2 3 3" xfId="50454" xr:uid="{00000000-0005-0000-0000-0000BBC00000}"/>
    <cellStyle name="SAPBEXHLevel3 2 3 4" xfId="51184" xr:uid="{00000000-0005-0000-0000-0000BCC00000}"/>
    <cellStyle name="SAPBEXHLevel3 2 3 5" xfId="49591"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2" xr:uid="{00000000-0005-0000-0000-0000C1C00000}"/>
    <cellStyle name="SAPBEXHLevel3 2 4" xfId="46507" xr:uid="{00000000-0005-0000-0000-0000C2C00000}"/>
    <cellStyle name="SAPBEXHLevel3 2 4 2" xfId="46508" xr:uid="{00000000-0005-0000-0000-0000C3C00000}"/>
    <cellStyle name="SAPBEXHLevel3 2 4 2 2" xfId="50282" xr:uid="{00000000-0005-0000-0000-0000C4C00000}"/>
    <cellStyle name="SAPBEXHLevel3 2 4 3" xfId="50938" xr:uid="{00000000-0005-0000-0000-0000C5C00000}"/>
    <cellStyle name="SAPBEXHLevel3 2 4 4" xfId="49705" xr:uid="{00000000-0005-0000-0000-0000C6C00000}"/>
    <cellStyle name="SAPBEXHLevel3 2 5" xfId="46509" xr:uid="{00000000-0005-0000-0000-0000C7C00000}"/>
    <cellStyle name="SAPBEXHLevel3 2 5 2" xfId="46510" xr:uid="{00000000-0005-0000-0000-0000C8C00000}"/>
    <cellStyle name="SAPBEXHLevel3 2 5 2 2" xfId="51098" xr:uid="{00000000-0005-0000-0000-0000C9C00000}"/>
    <cellStyle name="SAPBEXHLevel3 2 5 3" xfId="51134" xr:uid="{00000000-0005-0000-0000-0000CAC00000}"/>
    <cellStyle name="SAPBEXHLevel3 2 5 4" xfId="50054" xr:uid="{00000000-0005-0000-0000-0000CBC00000}"/>
    <cellStyle name="SAPBEXHLevel3 2 6" xfId="46511" xr:uid="{00000000-0005-0000-0000-0000CCC00000}"/>
    <cellStyle name="SAPBEXHLevel3 2 6 2" xfId="46512" xr:uid="{00000000-0005-0000-0000-0000CDC00000}"/>
    <cellStyle name="SAPBEXHLevel3 2 6 3" xfId="50689" xr:uid="{00000000-0005-0000-0000-0000CEC00000}"/>
    <cellStyle name="SAPBEXHLevel3 2 7" xfId="46513" xr:uid="{00000000-0005-0000-0000-0000CFC00000}"/>
    <cellStyle name="SAPBEXHLevel3 2 7 2" xfId="46514" xr:uid="{00000000-0005-0000-0000-0000D0C00000}"/>
    <cellStyle name="SAPBEXHLevel3 2 7 3" xfId="50842"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2" xr:uid="{00000000-0005-0000-0000-0000E1C00000}"/>
    <cellStyle name="SAPBEXHLevel3 3 2 3" xfId="51575" xr:uid="{00000000-0005-0000-0000-0000E2C00000}"/>
    <cellStyle name="SAPBEXHLevel3 3 2 4" xfId="49893" xr:uid="{00000000-0005-0000-0000-0000E3C00000}"/>
    <cellStyle name="SAPBEXHLevel3 3 3" xfId="46530" xr:uid="{00000000-0005-0000-0000-0000E4C00000}"/>
    <cellStyle name="SAPBEXHLevel3 3 3 2" xfId="50480" xr:uid="{00000000-0005-0000-0000-0000E5C00000}"/>
    <cellStyle name="SAPBEXHLevel3 3 4" xfId="51366" xr:uid="{00000000-0005-0000-0000-0000E6C00000}"/>
    <cellStyle name="SAPBEXHLevel3 3 5" xfId="49565"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1" xr:uid="{00000000-0005-0000-0000-0000ECC00000}"/>
    <cellStyle name="SAPBEXHLevel3 4" xfId="46535" xr:uid="{00000000-0005-0000-0000-0000EDC00000}"/>
    <cellStyle name="SAPBEXHLevel3 4 2" xfId="46536" xr:uid="{00000000-0005-0000-0000-0000EEC00000}"/>
    <cellStyle name="SAPBEXHLevel3 4 2 2" xfId="50271" xr:uid="{00000000-0005-0000-0000-0000EFC00000}"/>
    <cellStyle name="SAPBEXHLevel3 4 2 3" xfId="51173" xr:uid="{00000000-0005-0000-0000-0000F0C00000}"/>
    <cellStyle name="SAPBEXHLevel3 4 2 4" xfId="49732" xr:uid="{00000000-0005-0000-0000-0000F1C00000}"/>
    <cellStyle name="SAPBEXHLevel3 4 3" xfId="50640" xr:uid="{00000000-0005-0000-0000-0000F2C00000}"/>
    <cellStyle name="SAPBEXHLevel3 4 4" xfId="51209" xr:uid="{00000000-0005-0000-0000-0000F3C00000}"/>
    <cellStyle name="SAPBEXHLevel3 4 5" xfId="49404" xr:uid="{00000000-0005-0000-0000-0000F4C00000}"/>
    <cellStyle name="SAPBEXHLevel3 5" xfId="46537" xr:uid="{00000000-0005-0000-0000-0000F5C00000}"/>
    <cellStyle name="SAPBEXHLevel3 5 2" xfId="46538" xr:uid="{00000000-0005-0000-0000-0000F6C00000}"/>
    <cellStyle name="SAPBEXHLevel3 5 2 2" xfId="50997" xr:uid="{00000000-0005-0000-0000-0000F7C00000}"/>
    <cellStyle name="SAPBEXHLevel3 5 2 3" xfId="51115" xr:uid="{00000000-0005-0000-0000-0000F8C00000}"/>
    <cellStyle name="SAPBEXHLevel3 5 2 4" xfId="49952" xr:uid="{00000000-0005-0000-0000-0000F9C00000}"/>
    <cellStyle name="SAPBEXHLevel3 5 3" xfId="50058" xr:uid="{00000000-0005-0000-0000-0000FAC00000}"/>
    <cellStyle name="SAPBEXHLevel3 5 4" xfId="51136" xr:uid="{00000000-0005-0000-0000-0000FBC00000}"/>
    <cellStyle name="SAPBEXHLevel3 5 5" xfId="49624" xr:uid="{00000000-0005-0000-0000-0000FCC00000}"/>
    <cellStyle name="SAPBEXHLevel3 6" xfId="46539" xr:uid="{00000000-0005-0000-0000-0000FDC00000}"/>
    <cellStyle name="SAPBEXHLevel3 6 2" xfId="46540" xr:uid="{00000000-0005-0000-0000-0000FEC00000}"/>
    <cellStyle name="SAPBEXHLevel3 6 2 2" xfId="50283" xr:uid="{00000000-0005-0000-0000-0000FFC00000}"/>
    <cellStyle name="SAPBEXHLevel3 6 3" xfId="50878" xr:uid="{00000000-0005-0000-0000-000000C10000}"/>
    <cellStyle name="SAPBEXHLevel3 6 4" xfId="49704" xr:uid="{00000000-0005-0000-0000-000001C10000}"/>
    <cellStyle name="SAPBEXHLevel3 7" xfId="46541" xr:uid="{00000000-0005-0000-0000-000002C10000}"/>
    <cellStyle name="SAPBEXHLevel3 7 2" xfId="46542" xr:uid="{00000000-0005-0000-0000-000003C10000}"/>
    <cellStyle name="SAPBEXHLevel3 7 2 2" xfId="51100" xr:uid="{00000000-0005-0000-0000-000004C10000}"/>
    <cellStyle name="SAPBEXHLevel3 7 3" xfId="51673" xr:uid="{00000000-0005-0000-0000-000005C10000}"/>
    <cellStyle name="SAPBEXHLevel3 7 4" xfId="50056" xr:uid="{00000000-0005-0000-0000-000006C10000}"/>
    <cellStyle name="SAPBEXHLevel3 8" xfId="46543" xr:uid="{00000000-0005-0000-0000-000007C10000}"/>
    <cellStyle name="SAPBEXHLevel3 8 2" xfId="46544" xr:uid="{00000000-0005-0000-0000-000008C10000}"/>
    <cellStyle name="SAPBEXHLevel3 8 3" xfId="50690" xr:uid="{00000000-0005-0000-0000-000009C10000}"/>
    <cellStyle name="SAPBEXHLevel3 9" xfId="46545" xr:uid="{00000000-0005-0000-0000-00000AC10000}"/>
    <cellStyle name="SAPBEXHLevel3 9 2" xfId="46546" xr:uid="{00000000-0005-0000-0000-00000BC10000}"/>
    <cellStyle name="SAPBEXHLevel3 9 3" xfId="50848"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19" xr:uid="{00000000-0005-0000-0000-000026C10000}"/>
    <cellStyle name="SAPBEXHLevel3X 2 2 2 3" xfId="51101" xr:uid="{00000000-0005-0000-0000-000027C10000}"/>
    <cellStyle name="SAPBEXHLevel3X 2 2 2 4" xfId="49896" xr:uid="{00000000-0005-0000-0000-000028C10000}"/>
    <cellStyle name="SAPBEXHLevel3X 2 2 3" xfId="46571" xr:uid="{00000000-0005-0000-0000-000029C10000}"/>
    <cellStyle name="SAPBEXHLevel3X 2 2 3 2" xfId="50477" xr:uid="{00000000-0005-0000-0000-00002AC10000}"/>
    <cellStyle name="SAPBEXHLevel3X 2 2 4" xfId="51249" xr:uid="{00000000-0005-0000-0000-00002BC10000}"/>
    <cellStyle name="SAPBEXHLevel3X 2 2 5" xfId="49568"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8" xr:uid="{00000000-0005-0000-0000-000039C10000}"/>
    <cellStyle name="SAPBEXHLevel3X 2 3 2 3" xfId="51150" xr:uid="{00000000-0005-0000-0000-00003AC10000}"/>
    <cellStyle name="SAPBEXHLevel3X 2 3 2 4" xfId="49930" xr:uid="{00000000-0005-0000-0000-00003BC10000}"/>
    <cellStyle name="SAPBEXHLevel3X 2 3 3" xfId="50443" xr:uid="{00000000-0005-0000-0000-00003CC10000}"/>
    <cellStyle name="SAPBEXHLevel3X 2 3 4" xfId="51643" xr:uid="{00000000-0005-0000-0000-00003DC10000}"/>
    <cellStyle name="SAPBEXHLevel3X 2 3 5" xfId="49602"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4" xr:uid="{00000000-0005-0000-0000-000042C10000}"/>
    <cellStyle name="SAPBEXHLevel3X 2 4" xfId="46587" xr:uid="{00000000-0005-0000-0000-000043C10000}"/>
    <cellStyle name="SAPBEXHLevel3X 2 4 2" xfId="46588" xr:uid="{00000000-0005-0000-0000-000044C10000}"/>
    <cellStyle name="SAPBEXHLevel3X 2 4 2 2" xfId="50280" xr:uid="{00000000-0005-0000-0000-000045C10000}"/>
    <cellStyle name="SAPBEXHLevel3X 2 4 3" xfId="50856" xr:uid="{00000000-0005-0000-0000-000046C10000}"/>
    <cellStyle name="SAPBEXHLevel3X 2 4 4" xfId="49707" xr:uid="{00000000-0005-0000-0000-000047C10000}"/>
    <cellStyle name="SAPBEXHLevel3X 2 5" xfId="46589" xr:uid="{00000000-0005-0000-0000-000048C10000}"/>
    <cellStyle name="SAPBEXHLevel3X 2 5 2" xfId="46590" xr:uid="{00000000-0005-0000-0000-000049C10000}"/>
    <cellStyle name="SAPBEXHLevel3X 2 5 2 2" xfId="51031" xr:uid="{00000000-0005-0000-0000-00004AC10000}"/>
    <cellStyle name="SAPBEXHLevel3X 2 5 3" xfId="51591" xr:uid="{00000000-0005-0000-0000-00004BC10000}"/>
    <cellStyle name="SAPBEXHLevel3X 2 5 4" xfId="49986" xr:uid="{00000000-0005-0000-0000-00004CC10000}"/>
    <cellStyle name="SAPBEXHLevel3X 2 6" xfId="46591" xr:uid="{00000000-0005-0000-0000-00004DC10000}"/>
    <cellStyle name="SAPBEXHLevel3X 2 6 2" xfId="46592" xr:uid="{00000000-0005-0000-0000-00004EC10000}"/>
    <cellStyle name="SAPBEXHLevel3X 2 6 3" xfId="50687" xr:uid="{00000000-0005-0000-0000-00004FC10000}"/>
    <cellStyle name="SAPBEXHLevel3X 2 7" xfId="46593" xr:uid="{00000000-0005-0000-0000-000050C10000}"/>
    <cellStyle name="SAPBEXHLevel3X 2 7 2" xfId="46594" xr:uid="{00000000-0005-0000-0000-000051C10000}"/>
    <cellStyle name="SAPBEXHLevel3X 2 7 3" xfId="51145"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3" xr:uid="{00000000-0005-0000-0000-000061C10000}"/>
    <cellStyle name="SAPBEXHLevel3X 3 10 2" xfId="49931" xr:uid="{00000000-0005-0000-0000-000062C10000}"/>
    <cellStyle name="SAPBEXHLevel3X 3 10 2 2" xfId="50087" xr:uid="{00000000-0005-0000-0000-000063C10000}"/>
    <cellStyle name="SAPBEXHLevel3X 3 10 2 3" xfId="51112" xr:uid="{00000000-0005-0000-0000-000064C10000}"/>
    <cellStyle name="SAPBEXHLevel3X 3 10 3" xfId="50442" xr:uid="{00000000-0005-0000-0000-000065C10000}"/>
    <cellStyle name="SAPBEXHLevel3X 3 10 4" xfId="50877" xr:uid="{00000000-0005-0000-0000-000066C10000}"/>
    <cellStyle name="SAPBEXHLevel3X 3 11" xfId="49708" xr:uid="{00000000-0005-0000-0000-000067C10000}"/>
    <cellStyle name="SAPBEXHLevel3X 3 11 2" xfId="50279" xr:uid="{00000000-0005-0000-0000-000068C10000}"/>
    <cellStyle name="SAPBEXHLevel3X 3 11 3" xfId="51521" xr:uid="{00000000-0005-0000-0000-000069C10000}"/>
    <cellStyle name="SAPBEXHLevel3X 3 12" xfId="49985" xr:uid="{00000000-0005-0000-0000-00006AC10000}"/>
    <cellStyle name="SAPBEXHLevel3X 3 12 2" xfId="51030" xr:uid="{00000000-0005-0000-0000-00006BC10000}"/>
    <cellStyle name="SAPBEXHLevel3X 3 12 3" xfId="51336" xr:uid="{00000000-0005-0000-0000-00006CC10000}"/>
    <cellStyle name="SAPBEXHLevel3X 3 13" xfId="50686" xr:uid="{00000000-0005-0000-0000-00006DC10000}"/>
    <cellStyle name="SAPBEXHLevel3X 3 14" xfId="50841" xr:uid="{00000000-0005-0000-0000-00006EC10000}"/>
    <cellStyle name="SAPBEXHLevel3X 3 15" xfId="49325" xr:uid="{00000000-0005-0000-0000-00006FC10000}"/>
    <cellStyle name="SAPBEXHLevel3X 3 2" xfId="46609" xr:uid="{00000000-0005-0000-0000-000070C10000}"/>
    <cellStyle name="SAPBEXHLevel3X 3 2 2" xfId="49570" xr:uid="{00000000-0005-0000-0000-000071C10000}"/>
    <cellStyle name="SAPBEXHLevel3X 3 2 2 2" xfId="49898" xr:uid="{00000000-0005-0000-0000-000072C10000}"/>
    <cellStyle name="SAPBEXHLevel3X 3 2 2 2 2" xfId="50117" xr:uid="{00000000-0005-0000-0000-000073C10000}"/>
    <cellStyle name="SAPBEXHLevel3X 3 2 2 2 3" xfId="51545" xr:uid="{00000000-0005-0000-0000-000074C10000}"/>
    <cellStyle name="SAPBEXHLevel3X 3 2 2 3" xfId="50475" xr:uid="{00000000-0005-0000-0000-000075C10000}"/>
    <cellStyle name="SAPBEXHLevel3X 3 2 2 4" xfId="51187" xr:uid="{00000000-0005-0000-0000-000076C10000}"/>
    <cellStyle name="SAPBEXHLevel3X 3 2 3" xfId="49604" xr:uid="{00000000-0005-0000-0000-000077C10000}"/>
    <cellStyle name="SAPBEXHLevel3X 3 2 3 2" xfId="49932" xr:uid="{00000000-0005-0000-0000-000078C10000}"/>
    <cellStyle name="SAPBEXHLevel3X 3 2 3 2 2" xfId="50086" xr:uid="{00000000-0005-0000-0000-000079C10000}"/>
    <cellStyle name="SAPBEXHLevel3X 3 2 3 2 3" xfId="51113" xr:uid="{00000000-0005-0000-0000-00007AC10000}"/>
    <cellStyle name="SAPBEXHLevel3X 3 2 3 3" xfId="50441" xr:uid="{00000000-0005-0000-0000-00007BC10000}"/>
    <cellStyle name="SAPBEXHLevel3X 3 2 3 4" xfId="50951" xr:uid="{00000000-0005-0000-0000-00007CC10000}"/>
    <cellStyle name="SAPBEXHLevel3X 3 2 4" xfId="49709" xr:uid="{00000000-0005-0000-0000-00007DC10000}"/>
    <cellStyle name="SAPBEXHLevel3X 3 2 4 2" xfId="50278" xr:uid="{00000000-0005-0000-0000-00007EC10000}"/>
    <cellStyle name="SAPBEXHLevel3X 3 2 4 3" xfId="51174" xr:uid="{00000000-0005-0000-0000-00007FC10000}"/>
    <cellStyle name="SAPBEXHLevel3X 3 2 5" xfId="49984" xr:uid="{00000000-0005-0000-0000-000080C10000}"/>
    <cellStyle name="SAPBEXHLevel3X 3 2 5 2" xfId="51029" xr:uid="{00000000-0005-0000-0000-000081C10000}"/>
    <cellStyle name="SAPBEXHLevel3X 3 2 5 3" xfId="51582" xr:uid="{00000000-0005-0000-0000-000082C10000}"/>
    <cellStyle name="SAPBEXHLevel3X 3 2 6" xfId="50685" xr:uid="{00000000-0005-0000-0000-000083C10000}"/>
    <cellStyle name="SAPBEXHLevel3X 3 2 7" xfId="51146" xr:uid="{00000000-0005-0000-0000-000084C10000}"/>
    <cellStyle name="SAPBEXHLevel3X 3 2 8" xfId="49326" xr:uid="{00000000-0005-0000-0000-000085C10000}"/>
    <cellStyle name="SAPBEXHLevel3X 3 3" xfId="46610" xr:uid="{00000000-0005-0000-0000-000086C10000}"/>
    <cellStyle name="SAPBEXHLevel3X 3 3 2" xfId="49571" xr:uid="{00000000-0005-0000-0000-000087C10000}"/>
    <cellStyle name="SAPBEXHLevel3X 3 3 2 2" xfId="49899" xr:uid="{00000000-0005-0000-0000-000088C10000}"/>
    <cellStyle name="SAPBEXHLevel3X 3 3 2 2 2" xfId="50116" xr:uid="{00000000-0005-0000-0000-000089C10000}"/>
    <cellStyle name="SAPBEXHLevel3X 3 3 2 2 3" xfId="51319" xr:uid="{00000000-0005-0000-0000-00008AC10000}"/>
    <cellStyle name="SAPBEXHLevel3X 3 3 2 3" xfId="50474" xr:uid="{00000000-0005-0000-0000-00008BC10000}"/>
    <cellStyle name="SAPBEXHLevel3X 3 3 2 4" xfId="51445" xr:uid="{00000000-0005-0000-0000-00008CC10000}"/>
    <cellStyle name="SAPBEXHLevel3X 3 3 3" xfId="49605" xr:uid="{00000000-0005-0000-0000-00008DC10000}"/>
    <cellStyle name="SAPBEXHLevel3X 3 3 3 2" xfId="49933" xr:uid="{00000000-0005-0000-0000-00008EC10000}"/>
    <cellStyle name="SAPBEXHLevel3X 3 3 3 2 2" xfId="50085" xr:uid="{00000000-0005-0000-0000-00008FC10000}"/>
    <cellStyle name="SAPBEXHLevel3X 3 3 3 2 3" xfId="51289" xr:uid="{00000000-0005-0000-0000-000090C10000}"/>
    <cellStyle name="SAPBEXHLevel3X 3 3 3 3" xfId="50440" xr:uid="{00000000-0005-0000-0000-000091C10000}"/>
    <cellStyle name="SAPBEXHLevel3X 3 3 3 4" xfId="51254" xr:uid="{00000000-0005-0000-0000-000092C10000}"/>
    <cellStyle name="SAPBEXHLevel3X 3 3 4" xfId="49710" xr:uid="{00000000-0005-0000-0000-000093C10000}"/>
    <cellStyle name="SAPBEXHLevel3X 3 3 4 2" xfId="50277" xr:uid="{00000000-0005-0000-0000-000094C10000}"/>
    <cellStyle name="SAPBEXHLevel3X 3 3 4 3" xfId="51433" xr:uid="{00000000-0005-0000-0000-000095C10000}"/>
    <cellStyle name="SAPBEXHLevel3X 3 3 5" xfId="49983" xr:uid="{00000000-0005-0000-0000-000096C10000}"/>
    <cellStyle name="SAPBEXHLevel3X 3 3 5 2" xfId="51028" xr:uid="{00000000-0005-0000-0000-000097C10000}"/>
    <cellStyle name="SAPBEXHLevel3X 3 3 5 3" xfId="51325" xr:uid="{00000000-0005-0000-0000-000098C10000}"/>
    <cellStyle name="SAPBEXHLevel3X 3 3 6" xfId="50684" xr:uid="{00000000-0005-0000-0000-000099C10000}"/>
    <cellStyle name="SAPBEXHLevel3X 3 3 7" xfId="50804" xr:uid="{00000000-0005-0000-0000-00009AC10000}"/>
    <cellStyle name="SAPBEXHLevel3X 3 3 8" xfId="49327" xr:uid="{00000000-0005-0000-0000-00009BC10000}"/>
    <cellStyle name="SAPBEXHLevel3X 3 4" xfId="49328" xr:uid="{00000000-0005-0000-0000-00009CC10000}"/>
    <cellStyle name="SAPBEXHLevel3X 3 4 2" xfId="49572" xr:uid="{00000000-0005-0000-0000-00009DC10000}"/>
    <cellStyle name="SAPBEXHLevel3X 3 4 2 2" xfId="49900" xr:uid="{00000000-0005-0000-0000-00009EC10000}"/>
    <cellStyle name="SAPBEXHLevel3X 3 4 2 2 2" xfId="50115" xr:uid="{00000000-0005-0000-0000-00009FC10000}"/>
    <cellStyle name="SAPBEXHLevel3X 3 4 2 2 3" xfId="51576" xr:uid="{00000000-0005-0000-0000-0000A0C10000}"/>
    <cellStyle name="SAPBEXHLevel3X 3 4 2 3" xfId="50473" xr:uid="{00000000-0005-0000-0000-0000A1C10000}"/>
    <cellStyle name="SAPBEXHLevel3X 3 4 2 4" xfId="51367" xr:uid="{00000000-0005-0000-0000-0000A2C10000}"/>
    <cellStyle name="SAPBEXHLevel3X 3 4 3" xfId="49606" xr:uid="{00000000-0005-0000-0000-0000A3C10000}"/>
    <cellStyle name="SAPBEXHLevel3X 3 4 3 2" xfId="49934" xr:uid="{00000000-0005-0000-0000-0000A4C10000}"/>
    <cellStyle name="SAPBEXHLevel3X 3 4 3 2 2" xfId="50084" xr:uid="{00000000-0005-0000-0000-0000A5C10000}"/>
    <cellStyle name="SAPBEXHLevel3X 3 4 3 2 3" xfId="51547" xr:uid="{00000000-0005-0000-0000-0000A6C10000}"/>
    <cellStyle name="SAPBEXHLevel3X 3 4 3 3" xfId="50063" xr:uid="{00000000-0005-0000-0000-0000A7C10000}"/>
    <cellStyle name="SAPBEXHLevel3X 3 4 3 4" xfId="51511" xr:uid="{00000000-0005-0000-0000-0000A8C10000}"/>
    <cellStyle name="SAPBEXHLevel3X 3 4 4" xfId="49711" xr:uid="{00000000-0005-0000-0000-0000A9C10000}"/>
    <cellStyle name="SAPBEXHLevel3X 3 4 4 2" xfId="50276" xr:uid="{00000000-0005-0000-0000-0000AAC10000}"/>
    <cellStyle name="SAPBEXHLevel3X 3 4 4 3" xfId="51382" xr:uid="{00000000-0005-0000-0000-0000ABC10000}"/>
    <cellStyle name="SAPBEXHLevel3X 3 4 5" xfId="49982" xr:uid="{00000000-0005-0000-0000-0000ACC10000}"/>
    <cellStyle name="SAPBEXHLevel3X 3 4 5 2" xfId="51027" xr:uid="{00000000-0005-0000-0000-0000ADC10000}"/>
    <cellStyle name="SAPBEXHLevel3X 3 4 5 3" xfId="51552" xr:uid="{00000000-0005-0000-0000-0000AEC10000}"/>
    <cellStyle name="SAPBEXHLevel3X 3 4 6" xfId="50683" xr:uid="{00000000-0005-0000-0000-0000AFC10000}"/>
    <cellStyle name="SAPBEXHLevel3X 3 4 7" xfId="50873" xr:uid="{00000000-0005-0000-0000-0000B0C10000}"/>
    <cellStyle name="SAPBEXHLevel3X 3 5" xfId="49329" xr:uid="{00000000-0005-0000-0000-0000B1C10000}"/>
    <cellStyle name="SAPBEXHLevel3X 3 5 2" xfId="49573" xr:uid="{00000000-0005-0000-0000-0000B2C10000}"/>
    <cellStyle name="SAPBEXHLevel3X 3 5 2 2" xfId="49901" xr:uid="{00000000-0005-0000-0000-0000B3C10000}"/>
    <cellStyle name="SAPBEXHLevel3X 3 5 2 2 2" xfId="50114" xr:uid="{00000000-0005-0000-0000-0000B4C10000}"/>
    <cellStyle name="SAPBEXHLevel3X 3 5 2 2 3" xfId="51406" xr:uid="{00000000-0005-0000-0000-0000B5C10000}"/>
    <cellStyle name="SAPBEXHLevel3X 3 5 2 3" xfId="50472" xr:uid="{00000000-0005-0000-0000-0000B6C10000}"/>
    <cellStyle name="SAPBEXHLevel3X 3 5 2 4" xfId="51599" xr:uid="{00000000-0005-0000-0000-0000B7C10000}"/>
    <cellStyle name="SAPBEXHLevel3X 3 5 3" xfId="49607" xr:uid="{00000000-0005-0000-0000-0000B8C10000}"/>
    <cellStyle name="SAPBEXHLevel3X 3 5 3 2" xfId="49935" xr:uid="{00000000-0005-0000-0000-0000B9C10000}"/>
    <cellStyle name="SAPBEXHLevel3X 3 5 3 2 2" xfId="50083" xr:uid="{00000000-0005-0000-0000-0000BAC10000}"/>
    <cellStyle name="SAPBEXHLevel3X 3 5 3 2 3" xfId="51320" xr:uid="{00000000-0005-0000-0000-0000BBC10000}"/>
    <cellStyle name="SAPBEXHLevel3X 3 5 3 3" xfId="50824" xr:uid="{00000000-0005-0000-0000-0000BCC10000}"/>
    <cellStyle name="SAPBEXHLevel3X 3 5 3 4" xfId="51182" xr:uid="{00000000-0005-0000-0000-0000BDC10000}"/>
    <cellStyle name="SAPBEXHLevel3X 3 5 4" xfId="49712" xr:uid="{00000000-0005-0000-0000-0000BEC10000}"/>
    <cellStyle name="SAPBEXHLevel3X 3 5 4 2" xfId="50275" xr:uid="{00000000-0005-0000-0000-0000BFC10000}"/>
    <cellStyle name="SAPBEXHLevel3X 3 5 4 3" xfId="51626" xr:uid="{00000000-0005-0000-0000-0000C0C10000}"/>
    <cellStyle name="SAPBEXHLevel3X 3 5 5" xfId="49981" xr:uid="{00000000-0005-0000-0000-0000C1C10000}"/>
    <cellStyle name="SAPBEXHLevel3X 3 5 5 2" xfId="51026" xr:uid="{00000000-0005-0000-0000-0000C2C10000}"/>
    <cellStyle name="SAPBEXHLevel3X 3 5 5 3" xfId="51294" xr:uid="{00000000-0005-0000-0000-0000C3C10000}"/>
    <cellStyle name="SAPBEXHLevel3X 3 5 6" xfId="50682" xr:uid="{00000000-0005-0000-0000-0000C4C10000}"/>
    <cellStyle name="SAPBEXHLevel3X 3 5 7" xfId="50947" xr:uid="{00000000-0005-0000-0000-0000C5C10000}"/>
    <cellStyle name="SAPBEXHLevel3X 3 6" xfId="49330" xr:uid="{00000000-0005-0000-0000-0000C6C10000}"/>
    <cellStyle name="SAPBEXHLevel3X 3 6 2" xfId="49574" xr:uid="{00000000-0005-0000-0000-0000C7C10000}"/>
    <cellStyle name="SAPBEXHLevel3X 3 6 2 2" xfId="49902" xr:uid="{00000000-0005-0000-0000-0000C8C10000}"/>
    <cellStyle name="SAPBEXHLevel3X 3 6 2 2 2" xfId="50113" xr:uid="{00000000-0005-0000-0000-0000C9C10000}"/>
    <cellStyle name="SAPBEXHLevel3X 3 6 2 2 3" xfId="51600" xr:uid="{00000000-0005-0000-0000-0000CAC10000}"/>
    <cellStyle name="SAPBEXHLevel3X 3 6 2 3" xfId="50471" xr:uid="{00000000-0005-0000-0000-0000CBC10000}"/>
    <cellStyle name="SAPBEXHLevel3X 3 6 2 4" xfId="50914" xr:uid="{00000000-0005-0000-0000-0000CCC10000}"/>
    <cellStyle name="SAPBEXHLevel3X 3 6 3" xfId="49608" xr:uid="{00000000-0005-0000-0000-0000CDC10000}"/>
    <cellStyle name="SAPBEXHLevel3X 3 6 3 2" xfId="49936" xr:uid="{00000000-0005-0000-0000-0000CEC10000}"/>
    <cellStyle name="SAPBEXHLevel3X 3 6 3 2 2" xfId="50082" xr:uid="{00000000-0005-0000-0000-0000CFC10000}"/>
    <cellStyle name="SAPBEXHLevel3X 3 6 3 2 3" xfId="51577" xr:uid="{00000000-0005-0000-0000-0000D0C10000}"/>
    <cellStyle name="SAPBEXHLevel3X 3 6 3 3" xfId="50065" xr:uid="{00000000-0005-0000-0000-0000D1C10000}"/>
    <cellStyle name="SAPBEXHLevel3X 3 6 3 4" xfId="51440" xr:uid="{00000000-0005-0000-0000-0000D2C10000}"/>
    <cellStyle name="SAPBEXHLevel3X 3 6 4" xfId="49713" xr:uid="{00000000-0005-0000-0000-0000D3C10000}"/>
    <cellStyle name="SAPBEXHLevel3X 3 6 4 2" xfId="50274" xr:uid="{00000000-0005-0000-0000-0000D4C10000}"/>
    <cellStyle name="SAPBEXHLevel3X 3 6 4 3" xfId="51257" xr:uid="{00000000-0005-0000-0000-0000D5C10000}"/>
    <cellStyle name="SAPBEXHLevel3X 3 6 5" xfId="50048" xr:uid="{00000000-0005-0000-0000-0000D6C10000}"/>
    <cellStyle name="SAPBEXHLevel3X 3 6 5 2" xfId="51092" xr:uid="{00000000-0005-0000-0000-0000D7C10000}"/>
    <cellStyle name="SAPBEXHLevel3X 3 6 5 3" xfId="51331" xr:uid="{00000000-0005-0000-0000-0000D8C10000}"/>
    <cellStyle name="SAPBEXHLevel3X 3 6 6" xfId="50681" xr:uid="{00000000-0005-0000-0000-0000D9C10000}"/>
    <cellStyle name="SAPBEXHLevel3X 3 6 7" xfId="50887" xr:uid="{00000000-0005-0000-0000-0000DAC10000}"/>
    <cellStyle name="SAPBEXHLevel3X 3 7" xfId="49331" xr:uid="{00000000-0005-0000-0000-0000DBC10000}"/>
    <cellStyle name="SAPBEXHLevel3X 3 7 2" xfId="49575" xr:uid="{00000000-0005-0000-0000-0000DCC10000}"/>
    <cellStyle name="SAPBEXHLevel3X 3 7 2 2" xfId="49903" xr:uid="{00000000-0005-0000-0000-0000DDC10000}"/>
    <cellStyle name="SAPBEXHLevel3X 3 7 2 2 2" xfId="50112" xr:uid="{00000000-0005-0000-0000-0000DEC10000}"/>
    <cellStyle name="SAPBEXHLevel3X 3 7 2 2 3" xfId="51280" xr:uid="{00000000-0005-0000-0000-0000DFC10000}"/>
    <cellStyle name="SAPBEXHLevel3X 3 7 2 3" xfId="50470" xr:uid="{00000000-0005-0000-0000-0000E0C10000}"/>
    <cellStyle name="SAPBEXHLevel3X 3 7 2 4" xfId="51250" xr:uid="{00000000-0005-0000-0000-0000E1C10000}"/>
    <cellStyle name="SAPBEXHLevel3X 3 7 3" xfId="49609" xr:uid="{00000000-0005-0000-0000-0000E2C10000}"/>
    <cellStyle name="SAPBEXHLevel3X 3 7 3 2" xfId="49937" xr:uid="{00000000-0005-0000-0000-0000E3C10000}"/>
    <cellStyle name="SAPBEXHLevel3X 3 7 3 2 2" xfId="50081" xr:uid="{00000000-0005-0000-0000-0000E4C10000}"/>
    <cellStyle name="SAPBEXHLevel3X 3 7 3 2 3" xfId="51407" xr:uid="{00000000-0005-0000-0000-0000E5C10000}"/>
    <cellStyle name="SAPBEXHLevel3X 3 7 3 3" xfId="50833" xr:uid="{00000000-0005-0000-0000-0000E6C10000}"/>
    <cellStyle name="SAPBEXHLevel3X 3 7 3 4" xfId="51372" xr:uid="{00000000-0005-0000-0000-0000E7C10000}"/>
    <cellStyle name="SAPBEXHLevel3X 3 7 4" xfId="49714" xr:uid="{00000000-0005-0000-0000-0000E8C10000}"/>
    <cellStyle name="SAPBEXHLevel3X 3 7 4 2" xfId="50273" xr:uid="{00000000-0005-0000-0000-0000E9C10000}"/>
    <cellStyle name="SAPBEXHLevel3X 3 7 4 3" xfId="51514" xr:uid="{00000000-0005-0000-0000-0000EAC10000}"/>
    <cellStyle name="SAPBEXHLevel3X 3 7 5" xfId="49980" xr:uid="{00000000-0005-0000-0000-0000EBC10000}"/>
    <cellStyle name="SAPBEXHLevel3X 3 7 5 2" xfId="51025" xr:uid="{00000000-0005-0000-0000-0000ECC10000}"/>
    <cellStyle name="SAPBEXHLevel3X 3 7 5 3" xfId="51119" xr:uid="{00000000-0005-0000-0000-0000EDC10000}"/>
    <cellStyle name="SAPBEXHLevel3X 3 7 6" xfId="50680" xr:uid="{00000000-0005-0000-0000-0000EEC10000}"/>
    <cellStyle name="SAPBEXHLevel3X 3 7 7" xfId="50958" xr:uid="{00000000-0005-0000-0000-0000EFC10000}"/>
    <cellStyle name="SAPBEXHLevel3X 3 8" xfId="49332" xr:uid="{00000000-0005-0000-0000-0000F0C10000}"/>
    <cellStyle name="SAPBEXHLevel3X 3 8 2" xfId="49576" xr:uid="{00000000-0005-0000-0000-0000F1C10000}"/>
    <cellStyle name="SAPBEXHLevel3X 3 8 2 2" xfId="49904" xr:uid="{00000000-0005-0000-0000-0000F2C10000}"/>
    <cellStyle name="SAPBEXHLevel3X 3 8 2 2 2" xfId="50111" xr:uid="{00000000-0005-0000-0000-0000F3C10000}"/>
    <cellStyle name="SAPBEXHLevel3X 3 8 2 2 3" xfId="51538" xr:uid="{00000000-0005-0000-0000-0000F4C10000}"/>
    <cellStyle name="SAPBEXHLevel3X 3 8 2 3" xfId="50469" xr:uid="{00000000-0005-0000-0000-0000F5C10000}"/>
    <cellStyle name="SAPBEXHLevel3X 3 8 2 4" xfId="51507" xr:uid="{00000000-0005-0000-0000-0000F6C10000}"/>
    <cellStyle name="SAPBEXHLevel3X 3 8 3" xfId="49610" xr:uid="{00000000-0005-0000-0000-0000F7C10000}"/>
    <cellStyle name="SAPBEXHLevel3X 3 8 3 2" xfId="49938" xr:uid="{00000000-0005-0000-0000-0000F8C10000}"/>
    <cellStyle name="SAPBEXHLevel3X 3 8 3 2 2" xfId="50080" xr:uid="{00000000-0005-0000-0000-0000F9C10000}"/>
    <cellStyle name="SAPBEXHLevel3X 3 8 3 2 3" xfId="51666" xr:uid="{00000000-0005-0000-0000-0000FAC10000}"/>
    <cellStyle name="SAPBEXHLevel3X 3 8 3 3" xfId="50823" xr:uid="{00000000-0005-0000-0000-0000FBC10000}"/>
    <cellStyle name="SAPBEXHLevel3X 3 8 3 4" xfId="51634" xr:uid="{00000000-0005-0000-0000-0000FCC10000}"/>
    <cellStyle name="SAPBEXHLevel3X 3 8 4" xfId="49715" xr:uid="{00000000-0005-0000-0000-0000FDC10000}"/>
    <cellStyle name="SAPBEXHLevel3X 3 8 4 2" xfId="50991" xr:uid="{00000000-0005-0000-0000-0000FEC10000}"/>
    <cellStyle name="SAPBEXHLevel3X 3 8 4 3" xfId="51255" xr:uid="{00000000-0005-0000-0000-0000FFC10000}"/>
    <cellStyle name="SAPBEXHLevel3X 3 8 5" xfId="49967" xr:uid="{00000000-0005-0000-0000-000000C20000}"/>
    <cellStyle name="SAPBEXHLevel3X 3 8 5 2" xfId="51012" xr:uid="{00000000-0005-0000-0000-000001C20000}"/>
    <cellStyle name="SAPBEXHLevel3X 3 8 5 3" xfId="51323" xr:uid="{00000000-0005-0000-0000-000002C20000}"/>
    <cellStyle name="SAPBEXHLevel3X 3 8 6" xfId="50679" xr:uid="{00000000-0005-0000-0000-000003C20000}"/>
    <cellStyle name="SAPBEXHLevel3X 3 8 7" xfId="50644" xr:uid="{00000000-0005-0000-0000-000004C20000}"/>
    <cellStyle name="SAPBEXHLevel3X 3 9" xfId="49569" xr:uid="{00000000-0005-0000-0000-000005C20000}"/>
    <cellStyle name="SAPBEXHLevel3X 3 9 2" xfId="49897" xr:uid="{00000000-0005-0000-0000-000006C20000}"/>
    <cellStyle name="SAPBEXHLevel3X 3 9 2 2" xfId="50118" xr:uid="{00000000-0005-0000-0000-000007C20000}"/>
    <cellStyle name="SAPBEXHLevel3X 3 9 2 3" xfId="51287" xr:uid="{00000000-0005-0000-0000-000008C20000}"/>
    <cellStyle name="SAPBEXHLevel3X 3 9 3" xfId="50476" xr:uid="{00000000-0005-0000-0000-000009C20000}"/>
    <cellStyle name="SAPBEXHLevel3X 3 9 4" xfId="51506"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3" xr:uid="{00000000-0005-0000-0000-00000FC20000}"/>
    <cellStyle name="SAPBEXHLevel3X 4" xfId="46615" xr:uid="{00000000-0005-0000-0000-000010C20000}"/>
    <cellStyle name="SAPBEXHLevel3X 4 2" xfId="46616" xr:uid="{00000000-0005-0000-0000-000011C20000}"/>
    <cellStyle name="SAPBEXHLevel3X 4 2 2" xfId="50120" xr:uid="{00000000-0005-0000-0000-000012C20000}"/>
    <cellStyle name="SAPBEXHLevel3X 4 2 3" xfId="51612" xr:uid="{00000000-0005-0000-0000-000013C20000}"/>
    <cellStyle name="SAPBEXHLevel3X 4 2 4" xfId="49895" xr:uid="{00000000-0005-0000-0000-000014C20000}"/>
    <cellStyle name="SAPBEXHLevel3X 4 3" xfId="50478" xr:uid="{00000000-0005-0000-0000-000015C20000}"/>
    <cellStyle name="SAPBEXHLevel3X 4 4" xfId="50962" xr:uid="{00000000-0005-0000-0000-000016C20000}"/>
    <cellStyle name="SAPBEXHLevel3X 4 5" xfId="49567" xr:uid="{00000000-0005-0000-0000-000017C20000}"/>
    <cellStyle name="SAPBEXHLevel3X 5" xfId="46617" xr:uid="{00000000-0005-0000-0000-000018C20000}"/>
    <cellStyle name="SAPBEXHLevel3X 5 2" xfId="46618" xr:uid="{00000000-0005-0000-0000-000019C20000}"/>
    <cellStyle name="SAPBEXHLevel3X 5 2 2" xfId="50859" xr:uid="{00000000-0005-0000-0000-00001AC20000}"/>
    <cellStyle name="SAPBEXHLevel3X 5 2 3" xfId="51522" xr:uid="{00000000-0005-0000-0000-00001BC20000}"/>
    <cellStyle name="SAPBEXHLevel3X 5 2 4" xfId="49731" xr:uid="{00000000-0005-0000-0000-00001CC20000}"/>
    <cellStyle name="SAPBEXHLevel3X 5 3" xfId="50641" xr:uid="{00000000-0005-0000-0000-00001DC20000}"/>
    <cellStyle name="SAPBEXHLevel3X 5 4" xfId="51484" xr:uid="{00000000-0005-0000-0000-00001EC20000}"/>
    <cellStyle name="SAPBEXHLevel3X 5 5" xfId="49403" xr:uid="{00000000-0005-0000-0000-00001FC20000}"/>
    <cellStyle name="SAPBEXHLevel3X 6" xfId="46619" xr:uid="{00000000-0005-0000-0000-000020C20000}"/>
    <cellStyle name="SAPBEXHLevel3X 6 2" xfId="46620" xr:uid="{00000000-0005-0000-0000-000021C20000}"/>
    <cellStyle name="SAPBEXHLevel3X 6 2 2" xfId="50281" xr:uid="{00000000-0005-0000-0000-000022C20000}"/>
    <cellStyle name="SAPBEXHLevel3X 6 3" xfId="51264" xr:uid="{00000000-0005-0000-0000-000023C20000}"/>
    <cellStyle name="SAPBEXHLevel3X 6 4" xfId="49706" xr:uid="{00000000-0005-0000-0000-000024C20000}"/>
    <cellStyle name="SAPBEXHLevel3X 7" xfId="46621" xr:uid="{00000000-0005-0000-0000-000025C20000}"/>
    <cellStyle name="SAPBEXHLevel3X 7 2" xfId="46622" xr:uid="{00000000-0005-0000-0000-000026C20000}"/>
    <cellStyle name="SAPBEXHLevel3X 7 2 2" xfId="51097" xr:uid="{00000000-0005-0000-0000-000027C20000}"/>
    <cellStyle name="SAPBEXHLevel3X 7 3" xfId="50987" xr:uid="{00000000-0005-0000-0000-000028C20000}"/>
    <cellStyle name="SAPBEXHLevel3X 7 4" xfId="50053" xr:uid="{00000000-0005-0000-0000-000029C20000}"/>
    <cellStyle name="SAPBEXHLevel3X 8" xfId="46623" xr:uid="{00000000-0005-0000-0000-00002AC20000}"/>
    <cellStyle name="SAPBEXHLevel3X 8 2" xfId="46624" xr:uid="{00000000-0005-0000-0000-00002BC20000}"/>
    <cellStyle name="SAPBEXHLevel3X 8 3" xfId="50688" xr:uid="{00000000-0005-0000-0000-00002CC20000}"/>
    <cellStyle name="SAPBEXHLevel3X 9" xfId="46625" xr:uid="{00000000-0005-0000-0000-00002DC20000}"/>
    <cellStyle name="SAPBEXHLevel3X 9 2" xfId="46626" xr:uid="{00000000-0005-0000-0000-00002EC20000}"/>
    <cellStyle name="SAPBEXHLevel3X 9 3" xfId="50663"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3"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4"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6"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1"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2" xr:uid="{00000000-0005-0000-0000-000047C30000}"/>
    <cellStyle name="SAPBEXinputData 3 3 3" xfId="46900" xr:uid="{00000000-0005-0000-0000-000048C30000}"/>
    <cellStyle name="SAPBEXinputData 3 3 4" xfId="49337" xr:uid="{00000000-0005-0000-0000-000049C30000}"/>
    <cellStyle name="SAPBEXinputData 3 30" xfId="46901" xr:uid="{00000000-0005-0000-0000-00004AC30000}"/>
    <cellStyle name="SAPBEXinputData 3 31" xfId="49335" xr:uid="{00000000-0005-0000-0000-00004BC30000}"/>
    <cellStyle name="SAPBEXinputData 3 4" xfId="46902" xr:uid="{00000000-0005-0000-0000-00004CC30000}"/>
    <cellStyle name="SAPBEXinputData 3 4 2" xfId="46903" xr:uid="{00000000-0005-0000-0000-00004DC30000}"/>
    <cellStyle name="SAPBEXinputData 3 4 2 2" xfId="49393" xr:uid="{00000000-0005-0000-0000-00004EC30000}"/>
    <cellStyle name="SAPBEXinputData 3 4 3" xfId="49338" xr:uid="{00000000-0005-0000-0000-00004FC30000}"/>
    <cellStyle name="SAPBEXinputData 3 5" xfId="46904" xr:uid="{00000000-0005-0000-0000-000050C30000}"/>
    <cellStyle name="SAPBEXinputData 3 5 2" xfId="46905" xr:uid="{00000000-0005-0000-0000-000051C30000}"/>
    <cellStyle name="SAPBEXinputData 3 5 2 2" xfId="49394" xr:uid="{00000000-0005-0000-0000-000052C30000}"/>
    <cellStyle name="SAPBEXinputData 3 5 3" xfId="49339" xr:uid="{00000000-0005-0000-0000-000053C30000}"/>
    <cellStyle name="SAPBEXinputData 3 6" xfId="46906" xr:uid="{00000000-0005-0000-0000-000054C30000}"/>
    <cellStyle name="SAPBEXinputData 3 6 2" xfId="46907" xr:uid="{00000000-0005-0000-0000-000055C30000}"/>
    <cellStyle name="SAPBEXinputData 3 6 2 2" xfId="49395" xr:uid="{00000000-0005-0000-0000-000056C30000}"/>
    <cellStyle name="SAPBEXinputData 3 6 3" xfId="49340" xr:uid="{00000000-0005-0000-0000-000057C30000}"/>
    <cellStyle name="SAPBEXinputData 3 7" xfId="46908" xr:uid="{00000000-0005-0000-0000-000058C30000}"/>
    <cellStyle name="SAPBEXinputData 3 7 2" xfId="46909" xr:uid="{00000000-0005-0000-0000-000059C30000}"/>
    <cellStyle name="SAPBEXinputData 3 7 2 2" xfId="49396" xr:uid="{00000000-0005-0000-0000-00005AC30000}"/>
    <cellStyle name="SAPBEXinputData 3 7 3" xfId="49341" xr:uid="{00000000-0005-0000-0000-00005BC30000}"/>
    <cellStyle name="SAPBEXinputData 3 8" xfId="46910" xr:uid="{00000000-0005-0000-0000-00005CC30000}"/>
    <cellStyle name="SAPBEXinputData 3 8 2" xfId="46911" xr:uid="{00000000-0005-0000-0000-00005DC30000}"/>
    <cellStyle name="SAPBEXinputData 3 8 2 2" xfId="49397" xr:uid="{00000000-0005-0000-0000-00005EC30000}"/>
    <cellStyle name="SAPBEXinputData 3 8 3" xfId="49342" xr:uid="{00000000-0005-0000-0000-00005FC30000}"/>
    <cellStyle name="SAPBEXinputData 3 9" xfId="46912" xr:uid="{00000000-0005-0000-0000-000060C30000}"/>
    <cellStyle name="SAPBEXinputData 3 9 2" xfId="46913" xr:uid="{00000000-0005-0000-0000-000061C30000}"/>
    <cellStyle name="SAPBEXinputData 3 9 3" xfId="49390"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89"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09" xr:uid="{00000000-0005-0000-0000-000002C40000}"/>
    <cellStyle name="SAPBEXItemHeader 2 2 3" xfId="51536" xr:uid="{00000000-0005-0000-0000-000003C40000}"/>
    <cellStyle name="SAPBEXItemHeader 2 2 4" xfId="49906" xr:uid="{00000000-0005-0000-0000-000004C40000}"/>
    <cellStyle name="SAPBEXItemHeader 2 3" xfId="47072" xr:uid="{00000000-0005-0000-0000-000005C40000}"/>
    <cellStyle name="SAPBEXItemHeader 2 3 2" xfId="50467" xr:uid="{00000000-0005-0000-0000-000006C40000}"/>
    <cellStyle name="SAPBEXItemHeader 2 4" xfId="51444" xr:uid="{00000000-0005-0000-0000-000007C40000}"/>
    <cellStyle name="SAPBEXItemHeader 2 5" xfId="49578"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39" xr:uid="{00000000-0005-0000-0000-000014C40000}"/>
    <cellStyle name="SAPBEXItemHeader 3 2 2" xfId="50079" xr:uid="{00000000-0005-0000-0000-000015C40000}"/>
    <cellStyle name="SAPBEXItemHeader 3 2 3" xfId="50790" xr:uid="{00000000-0005-0000-0000-000016C40000}"/>
    <cellStyle name="SAPBEXItemHeader 3 3" xfId="50067" xr:uid="{00000000-0005-0000-0000-000017C40000}"/>
    <cellStyle name="SAPBEXItemHeader 3 4" xfId="51253" xr:uid="{00000000-0005-0000-0000-000018C40000}"/>
    <cellStyle name="SAPBEXItemHeader 3 5" xfId="49611"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3" xr:uid="{00000000-0005-0000-0000-00001DC40000}"/>
    <cellStyle name="SAPBEXItemHeader 4" xfId="47087" xr:uid="{00000000-0005-0000-0000-00001EC40000}"/>
    <cellStyle name="SAPBEXItemHeader 4 2" xfId="50902" xr:uid="{00000000-0005-0000-0000-00001FC40000}"/>
    <cellStyle name="SAPBEXItemHeader 4 3" xfId="51512" xr:uid="{00000000-0005-0000-0000-000020C40000}"/>
    <cellStyle name="SAPBEXItemHeader 4 4" xfId="49716" xr:uid="{00000000-0005-0000-0000-000021C40000}"/>
    <cellStyle name="SAPBEXItemHeader 5" xfId="47088" xr:uid="{00000000-0005-0000-0000-000022C40000}"/>
    <cellStyle name="SAPBEXItemHeader 5 2" xfId="51095" xr:uid="{00000000-0005-0000-0000-000023C40000}"/>
    <cellStyle name="SAPBEXItemHeader 5 3" xfId="51418" xr:uid="{00000000-0005-0000-0000-000024C40000}"/>
    <cellStyle name="SAPBEXItemHeader 5 4" xfId="50051" xr:uid="{00000000-0005-0000-0000-000025C40000}"/>
    <cellStyle name="SAPBEXItemHeader 6" xfId="47089" xr:uid="{00000000-0005-0000-0000-000026C40000}"/>
    <cellStyle name="SAPBEXItemHeader 6 2" xfId="50677" xr:uid="{00000000-0005-0000-0000-000027C40000}"/>
    <cellStyle name="SAPBEXItemHeader 7" xfId="47090" xr:uid="{00000000-0005-0000-0000-000028C40000}"/>
    <cellStyle name="SAPBEXItemHeader 7 2" xfId="50911"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8" xr:uid="{00000000-0005-0000-0000-000039C40000}"/>
    <cellStyle name="SAPBEXresData 2 2 3" xfId="51161" xr:uid="{00000000-0005-0000-0000-00003AC40000}"/>
    <cellStyle name="SAPBEXresData 2 2 4" xfId="49907" xr:uid="{00000000-0005-0000-0000-00003BC40000}"/>
    <cellStyle name="SAPBEXresData 2 3" xfId="47105" xr:uid="{00000000-0005-0000-0000-00003CC40000}"/>
    <cellStyle name="SAPBEXresData 2 3 2" xfId="50466" xr:uid="{00000000-0005-0000-0000-00003DC40000}"/>
    <cellStyle name="SAPBEXresData 2 4" xfId="51368" xr:uid="{00000000-0005-0000-0000-00003EC40000}"/>
    <cellStyle name="SAPBEXresData 2 5" xfId="49579"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0" xr:uid="{00000000-0005-0000-0000-00004BC40000}"/>
    <cellStyle name="SAPBEXresData 3 2 2" xfId="50078" xr:uid="{00000000-0005-0000-0000-00004CC40000}"/>
    <cellStyle name="SAPBEXresData 3 2 3" xfId="50867" xr:uid="{00000000-0005-0000-0000-00004DC40000}"/>
    <cellStyle name="SAPBEXresData 3 3" xfId="50439" xr:uid="{00000000-0005-0000-0000-00004EC40000}"/>
    <cellStyle name="SAPBEXresData 3 4" xfId="51510" xr:uid="{00000000-0005-0000-0000-00004FC40000}"/>
    <cellStyle name="SAPBEXresData 3 5" xfId="49612"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4" xr:uid="{00000000-0005-0000-0000-000054C40000}"/>
    <cellStyle name="SAPBEXresData 4" xfId="47120" xr:uid="{00000000-0005-0000-0000-000055C40000}"/>
    <cellStyle name="SAPBEXresData 4 2" xfId="50966" xr:uid="{00000000-0005-0000-0000-000056C40000}"/>
    <cellStyle name="SAPBEXresData 4 3" xfId="51181" xr:uid="{00000000-0005-0000-0000-000057C40000}"/>
    <cellStyle name="SAPBEXresData 4 4" xfId="49717" xr:uid="{00000000-0005-0000-0000-000058C40000}"/>
    <cellStyle name="SAPBEXresData 5" xfId="47121" xr:uid="{00000000-0005-0000-0000-000059C40000}"/>
    <cellStyle name="SAPBEXresData 5 2" xfId="51007" xr:uid="{00000000-0005-0000-0000-00005AC40000}"/>
    <cellStyle name="SAPBEXresData 5 3" xfId="51117" xr:uid="{00000000-0005-0000-0000-00005BC40000}"/>
    <cellStyle name="SAPBEXresData 5 4" xfId="49962" xr:uid="{00000000-0005-0000-0000-00005CC40000}"/>
    <cellStyle name="SAPBEXresData 6" xfId="47122" xr:uid="{00000000-0005-0000-0000-00005DC40000}"/>
    <cellStyle name="SAPBEXresData 6 2" xfId="50676" xr:uid="{00000000-0005-0000-0000-00005EC40000}"/>
    <cellStyle name="SAPBEXresData 7" xfId="47123" xr:uid="{00000000-0005-0000-0000-00005FC40000}"/>
    <cellStyle name="SAPBEXresData 7 2" xfId="51147"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5"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7" xr:uid="{00000000-0005-0000-0000-000095C40000}"/>
    <cellStyle name="SAPBEXresItem 2 2 3" xfId="51421" xr:uid="{00000000-0005-0000-0000-000096C40000}"/>
    <cellStyle name="SAPBEXresItem 2 2 4" xfId="49908" xr:uid="{00000000-0005-0000-0000-000097C40000}"/>
    <cellStyle name="SAPBEXresItem 2 3" xfId="47173" xr:uid="{00000000-0005-0000-0000-000098C40000}"/>
    <cellStyle name="SAPBEXresItem 2 3 2" xfId="50465" xr:uid="{00000000-0005-0000-0000-000099C40000}"/>
    <cellStyle name="SAPBEXresItem 2 4" xfId="51637" xr:uid="{00000000-0005-0000-0000-00009AC40000}"/>
    <cellStyle name="SAPBEXresItem 2 5" xfId="49580"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1" xr:uid="{00000000-0005-0000-0000-0000A7C40000}"/>
    <cellStyle name="SAPBEXresItem 3 2 2" xfId="50827" xr:uid="{00000000-0005-0000-0000-0000A8C40000}"/>
    <cellStyle name="SAPBEXresItem 3 2 3" xfId="50988" xr:uid="{00000000-0005-0000-0000-0000A9C40000}"/>
    <cellStyle name="SAPBEXresItem 3 3" xfId="50438" xr:uid="{00000000-0005-0000-0000-0000AAC40000}"/>
    <cellStyle name="SAPBEXresItem 3 4" xfId="51183" xr:uid="{00000000-0005-0000-0000-0000ABC40000}"/>
    <cellStyle name="SAPBEXresItem 3 5" xfId="49613"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6" xr:uid="{00000000-0005-0000-0000-0000B0C40000}"/>
    <cellStyle name="SAPBEXresItem 4" xfId="47188" xr:uid="{00000000-0005-0000-0000-0000B1C40000}"/>
    <cellStyle name="SAPBEXresItem 4 2" xfId="50895" xr:uid="{00000000-0005-0000-0000-0000B2C40000}"/>
    <cellStyle name="SAPBEXresItem 4 3" xfId="50923" xr:uid="{00000000-0005-0000-0000-0000B3C40000}"/>
    <cellStyle name="SAPBEXresItem 4 4" xfId="49718" xr:uid="{00000000-0005-0000-0000-0000B4C40000}"/>
    <cellStyle name="SAPBEXresItem 5" xfId="47189" xr:uid="{00000000-0005-0000-0000-0000B5C40000}"/>
    <cellStyle name="SAPBEXresItem 5 2" xfId="51006" xr:uid="{00000000-0005-0000-0000-0000B6C40000}"/>
    <cellStyle name="SAPBEXresItem 5 3" xfId="51595" xr:uid="{00000000-0005-0000-0000-0000B7C40000}"/>
    <cellStyle name="SAPBEXresItem 5 4" xfId="49961" xr:uid="{00000000-0005-0000-0000-0000B8C40000}"/>
    <cellStyle name="SAPBEXresItem 6" xfId="47190" xr:uid="{00000000-0005-0000-0000-0000B9C40000}"/>
    <cellStyle name="SAPBEXresItem 6 2" xfId="50675" xr:uid="{00000000-0005-0000-0000-0000BAC40000}"/>
    <cellStyle name="SAPBEXresItem 7" xfId="47191" xr:uid="{00000000-0005-0000-0000-0000BBC40000}"/>
    <cellStyle name="SAPBEXresItem 7 2" xfId="50642"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6" xr:uid="{00000000-0005-0000-0000-0000CDC40000}"/>
    <cellStyle name="SAPBEXresItemX 2 2 3" xfId="51397" xr:uid="{00000000-0005-0000-0000-0000CEC40000}"/>
    <cellStyle name="SAPBEXresItemX 2 2 4" xfId="49909" xr:uid="{00000000-0005-0000-0000-0000CFC40000}"/>
    <cellStyle name="SAPBEXresItemX 2 3" xfId="47207" xr:uid="{00000000-0005-0000-0000-0000D0C40000}"/>
    <cellStyle name="SAPBEXresItemX 2 3 2" xfId="50464" xr:uid="{00000000-0005-0000-0000-0000D1C40000}"/>
    <cellStyle name="SAPBEXresItemX 2 4" xfId="50978" xr:uid="{00000000-0005-0000-0000-0000D2C40000}"/>
    <cellStyle name="SAPBEXresItemX 2 5" xfId="49581"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2" xr:uid="{00000000-0005-0000-0000-0000DFC40000}"/>
    <cellStyle name="SAPBEXresItemX 3 2 2" xfId="50077" xr:uid="{00000000-0005-0000-0000-0000E0C40000}"/>
    <cellStyle name="SAPBEXresItemX 3 2 3" xfId="50937" xr:uid="{00000000-0005-0000-0000-0000E1C40000}"/>
    <cellStyle name="SAPBEXresItemX 3 3" xfId="50437" xr:uid="{00000000-0005-0000-0000-0000E2C40000}"/>
    <cellStyle name="SAPBEXresItemX 3 4" xfId="51441" xr:uid="{00000000-0005-0000-0000-0000E3C40000}"/>
    <cellStyle name="SAPBEXresItemX 3 5" xfId="49614"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7" xr:uid="{00000000-0005-0000-0000-0000E8C40000}"/>
    <cellStyle name="SAPBEXresItemX 4" xfId="47222" xr:uid="{00000000-0005-0000-0000-0000E9C40000}"/>
    <cellStyle name="SAPBEXresItemX 4 2" xfId="50953" xr:uid="{00000000-0005-0000-0000-0000EAC40000}"/>
    <cellStyle name="SAPBEXresItemX 4 3" xfId="51439" xr:uid="{00000000-0005-0000-0000-0000EBC40000}"/>
    <cellStyle name="SAPBEXresItemX 4 4" xfId="49719" xr:uid="{00000000-0005-0000-0000-0000ECC40000}"/>
    <cellStyle name="SAPBEXresItemX 5" xfId="47223" xr:uid="{00000000-0005-0000-0000-0000EDC40000}"/>
    <cellStyle name="SAPBEXresItemX 5 2" xfId="51024" xr:uid="{00000000-0005-0000-0000-0000EEC40000}"/>
    <cellStyle name="SAPBEXresItemX 5 3" xfId="51610" xr:uid="{00000000-0005-0000-0000-0000EFC40000}"/>
    <cellStyle name="SAPBEXresItemX 5 4" xfId="49979" xr:uid="{00000000-0005-0000-0000-0000F0C40000}"/>
    <cellStyle name="SAPBEXresItemX 6" xfId="47224" xr:uid="{00000000-0005-0000-0000-0000F1C40000}"/>
    <cellStyle name="SAPBEXresItemX 6 2" xfId="50674" xr:uid="{00000000-0005-0000-0000-0000F2C40000}"/>
    <cellStyle name="SAPBEXresItemX 7" xfId="47225" xr:uid="{00000000-0005-0000-0000-0000F3C40000}"/>
    <cellStyle name="SAPBEXresItemX 7 2" xfId="51160"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5" xr:uid="{00000000-0005-0000-0000-000004C50000}"/>
    <cellStyle name="SAPBEXstdData 2 2 3" xfId="51668" xr:uid="{00000000-0005-0000-0000-000005C50000}"/>
    <cellStyle name="SAPBEXstdData 2 2 4" xfId="49910" xr:uid="{00000000-0005-0000-0000-000006C50000}"/>
    <cellStyle name="SAPBEXstdData 2 3" xfId="47240" xr:uid="{00000000-0005-0000-0000-000007C50000}"/>
    <cellStyle name="SAPBEXstdData 2 3 2" xfId="50463" xr:uid="{00000000-0005-0000-0000-000008C50000}"/>
    <cellStyle name="SAPBEXstdData 2 4" xfId="51251" xr:uid="{00000000-0005-0000-0000-000009C50000}"/>
    <cellStyle name="SAPBEXstdData 2 5" xfId="49582"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3" xr:uid="{00000000-0005-0000-0000-000016C50000}"/>
    <cellStyle name="SAPBEXstdData 3 2 2" xfId="50076" xr:uid="{00000000-0005-0000-0000-000017C50000}"/>
    <cellStyle name="SAPBEXstdData 3 2 3" xfId="50933" xr:uid="{00000000-0005-0000-0000-000018C50000}"/>
    <cellStyle name="SAPBEXstdData 3 3" xfId="50436" xr:uid="{00000000-0005-0000-0000-000019C50000}"/>
    <cellStyle name="SAPBEXstdData 3 4" xfId="51308" xr:uid="{00000000-0005-0000-0000-00001AC50000}"/>
    <cellStyle name="SAPBEXstdData 3 5" xfId="49615"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8" xr:uid="{00000000-0005-0000-0000-00001FC50000}"/>
    <cellStyle name="SAPBEXstdData 4" xfId="47255" xr:uid="{00000000-0005-0000-0000-000020C50000}"/>
    <cellStyle name="SAPBEXstdData 4 2" xfId="49956" xr:uid="{00000000-0005-0000-0000-000021C50000}"/>
    <cellStyle name="SAPBEXstdData 4 2 2" xfId="51001" xr:uid="{00000000-0005-0000-0000-000022C50000}"/>
    <cellStyle name="SAPBEXstdData 4 2 3" xfId="51291" xr:uid="{00000000-0005-0000-0000-000023C50000}"/>
    <cellStyle name="SAPBEXstdData 4 3" xfId="50428" xr:uid="{00000000-0005-0000-0000-000024C50000}"/>
    <cellStyle name="SAPBEXstdData 4 4" xfId="51513" xr:uid="{00000000-0005-0000-0000-000025C50000}"/>
    <cellStyle name="SAPBEXstdData 4 5" xfId="49628" xr:uid="{00000000-0005-0000-0000-000026C50000}"/>
    <cellStyle name="SAPBEXstdData 5" xfId="47256" xr:uid="{00000000-0005-0000-0000-000027C50000}"/>
    <cellStyle name="SAPBEXstdData 5 2" xfId="50880" xr:uid="{00000000-0005-0000-0000-000028C50000}"/>
    <cellStyle name="SAPBEXstdData 5 3" xfId="51373" xr:uid="{00000000-0005-0000-0000-000029C50000}"/>
    <cellStyle name="SAPBEXstdData 5 4" xfId="49720" xr:uid="{00000000-0005-0000-0000-00002AC50000}"/>
    <cellStyle name="SAPBEXstdData 6" xfId="47257" xr:uid="{00000000-0005-0000-0000-00002BC50000}"/>
    <cellStyle name="SAPBEXstdData 6 2" xfId="51023" xr:uid="{00000000-0005-0000-0000-00002CC50000}"/>
    <cellStyle name="SAPBEXstdData 6 3" xfId="51411" xr:uid="{00000000-0005-0000-0000-00002DC50000}"/>
    <cellStyle name="SAPBEXstdData 6 4" xfId="49978" xr:uid="{00000000-0005-0000-0000-00002EC50000}"/>
    <cellStyle name="SAPBEXstdData 7" xfId="47258" xr:uid="{00000000-0005-0000-0000-00002FC50000}"/>
    <cellStyle name="SAPBEXstdData 7 2" xfId="50673" xr:uid="{00000000-0005-0000-0000-000030C50000}"/>
    <cellStyle name="SAPBEXstdData 8" xfId="47259" xr:uid="{00000000-0005-0000-0000-000031C50000}"/>
    <cellStyle name="SAPBEXstdData 8 2" xfId="50918" xr:uid="{00000000-0005-0000-0000-000032C50000}"/>
    <cellStyle name="SAPBEXstdData 9" xfId="47260" xr:uid="{00000000-0005-0000-0000-000033C50000}"/>
    <cellStyle name="SAPBEXstdData 9 2" xfId="50871"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4" xr:uid="{00000000-0005-0000-0000-000043C50000}"/>
    <cellStyle name="SAPBEXstdDataEmph 2 2 3" xfId="51102" xr:uid="{00000000-0005-0000-0000-000044C50000}"/>
    <cellStyle name="SAPBEXstdDataEmph 2 2 4" xfId="49911" xr:uid="{00000000-0005-0000-0000-000045C50000}"/>
    <cellStyle name="SAPBEXstdDataEmph 2 3" xfId="47274" xr:uid="{00000000-0005-0000-0000-000046C50000}"/>
    <cellStyle name="SAPBEXstdDataEmph 2 3 2" xfId="50462" xr:uid="{00000000-0005-0000-0000-000047C50000}"/>
    <cellStyle name="SAPBEXstdDataEmph 2 4" xfId="51508" xr:uid="{00000000-0005-0000-0000-000048C50000}"/>
    <cellStyle name="SAPBEXstdDataEmph 2 5" xfId="49583"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4" xr:uid="{00000000-0005-0000-0000-000055C50000}"/>
    <cellStyle name="SAPBEXstdDataEmph 3 2 2" xfId="50075" xr:uid="{00000000-0005-0000-0000-000056C50000}"/>
    <cellStyle name="SAPBEXstdDataEmph 3 2 3" xfId="50857" xr:uid="{00000000-0005-0000-0000-000057C50000}"/>
    <cellStyle name="SAPBEXstdDataEmph 3 3" xfId="50435" xr:uid="{00000000-0005-0000-0000-000058C50000}"/>
    <cellStyle name="SAPBEXstdDataEmph 3 4" xfId="51565" xr:uid="{00000000-0005-0000-0000-000059C50000}"/>
    <cellStyle name="SAPBEXstdDataEmph 3 5" xfId="49616"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49" xr:uid="{00000000-0005-0000-0000-00005EC50000}"/>
    <cellStyle name="SAPBEXstdDataEmph 4" xfId="47289" xr:uid="{00000000-0005-0000-0000-00005FC50000}"/>
    <cellStyle name="SAPBEXstdDataEmph 4 2" xfId="49957" xr:uid="{00000000-0005-0000-0000-000060C50000}"/>
    <cellStyle name="SAPBEXstdDataEmph 4 2 2" xfId="51002" xr:uid="{00000000-0005-0000-0000-000061C50000}"/>
    <cellStyle name="SAPBEXstdDataEmph 4 2 3" xfId="51549" xr:uid="{00000000-0005-0000-0000-000062C50000}"/>
    <cellStyle name="SAPBEXstdDataEmph 4 3" xfId="50989" xr:uid="{00000000-0005-0000-0000-000063C50000}"/>
    <cellStyle name="SAPBEXstdDataEmph 4 4" xfId="51180" xr:uid="{00000000-0005-0000-0000-000064C50000}"/>
    <cellStyle name="SAPBEXstdDataEmph 4 5" xfId="49629" xr:uid="{00000000-0005-0000-0000-000065C50000}"/>
    <cellStyle name="SAPBEXstdDataEmph 5" xfId="47290" xr:uid="{00000000-0005-0000-0000-000066C50000}"/>
    <cellStyle name="SAPBEXstdDataEmph 5 2" xfId="50925" xr:uid="{00000000-0005-0000-0000-000067C50000}"/>
    <cellStyle name="SAPBEXstdDataEmph 5 3" xfId="51633" xr:uid="{00000000-0005-0000-0000-000068C50000}"/>
    <cellStyle name="SAPBEXstdDataEmph 5 4" xfId="49721" xr:uid="{00000000-0005-0000-0000-000069C50000}"/>
    <cellStyle name="SAPBEXstdDataEmph 6" xfId="47291" xr:uid="{00000000-0005-0000-0000-00006AC50000}"/>
    <cellStyle name="SAPBEXstdDataEmph 6 2" xfId="51022" xr:uid="{00000000-0005-0000-0000-00006BC50000}"/>
    <cellStyle name="SAPBEXstdDataEmph 6 3" xfId="51590" xr:uid="{00000000-0005-0000-0000-00006CC50000}"/>
    <cellStyle name="SAPBEXstdDataEmph 6 4" xfId="49977" xr:uid="{00000000-0005-0000-0000-00006DC50000}"/>
    <cellStyle name="SAPBEXstdDataEmph 7" xfId="47292" xr:uid="{00000000-0005-0000-0000-00006EC50000}"/>
    <cellStyle name="SAPBEXstdDataEmph 7 2" xfId="50672" xr:uid="{00000000-0005-0000-0000-00006FC50000}"/>
    <cellStyle name="SAPBEXstdDataEmph 8" xfId="47293" xr:uid="{00000000-0005-0000-0000-000070C50000}"/>
    <cellStyle name="SAPBEXstdDataEmph 8 2" xfId="50972" xr:uid="{00000000-0005-0000-0000-000071C50000}"/>
    <cellStyle name="SAPBEXstdDataEmph 9" xfId="47294" xr:uid="{00000000-0005-0000-0000-000072C50000}"/>
    <cellStyle name="SAPBEXstdDataEmph 9 2" xfId="51677"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3" xr:uid="{00000000-0005-0000-0000-000082C50000}"/>
    <cellStyle name="SAPBEXstdItem 2 2 3" xfId="51103" xr:uid="{00000000-0005-0000-0000-000083C50000}"/>
    <cellStyle name="SAPBEXstdItem 2 2 4" xfId="49912" xr:uid="{00000000-0005-0000-0000-000084C50000}"/>
    <cellStyle name="SAPBEXstdItem 2 3" xfId="47308" xr:uid="{00000000-0005-0000-0000-000085C50000}"/>
    <cellStyle name="SAPBEXstdItem 2 3 2" xfId="50461" xr:uid="{00000000-0005-0000-0000-000086C50000}"/>
    <cellStyle name="SAPBEXstdItem 2 4" xfId="51185" xr:uid="{00000000-0005-0000-0000-000087C50000}"/>
    <cellStyle name="SAPBEXstdItem 2 5" xfId="49584"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5" xr:uid="{00000000-0005-0000-0000-000094C50000}"/>
    <cellStyle name="SAPBEXstdItem 3 2 2" xfId="50826" xr:uid="{00000000-0005-0000-0000-000095C50000}"/>
    <cellStyle name="SAPBEXstdItem 3 2 3" xfId="51114" xr:uid="{00000000-0005-0000-0000-000096C50000}"/>
    <cellStyle name="SAPBEXstdItem 3 3" xfId="50434" xr:uid="{00000000-0005-0000-0000-000097C50000}"/>
    <cellStyle name="SAPBEXstdItem 3 4" xfId="51371" xr:uid="{00000000-0005-0000-0000-000098C50000}"/>
    <cellStyle name="SAPBEXstdItem 3 5" xfId="49617"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0" xr:uid="{00000000-0005-0000-0000-00009DC50000}"/>
    <cellStyle name="SAPBEXstdItem 4" xfId="47323" xr:uid="{00000000-0005-0000-0000-00009EC50000}"/>
    <cellStyle name="SAPBEXstdItem 4 2" xfId="49958" xr:uid="{00000000-0005-0000-0000-00009FC50000}"/>
    <cellStyle name="SAPBEXstdItem 4 2 2" xfId="51003" xr:uid="{00000000-0005-0000-0000-0000A0C50000}"/>
    <cellStyle name="SAPBEXstdItem 4 2 3" xfId="51322" xr:uid="{00000000-0005-0000-0000-0000A1C50000}"/>
    <cellStyle name="SAPBEXstdItem 4 3" xfId="50904" xr:uid="{00000000-0005-0000-0000-0000A2C50000}"/>
    <cellStyle name="SAPBEXstdItem 4 4" xfId="51438" xr:uid="{00000000-0005-0000-0000-0000A3C50000}"/>
    <cellStyle name="SAPBEXstdItem 4 5" xfId="49630" xr:uid="{00000000-0005-0000-0000-0000A4C50000}"/>
    <cellStyle name="SAPBEXstdItem 5" xfId="47324" xr:uid="{00000000-0005-0000-0000-0000A5C50000}"/>
    <cellStyle name="SAPBEXstdItem 5 2" xfId="50860" xr:uid="{00000000-0005-0000-0000-0000A6C50000}"/>
    <cellStyle name="SAPBEXstdItem 5 3" xfId="50892" xr:uid="{00000000-0005-0000-0000-0000A7C50000}"/>
    <cellStyle name="SAPBEXstdItem 5 4" xfId="49722" xr:uid="{00000000-0005-0000-0000-0000A8C50000}"/>
    <cellStyle name="SAPBEXstdItem 6" xfId="47325" xr:uid="{00000000-0005-0000-0000-0000A9C50000}"/>
    <cellStyle name="SAPBEXstdItem 6 2" xfId="51021" xr:uid="{00000000-0005-0000-0000-0000AAC50000}"/>
    <cellStyle name="SAPBEXstdItem 6 3" xfId="51335" xr:uid="{00000000-0005-0000-0000-0000ABC50000}"/>
    <cellStyle name="SAPBEXstdItem 6 4" xfId="49976" xr:uid="{00000000-0005-0000-0000-0000ACC50000}"/>
    <cellStyle name="SAPBEXstdItem 7" xfId="47326" xr:uid="{00000000-0005-0000-0000-0000ADC50000}"/>
    <cellStyle name="SAPBEXstdItem 7 2" xfId="50671" xr:uid="{00000000-0005-0000-0000-0000AEC50000}"/>
    <cellStyle name="SAPBEXstdItem 8" xfId="47327" xr:uid="{00000000-0005-0000-0000-0000AFC50000}"/>
    <cellStyle name="SAPBEXstdItem 8 2" xfId="50805" xr:uid="{00000000-0005-0000-0000-0000B0C50000}"/>
    <cellStyle name="SAPBEXstdItem 9" xfId="47328" xr:uid="{00000000-0005-0000-0000-0000B1C50000}"/>
    <cellStyle name="SAPBEXstdItem 9 2" xfId="50883"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2" xr:uid="{00000000-0005-0000-0000-0000C1C50000}"/>
    <cellStyle name="SAPBEXstdItemX 2 2 3" xfId="51104" xr:uid="{00000000-0005-0000-0000-0000C2C50000}"/>
    <cellStyle name="SAPBEXstdItemX 2 2 4" xfId="49913" xr:uid="{00000000-0005-0000-0000-0000C3C50000}"/>
    <cellStyle name="SAPBEXstdItemX 2 3" xfId="47342" xr:uid="{00000000-0005-0000-0000-0000C4C50000}"/>
    <cellStyle name="SAPBEXstdItemX 2 3 2" xfId="50460" xr:uid="{00000000-0005-0000-0000-0000C5C50000}"/>
    <cellStyle name="SAPBEXstdItemX 2 4" xfId="51443" xr:uid="{00000000-0005-0000-0000-0000C6C50000}"/>
    <cellStyle name="SAPBEXstdItemX 2 5" xfId="49585"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6" xr:uid="{00000000-0005-0000-0000-0000D3C50000}"/>
    <cellStyle name="SAPBEXstdItemX 3 2 2" xfId="50074" xr:uid="{00000000-0005-0000-0000-0000D4C50000}"/>
    <cellStyle name="SAPBEXstdItemX 3 2 3" xfId="51290" xr:uid="{00000000-0005-0000-0000-0000D5C50000}"/>
    <cellStyle name="SAPBEXstdItemX 3 3" xfId="50057" xr:uid="{00000000-0005-0000-0000-0000D6C50000}"/>
    <cellStyle name="SAPBEXstdItemX 3 4" xfId="51635" xr:uid="{00000000-0005-0000-0000-0000D7C50000}"/>
    <cellStyle name="SAPBEXstdItemX 3 5" xfId="49618"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1" xr:uid="{00000000-0005-0000-0000-0000DCC50000}"/>
    <cellStyle name="SAPBEXstdItemX 4" xfId="47357" xr:uid="{00000000-0005-0000-0000-0000DDC50000}"/>
    <cellStyle name="SAPBEXstdItemX 4 2" xfId="50272" xr:uid="{00000000-0005-0000-0000-0000DEC50000}"/>
    <cellStyle name="SAPBEXstdItemX 4 3" xfId="50645" xr:uid="{00000000-0005-0000-0000-0000DFC50000}"/>
    <cellStyle name="SAPBEXstdItemX 4 4" xfId="49723" xr:uid="{00000000-0005-0000-0000-0000E0C50000}"/>
    <cellStyle name="SAPBEXstdItemX 5" xfId="47358" xr:uid="{00000000-0005-0000-0000-0000E1C50000}"/>
    <cellStyle name="SAPBEXstdItemX 5 2" xfId="51020" xr:uid="{00000000-0005-0000-0000-0000E2C50000}"/>
    <cellStyle name="SAPBEXstdItemX 5 3" xfId="51581" xr:uid="{00000000-0005-0000-0000-0000E3C50000}"/>
    <cellStyle name="SAPBEXstdItemX 5 4" xfId="49975" xr:uid="{00000000-0005-0000-0000-0000E4C50000}"/>
    <cellStyle name="SAPBEXstdItemX 6" xfId="47359" xr:uid="{00000000-0005-0000-0000-0000E5C50000}"/>
    <cellStyle name="SAPBEXstdItemX 6 2" xfId="50670" xr:uid="{00000000-0005-0000-0000-0000E6C50000}"/>
    <cellStyle name="SAPBEXstdItemX 7" xfId="47360" xr:uid="{00000000-0005-0000-0000-0000E7C50000}"/>
    <cellStyle name="SAPBEXstdItemX 7 2" xfId="50806"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1" xr:uid="{00000000-0005-0000-0000-0000EEC50000}"/>
    <cellStyle name="SAPBEXtitle 2 2 3" xfId="51105" xr:uid="{00000000-0005-0000-0000-0000EFC50000}"/>
    <cellStyle name="SAPBEXtitle 2 2 4" xfId="49914" xr:uid="{00000000-0005-0000-0000-0000F0C50000}"/>
    <cellStyle name="SAPBEXtitle 2 3" xfId="50459" xr:uid="{00000000-0005-0000-0000-0000F1C50000}"/>
    <cellStyle name="SAPBEXtitle 2 4" xfId="51369" xr:uid="{00000000-0005-0000-0000-0000F2C50000}"/>
    <cellStyle name="SAPBEXtitle 2 5" xfId="49586" xr:uid="{00000000-0005-0000-0000-0000F3C50000}"/>
    <cellStyle name="SAPBEXtitle 3" xfId="49619" xr:uid="{00000000-0005-0000-0000-0000F4C50000}"/>
    <cellStyle name="SAPBEXtitle 3 2" xfId="49947" xr:uid="{00000000-0005-0000-0000-0000F5C50000}"/>
    <cellStyle name="SAPBEXtitle 3 2 2" xfId="50073" xr:uid="{00000000-0005-0000-0000-0000F6C50000}"/>
    <cellStyle name="SAPBEXtitle 3 2 3" xfId="51548" xr:uid="{00000000-0005-0000-0000-0000F7C50000}"/>
    <cellStyle name="SAPBEXtitle 3 3" xfId="50433" xr:uid="{00000000-0005-0000-0000-0000F8C50000}"/>
    <cellStyle name="SAPBEXtitle 3 4" xfId="51140" xr:uid="{00000000-0005-0000-0000-0000F9C50000}"/>
    <cellStyle name="SAPBEXtitle 4" xfId="49724" xr:uid="{00000000-0005-0000-0000-0000FAC50000}"/>
    <cellStyle name="SAPBEXtitle 4 2" xfId="50974" xr:uid="{00000000-0005-0000-0000-0000FBC50000}"/>
    <cellStyle name="SAPBEXtitle 4 3" xfId="51265" xr:uid="{00000000-0005-0000-0000-0000FCC50000}"/>
    <cellStyle name="SAPBEXtitle 5" xfId="49974" xr:uid="{00000000-0005-0000-0000-0000FDC50000}"/>
    <cellStyle name="SAPBEXtitle 5 2" xfId="51019" xr:uid="{00000000-0005-0000-0000-0000FEC50000}"/>
    <cellStyle name="SAPBEXtitle 5 3" xfId="51324" xr:uid="{00000000-0005-0000-0000-0000FFC50000}"/>
    <cellStyle name="SAPBEXtitle 6" xfId="50669" xr:uid="{00000000-0005-0000-0000-000000C60000}"/>
    <cellStyle name="SAPBEXtitle 7" xfId="50874" xr:uid="{00000000-0005-0000-0000-000001C60000}"/>
    <cellStyle name="SAPBEXtitle 8" xfId="49352"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3"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0" xr:uid="{00000000-0005-0000-0000-0000ECC60000}"/>
    <cellStyle name="SAPBEXundefined 2 2 3" xfId="47596" xr:uid="{00000000-0005-0000-0000-0000EDC60000}"/>
    <cellStyle name="SAPBEXundefined 2 2 3 2" xfId="51152" xr:uid="{00000000-0005-0000-0000-0000EEC60000}"/>
    <cellStyle name="SAPBEXundefined 2 2 4" xfId="49915" xr:uid="{00000000-0005-0000-0000-0000EFC60000}"/>
    <cellStyle name="SAPBEXundefined 2 3" xfId="47597" xr:uid="{00000000-0005-0000-0000-0000F0C60000}"/>
    <cellStyle name="SAPBEXundefined 2 3 2" xfId="47598" xr:uid="{00000000-0005-0000-0000-0000F1C60000}"/>
    <cellStyle name="SAPBEXundefined 2 3 3" xfId="50458" xr:uid="{00000000-0005-0000-0000-0000F2C60000}"/>
    <cellStyle name="SAPBEXundefined 2 4" xfId="47599" xr:uid="{00000000-0005-0000-0000-0000F3C60000}"/>
    <cellStyle name="SAPBEXundefined 2 4 2" xfId="51636" xr:uid="{00000000-0005-0000-0000-0000F4C60000}"/>
    <cellStyle name="SAPBEXundefined 2 5" xfId="49587"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3" xr:uid="{00000000-0005-0000-0000-000002C70000}"/>
    <cellStyle name="SAPBEXundefined 3 2 3" xfId="51321" xr:uid="{00000000-0005-0000-0000-000003C70000}"/>
    <cellStyle name="SAPBEXundefined 3 2 4" xfId="49948" xr:uid="{00000000-0005-0000-0000-000004C70000}"/>
    <cellStyle name="SAPBEXundefined 3 3" xfId="47612" xr:uid="{00000000-0005-0000-0000-000005C70000}"/>
    <cellStyle name="SAPBEXundefined 3 3 2" xfId="50432" xr:uid="{00000000-0005-0000-0000-000006C70000}"/>
    <cellStyle name="SAPBEXundefined 3 4" xfId="50939" xr:uid="{00000000-0005-0000-0000-000007C70000}"/>
    <cellStyle name="SAPBEXundefined 3 5" xfId="49620"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4" xr:uid="{00000000-0005-0000-0000-00000CC70000}"/>
    <cellStyle name="SAPBEXundefined 4" xfId="47616" xr:uid="{00000000-0005-0000-0000-00000DC70000}"/>
    <cellStyle name="SAPBEXundefined 4 2" xfId="47617" xr:uid="{00000000-0005-0000-0000-00000EC70000}"/>
    <cellStyle name="SAPBEXundefined 4 2 2" xfId="51004" xr:uid="{00000000-0005-0000-0000-00000FC70000}"/>
    <cellStyle name="SAPBEXundefined 4 2 3" xfId="51579" xr:uid="{00000000-0005-0000-0000-000010C70000}"/>
    <cellStyle name="SAPBEXundefined 4 2 4" xfId="49959" xr:uid="{00000000-0005-0000-0000-000011C70000}"/>
    <cellStyle name="SAPBEXundefined 4 3" xfId="50929" xr:uid="{00000000-0005-0000-0000-000012C70000}"/>
    <cellStyle name="SAPBEXundefined 4 4" xfId="50822" xr:uid="{00000000-0005-0000-0000-000013C70000}"/>
    <cellStyle name="SAPBEXundefined 4 5" xfId="49631" xr:uid="{00000000-0005-0000-0000-000014C70000}"/>
    <cellStyle name="SAPBEXundefined 5" xfId="47618" xr:uid="{00000000-0005-0000-0000-000015C70000}"/>
    <cellStyle name="SAPBEXundefined 5 2" xfId="50901" xr:uid="{00000000-0005-0000-0000-000016C70000}"/>
    <cellStyle name="SAPBEXundefined 5 3" xfId="51523" xr:uid="{00000000-0005-0000-0000-000017C70000}"/>
    <cellStyle name="SAPBEXundefined 5 4" xfId="49725" xr:uid="{00000000-0005-0000-0000-000018C70000}"/>
    <cellStyle name="SAPBEXundefined 6" xfId="47619" xr:uid="{00000000-0005-0000-0000-000019C70000}"/>
    <cellStyle name="SAPBEXundefined 6 2" xfId="51018" xr:uid="{00000000-0005-0000-0000-00001AC70000}"/>
    <cellStyle name="SAPBEXundefined 6 3" xfId="51551" xr:uid="{00000000-0005-0000-0000-00001BC70000}"/>
    <cellStyle name="SAPBEXundefined 6 4" xfId="49973" xr:uid="{00000000-0005-0000-0000-00001CC70000}"/>
    <cellStyle name="SAPBEXundefined 7" xfId="47620" xr:uid="{00000000-0005-0000-0000-00001DC70000}"/>
    <cellStyle name="SAPBEXundefined 7 2" xfId="50668" xr:uid="{00000000-0005-0000-0000-00001EC70000}"/>
    <cellStyle name="SAPBEXundefined 8" xfId="47621" xr:uid="{00000000-0005-0000-0000-00001FC70000}"/>
    <cellStyle name="SAPBEXundefined 8 2" xfId="51148" xr:uid="{00000000-0005-0000-0000-000020C70000}"/>
    <cellStyle name="SAPBEXundefined 9" xfId="47622" xr:uid="{00000000-0005-0000-0000-000021C70000}"/>
    <cellStyle name="SAPBEXundefined 9 2" xfId="51686"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5"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6"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8" xr:uid="{00000000-0005-0000-0000-0000DCC70000}"/>
    <cellStyle name="Sub-total 2 2" xfId="49916" xr:uid="{00000000-0005-0000-0000-0000DDC70000}"/>
    <cellStyle name="Sub-total 2 2 2" xfId="50099" xr:uid="{00000000-0005-0000-0000-0000DEC70000}"/>
    <cellStyle name="Sub-total 2 2 3" xfId="51106" xr:uid="{00000000-0005-0000-0000-0000DFC70000}"/>
    <cellStyle name="Sub-total 2 3" xfId="50457" xr:uid="{00000000-0005-0000-0000-0000E0C70000}"/>
    <cellStyle name="Sub-total 2 4" xfId="50811" xr:uid="{00000000-0005-0000-0000-0000E1C70000}"/>
    <cellStyle name="Sub-total 3" xfId="49621" xr:uid="{00000000-0005-0000-0000-0000E2C70000}"/>
    <cellStyle name="Sub-total 3 2" xfId="49949" xr:uid="{00000000-0005-0000-0000-0000E3C70000}"/>
    <cellStyle name="Sub-total 3 2 2" xfId="50994" xr:uid="{00000000-0005-0000-0000-0000E4C70000}"/>
    <cellStyle name="Sub-total 3 2 3" xfId="51578" xr:uid="{00000000-0005-0000-0000-0000E5C70000}"/>
    <cellStyle name="Sub-total 3 3" xfId="50431" xr:uid="{00000000-0005-0000-0000-0000E6C70000}"/>
    <cellStyle name="Sub-total 3 4" xfId="51138" xr:uid="{00000000-0005-0000-0000-0000E7C70000}"/>
    <cellStyle name="Sub-total 4" xfId="49726" xr:uid="{00000000-0005-0000-0000-0000E8C70000}"/>
    <cellStyle name="Sub-total 4 2" xfId="50967" xr:uid="{00000000-0005-0000-0000-0000E9C70000}"/>
    <cellStyle name="Sub-total 4 3" xfId="51172" xr:uid="{00000000-0005-0000-0000-0000EAC70000}"/>
    <cellStyle name="Sub-total 5" xfId="49972" xr:uid="{00000000-0005-0000-0000-0000EBC70000}"/>
    <cellStyle name="Sub-total 5 2" xfId="51017" xr:uid="{00000000-0005-0000-0000-0000ECC70000}"/>
    <cellStyle name="Sub-total 5 3" xfId="51293" xr:uid="{00000000-0005-0000-0000-0000EDC70000}"/>
    <cellStyle name="Sub-total 6" xfId="50664" xr:uid="{00000000-0005-0000-0000-0000EEC70000}"/>
    <cellStyle name="Sub-total 7" xfId="50959" xr:uid="{00000000-0005-0000-0000-0000EFC70000}"/>
    <cellStyle name="Sub-total 8" xfId="49357"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8"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59"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0"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0" xr:uid="{00000000-0005-0000-0000-000050C80000}"/>
    <cellStyle name="Total 1 2 2 2" xfId="47897" xr:uid="{00000000-0005-0000-0000-000051C80000}"/>
    <cellStyle name="Total 1 2 2 2 2" xfId="47898" xr:uid="{00000000-0005-0000-0000-000052C80000}"/>
    <cellStyle name="Total 1 2 2 2 2 2" xfId="50089" xr:uid="{00000000-0005-0000-0000-000053C80000}"/>
    <cellStyle name="Total 1 2 2 2 3" xfId="47899" xr:uid="{00000000-0005-0000-0000-000054C80000}"/>
    <cellStyle name="Total 1 2 2 2 3 2" xfId="51158" xr:uid="{00000000-0005-0000-0000-000055C80000}"/>
    <cellStyle name="Total 1 2 2 2 4" xfId="49928"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5"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1"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0" xr:uid="{00000000-0005-0000-0000-000070C80000}"/>
    <cellStyle name="Total 1 2 3 2 3" xfId="51116" xr:uid="{00000000-0005-0000-0000-000071C80000}"/>
    <cellStyle name="Total 1 2 3 2 4" xfId="49955" xr:uid="{00000000-0005-0000-0000-000072C80000}"/>
    <cellStyle name="Total 1 2 3 3" xfId="47923" xr:uid="{00000000-0005-0000-0000-000073C80000}"/>
    <cellStyle name="Total 1 2 3 3 2" xfId="50059" xr:uid="{00000000-0005-0000-0000-000074C80000}"/>
    <cellStyle name="Total 1 2 3 4" xfId="51256" xr:uid="{00000000-0005-0000-0000-000075C80000}"/>
    <cellStyle name="Total 1 2 3 5" xfId="49627" xr:uid="{00000000-0005-0000-0000-000076C80000}"/>
    <cellStyle name="Total 1 2 30" xfId="47924" xr:uid="{00000000-0005-0000-0000-000077C80000}"/>
    <cellStyle name="Total 1 2 31" xfId="49398" xr:uid="{00000000-0005-0000-0000-000078C80000}"/>
    <cellStyle name="Total 1 2 4" xfId="47925" xr:uid="{00000000-0005-0000-0000-000079C80000}"/>
    <cellStyle name="Total 1 2 4 2" xfId="47926" xr:uid="{00000000-0005-0000-0000-00007AC80000}"/>
    <cellStyle name="Total 1 2 4 2 2" xfId="50881" xr:uid="{00000000-0005-0000-0000-00007BC80000}"/>
    <cellStyle name="Total 1 2 4 3" xfId="47927" xr:uid="{00000000-0005-0000-0000-00007CC80000}"/>
    <cellStyle name="Total 1 2 4 3 2" xfId="51625" xr:uid="{00000000-0005-0000-0000-00007DC80000}"/>
    <cellStyle name="Total 1 2 4 4" xfId="49729"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3" xr:uid="{00000000-0005-0000-0000-000082C80000}"/>
    <cellStyle name="Total 1 2 6" xfId="47931" xr:uid="{00000000-0005-0000-0000-000083C80000}"/>
    <cellStyle name="Total 1 2 6 2" xfId="51221"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1"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8" xr:uid="{00000000-0005-0000-0000-00005BC90000}"/>
    <cellStyle name="Total 2 2 2 3" xfId="51153" xr:uid="{00000000-0005-0000-0000-00005CC90000}"/>
    <cellStyle name="Total 2 2 2 4" xfId="49917" xr:uid="{00000000-0005-0000-0000-00005DC90000}"/>
    <cellStyle name="Total 2 2 3" xfId="48145" xr:uid="{00000000-0005-0000-0000-00005EC90000}"/>
    <cellStyle name="Total 2 2 3 2" xfId="50456" xr:uid="{00000000-0005-0000-0000-00005FC90000}"/>
    <cellStyle name="Total 2 2 4" xfId="51252" xr:uid="{00000000-0005-0000-0000-000060C90000}"/>
    <cellStyle name="Total 2 2 5" xfId="49589"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5" xr:uid="{00000000-0005-0000-0000-00006EC90000}"/>
    <cellStyle name="Total 2 3 2 3" xfId="51408" xr:uid="{00000000-0005-0000-0000-00006FC90000}"/>
    <cellStyle name="Total 2 3 2 4" xfId="49950" xr:uid="{00000000-0005-0000-0000-000070C90000}"/>
    <cellStyle name="Total 2 3 3" xfId="48158" xr:uid="{00000000-0005-0000-0000-000071C90000}"/>
    <cellStyle name="Total 2 3 3 2" xfId="50430" xr:uid="{00000000-0005-0000-0000-000072C90000}"/>
    <cellStyle name="Total 2 3 4" xfId="50791" xr:uid="{00000000-0005-0000-0000-000073C90000}"/>
    <cellStyle name="Total 2 3 5" xfId="49622"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6" xr:uid="{00000000-0005-0000-0000-000080C90000}"/>
    <cellStyle name="Total 2 4 3" xfId="51431" xr:uid="{00000000-0005-0000-0000-000081C90000}"/>
    <cellStyle name="Total 2 4 4" xfId="49727"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2" xr:uid="{00000000-0005-0000-0000-00008CC90000}"/>
    <cellStyle name="Total 2 5" xfId="48179" xr:uid="{00000000-0005-0000-0000-00008DC90000}"/>
    <cellStyle name="Total 2 5 2" xfId="51016" xr:uid="{00000000-0005-0000-0000-00008EC90000}"/>
    <cellStyle name="Total 2 5 3" xfId="51118" xr:uid="{00000000-0005-0000-0000-00008FC90000}"/>
    <cellStyle name="Total 2 5 4" xfId="49971" xr:uid="{00000000-0005-0000-0000-000090C90000}"/>
    <cellStyle name="Total 2 6" xfId="48180" xr:uid="{00000000-0005-0000-0000-000091C90000}"/>
    <cellStyle name="Total 2 6 2" xfId="50661" xr:uid="{00000000-0005-0000-0000-000092C90000}"/>
    <cellStyle name="Total 2 7" xfId="48181" xr:uid="{00000000-0005-0000-0000-000093C90000}"/>
    <cellStyle name="Total 2 7 2" xfId="50807"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8" xr:uid="{00000000-0005-0000-0000-000099C90000}"/>
    <cellStyle name="Total 3 2 2 2" xfId="50097" xr:uid="{00000000-0005-0000-0000-00009AC90000}"/>
    <cellStyle name="Total 3 2 2 3" xfId="51107" xr:uid="{00000000-0005-0000-0000-00009BC90000}"/>
    <cellStyle name="Total 3 2 3" xfId="50455" xr:uid="{00000000-0005-0000-0000-00009CC90000}"/>
    <cellStyle name="Total 3 2 4" xfId="51509" xr:uid="{00000000-0005-0000-0000-00009DC90000}"/>
    <cellStyle name="Total 3 2 5" xfId="49590" xr:uid="{00000000-0005-0000-0000-00009EC90000}"/>
    <cellStyle name="Total 3 3" xfId="48186" xr:uid="{00000000-0005-0000-0000-00009FC90000}"/>
    <cellStyle name="Total 3 3 2" xfId="49951" xr:uid="{00000000-0005-0000-0000-0000A0C90000}"/>
    <cellStyle name="Total 3 3 2 2" xfId="50996" xr:uid="{00000000-0005-0000-0000-0000A1C90000}"/>
    <cellStyle name="Total 3 3 2 3" xfId="51596" xr:uid="{00000000-0005-0000-0000-0000A2C90000}"/>
    <cellStyle name="Total 3 3 3" xfId="50429" xr:uid="{00000000-0005-0000-0000-0000A3C90000}"/>
    <cellStyle name="Total 3 3 4" xfId="50855" xr:uid="{00000000-0005-0000-0000-0000A4C90000}"/>
    <cellStyle name="Total 3 3 5" xfId="49623" xr:uid="{00000000-0005-0000-0000-0000A5C90000}"/>
    <cellStyle name="Total 3 4" xfId="49728" xr:uid="{00000000-0005-0000-0000-0000A6C90000}"/>
    <cellStyle name="Total 3 4 2" xfId="50954" xr:uid="{00000000-0005-0000-0000-0000A7C90000}"/>
    <cellStyle name="Total 3 4 3" xfId="51384" xr:uid="{00000000-0005-0000-0000-0000A8C90000}"/>
    <cellStyle name="Total 3 5" xfId="49970" xr:uid="{00000000-0005-0000-0000-0000A9C90000}"/>
    <cellStyle name="Total 3 5 2" xfId="51015" xr:uid="{00000000-0005-0000-0000-0000AAC90000}"/>
    <cellStyle name="Total 3 5 3" xfId="51611" xr:uid="{00000000-0005-0000-0000-0000ABC90000}"/>
    <cellStyle name="Total 3 6" xfId="50660" xr:uid="{00000000-0005-0000-0000-0000ACC90000}"/>
    <cellStyle name="Total 3 7" xfId="51149" xr:uid="{00000000-0005-0000-0000-0000ADC90000}"/>
    <cellStyle name="Total 3 8" xfId="49363"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4"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5" xr:uid="{00000000-0005-0000-0000-0000DEC90000}"/>
    <cellStyle name="Yellow" xfId="48233" xr:uid="{00000000-0005-0000-0000-0000DFC90000}"/>
    <cellStyle name="Yellow 2" xfId="49367" xr:uid="{00000000-0005-0000-0000-0000E0C90000}"/>
    <cellStyle name="Yellow 2 2" xfId="49368" xr:uid="{00000000-0005-0000-0000-0000E1C90000}"/>
    <cellStyle name="Yellow 2 3" xfId="49369" xr:uid="{00000000-0005-0000-0000-0000E2C90000}"/>
    <cellStyle name="Yellow 2 4" xfId="49370" xr:uid="{00000000-0005-0000-0000-0000E3C90000}"/>
    <cellStyle name="Yellow 2 5" xfId="49371" xr:uid="{00000000-0005-0000-0000-0000E4C90000}"/>
    <cellStyle name="Yellow 2 6" xfId="49372" xr:uid="{00000000-0005-0000-0000-0000E5C90000}"/>
    <cellStyle name="Yellow 2 7" xfId="49373" xr:uid="{00000000-0005-0000-0000-0000E6C90000}"/>
    <cellStyle name="Yellow 2 8" xfId="49374" xr:uid="{00000000-0005-0000-0000-0000E7C90000}"/>
    <cellStyle name="Yellow 3" xfId="49366" xr:uid="{00000000-0005-0000-0000-0000E8C90000}"/>
  </cellStyles>
  <dxfs count="81">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bgColor rgb="FFFFFFCC"/>
        </patternFill>
      </fill>
    </dxf>
    <dxf>
      <fill>
        <patternFill patternType="darkUp">
          <fgColor rgb="FFC0C0C0"/>
          <bgColor theme="0"/>
        </patternFill>
      </fill>
    </dxf>
    <dxf>
      <fill>
        <patternFill patternType="darkUp">
          <fgColor rgb="FFC0C0C0"/>
          <bgColor theme="0"/>
        </patternFill>
      </fill>
    </dxf>
    <dxf>
      <fill>
        <patternFill patternType="darkUp">
          <fgColor rgb="FFC0C0C0"/>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bgColor rgb="FFFFFFCC"/>
        </patternFill>
      </fill>
    </dxf>
    <dxf>
      <fill>
        <patternFill>
          <bgColor rgb="FFFFFFCC"/>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00"/>
        </patternFill>
      </fill>
    </dxf>
    <dxf>
      <fill>
        <patternFill>
          <bgColor rgb="FFFFFF00"/>
        </patternFill>
      </fill>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FFFF"/>
      <color rgb="FFCCFFCC"/>
      <color rgb="FFCCECFF"/>
      <color rgb="FFFFFFCC"/>
      <color rgb="FFFFCC99"/>
      <color rgb="FFC0C0C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8</xdr:col>
      <xdr:colOff>101202</xdr:colOff>
      <xdr:row>2</xdr:row>
      <xdr:rowOff>178593</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360" y="0"/>
          <a:ext cx="4673202" cy="70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7048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7302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99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4"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sets.publishing.service.gov.uk/government/uploads/system/uploads/attachment_data/file/987466/Forecomp_May_2021.pdf" TargetMode="External"/><Relationship Id="rId1" Type="http://schemas.openxmlformats.org/officeDocument/2006/relationships/hyperlink" Target="https://www.gov.uk/government/statistics/forecasts-for-the-uk-economy-august-2018" TargetMode="External"/><Relationship Id="rId4"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5"/>
  <sheetViews>
    <sheetView showGridLines="0" tabSelected="1" zoomScale="80" zoomScaleNormal="80" zoomScaleSheetLayoutView="90" workbookViewId="0">
      <pane ySplit="3" topLeftCell="A4" activePane="bottomLeft" state="frozen"/>
      <selection activeCell="B75" sqref="A1:XFD1048576"/>
      <selection pane="bottomLeft" activeCell="B21" sqref="B21"/>
    </sheetView>
  </sheetViews>
  <sheetFormatPr defaultRowHeight="12.6"/>
  <cols>
    <col min="1" max="1" width="8.36328125" customWidth="1"/>
    <col min="2" max="2" width="27.08984375" customWidth="1"/>
    <col min="3" max="6" width="14.08984375" customWidth="1"/>
    <col min="7" max="7" width="14.08984375" style="205" customWidth="1"/>
    <col min="8" max="11" width="14.08984375" customWidth="1"/>
  </cols>
  <sheetData>
    <row r="1" spans="1:11" s="31" customFormat="1" ht="21">
      <c r="A1" s="1302" t="s">
        <v>567</v>
      </c>
      <c r="B1" s="1303"/>
      <c r="C1" s="1303"/>
      <c r="D1" s="1304"/>
      <c r="E1" s="1305"/>
      <c r="F1" s="1303"/>
      <c r="G1" s="1306"/>
      <c r="H1" s="1303"/>
      <c r="I1" s="1303"/>
      <c r="J1" s="1303"/>
      <c r="K1" s="1303"/>
    </row>
    <row r="2" spans="1:11" s="31" customFormat="1" ht="21">
      <c r="A2" s="1302" t="str">
        <f>'RFPR cover'!C5</f>
        <v>NGET (TO)</v>
      </c>
      <c r="B2" s="1303"/>
      <c r="C2" s="1303"/>
      <c r="D2" s="1305"/>
      <c r="E2" s="1305"/>
      <c r="F2" s="1303"/>
      <c r="G2" s="1306"/>
      <c r="H2" s="1303"/>
      <c r="I2" s="1303"/>
      <c r="J2" s="1303"/>
      <c r="K2" s="1303"/>
    </row>
    <row r="3" spans="1:11" s="31" customFormat="1" ht="21">
      <c r="A3" s="1302">
        <f>'RFPR cover'!C7</f>
        <v>2021</v>
      </c>
      <c r="B3" s="1303"/>
      <c r="C3" s="1303"/>
      <c r="D3" s="1305"/>
      <c r="E3" s="1305"/>
      <c r="F3" s="1303"/>
      <c r="G3" s="1306"/>
      <c r="H3" s="1303"/>
      <c r="I3" s="1303"/>
      <c r="J3" s="1303"/>
      <c r="K3" s="1303"/>
    </row>
    <row r="4" spans="1:11" ht="13.8">
      <c r="A4" s="30"/>
      <c r="B4" s="30"/>
      <c r="C4" s="30"/>
      <c r="D4" s="30"/>
      <c r="E4" s="30"/>
      <c r="H4" s="10"/>
      <c r="I4" s="10"/>
      <c r="J4" s="10"/>
    </row>
    <row r="5" spans="1:11" ht="13.5" customHeight="1">
      <c r="A5" s="30"/>
      <c r="B5" s="78" t="s">
        <v>63</v>
      </c>
      <c r="C5" s="45" t="s">
        <v>112</v>
      </c>
      <c r="D5" s="323"/>
      <c r="E5" s="19"/>
      <c r="F5" s="11"/>
      <c r="G5" s="874" t="s">
        <v>0</v>
      </c>
      <c r="H5" s="10"/>
      <c r="I5" s="10"/>
      <c r="J5" s="10"/>
    </row>
    <row r="6" spans="1:11" ht="13.5" customHeight="1">
      <c r="A6" s="30"/>
      <c r="B6" s="78" t="s">
        <v>190</v>
      </c>
      <c r="C6" s="83" t="str">
        <f>INDEX(Data!$A$73:$A$100,MATCH($C$5,Data!$B$73:$B$100,0),0)&amp;"1"</f>
        <v>ET1</v>
      </c>
      <c r="D6" s="19"/>
      <c r="E6" s="19"/>
      <c r="F6" s="9"/>
      <c r="G6" s="874" t="s">
        <v>1</v>
      </c>
      <c r="H6" s="10"/>
      <c r="I6" s="10"/>
      <c r="J6" s="10"/>
    </row>
    <row r="7" spans="1:11" ht="25.8">
      <c r="A7" s="30"/>
      <c r="B7" s="79" t="s">
        <v>189</v>
      </c>
      <c r="C7" s="84">
        <v>2021</v>
      </c>
      <c r="D7" s="18"/>
      <c r="E7" s="19"/>
      <c r="F7" s="8"/>
      <c r="G7" s="875" t="s">
        <v>2</v>
      </c>
      <c r="H7" s="10"/>
      <c r="I7" s="10"/>
      <c r="J7" s="10"/>
    </row>
    <row r="8" spans="1:11" ht="13.8">
      <c r="A8" s="30"/>
      <c r="B8" s="78" t="s">
        <v>38</v>
      </c>
      <c r="C8" s="85">
        <v>1</v>
      </c>
      <c r="D8" s="19"/>
      <c r="E8" s="18"/>
      <c r="F8" s="7"/>
      <c r="G8" s="874" t="s">
        <v>3</v>
      </c>
      <c r="H8" s="10"/>
      <c r="I8" s="10"/>
      <c r="J8" s="10"/>
    </row>
    <row r="9" spans="1:11" ht="13.8">
      <c r="A9" s="30"/>
      <c r="B9" s="78" t="s">
        <v>39</v>
      </c>
      <c r="C9" s="86">
        <v>44407</v>
      </c>
      <c r="D9" s="18"/>
      <c r="E9" s="18"/>
      <c r="F9" s="6"/>
      <c r="G9" s="874" t="s">
        <v>4</v>
      </c>
      <c r="H9" s="10"/>
      <c r="I9" s="10"/>
      <c r="J9" s="10"/>
    </row>
    <row r="10" spans="1:11" ht="13.8">
      <c r="A10" s="30"/>
      <c r="B10" s="78" t="s">
        <v>71</v>
      </c>
      <c r="C10" s="87">
        <f>SUMIF(Data!$B$72:$B$100,C5,Data!$C$72:$C$100)</f>
        <v>7.0000000000000007E-2</v>
      </c>
      <c r="D10" s="18"/>
      <c r="E10" s="18"/>
      <c r="F10" s="5"/>
      <c r="G10" s="874" t="s">
        <v>5</v>
      </c>
      <c r="H10" s="10"/>
      <c r="I10" s="10"/>
      <c r="J10" s="10"/>
    </row>
    <row r="11" spans="1:11" ht="13.8">
      <c r="A11" s="30"/>
      <c r="B11" s="78" t="s">
        <v>72</v>
      </c>
      <c r="C11" s="88">
        <f>SUMIF(Data!$B$72:$B$100,C5,Data!$D$72:$D$100)</f>
        <v>0.46889999999999998</v>
      </c>
      <c r="D11" s="19"/>
      <c r="E11" s="19"/>
      <c r="F11" s="4"/>
      <c r="G11" s="874" t="s">
        <v>6</v>
      </c>
      <c r="H11" s="10"/>
      <c r="I11" s="10"/>
      <c r="J11" s="10"/>
    </row>
    <row r="12" spans="1:11">
      <c r="A12" s="30"/>
      <c r="B12" s="78" t="s">
        <v>116</v>
      </c>
      <c r="C12" s="87">
        <f>SUMIF(Data!$B$72:$B$100,C5,Data!$E$72:$E$100)</f>
        <v>0.6</v>
      </c>
      <c r="D12" s="18"/>
      <c r="E12" s="18"/>
      <c r="F12" s="18"/>
      <c r="G12" s="876"/>
    </row>
    <row r="13" spans="1:11">
      <c r="A13" s="30"/>
      <c r="B13" s="78" t="s">
        <v>791</v>
      </c>
      <c r="C13" s="83">
        <f>INDEX(Data!$G$73:$G$100,MATCH($C$5,Data!$B$73:$B$100,0),0)</f>
        <v>2014</v>
      </c>
      <c r="D13" s="18"/>
      <c r="E13" s="18"/>
      <c r="F13" s="77" t="s">
        <v>192</v>
      </c>
    </row>
    <row r="14" spans="1:11">
      <c r="A14" s="30"/>
      <c r="B14" s="80" t="s">
        <v>186</v>
      </c>
      <c r="C14" s="83" t="str">
        <f>INDEX(Data!$H$73:$H$100,MATCH($C$5,Data!$B$73:$B$100,0),0)</f>
        <v>£m 09/10</v>
      </c>
      <c r="D14" s="18"/>
      <c r="E14" s="18"/>
      <c r="F14" s="90">
        <v>0.1</v>
      </c>
      <c r="G14" s="876"/>
    </row>
    <row r="15" spans="1:11">
      <c r="A15" s="30"/>
      <c r="B15" s="18"/>
      <c r="C15" s="18"/>
      <c r="D15" s="18"/>
      <c r="E15" s="18"/>
      <c r="F15" s="18"/>
      <c r="G15" s="876"/>
    </row>
    <row r="85" spans="1:1">
      <c r="A85" s="196"/>
    </row>
  </sheetData>
  <sheetProtection algorithmName="SHA-512" hashValue="97c5rb2pHP5pS6/XKGDhXgp2dpJ4aiRPpVlExMyzr147E/l/2itR/0NOc6Y4bgWlpaU+3vhag+SnYBnHZ+vkag==" saltValue="os9DnAJd/XAvRJk7NovFig==" spinCount="100000" sheet="1" objects="1" scenarios="1"/>
  <pageMargins left="0.70866141732283472" right="0.70866141732283472" top="0.74803149606299213" bottom="0.74803149606299213" header="0.31496062992125984" footer="0.31496062992125984"/>
  <pageSetup scale="49"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Data!$B$73:$B$100</xm:f>
          </x14:formula1>
          <xm:sqref>C5</xm:sqref>
        </x14:dataValidation>
        <x14:dataValidation type="list" allowBlank="1" showInputMessage="1" showErrorMessage="1" xr:uid="{00000000-0002-0000-0000-000001000000}">
          <x14:formula1>
            <xm:f>Data!$B$6:$B$11</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FFCC"/>
    <pageSetUpPr fitToPage="1"/>
  </sheetPr>
  <dimension ref="A1:L28"/>
  <sheetViews>
    <sheetView showGridLines="0" zoomScale="70" zoomScaleNormal="70" workbookViewId="0">
      <pane ySplit="6" topLeftCell="A7" activePane="bottomLeft" state="frozen"/>
      <selection activeCell="B75" sqref="A1:XFD1048576"/>
      <selection pane="bottomLeft" activeCell="D9" sqref="D9"/>
    </sheetView>
  </sheetViews>
  <sheetFormatPr defaultRowHeight="12.6"/>
  <cols>
    <col min="1" max="1" width="8.36328125" customWidth="1"/>
    <col min="2" max="2" width="79.6328125" customWidth="1"/>
    <col min="3" max="3" width="14.08984375" style="137" customWidth="1"/>
    <col min="4" max="11" width="11.08984375" customWidth="1"/>
    <col min="12" max="12" width="5" customWidth="1"/>
  </cols>
  <sheetData>
    <row r="1" spans="1:12" s="31" customFormat="1" ht="21">
      <c r="A1" s="1321" t="s">
        <v>101</v>
      </c>
      <c r="B1" s="1317"/>
      <c r="C1" s="263"/>
      <c r="D1" s="241"/>
      <c r="E1" s="241"/>
      <c r="F1" s="241"/>
      <c r="G1" s="241"/>
      <c r="H1" s="241"/>
      <c r="I1" s="242"/>
      <c r="J1" s="242"/>
      <c r="K1" s="243"/>
      <c r="L1" s="244"/>
    </row>
    <row r="2" spans="1:12" s="31" customFormat="1" ht="21">
      <c r="A2" s="1310" t="str">
        <f>'RFPR cover'!C5</f>
        <v>NGET (TO)</v>
      </c>
      <c r="B2" s="1302"/>
      <c r="C2" s="135"/>
      <c r="D2" s="29"/>
      <c r="E2" s="29"/>
      <c r="F2" s="29"/>
      <c r="G2" s="29"/>
      <c r="H2" s="29"/>
      <c r="I2" s="27"/>
      <c r="J2" s="27"/>
      <c r="K2" s="27"/>
      <c r="L2" s="124"/>
    </row>
    <row r="3" spans="1:12" s="37" customFormat="1" ht="22.8">
      <c r="A3" s="1313">
        <f>'RFPR cover'!C7</f>
        <v>2021</v>
      </c>
      <c r="B3" s="1319" t="str">
        <f>'R1 - RoRE'!B3</f>
        <v/>
      </c>
      <c r="C3" s="265"/>
      <c r="D3" s="264"/>
      <c r="E3" s="264"/>
      <c r="F3" s="264"/>
      <c r="G3" s="264"/>
      <c r="H3" s="264"/>
      <c r="I3" s="240"/>
      <c r="J3" s="240"/>
      <c r="K3" s="240"/>
      <c r="L3" s="246"/>
    </row>
    <row r="4" spans="1:12" s="2" customFormat="1" ht="12.75" customHeight="1">
      <c r="C4" s="137"/>
    </row>
    <row r="5" spans="1:12" s="2" customFormat="1">
      <c r="B5" s="3"/>
      <c r="C5" s="137"/>
      <c r="D5" s="516" t="str">
        <f>IF(D6&lt;='RFPR cover'!$C$7,"Actuals","Forecast")</f>
        <v>Actuals</v>
      </c>
      <c r="E5" s="517" t="str">
        <f>IF(E6&lt;='RFPR cover'!$C$7,"Actuals","Forecast")</f>
        <v>Actuals</v>
      </c>
      <c r="F5" s="517" t="str">
        <f>IF(F6&lt;='RFPR cover'!$C$7,"Actuals","Forecast")</f>
        <v>Actuals</v>
      </c>
      <c r="G5" s="517" t="str">
        <f>IF(G6&lt;='RFPR cover'!$C$7,"Actuals","Forecast")</f>
        <v>Actuals</v>
      </c>
      <c r="H5" s="517" t="str">
        <f>IF(H6&lt;='RFPR cover'!$C$7,"Actuals","Forecast")</f>
        <v>Actuals</v>
      </c>
      <c r="I5" s="517" t="str">
        <f>IF(I6&lt;='RFPR cover'!$C$7,"Actuals","Forecast")</f>
        <v>Actuals</v>
      </c>
      <c r="J5" s="517" t="str">
        <f>IF(J6&lt;='RFPR cover'!$C$7,"Actuals","Forecast")</f>
        <v>Actuals</v>
      </c>
      <c r="K5" s="518" t="str">
        <f>IF(K6&lt;='RFPR cover'!$C$7,"Actuals","Forecast")</f>
        <v>Actuals</v>
      </c>
    </row>
    <row r="6" spans="1:12" s="2" customFormat="1">
      <c r="C6" s="137"/>
      <c r="D6" s="118">
        <f>'RFPR cover'!$C$13</f>
        <v>2014</v>
      </c>
      <c r="E6" s="119">
        <f>D6+1</f>
        <v>2015</v>
      </c>
      <c r="F6" s="119">
        <f t="shared" ref="F6:K6" si="0">E6+1</f>
        <v>2016</v>
      </c>
      <c r="G6" s="119">
        <f t="shared" si="0"/>
        <v>2017</v>
      </c>
      <c r="H6" s="119">
        <f t="shared" si="0"/>
        <v>2018</v>
      </c>
      <c r="I6" s="119">
        <f t="shared" si="0"/>
        <v>2019</v>
      </c>
      <c r="J6" s="119">
        <f t="shared" si="0"/>
        <v>2020</v>
      </c>
      <c r="K6" s="119">
        <f t="shared" si="0"/>
        <v>2021</v>
      </c>
    </row>
    <row r="7" spans="1:12" s="2" customFormat="1">
      <c r="C7" s="137"/>
    </row>
    <row r="8" spans="1:12" s="2" customFormat="1">
      <c r="B8" s="51" t="s">
        <v>135</v>
      </c>
      <c r="C8" s="138"/>
      <c r="D8" s="57"/>
      <c r="E8" s="57"/>
      <c r="F8" s="57"/>
      <c r="G8" s="57"/>
      <c r="H8" s="57"/>
      <c r="I8" s="57"/>
      <c r="J8" s="57"/>
      <c r="K8" s="57"/>
    </row>
    <row r="9" spans="1:12" s="2" customFormat="1">
      <c r="B9" s="217" t="s">
        <v>798</v>
      </c>
      <c r="C9" s="153" t="s">
        <v>129</v>
      </c>
      <c r="D9" s="920">
        <v>5.6347926382621276</v>
      </c>
      <c r="E9" s="920">
        <v>6.7730431490224001</v>
      </c>
      <c r="F9" s="920">
        <v>7.5369094465029765</v>
      </c>
      <c r="G9" s="920">
        <v>5.2557057731300469</v>
      </c>
      <c r="H9" s="920">
        <v>4.5652190000000292</v>
      </c>
      <c r="I9" s="920">
        <v>7.4391458000000474</v>
      </c>
      <c r="J9" s="920">
        <v>7.6232970300000336</v>
      </c>
      <c r="K9" s="920">
        <v>7.2201705157511649</v>
      </c>
    </row>
    <row r="10" spans="1:12" s="2" customFormat="1">
      <c r="B10" s="217" t="s">
        <v>778</v>
      </c>
      <c r="C10" s="153" t="s">
        <v>129</v>
      </c>
      <c r="D10" s="1349">
        <v>0</v>
      </c>
      <c r="E10" s="1349">
        <v>0</v>
      </c>
      <c r="F10" s="1349">
        <v>0</v>
      </c>
      <c r="G10" s="1349">
        <v>0</v>
      </c>
      <c r="H10" s="1349">
        <v>0</v>
      </c>
      <c r="I10" s="1349">
        <v>0</v>
      </c>
      <c r="J10" s="1349">
        <v>0</v>
      </c>
      <c r="K10" s="1349">
        <v>0</v>
      </c>
    </row>
    <row r="11" spans="1:12" s="2" customFormat="1">
      <c r="B11" s="217" t="s">
        <v>797</v>
      </c>
      <c r="C11" s="153" t="s">
        <v>129</v>
      </c>
      <c r="D11" s="920">
        <v>0.56347926382621283</v>
      </c>
      <c r="E11" s="920">
        <v>0.67730431490224008</v>
      </c>
      <c r="F11" s="920">
        <v>0.75369094465029773</v>
      </c>
      <c r="G11" s="920">
        <v>0.52557057731300472</v>
      </c>
      <c r="H11" s="920">
        <v>0.45652190000000292</v>
      </c>
      <c r="I11" s="920">
        <v>0.74391458000000477</v>
      </c>
      <c r="J11" s="920">
        <v>0.76232970300000336</v>
      </c>
      <c r="K11" s="920">
        <v>0.72201705157511653</v>
      </c>
    </row>
    <row r="12" spans="1:12" s="12" customFormat="1">
      <c r="B12" s="51" t="s">
        <v>133</v>
      </c>
      <c r="C12" s="153" t="s">
        <v>129</v>
      </c>
      <c r="D12" s="931">
        <f>D9-D10-D11</f>
        <v>5.0713133744359151</v>
      </c>
      <c r="E12" s="932">
        <f t="shared" ref="E12:K12" si="1">E9-E10-E11</f>
        <v>6.0957388341201604</v>
      </c>
      <c r="F12" s="932">
        <f t="shared" si="1"/>
        <v>6.7832185018526783</v>
      </c>
      <c r="G12" s="932">
        <f t="shared" si="1"/>
        <v>4.7301351958170423</v>
      </c>
      <c r="H12" s="932">
        <f t="shared" si="1"/>
        <v>4.1086971000000263</v>
      </c>
      <c r="I12" s="932">
        <f t="shared" si="1"/>
        <v>6.6952312200000428</v>
      </c>
      <c r="J12" s="932">
        <f t="shared" si="1"/>
        <v>6.8609673270000302</v>
      </c>
      <c r="K12" s="932">
        <f t="shared" si="1"/>
        <v>6.4981534641760481</v>
      </c>
      <c r="L12" s="2"/>
    </row>
    <row r="13" spans="1:12" s="12" customFormat="1">
      <c r="B13" s="51"/>
      <c r="C13" s="137"/>
      <c r="D13" s="52"/>
      <c r="E13" s="52"/>
      <c r="F13" s="52"/>
      <c r="G13" s="52"/>
      <c r="H13" s="52"/>
      <c r="I13" s="52"/>
      <c r="J13" s="52"/>
      <c r="K13" s="52"/>
      <c r="L13" s="2"/>
    </row>
    <row r="14" spans="1:12" s="2" customFormat="1">
      <c r="B14" s="51" t="s">
        <v>157</v>
      </c>
      <c r="C14" s="138"/>
      <c r="D14" s="57"/>
      <c r="E14" s="57"/>
      <c r="F14" s="57"/>
      <c r="G14" s="57"/>
      <c r="H14" s="57"/>
      <c r="I14" s="57"/>
      <c r="J14" s="57"/>
      <c r="K14" s="57"/>
    </row>
    <row r="15" spans="1:12" s="2" customFormat="1" ht="13.35" customHeight="1">
      <c r="B15" s="217" t="s">
        <v>800</v>
      </c>
      <c r="C15" s="153" t="s">
        <v>129</v>
      </c>
      <c r="D15" s="1349">
        <v>0</v>
      </c>
      <c r="E15" s="1349">
        <v>0</v>
      </c>
      <c r="F15" s="1349">
        <v>0</v>
      </c>
      <c r="G15" s="1349">
        <v>0</v>
      </c>
      <c r="H15" s="1349">
        <v>0</v>
      </c>
      <c r="I15" s="1349">
        <v>0</v>
      </c>
      <c r="J15" s="1349">
        <v>0</v>
      </c>
      <c r="K15" s="1349">
        <v>0</v>
      </c>
    </row>
    <row r="16" spans="1:12" s="2" customFormat="1">
      <c r="B16" s="217" t="s">
        <v>799</v>
      </c>
      <c r="C16" s="153" t="s">
        <v>129</v>
      </c>
      <c r="D16" s="1349">
        <v>0</v>
      </c>
      <c r="E16" s="1349">
        <v>0</v>
      </c>
      <c r="F16" s="1349">
        <v>0</v>
      </c>
      <c r="G16" s="1349">
        <v>0</v>
      </c>
      <c r="H16" s="1349">
        <v>0</v>
      </c>
      <c r="I16" s="1349">
        <v>0</v>
      </c>
      <c r="J16" s="1349">
        <v>0</v>
      </c>
      <c r="K16" s="1349">
        <v>0</v>
      </c>
    </row>
    <row r="17" spans="2:12" s="12" customFormat="1">
      <c r="B17" s="51" t="s">
        <v>134</v>
      </c>
      <c r="C17" s="153" t="s">
        <v>129</v>
      </c>
      <c r="D17" s="1350">
        <f>D15-D16</f>
        <v>0</v>
      </c>
      <c r="E17" s="1350">
        <f t="shared" ref="E17:K17" si="2">E15-E16</f>
        <v>0</v>
      </c>
      <c r="F17" s="1350">
        <f t="shared" si="2"/>
        <v>0</v>
      </c>
      <c r="G17" s="1350">
        <f t="shared" si="2"/>
        <v>0</v>
      </c>
      <c r="H17" s="1350">
        <f t="shared" si="2"/>
        <v>0</v>
      </c>
      <c r="I17" s="1350">
        <f t="shared" si="2"/>
        <v>0</v>
      </c>
      <c r="J17" s="1350">
        <f t="shared" si="2"/>
        <v>0</v>
      </c>
      <c r="K17" s="1350">
        <f t="shared" si="2"/>
        <v>0</v>
      </c>
      <c r="L17" s="2"/>
    </row>
    <row r="18" spans="2:12" s="12" customFormat="1">
      <c r="B18" s="51"/>
      <c r="C18" s="137"/>
      <c r="D18" s="52"/>
      <c r="E18" s="52"/>
      <c r="F18" s="52"/>
      <c r="G18" s="52"/>
      <c r="H18" s="52"/>
      <c r="I18" s="52"/>
      <c r="J18" s="52"/>
      <c r="K18" s="52"/>
      <c r="L18" s="2"/>
    </row>
    <row r="19" spans="2:12" s="2" customFormat="1">
      <c r="B19" s="51" t="s">
        <v>158</v>
      </c>
      <c r="C19" s="138"/>
      <c r="D19" s="57"/>
      <c r="E19" s="57"/>
      <c r="F19" s="57"/>
      <c r="G19" s="57"/>
      <c r="H19" s="57"/>
      <c r="I19" s="57"/>
      <c r="J19" s="57"/>
      <c r="K19" s="57"/>
    </row>
    <row r="20" spans="2:12" s="2" customFormat="1">
      <c r="B20" s="217" t="s">
        <v>709</v>
      </c>
      <c r="C20" s="153" t="s">
        <v>129</v>
      </c>
      <c r="D20" s="1349">
        <v>0</v>
      </c>
      <c r="E20" s="1349">
        <v>9.7586682577794945E-2</v>
      </c>
      <c r="F20" s="1349">
        <v>-1.7296607485489709E-2</v>
      </c>
      <c r="G20" s="1349">
        <v>0.10057710660264813</v>
      </c>
      <c r="H20" s="1349">
        <v>0.23739524924261735</v>
      </c>
      <c r="I20" s="1349">
        <v>0.38564605885550196</v>
      </c>
      <c r="J20" s="1349">
        <v>1.6811463524407078</v>
      </c>
      <c r="K20" s="1349">
        <v>1.1877356411335764</v>
      </c>
    </row>
    <row r="21" spans="2:12" s="2" customFormat="1">
      <c r="B21" s="217" t="s">
        <v>797</v>
      </c>
      <c r="C21" s="153" t="s">
        <v>129</v>
      </c>
      <c r="D21" s="1349">
        <v>0</v>
      </c>
      <c r="E21" s="1349">
        <v>0</v>
      </c>
      <c r="F21" s="1349">
        <v>7.4247041025654178E-3</v>
      </c>
      <c r="G21" s="1349">
        <v>0.33463908858440139</v>
      </c>
      <c r="H21" s="1349">
        <v>0.73977586968842612</v>
      </c>
      <c r="I21" s="1349">
        <v>1.179549602453333</v>
      </c>
      <c r="J21" s="1349">
        <v>5.1519871980119269</v>
      </c>
      <c r="K21" s="1349">
        <v>7.2282643588664222</v>
      </c>
    </row>
    <row r="22" spans="2:12" s="2" customFormat="1">
      <c r="B22" s="35"/>
      <c r="C22" s="139"/>
      <c r="D22" s="35"/>
      <c r="E22" s="35"/>
      <c r="F22" s="35"/>
      <c r="G22" s="35"/>
      <c r="H22" s="35"/>
      <c r="I22" s="35"/>
      <c r="J22" s="35"/>
      <c r="K22" s="35"/>
    </row>
    <row r="23" spans="2:12" s="2" customFormat="1">
      <c r="B23" s="217" t="s">
        <v>781</v>
      </c>
      <c r="C23" s="153" t="s">
        <v>129</v>
      </c>
      <c r="D23" s="1351">
        <v>0</v>
      </c>
      <c r="E23" s="1351">
        <v>0</v>
      </c>
      <c r="F23" s="1351">
        <v>0</v>
      </c>
      <c r="G23" s="1351">
        <v>0</v>
      </c>
      <c r="H23" s="1351">
        <v>0</v>
      </c>
      <c r="I23" s="1351">
        <v>0</v>
      </c>
      <c r="J23" s="1351">
        <v>0</v>
      </c>
      <c r="K23" s="1351">
        <v>0</v>
      </c>
    </row>
    <row r="24" spans="2:12" s="2" customFormat="1">
      <c r="B24" s="35"/>
      <c r="C24" s="139"/>
      <c r="D24" s="35"/>
      <c r="E24" s="35"/>
      <c r="F24" s="35"/>
      <c r="G24" s="35"/>
      <c r="H24" s="35"/>
      <c r="I24" s="35"/>
      <c r="J24" s="35"/>
      <c r="K24" s="35"/>
    </row>
    <row r="25" spans="2:12" s="2" customFormat="1">
      <c r="B25" s="81"/>
      <c r="C25" s="151"/>
      <c r="D25" s="81"/>
      <c r="E25" s="81"/>
      <c r="F25" s="81"/>
      <c r="G25" s="81"/>
      <c r="H25" s="81"/>
      <c r="I25" s="81"/>
      <c r="J25" s="81"/>
      <c r="K25" s="81"/>
      <c r="L25" s="81"/>
    </row>
    <row r="26" spans="2:12" s="2" customFormat="1">
      <c r="B26" s="35"/>
      <c r="C26" s="139"/>
      <c r="D26" s="35"/>
      <c r="E26" s="35"/>
      <c r="F26" s="35"/>
      <c r="G26" s="35"/>
      <c r="H26" s="35"/>
      <c r="I26" s="35"/>
      <c r="J26" s="35"/>
      <c r="K26" s="35"/>
    </row>
    <row r="27" spans="2:12" s="2" customFormat="1">
      <c r="B27" s="51" t="s">
        <v>648</v>
      </c>
      <c r="C27" s="139"/>
      <c r="D27" s="35"/>
      <c r="E27" s="35"/>
      <c r="F27" s="35"/>
      <c r="G27" s="35"/>
      <c r="H27" s="35"/>
      <c r="I27" s="35"/>
      <c r="J27" s="35"/>
      <c r="K27" s="35"/>
    </row>
    <row r="28" spans="2:12" s="2" customFormat="1">
      <c r="B28" s="217" t="s">
        <v>779</v>
      </c>
      <c r="C28" s="156" t="str">
        <f>'RFPR cover'!$C$14</f>
        <v>£m 09/10</v>
      </c>
      <c r="D28" s="981">
        <f>(SUM(D10,D11,D21)-D23)/Data!C34</f>
        <v>0.4829729527634059</v>
      </c>
      <c r="E28" s="981">
        <f>(SUM(E10,E11,E21)-E23)/Data!D34</f>
        <v>0.56937557268176919</v>
      </c>
      <c r="F28" s="981">
        <f>(SUM(F10,F11,F21)-F23)/Data!E34</f>
        <v>0.6330098336929344</v>
      </c>
      <c r="G28" s="981">
        <f>(SUM(G10,G11,G21)-G23)/Data!F34</f>
        <v>0.70041683892980022</v>
      </c>
      <c r="H28" s="981">
        <f>(SUM(H10,H11,H21)-H23)/Data!G34</f>
        <v>0.93893804790098223</v>
      </c>
      <c r="I28" s="981">
        <f>(SUM(I10,I11,I21)-I23)/Data!H34</f>
        <v>1.4649077903038721</v>
      </c>
      <c r="J28" s="981">
        <f>(SUM(J10,J11,J21)-J23)/Data!I34</f>
        <v>4.390674488823505</v>
      </c>
      <c r="K28" s="981">
        <f>(SUM(K10,K11,K21)-K23)/Data!J34</f>
        <v>5.8314099443062606</v>
      </c>
      <c r="L28" s="35"/>
    </row>
  </sheetData>
  <sheetProtection algorithmName="SHA-512" hashValue="S/phgAasNhrcWqONM1zmNpkSo3qLq5JIM8et8i2V7wGO5JcqVwWmY1M97RYfQzDRflpMn7oirNJxqld8mLQI9w==" saltValue="9Wa1mj2SK+DEVmhiqeOhNg==" spinCount="100000" sheet="1" objects="1" scenarios="1"/>
  <conditionalFormatting sqref="D6:K6">
    <cfRule type="expression" dxfId="50" priority="24">
      <formula>AND(D$5="Actuals",E$5="Forecast")</formula>
    </cfRule>
  </conditionalFormatting>
  <conditionalFormatting sqref="D5:K5">
    <cfRule type="expression" dxfId="49" priority="17">
      <formula>AND(D$5="Actuals",E$5="Forecast")</formula>
    </cfRule>
  </conditionalFormatting>
  <pageMargins left="0.70866141732283472" right="0.70866141732283472" top="0.74803149606299213" bottom="0.74803149606299213" header="0.31496062992125984" footer="0.31496062992125984"/>
  <pageSetup paperSize="8" scale="87" orientation="landscape"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FFFFCC"/>
    <pageSetUpPr fitToPage="1"/>
  </sheetPr>
  <dimension ref="A1:O91"/>
  <sheetViews>
    <sheetView showGridLines="0" zoomScale="60" zoomScaleNormal="60" workbookViewId="0">
      <pane ySplit="6" topLeftCell="A54" activePane="bottomLeft" state="frozen"/>
      <selection activeCell="B75" sqref="A1:XFD1048576"/>
      <selection pane="bottomLeft" activeCell="R52" sqref="R52"/>
    </sheetView>
  </sheetViews>
  <sheetFormatPr defaultRowHeight="12.6"/>
  <cols>
    <col min="1" max="1" width="8.36328125" customWidth="1"/>
    <col min="2" max="2" width="101.7265625" customWidth="1"/>
    <col min="3" max="3" width="14.08984375" customWidth="1"/>
    <col min="4" max="11" width="11.08984375" customWidth="1"/>
    <col min="12" max="13" width="12.90625" customWidth="1"/>
    <col min="14" max="14" width="5" customWidth="1"/>
  </cols>
  <sheetData>
    <row r="1" spans="1:14" s="31" customFormat="1" ht="21">
      <c r="A1" s="1321" t="s">
        <v>266</v>
      </c>
      <c r="B1" s="1317"/>
      <c r="C1" s="241"/>
      <c r="D1" s="241"/>
      <c r="E1" s="241"/>
      <c r="F1" s="241"/>
      <c r="G1" s="241"/>
      <c r="H1" s="241"/>
      <c r="I1" s="242"/>
      <c r="J1" s="242"/>
      <c r="K1" s="243"/>
      <c r="L1" s="243"/>
      <c r="M1" s="243"/>
      <c r="N1" s="244"/>
    </row>
    <row r="2" spans="1:14" s="31" customFormat="1" ht="21">
      <c r="A2" s="1310" t="str">
        <f>'RFPR cover'!C5</f>
        <v>NGET (TO)</v>
      </c>
      <c r="B2" s="1302"/>
      <c r="C2" s="29"/>
      <c r="D2" s="29"/>
      <c r="E2" s="29"/>
      <c r="F2" s="29"/>
      <c r="G2" s="29"/>
      <c r="H2" s="29"/>
      <c r="I2" s="27"/>
      <c r="J2" s="27"/>
      <c r="K2" s="27"/>
      <c r="L2" s="27"/>
      <c r="M2" s="27"/>
      <c r="N2" s="124"/>
    </row>
    <row r="3" spans="1:14" s="31" customFormat="1" ht="22.8">
      <c r="A3" s="1313">
        <f>'RFPR cover'!C7</f>
        <v>2021</v>
      </c>
      <c r="B3" s="1319" t="str">
        <f>'R1 - RoRE'!B3</f>
        <v/>
      </c>
      <c r="C3" s="245"/>
      <c r="D3" s="245"/>
      <c r="E3" s="245"/>
      <c r="F3" s="245"/>
      <c r="G3" s="245"/>
      <c r="H3" s="245"/>
      <c r="I3" s="240"/>
      <c r="J3" s="240"/>
      <c r="K3" s="240"/>
      <c r="L3" s="240"/>
      <c r="M3" s="240"/>
      <c r="N3" s="246"/>
    </row>
    <row r="4" spans="1:14" s="31" customFormat="1" ht="12.75" customHeight="1">
      <c r="A4" s="39"/>
      <c r="B4" s="39"/>
      <c r="C4" s="39"/>
      <c r="D4" s="39"/>
      <c r="E4" s="39"/>
      <c r="F4" s="39"/>
      <c r="G4" s="39"/>
      <c r="H4" s="39"/>
      <c r="I4" s="34"/>
      <c r="J4" s="34"/>
      <c r="K4" s="34"/>
      <c r="L4" s="33"/>
    </row>
    <row r="5" spans="1:14" s="2" customFormat="1">
      <c r="B5" s="3"/>
      <c r="C5" s="3"/>
      <c r="D5" s="516" t="str">
        <f>IF(D6&lt;='RFPR cover'!$C$7,"Actuals","Forecast")</f>
        <v>Actuals</v>
      </c>
      <c r="E5" s="517" t="str">
        <f>IF(E6&lt;='RFPR cover'!$C$7,"Actuals","Forecast")</f>
        <v>Actuals</v>
      </c>
      <c r="F5" s="517" t="str">
        <f>IF(F6&lt;='RFPR cover'!$C$7,"Actuals","Forecast")</f>
        <v>Actuals</v>
      </c>
      <c r="G5" s="517" t="str">
        <f>IF(G6&lt;='RFPR cover'!$C$7,"Actuals","Forecast")</f>
        <v>Actuals</v>
      </c>
      <c r="H5" s="517" t="str">
        <f>IF(H6&lt;='RFPR cover'!$C$7,"Actuals","Forecast")</f>
        <v>Actuals</v>
      </c>
      <c r="I5" s="517" t="str">
        <f>IF(I6&lt;='RFPR cover'!$C$7,"Actuals","Forecast")</f>
        <v>Actuals</v>
      </c>
      <c r="J5" s="517" t="str">
        <f>IF(J6&lt;='RFPR cover'!$C$7,"Actuals","Forecast")</f>
        <v>Actuals</v>
      </c>
      <c r="K5" s="518" t="str">
        <f>IF(K6&lt;='RFPR cover'!$C$7,"Actuals","Forecast")</f>
        <v>Actuals</v>
      </c>
    </row>
    <row r="6" spans="1:14" s="2" customFormat="1" ht="25.2">
      <c r="D6" s="118">
        <f>'RFPR cover'!$C$13</f>
        <v>2014</v>
      </c>
      <c r="E6" s="119">
        <f>D6+1</f>
        <v>2015</v>
      </c>
      <c r="F6" s="119">
        <f t="shared" ref="F6:K6" si="0">E6+1</f>
        <v>2016</v>
      </c>
      <c r="G6" s="119">
        <f t="shared" si="0"/>
        <v>2017</v>
      </c>
      <c r="H6" s="119">
        <f t="shared" si="0"/>
        <v>2018</v>
      </c>
      <c r="I6" s="119">
        <f t="shared" si="0"/>
        <v>2019</v>
      </c>
      <c r="J6" s="119">
        <f t="shared" si="0"/>
        <v>2020</v>
      </c>
      <c r="K6" s="187">
        <f t="shared" si="0"/>
        <v>2021</v>
      </c>
      <c r="L6" s="102" t="str">
        <f>"Cumulative to "&amp;'RFPR cover'!$C$7</f>
        <v>Cumulative to 2021</v>
      </c>
      <c r="M6" s="266" t="s">
        <v>110</v>
      </c>
    </row>
    <row r="7" spans="1:14" s="2" customFormat="1"/>
    <row r="8" spans="1:14">
      <c r="B8" s="807" t="str">
        <f>'R7a - Financing input'!C859</f>
        <v>Net Interest Per Statutory Accounts</v>
      </c>
      <c r="C8" s="153" t="s">
        <v>129</v>
      </c>
      <c r="D8" s="397">
        <f>'R7a - Financing input'!M859</f>
        <v>176</v>
      </c>
      <c r="E8" s="429">
        <f>'R7a - Financing input'!N859</f>
        <v>252</v>
      </c>
      <c r="F8" s="429">
        <f>'R7a - Financing input'!O859</f>
        <v>139</v>
      </c>
      <c r="G8" s="429">
        <f>'R7a - Financing input'!P859</f>
        <v>660</v>
      </c>
      <c r="H8" s="429">
        <f>'R7a - Financing input'!Q859</f>
        <v>179.14168844000005</v>
      </c>
      <c r="I8" s="429">
        <f>'R7a - Financing input'!R859</f>
        <v>158.89322112999997</v>
      </c>
      <c r="J8" s="429">
        <f>'R7a - Financing input'!S859</f>
        <v>197.77520444999999</v>
      </c>
      <c r="K8" s="430">
        <f>'R7a - Financing input'!T859</f>
        <v>97.580982439999957</v>
      </c>
      <c r="L8" s="35"/>
      <c r="M8" s="35"/>
    </row>
    <row r="9" spans="1:14">
      <c r="B9" s="14"/>
      <c r="C9" s="153"/>
      <c r="D9" s="221"/>
      <c r="E9" s="221"/>
      <c r="F9" s="221"/>
      <c r="G9" s="221"/>
      <c r="H9" s="221"/>
      <c r="I9" s="221"/>
      <c r="J9" s="221"/>
      <c r="K9" s="221"/>
      <c r="L9" s="35"/>
      <c r="M9" s="35"/>
    </row>
    <row r="10" spans="1:14">
      <c r="B10" s="14" t="s">
        <v>746</v>
      </c>
      <c r="C10" s="16"/>
      <c r="D10" s="222"/>
      <c r="E10" s="222"/>
      <c r="F10" s="222"/>
      <c r="G10" s="222"/>
      <c r="H10" s="222"/>
      <c r="I10" s="222"/>
      <c r="J10" s="222"/>
      <c r="K10" s="222"/>
      <c r="L10" s="35"/>
      <c r="M10" s="35"/>
    </row>
    <row r="11" spans="1:14">
      <c r="B11" s="421" t="str">
        <f>'R7a - Financing input'!C867</f>
        <v>Interest not qualifying for corporation tax relief</v>
      </c>
      <c r="C11" s="153" t="s">
        <v>129</v>
      </c>
      <c r="D11" s="1458">
        <f>'R7a - Financing input'!M867</f>
        <v>0</v>
      </c>
      <c r="E11" s="1458">
        <f>'R7a - Financing input'!N867</f>
        <v>0</v>
      </c>
      <c r="F11" s="1458">
        <f>'R7a - Financing input'!O867</f>
        <v>0</v>
      </c>
      <c r="G11" s="1458">
        <f>'R7a - Financing input'!P867</f>
        <v>0</v>
      </c>
      <c r="H11" s="1458">
        <f>'R7a - Financing input'!Q867</f>
        <v>0</v>
      </c>
      <c r="I11" s="1458">
        <f>'R7a - Financing input'!R867</f>
        <v>0</v>
      </c>
      <c r="J11" s="1458">
        <f>'R7a - Financing input'!S867</f>
        <v>0</v>
      </c>
      <c r="K11" s="1458">
        <f>'R7a - Financing input'!T867</f>
        <v>0</v>
      </c>
      <c r="L11" s="35"/>
      <c r="M11" s="35"/>
    </row>
    <row r="12" spans="1:14">
      <c r="B12" s="421" t="str">
        <f>'R7a - Financing input'!C868</f>
        <v>Fair value adjustments (e.g. losses on derivatives)</v>
      </c>
      <c r="C12" s="153" t="s">
        <v>129</v>
      </c>
      <c r="D12" s="1458">
        <f>'R7a - Financing input'!M868</f>
        <v>12</v>
      </c>
      <c r="E12" s="1458">
        <f>'R7a - Financing input'!N868</f>
        <v>-43</v>
      </c>
      <c r="F12" s="1458">
        <f>'R7a - Financing input'!O868</f>
        <v>-12</v>
      </c>
      <c r="G12" s="1458">
        <f>'R7a - Financing input'!P868</f>
        <v>-19</v>
      </c>
      <c r="H12" s="1458">
        <f>'R7a - Financing input'!Q868</f>
        <v>8.5499999999999989</v>
      </c>
      <c r="I12" s="1458">
        <f>'R7a - Financing input'!R868</f>
        <v>-2.4519302000000005</v>
      </c>
      <c r="J12" s="1458">
        <f>'R7a - Financing input'!S868</f>
        <v>-10.721041830000001</v>
      </c>
      <c r="K12" s="1458">
        <f>'R7a - Financing input'!T868</f>
        <v>51.095299930000003</v>
      </c>
      <c r="L12" s="35"/>
      <c r="M12" s="35"/>
    </row>
    <row r="13" spans="1:14">
      <c r="B13" s="421" t="str">
        <f>'R7a - Financing input'!C869</f>
        <v>Dividends on preference shares</v>
      </c>
      <c r="C13" s="153" t="s">
        <v>129</v>
      </c>
      <c r="D13" s="1458">
        <f>'R7a - Financing input'!M869</f>
        <v>0</v>
      </c>
      <c r="E13" s="1458">
        <f>'R7a - Financing input'!N869</f>
        <v>0</v>
      </c>
      <c r="F13" s="1458">
        <f>'R7a - Financing input'!O869</f>
        <v>0</v>
      </c>
      <c r="G13" s="1458">
        <f>'R7a - Financing input'!P869</f>
        <v>0</v>
      </c>
      <c r="H13" s="1458">
        <f>'R7a - Financing input'!Q869</f>
        <v>0</v>
      </c>
      <c r="I13" s="1458">
        <f>'R7a - Financing input'!R869</f>
        <v>0</v>
      </c>
      <c r="J13" s="1458">
        <f>'R7a - Financing input'!S869</f>
        <v>0</v>
      </c>
      <c r="K13" s="1458">
        <f>'R7a - Financing input'!T869</f>
        <v>0</v>
      </c>
      <c r="L13" s="35"/>
      <c r="M13" s="35"/>
    </row>
    <row r="14" spans="1:14">
      <c r="B14" s="421" t="str">
        <f>'R7a - Financing input'!C870</f>
        <v>Costs of early redemption on long term debt</v>
      </c>
      <c r="C14" s="153" t="s">
        <v>129</v>
      </c>
      <c r="D14" s="1458">
        <f>'R7a - Financing input'!M870</f>
        <v>0</v>
      </c>
      <c r="E14" s="1458">
        <f>'R7a - Financing input'!N870</f>
        <v>-63</v>
      </c>
      <c r="F14" s="1458">
        <f>'R7a - Financing input'!O870</f>
        <v>0</v>
      </c>
      <c r="G14" s="1458">
        <f>'R7a - Financing input'!P870</f>
        <v>-481</v>
      </c>
      <c r="H14" s="1458">
        <f>'R7a - Financing input'!Q870</f>
        <v>0</v>
      </c>
      <c r="I14" s="1458">
        <f>'R7a - Financing input'!R870</f>
        <v>0</v>
      </c>
      <c r="J14" s="1458">
        <f>'R7a - Financing input'!S870</f>
        <v>0</v>
      </c>
      <c r="K14" s="1458">
        <f>'R7a - Financing input'!T870</f>
        <v>0</v>
      </c>
      <c r="L14" s="35"/>
      <c r="M14" s="35"/>
    </row>
    <row r="15" spans="1:14">
      <c r="B15" s="421" t="str">
        <f>'R7a - Financing input'!C871</f>
        <v>Swap Termination Costs paid</v>
      </c>
      <c r="C15" s="153" t="s">
        <v>129</v>
      </c>
      <c r="D15" s="1458">
        <f>'R7a - Financing input'!M871</f>
        <v>0</v>
      </c>
      <c r="E15" s="1458">
        <f>'R7a - Financing input'!N871</f>
        <v>0</v>
      </c>
      <c r="F15" s="1458">
        <f>'R7a - Financing input'!O871</f>
        <v>0</v>
      </c>
      <c r="G15" s="1458">
        <f>'R7a - Financing input'!P871</f>
        <v>0</v>
      </c>
      <c r="H15" s="1458">
        <f>'R7a - Financing input'!Q871</f>
        <v>0</v>
      </c>
      <c r="I15" s="1458">
        <f>'R7a - Financing input'!R871</f>
        <v>0</v>
      </c>
      <c r="J15" s="1458">
        <f>'R7a - Financing input'!S871</f>
        <v>0</v>
      </c>
      <c r="K15" s="1458">
        <f>'R7a - Financing input'!T871</f>
        <v>0</v>
      </c>
      <c r="L15" s="35"/>
      <c r="M15" s="35"/>
    </row>
    <row r="16" spans="1:14">
      <c r="B16" s="421" t="str">
        <f>'R7a - Financing input'!C872</f>
        <v>Movements relating to pension fund liabilities reported within net interest</v>
      </c>
      <c r="C16" s="153" t="s">
        <v>129</v>
      </c>
      <c r="D16" s="1458">
        <f>'R7a - Financing input'!M872</f>
        <v>-26</v>
      </c>
      <c r="E16" s="1458">
        <f>'R7a - Financing input'!N872</f>
        <v>-19</v>
      </c>
      <c r="F16" s="1458">
        <f>'R7a - Financing input'!O872</f>
        <v>-14</v>
      </c>
      <c r="G16" s="1458">
        <f>'R7a - Financing input'!P872</f>
        <v>-7</v>
      </c>
      <c r="H16" s="1458">
        <f>'R7a - Financing input'!Q872</f>
        <v>-11</v>
      </c>
      <c r="I16" s="1458">
        <f>'R7a - Financing input'!R872</f>
        <v>2.0000000400000002</v>
      </c>
      <c r="J16" s="1458">
        <f>'R7a - Financing input'!S872</f>
        <v>3.00000037</v>
      </c>
      <c r="K16" s="1458">
        <f>'R7a - Financing input'!T872</f>
        <v>9.9999999600000002</v>
      </c>
      <c r="L16" s="35"/>
    </row>
    <row r="17" spans="2:12">
      <c r="B17" s="421" t="str">
        <f>'R7a - Financing input'!C873</f>
        <v>Debt issuance expenses (inc. amortisation to discounts that had previously benefitted from a tax deduction)</v>
      </c>
      <c r="C17" s="153" t="s">
        <v>129</v>
      </c>
      <c r="D17" s="1458">
        <f>'R7a - Financing input'!M873</f>
        <v>0</v>
      </c>
      <c r="E17" s="1458">
        <f>'R7a - Financing input'!N873</f>
        <v>0</v>
      </c>
      <c r="F17" s="1458">
        <f>'R7a - Financing input'!O873</f>
        <v>0</v>
      </c>
      <c r="G17" s="1458">
        <f>'R7a - Financing input'!P873</f>
        <v>0</v>
      </c>
      <c r="H17" s="1458">
        <f>'R7a - Financing input'!Q873</f>
        <v>0</v>
      </c>
      <c r="I17" s="1458">
        <f>'R7a - Financing input'!R873</f>
        <v>0</v>
      </c>
      <c r="J17" s="1458">
        <f>'R7a - Financing input'!S873</f>
        <v>0</v>
      </c>
      <c r="K17" s="1458">
        <f>'R7a - Financing input'!T873</f>
        <v>0</v>
      </c>
      <c r="L17" s="35"/>
    </row>
    <row r="18" spans="2:12" ht="12.75" customHeight="1">
      <c r="B18" s="421" t="str">
        <f>'R7a - Financing input'!C874</f>
        <v>Commitment fees for undrawn liquidity backup lines</v>
      </c>
      <c r="C18" s="153" t="s">
        <v>129</v>
      </c>
      <c r="D18" s="1458">
        <f>'R7a - Financing input'!M874</f>
        <v>-4</v>
      </c>
      <c r="E18" s="1458">
        <f>'R7a - Financing input'!N874</f>
        <v>-1.29</v>
      </c>
      <c r="F18" s="1458">
        <f>'R7a - Financing input'!O874</f>
        <v>-1.3</v>
      </c>
      <c r="G18" s="1458">
        <f>'R7a - Financing input'!P874</f>
        <v>-1.1180000000000001</v>
      </c>
      <c r="H18" s="1458">
        <f>'R7a - Financing input'!Q874</f>
        <v>-1.51</v>
      </c>
      <c r="I18" s="1458">
        <f>'R7a - Financing input'!R874</f>
        <v>-2.7196479500000001</v>
      </c>
      <c r="J18" s="1458">
        <f>'R7a - Financing input'!S874</f>
        <v>-1.4</v>
      </c>
      <c r="K18" s="1458">
        <f>'R7a - Financing input'!T874</f>
        <v>-0.89019207999999994</v>
      </c>
      <c r="L18" s="35"/>
    </row>
    <row r="19" spans="2:12">
      <c r="B19" s="421" t="str">
        <f>'R7a - Financing input'!C875</f>
        <v>Allocated to NGET (SO) (regulated basis)</v>
      </c>
      <c r="C19" s="153" t="s">
        <v>129</v>
      </c>
      <c r="D19" s="1458">
        <f>'R7a - Financing input'!M875</f>
        <v>-2.8530000000000002</v>
      </c>
      <c r="E19" s="1458">
        <f>'R7a - Financing input'!N875</f>
        <v>-2.4700000000000002</v>
      </c>
      <c r="F19" s="1458">
        <f>'R7a - Financing input'!O875</f>
        <v>-2.2999999999999998</v>
      </c>
      <c r="G19" s="1458">
        <f>'R7a - Financing input'!P875</f>
        <v>-2.5150000000000001</v>
      </c>
      <c r="H19" s="1458">
        <f>'R7a - Financing input'!Q875</f>
        <v>-3.43</v>
      </c>
      <c r="I19" s="1458">
        <f>'R7a - Financing input'!R875</f>
        <v>-2.1377354855302975</v>
      </c>
      <c r="J19" s="1458">
        <f>'R7a - Financing input'!S875</f>
        <v>0</v>
      </c>
      <c r="K19" s="1458">
        <f>'R7a - Financing input'!T875</f>
        <v>0</v>
      </c>
      <c r="L19" s="35"/>
    </row>
    <row r="20" spans="2:12">
      <c r="B20" s="421" t="str">
        <f>'R7a - Financing input'!C876</f>
        <v>Capitalised interest added back</v>
      </c>
      <c r="C20" s="153" t="s">
        <v>129</v>
      </c>
      <c r="D20" s="1458">
        <f>'R7a - Financing input'!M876</f>
        <v>119</v>
      </c>
      <c r="E20" s="1458">
        <f>'R7a - Financing input'!N876</f>
        <v>94</v>
      </c>
      <c r="F20" s="1458">
        <f>'R7a - Financing input'!O876</f>
        <v>91</v>
      </c>
      <c r="G20" s="1458">
        <f>'R7a - Financing input'!P876</f>
        <v>84</v>
      </c>
      <c r="H20" s="1458">
        <f>'R7a - Financing input'!Q876</f>
        <v>90.183999999999997</v>
      </c>
      <c r="I20" s="1458">
        <f>'R7a - Financing input'!R876</f>
        <v>71.909534980000004</v>
      </c>
      <c r="J20" s="1458">
        <f>'R7a - Financing input'!S876</f>
        <v>33.071227229999998</v>
      </c>
      <c r="K20" s="1458">
        <f>'R7a - Financing input'!T876</f>
        <v>29.019026299999997</v>
      </c>
      <c r="L20" s="35"/>
    </row>
    <row r="21" spans="2:12">
      <c r="B21" s="421" t="str">
        <f>'R7a - Financing input'!C877</f>
        <v>Provision unwind added back</v>
      </c>
      <c r="C21" s="153" t="s">
        <v>129</v>
      </c>
      <c r="D21" s="1458">
        <f>'R7a - Financing input'!M877</f>
        <v>-4</v>
      </c>
      <c r="E21" s="1458">
        <f>'R7a - Financing input'!N877</f>
        <v>-3</v>
      </c>
      <c r="F21" s="1458">
        <f>'R7a - Financing input'!O877</f>
        <v>-4</v>
      </c>
      <c r="G21" s="1458">
        <f>'R7a - Financing input'!P877</f>
        <v>-4</v>
      </c>
      <c r="H21" s="1458">
        <f>'R7a - Financing input'!Q877</f>
        <v>-1.52</v>
      </c>
      <c r="I21" s="1458">
        <f>'R7a - Financing input'!R877</f>
        <v>-1.2311780000000001</v>
      </c>
      <c r="J21" s="1458">
        <f>'R7a - Financing input'!S877</f>
        <v>-1.9960165400000001</v>
      </c>
      <c r="K21" s="1458">
        <f>'R7a - Financing input'!T877</f>
        <v>-1.8720300000000001</v>
      </c>
      <c r="L21" s="35"/>
    </row>
    <row r="22" spans="2:12">
      <c r="B22" s="421" t="str">
        <f>'R7a - Financing input'!C878</f>
        <v>Rounding adjustment</v>
      </c>
      <c r="C22" s="153" t="s">
        <v>129</v>
      </c>
      <c r="D22" s="1458">
        <f>'R7a - Financing input'!M878</f>
        <v>0.2</v>
      </c>
      <c r="E22" s="1458">
        <f>'R7a - Financing input'!N878</f>
        <v>-1.84</v>
      </c>
      <c r="F22" s="1458">
        <f>'R7a - Financing input'!O878</f>
        <v>1.2</v>
      </c>
      <c r="G22" s="1458">
        <f>'R7a - Financing input'!P878</f>
        <v>-0.5</v>
      </c>
      <c r="H22" s="1458">
        <f>'R7a - Financing input'!Q878</f>
        <v>-0.19</v>
      </c>
      <c r="I22" s="1458">
        <f>'R7a - Financing input'!R878</f>
        <v>0</v>
      </c>
      <c r="J22" s="1458">
        <f>'R7a - Financing input'!S878</f>
        <v>0</v>
      </c>
      <c r="K22" s="1458">
        <f>'R7a - Financing input'!T878</f>
        <v>0</v>
      </c>
      <c r="L22" s="35"/>
    </row>
    <row r="23" spans="2:12">
      <c r="B23" s="421" t="str">
        <f>'R7a - Financing input'!C879</f>
        <v>Customer debt</v>
      </c>
      <c r="C23" s="153" t="s">
        <v>129</v>
      </c>
      <c r="D23" s="1458">
        <f>'R7a - Financing input'!M879</f>
        <v>0</v>
      </c>
      <c r="E23" s="1458">
        <f>'R7a - Financing input'!N879</f>
        <v>9.74</v>
      </c>
      <c r="F23" s="1458">
        <f>'R7a - Financing input'!O879</f>
        <v>0</v>
      </c>
      <c r="G23" s="1458">
        <f>'R7a - Financing input'!P879</f>
        <v>0</v>
      </c>
      <c r="H23" s="1458">
        <f>'R7a - Financing input'!Q879</f>
        <v>0</v>
      </c>
      <c r="I23" s="1458">
        <f>'R7a - Financing input'!R879</f>
        <v>0</v>
      </c>
      <c r="J23" s="1458">
        <f>'R7a - Financing input'!S879</f>
        <v>0</v>
      </c>
      <c r="K23" s="1458">
        <f>'R7a - Financing input'!T879</f>
        <v>0</v>
      </c>
      <c r="L23" s="35"/>
    </row>
    <row r="24" spans="2:12">
      <c r="B24" s="421" t="str">
        <f>'R7a - Financing input'!C880</f>
        <v>Exceptional Costs of early redemption on long term debt- TBC</v>
      </c>
      <c r="C24" s="153" t="s">
        <v>129</v>
      </c>
      <c r="D24" s="1458">
        <f>'R7a - Financing input'!M880</f>
        <v>0</v>
      </c>
      <c r="E24" s="1458">
        <f>'R7a - Financing input'!N880</f>
        <v>0</v>
      </c>
      <c r="F24" s="1458">
        <f>'R7a - Financing input'!O880</f>
        <v>0</v>
      </c>
      <c r="G24" s="1458">
        <f>'R7a - Financing input'!P880</f>
        <v>0</v>
      </c>
      <c r="H24" s="1458">
        <f>'R7a - Financing input'!Q880</f>
        <v>0</v>
      </c>
      <c r="I24" s="1458">
        <f>'R7a - Financing input'!R880</f>
        <v>0</v>
      </c>
      <c r="J24" s="1458">
        <f>'R7a - Financing input'!S880</f>
        <v>0</v>
      </c>
      <c r="K24" s="1458">
        <f>'R7a - Financing input'!T880</f>
        <v>0</v>
      </c>
      <c r="L24" s="35"/>
    </row>
    <row r="25" spans="2:12">
      <c r="B25" s="421" t="str">
        <f>'R7a - Financing input'!C881</f>
        <v>7. IFRS 16 Right of Use Lease Liability</v>
      </c>
      <c r="C25" s="153" t="s">
        <v>129</v>
      </c>
      <c r="D25" s="1458">
        <f>'R7a - Financing input'!M881</f>
        <v>0</v>
      </c>
      <c r="E25" s="1458">
        <f>'R7a - Financing input'!N881</f>
        <v>0</v>
      </c>
      <c r="F25" s="1458">
        <f>'R7a - Financing input'!O881</f>
        <v>0</v>
      </c>
      <c r="G25" s="1458">
        <f>'R7a - Financing input'!P881</f>
        <v>0</v>
      </c>
      <c r="H25" s="1458">
        <f>'R7a - Financing input'!Q881</f>
        <v>0</v>
      </c>
      <c r="I25" s="1458">
        <f>'R7a - Financing input'!R881</f>
        <v>0</v>
      </c>
      <c r="J25" s="1458">
        <f>'R7a - Financing input'!S881</f>
        <v>-1.2</v>
      </c>
      <c r="K25" s="1458">
        <f>'R7a - Financing input'!T881</f>
        <v>-1.2</v>
      </c>
      <c r="L25" s="35"/>
    </row>
    <row r="26" spans="2:12">
      <c r="B26" s="421" t="str">
        <f>'R7a - Financing input'!C882</f>
        <v>8. Other adjustment (Overwrite)</v>
      </c>
      <c r="C26" s="153" t="s">
        <v>129</v>
      </c>
      <c r="D26" s="1458">
        <f>'R7a - Financing input'!M882</f>
        <v>0</v>
      </c>
      <c r="E26" s="1458">
        <f>'R7a - Financing input'!N882</f>
        <v>0</v>
      </c>
      <c r="F26" s="1458">
        <f>'R7a - Financing input'!O882</f>
        <v>0</v>
      </c>
      <c r="G26" s="1458">
        <f>'R7a - Financing input'!P882</f>
        <v>0</v>
      </c>
      <c r="H26" s="1458">
        <f>'R7a - Financing input'!Q882</f>
        <v>0</v>
      </c>
      <c r="I26" s="1458">
        <f>'R7a - Financing input'!R882</f>
        <v>0</v>
      </c>
      <c r="J26" s="1458">
        <f>'R7a - Financing input'!S882</f>
        <v>0</v>
      </c>
      <c r="K26" s="1458">
        <f>'R7a - Financing input'!T882</f>
        <v>0</v>
      </c>
      <c r="L26" s="35"/>
    </row>
    <row r="27" spans="2:12">
      <c r="B27" s="421" t="str">
        <f>'R7a - Financing input'!C883</f>
        <v>9. Other adjustment (Overwrite)</v>
      </c>
      <c r="C27" s="153" t="s">
        <v>129</v>
      </c>
      <c r="D27" s="1458">
        <f>'R7a - Financing input'!M883</f>
        <v>0</v>
      </c>
      <c r="E27" s="1458">
        <f>'R7a - Financing input'!N883</f>
        <v>0</v>
      </c>
      <c r="F27" s="1458">
        <f>'R7a - Financing input'!O883</f>
        <v>0</v>
      </c>
      <c r="G27" s="1458">
        <f>'R7a - Financing input'!P883</f>
        <v>0</v>
      </c>
      <c r="H27" s="1458">
        <f>'R7a - Financing input'!Q883</f>
        <v>0</v>
      </c>
      <c r="I27" s="1458">
        <f>'R7a - Financing input'!R883</f>
        <v>0</v>
      </c>
      <c r="J27" s="1458">
        <f>'R7a - Financing input'!S883</f>
        <v>0</v>
      </c>
      <c r="K27" s="1458">
        <f>'R7a - Financing input'!T883</f>
        <v>0</v>
      </c>
      <c r="L27" s="35"/>
    </row>
    <row r="28" spans="2:12">
      <c r="B28" s="13" t="s">
        <v>20</v>
      </c>
      <c r="C28" s="153" t="s">
        <v>129</v>
      </c>
      <c r="D28" s="143">
        <f t="shared" ref="D28:K28" si="1">SUM(D8,D11:D27)</f>
        <v>270.34699999999998</v>
      </c>
      <c r="E28" s="144">
        <f t="shared" si="1"/>
        <v>222.14000000000001</v>
      </c>
      <c r="F28" s="144">
        <f t="shared" si="1"/>
        <v>197.6</v>
      </c>
      <c r="G28" s="144">
        <f t="shared" si="1"/>
        <v>228.86700000000002</v>
      </c>
      <c r="H28" s="144">
        <f t="shared" si="1"/>
        <v>260.22568844000006</v>
      </c>
      <c r="I28" s="144">
        <f t="shared" si="1"/>
        <v>224.26226451446968</v>
      </c>
      <c r="J28" s="144">
        <f t="shared" si="1"/>
        <v>218.52937368000002</v>
      </c>
      <c r="K28" s="145">
        <f t="shared" si="1"/>
        <v>183.73308655</v>
      </c>
      <c r="L28" s="35"/>
    </row>
    <row r="29" spans="2:12">
      <c r="B29" s="422" t="s">
        <v>822</v>
      </c>
      <c r="C29" s="153" t="s">
        <v>129</v>
      </c>
      <c r="D29" s="431"/>
      <c r="E29" s="432"/>
      <c r="F29" s="432"/>
      <c r="G29" s="982"/>
      <c r="H29" s="982"/>
      <c r="I29" s="982"/>
      <c r="J29" s="982"/>
      <c r="K29" s="983"/>
      <c r="L29" s="35"/>
    </row>
    <row r="30" spans="2:12">
      <c r="B30" s="395" t="s">
        <v>565</v>
      </c>
      <c r="C30" s="153" t="s">
        <v>129</v>
      </c>
      <c r="D30" s="143">
        <f>SUM(D28:D29)</f>
        <v>270.34699999999998</v>
      </c>
      <c r="E30" s="144">
        <f t="shared" ref="E30:K30" si="2">SUM(E28:E29)</f>
        <v>222.14000000000001</v>
      </c>
      <c r="F30" s="144">
        <f t="shared" si="2"/>
        <v>197.6</v>
      </c>
      <c r="G30" s="144">
        <f t="shared" si="2"/>
        <v>228.86700000000002</v>
      </c>
      <c r="H30" s="144">
        <f t="shared" si="2"/>
        <v>260.22568844000006</v>
      </c>
      <c r="I30" s="144">
        <f t="shared" si="2"/>
        <v>224.26226451446968</v>
      </c>
      <c r="J30" s="144">
        <f t="shared" si="2"/>
        <v>218.52937368000002</v>
      </c>
      <c r="K30" s="145">
        <f t="shared" si="2"/>
        <v>183.73308655</v>
      </c>
    </row>
    <row r="31" spans="2:12">
      <c r="B31" s="205" t="s">
        <v>22</v>
      </c>
      <c r="C31" s="153" t="s">
        <v>129</v>
      </c>
      <c r="D31" s="912">
        <v>256.34198768184831</v>
      </c>
      <c r="E31" s="912">
        <v>213.12057400241429</v>
      </c>
      <c r="F31" s="912">
        <v>190.5558742086331</v>
      </c>
      <c r="G31" s="912">
        <v>220.09939135988333</v>
      </c>
      <c r="H31" s="912">
        <v>243.22568844000006</v>
      </c>
      <c r="I31" s="912">
        <v>198.26226451446968</v>
      </c>
      <c r="J31" s="912">
        <v>201.98568368000002</v>
      </c>
      <c r="K31" s="912">
        <v>182.75851355</v>
      </c>
    </row>
    <row r="32" spans="2:12">
      <c r="B32" s="205" t="s">
        <v>740</v>
      </c>
      <c r="C32" s="153" t="s">
        <v>129</v>
      </c>
      <c r="D32" s="912">
        <v>14.005012318151675</v>
      </c>
      <c r="E32" s="912">
        <v>9.0194259975857154</v>
      </c>
      <c r="F32" s="912">
        <v>7.0441257913669055</v>
      </c>
      <c r="G32" s="912">
        <v>8.7676086401166895</v>
      </c>
      <c r="H32" s="912">
        <v>17</v>
      </c>
      <c r="I32" s="912">
        <v>26</v>
      </c>
      <c r="J32" s="912">
        <v>16.543689999999998</v>
      </c>
      <c r="K32" s="912">
        <v>0.97457300000000013</v>
      </c>
    </row>
    <row r="33" spans="2:14">
      <c r="B33" s="205"/>
      <c r="D33" s="218" t="str">
        <f>IF(ABS(D30-SUM(D31:D32))&lt;'RFPR cover'!$F$14,"OK","ERROR")</f>
        <v>OK</v>
      </c>
      <c r="E33" s="219" t="str">
        <f>IF(ABS(E30-SUM(E31:E32))&lt;'RFPR cover'!$F$14,"OK","ERROR")</f>
        <v>OK</v>
      </c>
      <c r="F33" s="219" t="str">
        <f>IF(ABS(F30-SUM(F31:F32))&lt;'RFPR cover'!$F$14,"OK","ERROR")</f>
        <v>OK</v>
      </c>
      <c r="G33" s="219" t="str">
        <f>IF(ABS(G30-SUM(G31:G32))&lt;'RFPR cover'!$F$14,"OK","ERROR")</f>
        <v>OK</v>
      </c>
      <c r="H33" s="219" t="str">
        <f>IF(ABS(H30-SUM(H31:H32))&lt;'RFPR cover'!$F$14,"OK","ERROR")</f>
        <v>OK</v>
      </c>
      <c r="I33" s="219" t="str">
        <f>IF(ABS(I30-SUM(I31:I32))&lt;'RFPR cover'!$F$14,"OK","ERROR")</f>
        <v>OK</v>
      </c>
      <c r="J33" s="219" t="str">
        <f>IF(ABS(J30-SUM(J31:J32))&lt;'RFPR cover'!$F$14,"OK","ERROR")</f>
        <v>OK</v>
      </c>
      <c r="K33" s="220" t="str">
        <f>IF(ABS(K30-SUM(K31:K32))&lt;'RFPR cover'!$F$14,"OK","ERROR")</f>
        <v>OK</v>
      </c>
    </row>
    <row r="34" spans="2:14">
      <c r="D34" s="23"/>
      <c r="E34" s="23"/>
      <c r="F34" s="23"/>
      <c r="G34" s="23"/>
      <c r="H34" s="23"/>
      <c r="I34" s="23"/>
      <c r="J34" s="23"/>
      <c r="K34" s="23"/>
    </row>
    <row r="35" spans="2:14">
      <c r="B35" s="205" t="s">
        <v>816</v>
      </c>
      <c r="C35" s="153" t="s">
        <v>129</v>
      </c>
      <c r="D35" s="912">
        <v>70.757824419304526</v>
      </c>
      <c r="E35" s="912">
        <v>51.43213653901698</v>
      </c>
      <c r="F35" s="912">
        <v>31.310037239580286</v>
      </c>
      <c r="G35" s="912">
        <v>79.080427584904612</v>
      </c>
      <c r="H35" s="912">
        <v>132.44568975568799</v>
      </c>
      <c r="I35" s="912">
        <v>100.37930577191682</v>
      </c>
      <c r="J35" s="912">
        <v>75.988274046365589</v>
      </c>
      <c r="K35" s="912">
        <v>44.211108445533945</v>
      </c>
    </row>
    <row r="36" spans="2:14" s="31" customFormat="1">
      <c r="D36" s="1507"/>
      <c r="E36" s="1507"/>
      <c r="F36" s="1507"/>
      <c r="G36" s="1507"/>
      <c r="H36" s="1507"/>
      <c r="I36" s="1507"/>
      <c r="J36" s="1507"/>
      <c r="K36" s="1507"/>
    </row>
    <row r="37" spans="2:14">
      <c r="B37" s="205" t="s">
        <v>83</v>
      </c>
      <c r="C37" s="153" t="s">
        <v>129</v>
      </c>
      <c r="D37" s="1458">
        <f>('R8 - Net Debt'!D54-AVERAGE('R8 - Net Debt'!D8,('R8 - Net Debt'!D10-'R8a - Net Debt input'!T19)))*(Data!C36-1)</f>
        <v>165.6985494071258</v>
      </c>
      <c r="E37" s="1458">
        <f>('R8 - Net Debt'!E54-AVERAGE(('R8 - Net Debt'!E8-'R8a - Net Debt input'!T19),('R8 - Net Debt'!E10-'R8a - Net Debt input'!U19)))*(Data!D36-1)</f>
        <v>123.84664774185246</v>
      </c>
      <c r="F37" s="1458">
        <f>('R8 - Net Debt'!F54-AVERAGE(('R8 - Net Debt'!F8-'R8a - Net Debt input'!U19),('R8 - Net Debt'!F10-'R8a - Net Debt input'!V19)))*(Data!E36-1)</f>
        <v>70.191451530583009</v>
      </c>
      <c r="G37" s="1458">
        <f>('R8 - Net Debt'!G54-AVERAGE(('R8 - Net Debt'!G8-'R8a - Net Debt input'!V19),('R8 - Net Debt'!G10-'R8a - Net Debt input'!W19)))*(Data!F36-1)</f>
        <v>143.43684783739994</v>
      </c>
      <c r="H37" s="1458">
        <f>('R8 - Net Debt'!H54-AVERAGE(('R8 - Net Debt'!H8-'R8a - Net Debt input'!W19),('R8 - Net Debt'!H10-'R8a - Net Debt input'!X19)))*(Data!G36-1)</f>
        <v>264.10571587128021</v>
      </c>
      <c r="I37" s="1458">
        <f>('R8 - Net Debt'!I54-AVERAGE(('R8 - Net Debt'!I8-'R8a - Net Debt input'!X19),('R8 - Net Debt'!I10-'R8a - Net Debt input'!Y19)))*(Data!H36-1)</f>
        <v>218.62494122018728</v>
      </c>
      <c r="J37" s="1458">
        <f>('R8 - Net Debt'!J54-AVERAGE(('R8 - Net Debt'!J8-'R8a - Net Debt input'!Y19),('R8 - Net Debt'!J10-'R8a - Net Debt input'!Z19)))*(Data!I36-1)</f>
        <v>189.84199301473723</v>
      </c>
      <c r="K37" s="1458">
        <f>('R8 - Net Debt'!K54-AVERAGE(('R8 - Net Debt'!K8-'R8a - Net Debt input'!Z19),('R8 - Net Debt'!K10-'R8a - Net Debt input'!AA19)))*(Data!J36-1)</f>
        <v>94.989869581391957</v>
      </c>
      <c r="N37" s="307"/>
    </row>
    <row r="38" spans="2:14" s="31" customFormat="1">
      <c r="B38" s="204"/>
      <c r="C38" s="1160"/>
      <c r="D38" s="1162"/>
      <c r="E38" s="1162"/>
      <c r="F38" s="1162"/>
      <c r="G38" s="1162"/>
      <c r="H38" s="1162"/>
      <c r="I38" s="1162"/>
      <c r="J38" s="1162"/>
      <c r="K38" s="1162"/>
      <c r="L38"/>
      <c r="M38"/>
      <c r="N38" s="1161"/>
    </row>
    <row r="39" spans="2:14">
      <c r="B39" s="205" t="s">
        <v>765</v>
      </c>
      <c r="C39" s="153" t="s">
        <v>129</v>
      </c>
      <c r="D39" s="103">
        <f t="shared" ref="D39:K39" si="3">D30-D37</f>
        <v>104.64845059287418</v>
      </c>
      <c r="E39" s="103">
        <f t="shared" si="3"/>
        <v>98.29335225814755</v>
      </c>
      <c r="F39" s="103">
        <f t="shared" si="3"/>
        <v>127.40854846941698</v>
      </c>
      <c r="G39" s="103">
        <f t="shared" si="3"/>
        <v>85.430152162600081</v>
      </c>
      <c r="H39" s="103">
        <f t="shared" si="3"/>
        <v>-3.8800274312801548</v>
      </c>
      <c r="I39" s="103">
        <f t="shared" si="3"/>
        <v>5.6373232942823961</v>
      </c>
      <c r="J39" s="103">
        <f t="shared" si="3"/>
        <v>28.687380665262793</v>
      </c>
      <c r="K39" s="103">
        <f t="shared" si="3"/>
        <v>88.743216968608039</v>
      </c>
    </row>
    <row r="40" spans="2:14">
      <c r="B40" s="205"/>
      <c r="C40" s="153"/>
      <c r="D40" s="153"/>
      <c r="E40" s="153"/>
      <c r="F40" s="153"/>
      <c r="G40" s="153"/>
      <c r="H40" s="153"/>
      <c r="I40" s="153"/>
      <c r="J40" s="153"/>
      <c r="K40" s="153"/>
      <c r="L40" s="153"/>
      <c r="N40" s="307"/>
    </row>
    <row r="41" spans="2:14">
      <c r="B41" s="1227" t="s">
        <v>629</v>
      </c>
      <c r="C41" s="153" t="s">
        <v>128</v>
      </c>
      <c r="D41" s="828">
        <f>Data!C34</f>
        <v>1.1666890673736021</v>
      </c>
      <c r="E41" s="828">
        <f>Data!D34</f>
        <v>1.1895563269638081</v>
      </c>
      <c r="F41" s="828">
        <f>Data!E34</f>
        <v>1.2023757108362261</v>
      </c>
      <c r="G41" s="828">
        <f>Data!F34</f>
        <v>1.2281396135646323</v>
      </c>
      <c r="H41" s="828">
        <f>Data!G34</f>
        <v>1.2740965949380583</v>
      </c>
      <c r="I41" s="828">
        <f>Data!H34</f>
        <v>1.3130274787154661</v>
      </c>
      <c r="J41" s="828">
        <f>Data!I34</f>
        <v>1.3470178479563604</v>
      </c>
      <c r="K41" s="828">
        <f>Data!J34</f>
        <v>1.3633549152558082</v>
      </c>
      <c r="L41" s="153"/>
      <c r="N41" s="307"/>
    </row>
    <row r="42" spans="2:14">
      <c r="L42" s="156"/>
      <c r="M42" s="156"/>
      <c r="N42" s="156"/>
    </row>
    <row r="43" spans="2:14">
      <c r="B43" s="1171" t="s">
        <v>686</v>
      </c>
      <c r="C43" s="157" t="str">
        <f>'RFPR cover'!$C$14</f>
        <v>£m 09/10</v>
      </c>
      <c r="D43" s="146">
        <f t="shared" ref="D43:K43" si="4">D39/D41</f>
        <v>89.696949700963657</v>
      </c>
      <c r="E43" s="147">
        <f t="shared" si="4"/>
        <v>82.630263090633875</v>
      </c>
      <c r="F43" s="147">
        <f t="shared" si="4"/>
        <v>105.96400719106936</v>
      </c>
      <c r="G43" s="147">
        <f t="shared" si="4"/>
        <v>69.560619345745266</v>
      </c>
      <c r="H43" s="147">
        <f t="shared" si="4"/>
        <v>-3.0453165377690903</v>
      </c>
      <c r="I43" s="147">
        <f t="shared" si="4"/>
        <v>4.2933780028711857</v>
      </c>
      <c r="J43" s="147">
        <f t="shared" si="4"/>
        <v>21.296956613296622</v>
      </c>
      <c r="K43" s="148">
        <f t="shared" si="4"/>
        <v>65.091793762269916</v>
      </c>
      <c r="L43" s="986">
        <f>SUM(D43:INDEX(D43:K43,0,MATCH('RFPR cover'!$C$7,$D$6:$K$6,0)))</f>
        <v>435.48865116908081</v>
      </c>
      <c r="M43" s="987">
        <f>SUM(D43:K43)</f>
        <v>435.48865116908081</v>
      </c>
    </row>
    <row r="44" spans="2:14" s="31" customFormat="1">
      <c r="D44" s="1507"/>
      <c r="E44" s="1507"/>
      <c r="F44" s="1507"/>
      <c r="G44" s="1507"/>
      <c r="H44" s="1507"/>
      <c r="I44" s="1507"/>
      <c r="J44" s="1507"/>
      <c r="K44" s="1507"/>
    </row>
    <row r="45" spans="2:14">
      <c r="B45" s="1171" t="s">
        <v>803</v>
      </c>
      <c r="C45" s="153"/>
      <c r="D45" s="1095"/>
      <c r="E45" s="1095"/>
      <c r="F45" s="1095"/>
      <c r="G45" s="1095"/>
      <c r="H45" s="1095"/>
      <c r="I45" s="1095"/>
      <c r="J45" s="1095"/>
      <c r="K45" s="1095"/>
      <c r="L45" s="1166"/>
      <c r="M45" s="1166"/>
    </row>
    <row r="46" spans="2:14">
      <c r="B46" s="421" t="str">
        <f>'R7a - Financing input'!C886</f>
        <v>Add back Debt Issuance expenses</v>
      </c>
      <c r="C46" s="153" t="s">
        <v>129</v>
      </c>
      <c r="D46" s="1458">
        <f>'R7a - Financing input'!M886</f>
        <v>0</v>
      </c>
      <c r="E46" s="1458">
        <f>'R7a - Financing input'!N886</f>
        <v>0</v>
      </c>
      <c r="F46" s="1458">
        <f>'R7a - Financing input'!O886</f>
        <v>0</v>
      </c>
      <c r="G46" s="1458">
        <f>'R7a - Financing input'!P886</f>
        <v>0</v>
      </c>
      <c r="H46" s="1458">
        <f>'R7a - Financing input'!Q886</f>
        <v>0</v>
      </c>
      <c r="I46" s="1458">
        <f>'R7a - Financing input'!R886</f>
        <v>0</v>
      </c>
      <c r="J46" s="1458">
        <f>'R7a - Financing input'!S886</f>
        <v>0</v>
      </c>
      <c r="K46" s="1458">
        <f>'R7a - Financing input'!T886</f>
        <v>0</v>
      </c>
      <c r="L46" s="1460">
        <f>SUM(D46:INDEX(D46:K46,0,MATCH('RFPR cover'!$C$7,$D$6:$K$6,0)))</f>
        <v>0</v>
      </c>
      <c r="M46" s="1460">
        <f>SUM(D46:K46)</f>
        <v>0</v>
      </c>
    </row>
    <row r="47" spans="2:14">
      <c r="B47" s="421" t="s">
        <v>825</v>
      </c>
      <c r="C47" s="153" t="s">
        <v>129</v>
      </c>
      <c r="D47" s="431"/>
      <c r="E47" s="432"/>
      <c r="F47" s="432"/>
      <c r="G47" s="982"/>
      <c r="H47" s="982"/>
      <c r="I47" s="982"/>
      <c r="J47" s="982"/>
      <c r="K47" s="982"/>
      <c r="L47" s="1460">
        <f>SUM(D47:INDEX(D47:K47,0,MATCH('RFPR cover'!$C$7,$D$6:$K$6,0)))</f>
        <v>0</v>
      </c>
      <c r="M47" s="1460">
        <f>SUM(D47:K47)</f>
        <v>0</v>
      </c>
    </row>
    <row r="48" spans="2:14">
      <c r="B48" s="421" t="str">
        <f>'R7a - Financing input'!C887</f>
        <v>Costs of early redemption on long term debt (excluding exceptional costs of buy backs associated with M&amp;A activity)</v>
      </c>
      <c r="C48" s="153" t="s">
        <v>129</v>
      </c>
      <c r="D48" s="1459">
        <f>'R7a - Financing input'!M887</f>
        <v>0</v>
      </c>
      <c r="E48" s="1459">
        <f>'R7a - Financing input'!N887</f>
        <v>63</v>
      </c>
      <c r="F48" s="1459">
        <f>'R7a - Financing input'!O887</f>
        <v>0</v>
      </c>
      <c r="G48" s="1459">
        <f>'R7a - Financing input'!P887</f>
        <v>0</v>
      </c>
      <c r="H48" s="1459">
        <f>'R7a - Financing input'!Q887</f>
        <v>0</v>
      </c>
      <c r="I48" s="1459">
        <f>'R7a - Financing input'!R887</f>
        <v>0</v>
      </c>
      <c r="J48" s="1459">
        <f>'R7a - Financing input'!S887</f>
        <v>0</v>
      </c>
      <c r="K48" s="1459">
        <f>'R7a - Financing input'!T887</f>
        <v>0</v>
      </c>
      <c r="L48" s="1460">
        <f>SUM(D48:INDEX(D48:K48,0,MATCH('RFPR cover'!$C$7,$D$6:$K$6,0)))</f>
        <v>63</v>
      </c>
      <c r="M48" s="1460">
        <f t="shared" ref="M48:M55" si="5">SUM(D48:K48)</f>
        <v>63</v>
      </c>
    </row>
    <row r="49" spans="1:14">
      <c r="B49" s="421" t="str">
        <f>'R7a - Financing input'!C888</f>
        <v>Add accrual for inflation accretion on index-linked swaps (if applicable)</v>
      </c>
      <c r="C49" s="153" t="s">
        <v>129</v>
      </c>
      <c r="D49" s="1458">
        <f>'R7a - Financing input'!M888</f>
        <v>0</v>
      </c>
      <c r="E49" s="1458">
        <f>'R7a - Financing input'!N888</f>
        <v>0</v>
      </c>
      <c r="F49" s="1458">
        <f>'R7a - Financing input'!O888</f>
        <v>0</v>
      </c>
      <c r="G49" s="1458">
        <f>'R7a - Financing input'!P888</f>
        <v>0</v>
      </c>
      <c r="H49" s="1458">
        <f>'R7a - Financing input'!Q888</f>
        <v>0</v>
      </c>
      <c r="I49" s="1458">
        <f>'R7a - Financing input'!R888</f>
        <v>0</v>
      </c>
      <c r="J49" s="1458">
        <f>'R7a - Financing input'!S888</f>
        <v>0</v>
      </c>
      <c r="K49" s="1458">
        <f>'R7a - Financing input'!T888</f>
        <v>0</v>
      </c>
      <c r="L49" s="1460">
        <f>SUM(D49:INDEX(D49:K49,0,MATCH('RFPR cover'!$C$7,$D$6:$K$6,0)))</f>
        <v>0</v>
      </c>
      <c r="M49" s="1460">
        <f t="shared" si="5"/>
        <v>0</v>
      </c>
    </row>
    <row r="50" spans="1:14">
      <c r="B50" s="421" t="str">
        <f>'R7a - Financing input'!C889</f>
        <v>Other Adjustments [please specify]</v>
      </c>
      <c r="C50" s="153" t="s">
        <v>129</v>
      </c>
      <c r="D50" s="1458">
        <f>'R7a - Financing input'!M889</f>
        <v>0</v>
      </c>
      <c r="E50" s="1458">
        <f>'R7a - Financing input'!N889</f>
        <v>0</v>
      </c>
      <c r="F50" s="1458">
        <f>'R7a - Financing input'!O889</f>
        <v>0</v>
      </c>
      <c r="G50" s="1458">
        <f>'R7a - Financing input'!P889</f>
        <v>0</v>
      </c>
      <c r="H50" s="1458">
        <f>'R7a - Financing input'!Q889</f>
        <v>0</v>
      </c>
      <c r="I50" s="1458">
        <f>'R7a - Financing input'!R889</f>
        <v>0</v>
      </c>
      <c r="J50" s="1458">
        <f>'R7a - Financing input'!S889</f>
        <v>0</v>
      </c>
      <c r="K50" s="1458">
        <f>'R7a - Financing input'!T889</f>
        <v>0</v>
      </c>
      <c r="L50" s="1460">
        <f>SUM(D50:INDEX(D50:K50,0,MATCH('RFPR cover'!$C$7,$D$6:$K$6,0)))</f>
        <v>0</v>
      </c>
      <c r="M50" s="1460">
        <f t="shared" si="5"/>
        <v>0</v>
      </c>
    </row>
    <row r="51" spans="1:14">
      <c r="B51" s="421" t="str">
        <f>'R7a - Financing input'!C890</f>
        <v>Other Adjustments [please specify]</v>
      </c>
      <c r="C51" s="153" t="s">
        <v>129</v>
      </c>
      <c r="D51" s="1458">
        <f>'R7a - Financing input'!M890</f>
        <v>0</v>
      </c>
      <c r="E51" s="1458">
        <f>'R7a - Financing input'!N890</f>
        <v>0</v>
      </c>
      <c r="F51" s="1458">
        <f>'R7a - Financing input'!O890</f>
        <v>0</v>
      </c>
      <c r="G51" s="1458">
        <f>'R7a - Financing input'!P890</f>
        <v>0</v>
      </c>
      <c r="H51" s="1458">
        <f>'R7a - Financing input'!Q890</f>
        <v>0</v>
      </c>
      <c r="I51" s="1458">
        <f>'R7a - Financing input'!R890</f>
        <v>0</v>
      </c>
      <c r="J51" s="1458">
        <f>'R7a - Financing input'!S890</f>
        <v>0</v>
      </c>
      <c r="K51" s="1458">
        <f>'R7a - Financing input'!T890</f>
        <v>0</v>
      </c>
      <c r="L51" s="1460">
        <f>SUM(D51:INDEX(D51:K51,0,MATCH('RFPR cover'!$C$7,$D$6:$K$6,0)))</f>
        <v>0</v>
      </c>
      <c r="M51" s="1460">
        <f t="shared" si="5"/>
        <v>0</v>
      </c>
    </row>
    <row r="52" spans="1:14">
      <c r="B52" s="421" t="str">
        <f>'R7a - Financing input'!C891</f>
        <v>Other Adjustments [please specify]</v>
      </c>
      <c r="C52" s="153" t="s">
        <v>129</v>
      </c>
      <c r="D52" s="1458">
        <f>'R7a - Financing input'!M891</f>
        <v>0</v>
      </c>
      <c r="E52" s="1458">
        <f>'R7a - Financing input'!N891</f>
        <v>0</v>
      </c>
      <c r="F52" s="1458">
        <f>'R7a - Financing input'!O891</f>
        <v>0</v>
      </c>
      <c r="G52" s="1458">
        <f>'R7a - Financing input'!P891</f>
        <v>0</v>
      </c>
      <c r="H52" s="1458">
        <f>'R7a - Financing input'!Q891</f>
        <v>0</v>
      </c>
      <c r="I52" s="1458">
        <f>'R7a - Financing input'!R891</f>
        <v>0</v>
      </c>
      <c r="J52" s="1458">
        <f>'R7a - Financing input'!S891</f>
        <v>0</v>
      </c>
      <c r="K52" s="1458">
        <f>'R7a - Financing input'!T891</f>
        <v>0</v>
      </c>
      <c r="L52" s="1460">
        <f>SUM(D52:INDEX(D52:K52,0,MATCH('RFPR cover'!$C$7,$D$6:$K$6,0)))</f>
        <v>0</v>
      </c>
      <c r="M52" s="1460">
        <f t="shared" si="5"/>
        <v>0</v>
      </c>
    </row>
    <row r="53" spans="1:14">
      <c r="B53" s="421" t="str">
        <f>'R7a - Financing input'!C892</f>
        <v>Other Adjustments [please specify]</v>
      </c>
      <c r="C53" s="153" t="s">
        <v>129</v>
      </c>
      <c r="D53" s="1458">
        <f>'R7a - Financing input'!M892</f>
        <v>0</v>
      </c>
      <c r="E53" s="1458">
        <f>'R7a - Financing input'!N892</f>
        <v>0</v>
      </c>
      <c r="F53" s="1458">
        <f>'R7a - Financing input'!O892</f>
        <v>0</v>
      </c>
      <c r="G53" s="1458">
        <f>'R7a - Financing input'!P892</f>
        <v>0</v>
      </c>
      <c r="H53" s="1458">
        <f>'R7a - Financing input'!Q892</f>
        <v>0</v>
      </c>
      <c r="I53" s="1458">
        <f>'R7a - Financing input'!R892</f>
        <v>0</v>
      </c>
      <c r="J53" s="1458">
        <f>'R7a - Financing input'!S892</f>
        <v>0</v>
      </c>
      <c r="K53" s="1458">
        <f>'R7a - Financing input'!T892</f>
        <v>0</v>
      </c>
      <c r="L53" s="1460">
        <f>SUM(D53:INDEX(D53:K53,0,MATCH('RFPR cover'!$C$7,$D$6:$K$6,0)))</f>
        <v>0</v>
      </c>
      <c r="M53" s="1460">
        <f t="shared" si="5"/>
        <v>0</v>
      </c>
    </row>
    <row r="54" spans="1:14" s="1243" customFormat="1">
      <c r="B54" s="1242"/>
      <c r="C54" s="1244"/>
      <c r="D54" s="1245"/>
      <c r="E54" s="1245"/>
      <c r="F54" s="1245"/>
      <c r="G54" s="1245"/>
      <c r="H54" s="1245"/>
      <c r="I54" s="1245"/>
      <c r="J54" s="1245"/>
      <c r="K54" s="1245"/>
      <c r="L54" s="1246"/>
      <c r="M54" s="1246"/>
    </row>
    <row r="55" spans="1:14">
      <c r="B55" s="1233" t="s">
        <v>804</v>
      </c>
      <c r="C55" s="227" t="s">
        <v>129</v>
      </c>
      <c r="D55" s="1460">
        <f>SUM(D46:D53)</f>
        <v>0</v>
      </c>
      <c r="E55" s="1460">
        <f t="shared" ref="E55:K55" si="6">SUM(E46:E53)</f>
        <v>63</v>
      </c>
      <c r="F55" s="1460">
        <f t="shared" si="6"/>
        <v>0</v>
      </c>
      <c r="G55" s="1460">
        <f t="shared" si="6"/>
        <v>0</v>
      </c>
      <c r="H55" s="1460">
        <f t="shared" si="6"/>
        <v>0</v>
      </c>
      <c r="I55" s="1460">
        <f t="shared" si="6"/>
        <v>0</v>
      </c>
      <c r="J55" s="1460">
        <f t="shared" si="6"/>
        <v>0</v>
      </c>
      <c r="K55" s="1460">
        <f t="shared" si="6"/>
        <v>0</v>
      </c>
      <c r="L55" s="986">
        <f>SUM(D55:INDEX(D55:K55,0,MATCH('RFPR cover'!$C$7,$D$6:$K$6,0)))</f>
        <v>63</v>
      </c>
      <c r="M55" s="987">
        <f t="shared" si="5"/>
        <v>63</v>
      </c>
    </row>
    <row r="56" spans="1:14">
      <c r="B56" s="1233" t="s">
        <v>804</v>
      </c>
      <c r="C56" s="157" t="str">
        <f>'RFPR cover'!$C$14</f>
        <v>£m 09/10</v>
      </c>
      <c r="D56" s="1460">
        <f>D55/D41</f>
        <v>0</v>
      </c>
      <c r="E56" s="1460">
        <f t="shared" ref="E56:K56" si="7">E55/E41</f>
        <v>52.960922128672564</v>
      </c>
      <c r="F56" s="1460">
        <f t="shared" si="7"/>
        <v>0</v>
      </c>
      <c r="G56" s="1460">
        <f t="shared" si="7"/>
        <v>0</v>
      </c>
      <c r="H56" s="1460">
        <f t="shared" si="7"/>
        <v>0</v>
      </c>
      <c r="I56" s="1460">
        <f t="shared" si="7"/>
        <v>0</v>
      </c>
      <c r="J56" s="1460">
        <f t="shared" si="7"/>
        <v>0</v>
      </c>
      <c r="K56" s="1460">
        <f t="shared" si="7"/>
        <v>0</v>
      </c>
      <c r="L56" s="986">
        <f>SUM(D56:INDEX(D56:K56,0,MATCH('RFPR cover'!$C$7,$D$6:$K$6,0)))</f>
        <v>52.960922128672564</v>
      </c>
      <c r="M56" s="987">
        <f>SUM(D56:K56)</f>
        <v>52.960922128672564</v>
      </c>
    </row>
    <row r="57" spans="1:14" s="31" customFormat="1">
      <c r="D57" s="1507"/>
      <c r="E57" s="1507"/>
      <c r="F57" s="1507"/>
      <c r="G57" s="1507"/>
      <c r="H57" s="1507"/>
      <c r="I57" s="1507"/>
      <c r="J57" s="1507"/>
      <c r="K57" s="1507"/>
    </row>
    <row r="58" spans="1:14" s="2" customFormat="1">
      <c r="A58" s="1"/>
    </row>
    <row r="59" spans="1:14" s="2" customFormat="1">
      <c r="A59" s="1"/>
      <c r="B59" s="1167" t="s">
        <v>702</v>
      </c>
      <c r="C59" s="81"/>
      <c r="D59" s="81"/>
      <c r="E59" s="81"/>
      <c r="F59" s="81"/>
      <c r="G59" s="81"/>
      <c r="H59" s="81"/>
      <c r="I59" s="81"/>
      <c r="J59" s="81"/>
      <c r="K59" s="81"/>
      <c r="L59" s="81"/>
      <c r="M59" s="81"/>
      <c r="N59" s="81"/>
    </row>
    <row r="60" spans="1:14" s="2" customFormat="1">
      <c r="A60" s="1"/>
      <c r="B60" s="420" t="s">
        <v>703</v>
      </c>
    </row>
    <row r="61" spans="1:14" s="2" customFormat="1">
      <c r="A61" s="1"/>
    </row>
    <row r="62" spans="1:14" s="31" customFormat="1">
      <c r="B62" s="205" t="s">
        <v>116</v>
      </c>
      <c r="C62" s="156" t="s">
        <v>7</v>
      </c>
      <c r="D62" s="1266">
        <f>'RFPR cover'!$C$12</f>
        <v>0.6</v>
      </c>
      <c r="E62" s="1267">
        <f>'RFPR cover'!$C$12</f>
        <v>0.6</v>
      </c>
      <c r="F62" s="1267">
        <f>'RFPR cover'!$C$12</f>
        <v>0.6</v>
      </c>
      <c r="G62" s="1267">
        <f>'RFPR cover'!$C$12</f>
        <v>0.6</v>
      </c>
      <c r="H62" s="1267">
        <f>'RFPR cover'!$C$12</f>
        <v>0.6</v>
      </c>
      <c r="I62" s="1267">
        <f>'RFPR cover'!$C$12</f>
        <v>0.6</v>
      </c>
      <c r="J62" s="1267">
        <f>'RFPR cover'!$C$12</f>
        <v>0.6</v>
      </c>
      <c r="K62" s="1268">
        <f>'RFPR cover'!$C$12</f>
        <v>0.6</v>
      </c>
      <c r="N62" s="1161"/>
    </row>
    <row r="63" spans="1:14" s="31" customFormat="1">
      <c r="B63" s="205" t="s">
        <v>659</v>
      </c>
      <c r="C63" s="156" t="s">
        <v>7</v>
      </c>
      <c r="D63" s="1267">
        <f>'R8 - Net Debt'!D64</f>
        <v>0.55376597484783474</v>
      </c>
      <c r="E63" s="1267">
        <f>'R8 - Net Debt'!E64</f>
        <v>0.57853292079341645</v>
      </c>
      <c r="F63" s="1267">
        <f>'R8 - Net Debt'!F64</f>
        <v>0.57384071931741809</v>
      </c>
      <c r="G63" s="1267">
        <f>'R8 - Net Debt'!G64</f>
        <v>0.56004715499077418</v>
      </c>
      <c r="H63" s="1267">
        <f>'R8 - Net Debt'!H64</f>
        <v>0.55918345756153098</v>
      </c>
      <c r="I63" s="1267">
        <f>'R8 - Net Debt'!I64</f>
        <v>0.54373337731308036</v>
      </c>
      <c r="J63" s="1267">
        <f>'R8 - Net Debt'!J64</f>
        <v>0.5393328435740613</v>
      </c>
      <c r="K63" s="1268">
        <f>'R8 - Net Debt'!K64</f>
        <v>0.5570446424826816</v>
      </c>
      <c r="N63" s="1161"/>
    </row>
    <row r="64" spans="1:14" s="31" customFormat="1">
      <c r="B64" s="205"/>
      <c r="C64" s="156"/>
      <c r="D64" s="156"/>
      <c r="E64" s="156"/>
      <c r="F64" s="156"/>
      <c r="G64" s="156"/>
      <c r="H64" s="156"/>
      <c r="I64" s="156"/>
      <c r="J64" s="156"/>
      <c r="K64" s="156"/>
      <c r="N64" s="1161"/>
    </row>
    <row r="65" spans="2:15">
      <c r="B65" s="205" t="s">
        <v>686</v>
      </c>
      <c r="C65" s="153" t="s">
        <v>129</v>
      </c>
      <c r="D65" s="96">
        <f t="shared" ref="D65:K65" si="8">D39</f>
        <v>104.64845059287418</v>
      </c>
      <c r="E65" s="97">
        <f t="shared" si="8"/>
        <v>98.29335225814755</v>
      </c>
      <c r="F65" s="97">
        <f t="shared" si="8"/>
        <v>127.40854846941698</v>
      </c>
      <c r="G65" s="97">
        <f t="shared" si="8"/>
        <v>85.430152162600081</v>
      </c>
      <c r="H65" s="97">
        <f t="shared" si="8"/>
        <v>-3.8800274312801548</v>
      </c>
      <c r="I65" s="97">
        <f t="shared" si="8"/>
        <v>5.6373232942823961</v>
      </c>
      <c r="J65" s="97">
        <f t="shared" si="8"/>
        <v>28.687380665262793</v>
      </c>
      <c r="K65" s="98">
        <f t="shared" si="8"/>
        <v>88.743216968608039</v>
      </c>
      <c r="L65" s="31"/>
      <c r="M65" s="31"/>
    </row>
    <row r="66" spans="2:15" s="31" customFormat="1">
      <c r="B66" s="205" t="s">
        <v>711</v>
      </c>
      <c r="C66" s="153" t="s">
        <v>129</v>
      </c>
      <c r="D66" s="96">
        <f>((D62-D63)/D63)*D65</f>
        <v>8.7371187768904583</v>
      </c>
      <c r="E66" s="96">
        <f t="shared" ref="E66:K66" si="9">((E62-E63)/E63)*E65</f>
        <v>3.6472793553605527</v>
      </c>
      <c r="F66" s="96">
        <f t="shared" si="9"/>
        <v>5.8080855341466737</v>
      </c>
      <c r="G66" s="96">
        <f t="shared" si="9"/>
        <v>6.0944468658592932</v>
      </c>
      <c r="H66" s="96">
        <f t="shared" si="9"/>
        <v>-0.28321528859577139</v>
      </c>
      <c r="I66" s="96">
        <f t="shared" si="9"/>
        <v>0.58336154445955835</v>
      </c>
      <c r="J66" s="96">
        <f t="shared" si="9"/>
        <v>3.2269160519443814</v>
      </c>
      <c r="K66" s="96">
        <f t="shared" si="9"/>
        <v>6.8432515482671175</v>
      </c>
      <c r="N66" s="1161"/>
      <c r="O66"/>
    </row>
    <row r="67" spans="2:15">
      <c r="B67" s="205" t="s">
        <v>710</v>
      </c>
      <c r="C67" s="153" t="s">
        <v>129</v>
      </c>
      <c r="D67" s="103">
        <f>SUM(D65:D66)</f>
        <v>113.38556936976464</v>
      </c>
      <c r="E67" s="104">
        <f t="shared" ref="E67:K67" si="10">SUM(E65:E66)</f>
        <v>101.9406316135081</v>
      </c>
      <c r="F67" s="104">
        <f t="shared" si="10"/>
        <v>133.21663400356366</v>
      </c>
      <c r="G67" s="104">
        <f t="shared" si="10"/>
        <v>91.524599028459377</v>
      </c>
      <c r="H67" s="104">
        <f t="shared" si="10"/>
        <v>-4.1632427198759263</v>
      </c>
      <c r="I67" s="104">
        <f t="shared" si="10"/>
        <v>6.2206848387419544</v>
      </c>
      <c r="J67" s="104">
        <f t="shared" si="10"/>
        <v>31.914296717207176</v>
      </c>
      <c r="K67" s="105">
        <f t="shared" si="10"/>
        <v>95.586468516875158</v>
      </c>
      <c r="L67" s="31"/>
      <c r="M67" s="31"/>
    </row>
    <row r="68" spans="2:15">
      <c r="B68" s="205"/>
      <c r="C68" s="153"/>
      <c r="D68" s="153"/>
      <c r="E68" s="153"/>
      <c r="F68" s="153"/>
      <c r="G68" s="153"/>
      <c r="H68" s="153"/>
      <c r="I68" s="153"/>
      <c r="J68" s="153"/>
      <c r="K68" s="153"/>
      <c r="L68" s="153"/>
      <c r="M68" s="153"/>
      <c r="N68" s="153"/>
    </row>
    <row r="69" spans="2:15">
      <c r="B69" s="1171" t="s">
        <v>710</v>
      </c>
      <c r="C69" s="157" t="str">
        <f>'RFPR cover'!$C$14</f>
        <v>£m 09/10</v>
      </c>
      <c r="D69" s="146">
        <f t="shared" ref="D69:K69" si="11">D67/D41</f>
        <v>97.185764862795125</v>
      </c>
      <c r="E69" s="147">
        <f t="shared" si="11"/>
        <v>85.696346867153963</v>
      </c>
      <c r="F69" s="147">
        <f t="shared" si="11"/>
        <v>110.79451522761916</v>
      </c>
      <c r="G69" s="147">
        <f t="shared" si="11"/>
        <v>74.522959782082452</v>
      </c>
      <c r="H69" s="147">
        <f t="shared" si="11"/>
        <v>-3.2676036781012883</v>
      </c>
      <c r="I69" s="147">
        <f t="shared" si="11"/>
        <v>4.7376653874964187</v>
      </c>
      <c r="J69" s="147">
        <f t="shared" si="11"/>
        <v>23.692556684104982</v>
      </c>
      <c r="K69" s="148">
        <f t="shared" si="11"/>
        <v>70.111214216688495</v>
      </c>
      <c r="L69" s="986">
        <f>SUM(D69:INDEX(D69:K69,0,MATCH('RFPR cover'!$C$7,$D$6:$K$6,0)))</f>
        <v>463.47341934983933</v>
      </c>
      <c r="M69" s="987">
        <f>SUM(D69:K69)</f>
        <v>463.47341934983933</v>
      </c>
    </row>
    <row r="70" spans="2:15">
      <c r="B70" s="423" t="s">
        <v>805</v>
      </c>
      <c r="C70" s="160" t="str">
        <f>'RFPR cover'!$C$14</f>
        <v>£m 09/10</v>
      </c>
      <c r="D70" s="1461">
        <f>D56*((D62-D63)/D63)+D56</f>
        <v>0</v>
      </c>
      <c r="E70" s="1461">
        <f t="shared" ref="E70:K70" si="12">E56*((E62-E63)/E63)+E56</f>
        <v>54.926093460030366</v>
      </c>
      <c r="F70" s="1461">
        <f t="shared" si="12"/>
        <v>0</v>
      </c>
      <c r="G70" s="1461">
        <f t="shared" si="12"/>
        <v>0</v>
      </c>
      <c r="H70" s="1461">
        <f t="shared" si="12"/>
        <v>0</v>
      </c>
      <c r="I70" s="1461">
        <f t="shared" si="12"/>
        <v>0</v>
      </c>
      <c r="J70" s="1461">
        <f t="shared" si="12"/>
        <v>0</v>
      </c>
      <c r="K70" s="1461">
        <f t="shared" si="12"/>
        <v>0</v>
      </c>
      <c r="L70" s="1461">
        <f>SUM(D70:INDEX(D70:K70,0,MATCH('RFPR cover'!$C$7,$D$6:$K$6,0)))</f>
        <v>54.926093460030366</v>
      </c>
      <c r="M70" s="1461">
        <f>SUM(D70:K70)</f>
        <v>54.926093460030366</v>
      </c>
      <c r="N70" s="156"/>
    </row>
    <row r="72" spans="2:15">
      <c r="B72" s="1163" t="s">
        <v>578</v>
      </c>
      <c r="C72" s="1164"/>
      <c r="D72" s="1164"/>
      <c r="E72" s="1164"/>
      <c r="F72" s="1164"/>
      <c r="G72" s="1164"/>
      <c r="H72" s="1164"/>
      <c r="I72" s="1164"/>
      <c r="J72" s="1164"/>
      <c r="K72" s="1164"/>
      <c r="L72" s="1164"/>
      <c r="M72" s="1164"/>
      <c r="N72" s="1164"/>
    </row>
    <row r="73" spans="2:15" s="31" customFormat="1">
      <c r="B73" s="1165"/>
      <c r="C73" s="66"/>
      <c r="D73" s="66"/>
      <c r="E73" s="66"/>
      <c r="F73" s="66"/>
      <c r="G73" s="66"/>
      <c r="H73" s="66"/>
      <c r="I73" s="66"/>
      <c r="J73" s="66"/>
      <c r="K73" s="66"/>
      <c r="L73" s="66"/>
      <c r="M73" s="66"/>
      <c r="N73" s="66"/>
    </row>
    <row r="74" spans="2:15">
      <c r="B74" s="420" t="s">
        <v>747</v>
      </c>
      <c r="C74" s="419"/>
      <c r="D74" s="419"/>
      <c r="E74" s="419"/>
      <c r="F74" s="419"/>
      <c r="G74" s="419"/>
      <c r="H74" s="419"/>
      <c r="I74" s="419"/>
      <c r="J74" s="419"/>
      <c r="K74" s="419"/>
      <c r="L74" s="419"/>
      <c r="M74" s="419"/>
      <c r="N74" s="419"/>
    </row>
    <row r="75" spans="2:15">
      <c r="B75" s="420" t="s">
        <v>614</v>
      </c>
      <c r="C75" s="419"/>
      <c r="D75" s="419"/>
      <c r="E75" s="419"/>
      <c r="F75" s="419"/>
      <c r="G75" s="419"/>
      <c r="H75" s="419"/>
      <c r="I75" s="419"/>
      <c r="J75" s="419"/>
      <c r="K75" s="419"/>
      <c r="L75" s="419"/>
      <c r="M75" s="419"/>
      <c r="N75" s="419"/>
    </row>
    <row r="76" spans="2:15">
      <c r="B76" s="420" t="s">
        <v>615</v>
      </c>
      <c r="C76" s="419"/>
      <c r="D76" s="419"/>
      <c r="E76" s="419"/>
      <c r="F76" s="419"/>
      <c r="G76" s="419"/>
      <c r="H76" s="419"/>
      <c r="I76" s="419"/>
      <c r="J76" s="419"/>
      <c r="K76" s="419"/>
      <c r="L76" s="419"/>
      <c r="M76" s="419"/>
      <c r="N76" s="419"/>
    </row>
    <row r="77" spans="2:15">
      <c r="B77" s="420" t="s">
        <v>811</v>
      </c>
      <c r="C77" s="419"/>
      <c r="D77" s="419"/>
      <c r="E77" s="419"/>
      <c r="F77" s="419"/>
      <c r="G77" s="419"/>
      <c r="H77" s="419"/>
      <c r="I77" s="419"/>
      <c r="J77" s="419"/>
      <c r="K77" s="419"/>
      <c r="L77" s="419"/>
      <c r="M77" s="419"/>
      <c r="N77" s="419"/>
    </row>
    <row r="78" spans="2:15" s="31" customFormat="1">
      <c r="B78" s="424"/>
      <c r="C78" s="424"/>
      <c r="D78" s="424"/>
      <c r="E78" s="424"/>
      <c r="F78" s="424"/>
      <c r="G78" s="424"/>
      <c r="H78" s="424"/>
      <c r="I78" s="424"/>
      <c r="J78" s="424"/>
      <c r="K78" s="424"/>
      <c r="L78" s="424"/>
      <c r="M78" s="424"/>
      <c r="N78" s="424"/>
    </row>
    <row r="79" spans="2:15">
      <c r="B79" s="423" t="s">
        <v>234</v>
      </c>
      <c r="C79" s="156" t="str">
        <f>'RFPR cover'!$C$14</f>
        <v>£m 09/10</v>
      </c>
      <c r="D79" s="922">
        <v>152.45228382807002</v>
      </c>
      <c r="E79" s="922">
        <v>148.35264876269287</v>
      </c>
      <c r="F79" s="922">
        <v>144.04500851539981</v>
      </c>
      <c r="G79" s="922">
        <v>139.00734121326232</v>
      </c>
      <c r="H79" s="922">
        <v>131.85137847352055</v>
      </c>
      <c r="I79" s="922">
        <v>115.42924460642027</v>
      </c>
      <c r="J79" s="922">
        <v>97.212085672773071</v>
      </c>
      <c r="K79" s="922">
        <v>68.57582545003649</v>
      </c>
      <c r="L79" s="1299"/>
      <c r="M79" s="1299"/>
    </row>
    <row r="80" spans="2:15">
      <c r="B80" s="423" t="s">
        <v>577</v>
      </c>
      <c r="C80" s="156" t="str">
        <f>'RFPR cover'!$C$14</f>
        <v>£m 09/10</v>
      </c>
      <c r="D80" s="984">
        <f>'R9 - RAV'!D49</f>
        <v>151.68319255724711</v>
      </c>
      <c r="E80" s="985">
        <f>'R9 - RAV'!E49</f>
        <v>146.00681521406858</v>
      </c>
      <c r="F80" s="985">
        <f>'R9 - RAV'!F49</f>
        <v>140.96840973544786</v>
      </c>
      <c r="G80" s="985">
        <f>'R9 - RAV'!G49</f>
        <v>135.5819647268504</v>
      </c>
      <c r="H80" s="985">
        <f>'R9 - RAV'!H49</f>
        <v>129.2503791188137</v>
      </c>
      <c r="I80" s="985">
        <f>'R9 - RAV'!I49</f>
        <v>112.62363226502782</v>
      </c>
      <c r="J80" s="985">
        <f>'R9 - RAV'!J49</f>
        <v>94.273567084089322</v>
      </c>
      <c r="K80" s="1300">
        <f>'R9 - RAV'!K49</f>
        <v>66.025768370668573</v>
      </c>
      <c r="L80" s="1301">
        <f>SUM(D80:INDEX(D80:K80,0,MATCH('RFPR cover'!$C$7,$D$6:$K$6,0)))</f>
        <v>976.4137290722133</v>
      </c>
      <c r="M80" s="1301">
        <f>SUM(D80:K80)</f>
        <v>976.4137290722133</v>
      </c>
    </row>
    <row r="81" spans="2:14" s="31" customFormat="1">
      <c r="D81" s="1507"/>
      <c r="E81" s="1507"/>
      <c r="F81" s="1507"/>
      <c r="G81" s="1507"/>
      <c r="H81" s="1507"/>
      <c r="I81" s="1507"/>
      <c r="J81" s="1507"/>
      <c r="K81" s="1507"/>
    </row>
    <row r="82" spans="2:14" s="31" customFormat="1">
      <c r="B82" s="1168"/>
      <c r="C82" s="66"/>
      <c r="D82" s="1169"/>
      <c r="E82" s="1170"/>
      <c r="F82" s="1170"/>
      <c r="G82" s="1170"/>
      <c r="H82" s="1170"/>
      <c r="I82" s="1170"/>
      <c r="J82" s="1170"/>
      <c r="K82" s="1170"/>
      <c r="L82" s="1166"/>
      <c r="M82" s="1166"/>
    </row>
    <row r="83" spans="2:14">
      <c r="B83" s="1172" t="s">
        <v>687</v>
      </c>
      <c r="C83" s="1164"/>
      <c r="D83" s="1164"/>
      <c r="E83" s="1164"/>
      <c r="F83" s="1164"/>
      <c r="G83" s="1164"/>
      <c r="H83" s="1164"/>
      <c r="I83" s="1164"/>
      <c r="J83" s="1164"/>
      <c r="K83" s="1164"/>
      <c r="L83" s="1164"/>
      <c r="M83" s="1164"/>
      <c r="N83" s="1164"/>
    </row>
    <row r="84" spans="2:14">
      <c r="B84" s="423"/>
      <c r="C84" s="156"/>
      <c r="D84" s="156"/>
      <c r="E84" s="156"/>
      <c r="F84" s="156"/>
      <c r="G84" s="156"/>
      <c r="H84" s="156"/>
      <c r="I84" s="156"/>
      <c r="J84" s="156"/>
      <c r="K84" s="156"/>
      <c r="L84" s="156"/>
      <c r="M84" s="156"/>
      <c r="N84" s="156"/>
    </row>
    <row r="85" spans="2:14">
      <c r="B85" s="1228" t="s">
        <v>766</v>
      </c>
      <c r="C85" s="156"/>
      <c r="D85" s="156"/>
      <c r="E85" s="156"/>
      <c r="F85" s="156"/>
      <c r="G85" s="156"/>
      <c r="H85" s="156"/>
      <c r="I85" s="156"/>
      <c r="J85" s="156"/>
      <c r="K85" s="156"/>
      <c r="L85" s="156"/>
      <c r="M85" s="156"/>
      <c r="N85" s="156"/>
    </row>
    <row r="86" spans="2:14">
      <c r="B86" s="205" t="s">
        <v>767</v>
      </c>
      <c r="C86" s="156" t="str">
        <f>'RFPR cover'!$C$14</f>
        <v>£m 09/10</v>
      </c>
      <c r="D86" s="146">
        <f>D80-D43-D56</f>
        <v>61.986242856283454</v>
      </c>
      <c r="E86" s="146">
        <f t="shared" ref="E86:K86" si="13">E80-E43-E56</f>
        <v>10.415629994762142</v>
      </c>
      <c r="F86" s="146">
        <f t="shared" si="13"/>
        <v>35.004402544378507</v>
      </c>
      <c r="G86" s="146">
        <f t="shared" si="13"/>
        <v>66.021345381105135</v>
      </c>
      <c r="H86" s="146">
        <f t="shared" si="13"/>
        <v>132.29569565658278</v>
      </c>
      <c r="I86" s="146">
        <f t="shared" si="13"/>
        <v>108.33025426215664</v>
      </c>
      <c r="J86" s="146">
        <f t="shared" si="13"/>
        <v>72.976610470792707</v>
      </c>
      <c r="K86" s="146">
        <f t="shared" si="13"/>
        <v>0.93397460839865687</v>
      </c>
      <c r="L86" s="986">
        <f>SUM(D86:INDEX(D86:K86,0,MATCH('RFPR cover'!$C$7,$D$6:$K$6,0)))</f>
        <v>487.96415577446004</v>
      </c>
      <c r="M86" s="987">
        <f>SUM(D86:K86)</f>
        <v>487.96415577446004</v>
      </c>
    </row>
    <row r="87" spans="2:14">
      <c r="B87" s="205"/>
    </row>
    <row r="88" spans="2:14">
      <c r="B88" s="205" t="s">
        <v>768</v>
      </c>
      <c r="C88" s="156" t="str">
        <f>'RFPR cover'!$C$14</f>
        <v>£m 09/10</v>
      </c>
      <c r="D88" s="146">
        <f>D80-D69-D70</f>
        <v>54.497427694451986</v>
      </c>
      <c r="E88" s="146">
        <f t="shared" ref="E88:K88" si="14">E80-E69-E70</f>
        <v>5.3843748868842525</v>
      </c>
      <c r="F88" s="146">
        <f t="shared" si="14"/>
        <v>30.173894507828706</v>
      </c>
      <c r="G88" s="146">
        <f t="shared" si="14"/>
        <v>61.059004944767949</v>
      </c>
      <c r="H88" s="146">
        <f t="shared" si="14"/>
        <v>132.51798279691499</v>
      </c>
      <c r="I88" s="146">
        <f t="shared" si="14"/>
        <v>107.8859668775314</v>
      </c>
      <c r="J88" s="146">
        <f t="shared" si="14"/>
        <v>70.581010399984336</v>
      </c>
      <c r="K88" s="146">
        <f t="shared" si="14"/>
        <v>-4.0854458460199226</v>
      </c>
      <c r="L88" s="986">
        <f>SUM(D88:INDEX(D88:K88,0,MATCH('RFPR cover'!$C$7,$D$6:$K$6,0)))</f>
        <v>458.01421626234372</v>
      </c>
      <c r="M88" s="987">
        <f>SUM(D88:K88)</f>
        <v>458.01421626234372</v>
      </c>
    </row>
    <row r="89" spans="2:14">
      <c r="B89" s="205"/>
    </row>
    <row r="90" spans="2:14">
      <c r="B90" s="205" t="s">
        <v>769</v>
      </c>
      <c r="C90" s="156" t="str">
        <f>'RFPR cover'!$C$14</f>
        <v>£m 09/10</v>
      </c>
      <c r="D90" s="146">
        <f t="shared" ref="D90:K90" si="15">D86-D88</f>
        <v>7.488815161831468</v>
      </c>
      <c r="E90" s="146">
        <f t="shared" si="15"/>
        <v>5.0312551078778895</v>
      </c>
      <c r="F90" s="146">
        <f t="shared" si="15"/>
        <v>4.8305080365498014</v>
      </c>
      <c r="G90" s="146">
        <f t="shared" si="15"/>
        <v>4.9623404363371861</v>
      </c>
      <c r="H90" s="146">
        <f t="shared" si="15"/>
        <v>-0.22228714033221308</v>
      </c>
      <c r="I90" s="146">
        <f t="shared" si="15"/>
        <v>0.44428738462524109</v>
      </c>
      <c r="J90" s="146">
        <f t="shared" si="15"/>
        <v>2.3956000708083707</v>
      </c>
      <c r="K90" s="146">
        <f t="shared" si="15"/>
        <v>5.0194204544185794</v>
      </c>
      <c r="L90" s="986">
        <f>SUM(D90:INDEX(D90:K90,0,MATCH('RFPR cover'!$C$7,$D$6:$K$6,0)))</f>
        <v>29.949939512116323</v>
      </c>
      <c r="M90" s="987">
        <f>SUM(D90:K90)</f>
        <v>29.949939512116323</v>
      </c>
    </row>
    <row r="91" spans="2:14" s="31" customFormat="1">
      <c r="D91" s="1507"/>
      <c r="E91" s="1507"/>
      <c r="F91" s="1507"/>
      <c r="G91" s="1507"/>
      <c r="H91" s="1507"/>
      <c r="I91" s="1507"/>
      <c r="J91" s="1507"/>
      <c r="K91" s="1507"/>
    </row>
  </sheetData>
  <sheetProtection algorithmName="SHA-512" hashValue="vR3cbjq57hbIe6fQXso8M8cbM9MhtjxO7U9RkpHw25dFXw+uJvjhaEnsAOAn7W4og/3nVQ07xHWrGb/tlHQNIQ==" saltValue="2Pi4xd/XDSlhykOZ1sr/Xg==" spinCount="100000" sheet="1" objects="1" scenarios="1"/>
  <conditionalFormatting sqref="D6:K6">
    <cfRule type="expression" dxfId="48" priority="56">
      <formula>AND(D$5="Actuals",E$5="Forecast")</formula>
    </cfRule>
  </conditionalFormatting>
  <conditionalFormatting sqref="D5:K5">
    <cfRule type="expression" dxfId="47" priority="49">
      <formula>AND(D$5="Actuals",E$5="Forecast")</formula>
    </cfRule>
  </conditionalFormatting>
  <conditionalFormatting sqref="D29:G29 I29:K29">
    <cfRule type="expression" dxfId="46" priority="47">
      <formula>D$5="Forecast"</formula>
    </cfRule>
    <cfRule type="expression" dxfId="45" priority="48">
      <formula>D$5="Actuals"</formula>
    </cfRule>
  </conditionalFormatting>
  <conditionalFormatting sqref="D47:G47">
    <cfRule type="expression" dxfId="44" priority="41">
      <formula>D$5="Forecast"</formula>
    </cfRule>
    <cfRule type="expression" dxfId="43" priority="42">
      <formula>D$5="Actuals"</formula>
    </cfRule>
  </conditionalFormatting>
  <conditionalFormatting sqref="I47:K47">
    <cfRule type="expression" dxfId="42" priority="39">
      <formula>I$5="Forecast"</formula>
    </cfRule>
    <cfRule type="expression" dxfId="41" priority="40">
      <formula>I$5="Actuals"</formula>
    </cfRule>
  </conditionalFormatting>
  <conditionalFormatting sqref="H47">
    <cfRule type="expression" dxfId="40" priority="37">
      <formula>H$5="Forecast"</formula>
    </cfRule>
    <cfRule type="expression" dxfId="39" priority="38">
      <formula>H$5="Actuals"</formula>
    </cfRule>
  </conditionalFormatting>
  <conditionalFormatting sqref="H29">
    <cfRule type="expression" dxfId="38" priority="35">
      <formula>H$5="Forecast"</formula>
    </cfRule>
    <cfRule type="expression" dxfId="37" priority="36">
      <formula>H$5="Actuals"</formula>
    </cfRule>
  </conditionalFormatting>
  <pageMargins left="0.70866141732283472" right="0.70866141732283472" top="0.74803149606299213" bottom="0.74803149606299213" header="0.31496062992125984" footer="0.31496062992125984"/>
  <pageSetup paperSize="8" scale="61" orientation="landscape"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46" id="{4F9EFF1D-0920-4D6C-8AB9-85AB6A059E37}">
            <xm:f>D6&gt;=('RFPR cover'!$C$7+2)</xm:f>
            <x14:dxf>
              <fill>
                <patternFill patternType="darkUp">
                  <fgColor rgb="FFC0C0C0"/>
                </patternFill>
              </fill>
            </x14:dxf>
          </x14:cfRule>
          <xm:sqref>D79:K79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CC"/>
  </sheetPr>
  <dimension ref="A1:XES947"/>
  <sheetViews>
    <sheetView showGridLines="0" zoomScale="50" zoomScaleNormal="50" zoomScaleSheetLayoutView="70" workbookViewId="0">
      <pane ySplit="9" topLeftCell="A916" activePane="bottomLeft" state="frozen"/>
      <selection activeCell="B3" sqref="B3"/>
      <selection pane="bottomLeft" activeCell="A942" activeCellId="2" sqref="A920:XFD920 A933:XFD933 A942:XFD942"/>
    </sheetView>
  </sheetViews>
  <sheetFormatPr defaultColWidth="0" defaultRowHeight="12.6" outlineLevelRow="1" outlineLevelCol="1"/>
  <cols>
    <col min="1" max="1" width="9.36328125" style="344" customWidth="1"/>
    <col min="2" max="2" width="7.26953125" style="344" customWidth="1"/>
    <col min="3" max="3" width="13.08984375" style="347" customWidth="1"/>
    <col min="4" max="4" width="16.36328125" style="344" customWidth="1"/>
    <col min="5" max="5" width="17.08984375" style="344" customWidth="1"/>
    <col min="6" max="6" width="16.6328125" style="344" customWidth="1"/>
    <col min="7" max="7" width="16.453125" style="344" customWidth="1"/>
    <col min="8" max="8" width="15.7265625" style="344" customWidth="1"/>
    <col min="9" max="9" width="14.7265625" style="344" customWidth="1"/>
    <col min="10" max="11" width="2.90625" style="344" customWidth="1"/>
    <col min="12" max="12" width="9.08984375" style="344" customWidth="1"/>
    <col min="13" max="16" width="10.90625" style="344" customWidth="1" outlineLevel="1"/>
    <col min="17" max="19" width="10.90625" style="347" customWidth="1" outlineLevel="1"/>
    <col min="20" max="20" width="10.90625" style="353" customWidth="1" outlineLevel="1"/>
    <col min="21" max="21" width="10.90625" style="353" customWidth="1"/>
    <col min="22" max="24" width="10.90625" style="353" hidden="1" customWidth="1" outlineLevel="1"/>
    <col min="25" max="25" width="10.90625" style="347" hidden="1" customWidth="1" outlineLevel="1"/>
    <col min="26" max="26" width="25.90625" style="374" customWidth="1" collapsed="1"/>
    <col min="27" max="16373" width="0" style="344" hidden="1"/>
    <col min="16374" max="16384" width="9.08984375" style="344" hidden="1"/>
  </cols>
  <sheetData>
    <row r="1" spans="1:37" s="31" customFormat="1" ht="21">
      <c r="A1" s="1307" t="s">
        <v>282</v>
      </c>
      <c r="B1" s="1317"/>
      <c r="C1" s="1317"/>
      <c r="D1" s="241"/>
      <c r="E1" s="241"/>
      <c r="F1" s="241"/>
      <c r="G1" s="241"/>
      <c r="H1" s="242"/>
      <c r="I1" s="242"/>
      <c r="J1" s="243"/>
      <c r="K1" s="243"/>
      <c r="L1" s="243"/>
      <c r="M1" s="243"/>
      <c r="N1" s="243"/>
      <c r="O1" s="243"/>
      <c r="P1" s="243"/>
      <c r="Q1" s="243"/>
      <c r="R1" s="243"/>
      <c r="S1" s="243"/>
      <c r="T1" s="243"/>
      <c r="U1" s="243"/>
      <c r="V1" s="243"/>
      <c r="W1" s="243"/>
      <c r="X1" s="243"/>
      <c r="Y1" s="243"/>
      <c r="Z1" s="1508"/>
    </row>
    <row r="2" spans="1:37" s="31" customFormat="1" ht="21">
      <c r="A2" s="1310" t="str">
        <f>'RFPR cover'!C5</f>
        <v>NGET (TO)</v>
      </c>
      <c r="B2" s="1302"/>
      <c r="C2" s="1302"/>
      <c r="D2" s="29"/>
      <c r="E2" s="29"/>
      <c r="F2" s="29"/>
      <c r="G2" s="29"/>
      <c r="H2" s="27"/>
      <c r="I2" s="27"/>
      <c r="J2" s="27"/>
      <c r="K2" s="27"/>
      <c r="L2" s="27"/>
      <c r="M2" s="27"/>
      <c r="N2" s="27"/>
      <c r="O2" s="27"/>
      <c r="P2" s="27"/>
      <c r="Q2" s="27"/>
      <c r="R2" s="27"/>
      <c r="S2" s="27"/>
      <c r="T2" s="27"/>
      <c r="U2" s="27"/>
      <c r="V2" s="27"/>
      <c r="W2" s="27"/>
      <c r="X2" s="27"/>
      <c r="Y2" s="27"/>
      <c r="Z2" s="1509"/>
    </row>
    <row r="3" spans="1:37" s="31" customFormat="1" ht="22.8">
      <c r="A3" s="1336" t="str">
        <f>'RFPR cover'!C6</f>
        <v>ET1</v>
      </c>
      <c r="B3" s="1319" t="str">
        <f>'R1 - RoRE'!B3</f>
        <v/>
      </c>
      <c r="C3" s="1320"/>
      <c r="D3" s="245"/>
      <c r="E3" s="245"/>
      <c r="F3" s="245"/>
      <c r="G3" s="245"/>
      <c r="H3" s="240"/>
      <c r="I3" s="240"/>
      <c r="J3" s="240"/>
      <c r="K3" s="240"/>
      <c r="L3" s="240"/>
      <c r="M3" s="240"/>
      <c r="N3" s="240"/>
      <c r="O3" s="240"/>
      <c r="P3" s="240"/>
      <c r="Q3" s="240"/>
      <c r="R3" s="240"/>
      <c r="S3" s="240"/>
      <c r="T3" s="240"/>
      <c r="U3" s="240"/>
      <c r="V3" s="240"/>
      <c r="W3" s="240"/>
      <c r="X3" s="240"/>
      <c r="Y3" s="240"/>
      <c r="Z3" s="1510"/>
    </row>
    <row r="4" spans="1:37" s="337" customFormat="1" ht="16.2">
      <c r="A4" s="330"/>
      <c r="B4" s="331"/>
      <c r="C4" s="332"/>
      <c r="D4" s="330"/>
      <c r="E4" s="333"/>
      <c r="F4" s="333"/>
      <c r="G4" s="333"/>
      <c r="H4" s="333"/>
      <c r="I4" s="333"/>
      <c r="J4" s="333"/>
      <c r="K4" s="333"/>
      <c r="L4" s="334"/>
      <c r="M4" s="334"/>
      <c r="N4" s="334"/>
      <c r="O4" s="334"/>
      <c r="P4" s="334"/>
      <c r="Q4" s="335"/>
      <c r="R4" s="334"/>
      <c r="S4" s="335"/>
      <c r="T4" s="336"/>
      <c r="U4" s="336"/>
      <c r="V4" s="336"/>
      <c r="W4" s="336"/>
      <c r="X4" s="336"/>
      <c r="Y4" s="335"/>
      <c r="Z4" s="1511"/>
    </row>
    <row r="5" spans="1:37" s="341" customFormat="1" ht="16.8">
      <c r="A5" s="338"/>
      <c r="B5" s="339" t="s">
        <v>283</v>
      </c>
      <c r="C5" s="339"/>
      <c r="D5" s="339"/>
      <c r="E5" s="339"/>
      <c r="F5" s="339"/>
      <c r="G5" s="339"/>
      <c r="H5" s="339"/>
      <c r="I5" s="339"/>
      <c r="J5" s="339"/>
      <c r="K5" s="339"/>
      <c r="L5" s="339"/>
      <c r="M5" s="339"/>
      <c r="N5" s="339"/>
      <c r="O5" s="339"/>
      <c r="P5" s="339"/>
      <c r="Q5" s="339"/>
      <c r="R5" s="339"/>
      <c r="S5" s="339"/>
      <c r="T5" s="339"/>
      <c r="U5" s="339"/>
      <c r="V5" s="339"/>
      <c r="W5" s="339"/>
      <c r="X5" s="339"/>
      <c r="Y5" s="339"/>
      <c r="Z5" s="563"/>
      <c r="AA5" s="339"/>
      <c r="AB5" s="340"/>
      <c r="AC5" s="340"/>
      <c r="AD5" s="340"/>
      <c r="AE5" s="340"/>
      <c r="AF5" s="340"/>
      <c r="AG5" s="340"/>
      <c r="AH5" s="340"/>
      <c r="AI5" s="340"/>
      <c r="AJ5" s="340"/>
      <c r="AK5" s="340"/>
    </row>
    <row r="6" spans="1:37" s="562" customFormat="1" ht="16.8">
      <c r="B6" s="563"/>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row>
    <row r="7" spans="1:37" s="337" customFormat="1" ht="16.2">
      <c r="A7" s="330"/>
      <c r="B7" s="331" t="s">
        <v>129</v>
      </c>
      <c r="C7" s="332"/>
      <c r="D7" s="330"/>
      <c r="E7" s="333"/>
      <c r="F7" s="333"/>
      <c r="G7" s="333"/>
      <c r="H7" s="333"/>
      <c r="I7" s="333"/>
      <c r="J7" s="333"/>
      <c r="K7" s="333"/>
      <c r="L7" s="334"/>
      <c r="M7" s="1587" t="s">
        <v>582</v>
      </c>
      <c r="N7" s="1588"/>
      <c r="O7" s="1588"/>
      <c r="P7" s="1588"/>
      <c r="Q7" s="1588"/>
      <c r="R7" s="1588"/>
      <c r="S7" s="1588"/>
      <c r="T7" s="1588"/>
      <c r="U7" s="1573" t="s">
        <v>583</v>
      </c>
      <c r="V7" s="1574"/>
      <c r="W7" s="1574"/>
      <c r="X7" s="1574"/>
      <c r="Y7" s="1575"/>
      <c r="Z7" s="1511"/>
    </row>
    <row r="8" spans="1:37" s="345" customFormat="1" ht="16.2">
      <c r="B8" s="342"/>
      <c r="C8" s="343"/>
      <c r="D8" s="344"/>
      <c r="E8" s="344"/>
      <c r="F8" s="344"/>
      <c r="G8" s="344"/>
      <c r="H8" s="344"/>
      <c r="I8" s="344"/>
      <c r="J8" s="344"/>
      <c r="K8" s="344"/>
      <c r="L8" s="344"/>
      <c r="M8" s="516" t="str">
        <f>IF(M9&lt;='RFPR cover'!$C$7,"Actuals","Forecast")</f>
        <v>Actuals</v>
      </c>
      <c r="N8" s="517" t="str">
        <f>IF(N9&lt;='RFPR cover'!$C$7,"Actuals","Forecast")</f>
        <v>Actuals</v>
      </c>
      <c r="O8" s="517" t="str">
        <f>IF(O9&lt;='RFPR cover'!$C$7,"Actuals","Forecast")</f>
        <v>Actuals</v>
      </c>
      <c r="P8" s="517" t="str">
        <f>IF(P9&lt;='RFPR cover'!$C$7,"Actuals","Forecast")</f>
        <v>Actuals</v>
      </c>
      <c r="Q8" s="517" t="str">
        <f>IF(Q9&lt;='RFPR cover'!$C$7,"Actuals","Forecast")</f>
        <v>Actuals</v>
      </c>
      <c r="R8" s="517" t="str">
        <f>IF(R9&lt;='RFPR cover'!$C$7,"Actuals","Forecast")</f>
        <v>Actuals</v>
      </c>
      <c r="S8" s="517" t="str">
        <f>IF(S9&lt;='RFPR cover'!$C$7,"Actuals","Forecast")</f>
        <v>Actuals</v>
      </c>
      <c r="T8" s="598" t="str">
        <f>IF(T9&lt;='RFPR cover'!$C$7,"Actuals","Forecast")</f>
        <v>Actuals</v>
      </c>
      <c r="U8" s="600" t="str">
        <f>IF(U9&lt;='RFPR cover'!$C$7,"Actuals","Forecast")</f>
        <v>Forecast</v>
      </c>
      <c r="V8" s="517" t="str">
        <f>IF(V9&lt;='RFPR cover'!$C$7,"Actuals","Forecast")</f>
        <v>Forecast</v>
      </c>
      <c r="W8" s="517" t="str">
        <f>IF(W9&lt;='RFPR cover'!$C$7,"Actuals","Forecast")</f>
        <v>Forecast</v>
      </c>
      <c r="X8" s="517" t="str">
        <f>IF(X9&lt;='RFPR cover'!$C$7,"Actuals","Forecast")</f>
        <v>Forecast</v>
      </c>
      <c r="Y8" s="518" t="str">
        <f>IF(Y9&lt;='RFPR cover'!$C$7,"Actuals","Forecast")</f>
        <v>Forecast</v>
      </c>
      <c r="Z8" s="1512"/>
    </row>
    <row r="9" spans="1:37" s="345" customFormat="1" ht="16.2">
      <c r="A9" s="346"/>
      <c r="B9" s="346"/>
      <c r="C9" s="343"/>
      <c r="D9" s="346"/>
      <c r="E9" s="346"/>
      <c r="F9" s="346"/>
      <c r="G9" s="346"/>
      <c r="H9" s="346"/>
      <c r="I9" s="346"/>
      <c r="J9" s="346"/>
      <c r="K9" s="346"/>
      <c r="L9" s="557" t="s">
        <v>284</v>
      </c>
      <c r="M9" s="519">
        <f>'RFPR cover'!$C$13</f>
        <v>2014</v>
      </c>
      <c r="N9" s="520">
        <f>M9+1</f>
        <v>2015</v>
      </c>
      <c r="O9" s="520">
        <f t="shared" ref="O9:T9" si="0">N9+1</f>
        <v>2016</v>
      </c>
      <c r="P9" s="520">
        <f t="shared" si="0"/>
        <v>2017</v>
      </c>
      <c r="Q9" s="520">
        <f t="shared" si="0"/>
        <v>2018</v>
      </c>
      <c r="R9" s="520">
        <f t="shared" si="0"/>
        <v>2019</v>
      </c>
      <c r="S9" s="520">
        <f t="shared" si="0"/>
        <v>2020</v>
      </c>
      <c r="T9" s="599">
        <f t="shared" si="0"/>
        <v>2021</v>
      </c>
      <c r="U9" s="601">
        <f>T9+1</f>
        <v>2022</v>
      </c>
      <c r="V9" s="520">
        <f>U9+1</f>
        <v>2023</v>
      </c>
      <c r="W9" s="520">
        <f>V9+1</f>
        <v>2024</v>
      </c>
      <c r="X9" s="520">
        <f>W9+1</f>
        <v>2025</v>
      </c>
      <c r="Y9" s="521">
        <f>X9+1</f>
        <v>2026</v>
      </c>
      <c r="Z9" s="1512"/>
    </row>
    <row r="10" spans="1:37">
      <c r="M10" s="346"/>
      <c r="N10" s="346"/>
      <c r="O10" s="348"/>
      <c r="P10" s="348"/>
      <c r="Q10" s="348"/>
      <c r="R10" s="348"/>
      <c r="S10" s="348"/>
      <c r="T10" s="348"/>
      <c r="U10" s="570"/>
      <c r="V10" s="348"/>
      <c r="W10" s="349"/>
      <c r="X10" s="349"/>
      <c r="Y10" s="350"/>
    </row>
    <row r="11" spans="1:37" ht="13.8">
      <c r="B11" s="526" t="s">
        <v>285</v>
      </c>
      <c r="C11" s="527" t="s">
        <v>286</v>
      </c>
      <c r="D11" s="528"/>
      <c r="E11" s="528"/>
      <c r="F11" s="528"/>
      <c r="G11" s="528"/>
      <c r="H11" s="528"/>
      <c r="I11" s="528"/>
      <c r="J11" s="528"/>
      <c r="K11" s="528"/>
      <c r="L11" s="528"/>
      <c r="M11" s="528"/>
      <c r="N11" s="528"/>
      <c r="O11" s="528"/>
      <c r="P11" s="528"/>
      <c r="Q11" s="529"/>
      <c r="R11" s="529"/>
      <c r="S11" s="530"/>
      <c r="T11" s="530"/>
      <c r="U11" s="571"/>
      <c r="V11" s="530"/>
      <c r="W11" s="530"/>
      <c r="X11" s="530"/>
      <c r="Y11" s="531"/>
    </row>
    <row r="12" spans="1:37" s="374" customFormat="1" ht="13.8">
      <c r="B12" s="534"/>
      <c r="C12" s="535"/>
      <c r="D12" s="536"/>
      <c r="E12" s="536"/>
      <c r="F12" s="536"/>
      <c r="G12" s="536"/>
      <c r="H12" s="536"/>
      <c r="I12" s="536"/>
      <c r="J12" s="536"/>
      <c r="K12" s="536"/>
      <c r="L12" s="536"/>
      <c r="M12" s="536"/>
      <c r="N12" s="536"/>
      <c r="O12" s="536"/>
      <c r="P12" s="536"/>
      <c r="Q12" s="537"/>
      <c r="R12" s="537"/>
      <c r="S12" s="538"/>
      <c r="T12" s="538"/>
      <c r="U12" s="572"/>
      <c r="V12" s="538"/>
      <c r="W12" s="538"/>
      <c r="X12" s="538"/>
      <c r="Y12" s="539"/>
    </row>
    <row r="13" spans="1:37" ht="17.399999999999999" hidden="1" outlineLevel="1">
      <c r="B13" s="351"/>
      <c r="C13" s="540" t="s">
        <v>287</v>
      </c>
      <c r="D13" s="541"/>
      <c r="E13" s="541"/>
      <c r="F13" s="541"/>
      <c r="G13" s="541"/>
      <c r="H13" s="541"/>
      <c r="I13" s="541"/>
      <c r="J13" s="541"/>
      <c r="K13" s="541"/>
      <c r="L13" s="541"/>
      <c r="M13" s="541"/>
      <c r="N13" s="541"/>
      <c r="O13" s="541"/>
      <c r="P13" s="541"/>
      <c r="Q13" s="542"/>
      <c r="R13" s="542"/>
      <c r="S13" s="543"/>
      <c r="T13" s="543"/>
      <c r="U13" s="573"/>
      <c r="V13" s="543"/>
      <c r="W13" s="543"/>
      <c r="X13" s="543"/>
      <c r="Y13" s="544"/>
    </row>
    <row r="14" spans="1:37" s="374" customFormat="1" ht="17.399999999999999" hidden="1" outlineLevel="1">
      <c r="B14" s="386"/>
      <c r="C14" s="547"/>
      <c r="Q14" s="349"/>
      <c r="R14" s="349"/>
      <c r="S14" s="353"/>
      <c r="T14" s="353"/>
      <c r="U14" s="574"/>
      <c r="V14" s="353"/>
      <c r="W14" s="353"/>
      <c r="X14" s="353"/>
      <c r="Y14" s="377"/>
    </row>
    <row r="15" spans="1:37" ht="17.399999999999999" hidden="1" outlineLevel="1">
      <c r="C15" s="344"/>
      <c r="D15" s="548" t="s">
        <v>288</v>
      </c>
      <c r="E15" s="549"/>
      <c r="F15" s="549"/>
      <c r="G15" s="549"/>
      <c r="H15" s="549"/>
      <c r="I15" s="549"/>
      <c r="J15" s="549"/>
      <c r="K15" s="549"/>
      <c r="L15" s="549"/>
      <c r="M15" s="549"/>
      <c r="N15" s="549"/>
      <c r="O15" s="549"/>
      <c r="P15" s="549"/>
      <c r="Q15" s="550"/>
      <c r="R15" s="550"/>
      <c r="S15" s="551"/>
      <c r="T15" s="551"/>
      <c r="U15" s="575"/>
      <c r="V15" s="551"/>
      <c r="W15" s="551"/>
      <c r="X15" s="551"/>
      <c r="Y15" s="552"/>
    </row>
    <row r="16" spans="1:37" s="374" customFormat="1" ht="17.399999999999999" hidden="1" outlineLevel="1">
      <c r="D16" s="554"/>
      <c r="Q16" s="349"/>
      <c r="R16" s="349"/>
      <c r="S16" s="353"/>
      <c r="T16" s="353"/>
      <c r="U16" s="574"/>
      <c r="V16" s="353"/>
      <c r="W16" s="353"/>
      <c r="X16" s="353"/>
      <c r="Y16" s="377"/>
    </row>
    <row r="17" spans="2:26" ht="37.799999999999997" hidden="1" outlineLevel="1">
      <c r="B17" s="471" t="s">
        <v>289</v>
      </c>
      <c r="C17" s="509" t="str">
        <f>'R8a - Net Debt input'!D24</f>
        <v>Issue date</v>
      </c>
      <c r="D17" s="510" t="str">
        <f>'R8a - Net Debt input'!E24</f>
        <v>Maturity date</v>
      </c>
      <c r="E17" s="510" t="str">
        <f>'R8a - Net Debt input'!F24</f>
        <v>Description</v>
      </c>
      <c r="F17" s="510" t="str">
        <f>'R8a - Net Debt input'!G24</f>
        <v>Bond type</v>
      </c>
      <c r="G17" s="510" t="str">
        <f>'R8a - Net Debt input'!H24</f>
        <v>Payment rank</v>
      </c>
      <c r="H17" s="511" t="str">
        <f>'R8a - Net Debt input'!I24</f>
        <v>Reference rate</v>
      </c>
      <c r="I17" s="512" t="str">
        <f>'R8a - Net Debt input'!J24</f>
        <v>Coupon rate / margin spread on reference rate</v>
      </c>
      <c r="Q17" s="350"/>
      <c r="R17" s="350"/>
      <c r="U17" s="574"/>
      <c r="Y17" s="346"/>
      <c r="Z17" s="1513"/>
    </row>
    <row r="18" spans="2:26" hidden="1" outlineLevel="1">
      <c r="B18" s="384"/>
      <c r="C18" s="506" t="str">
        <f>IF('R8a - Net Debt input'!D25 = "","",'R8a - Net Debt input'!D25)</f>
        <v>dd/mm/yyyy</v>
      </c>
      <c r="D18" s="507" t="str">
        <f>IF('R8a - Net Debt input'!E25 = "","",'R8a - Net Debt input'!E25)</f>
        <v>dd/mm/yyyy</v>
      </c>
      <c r="E18" s="507" t="str">
        <f>IF('R8a - Net Debt input'!F25 = "","",'R8a - Net Debt input'!F25)</f>
        <v/>
      </c>
      <c r="F18" s="507" t="str">
        <f>IF('R8a - Net Debt input'!G25 = "","",'R8a - Net Debt input'!G25)</f>
        <v/>
      </c>
      <c r="G18" s="507" t="str">
        <f>IF('R8a - Net Debt input'!H25 = "","",'R8a - Net Debt input'!H25)</f>
        <v/>
      </c>
      <c r="H18" s="507" t="str">
        <f>IF('R8a - Net Debt input'!I25 = "","",'R8a - Net Debt input'!I25)</f>
        <v/>
      </c>
      <c r="I18" s="515" t="str">
        <f>IF('R8a - Net Debt input'!J25 = "","",'R8a - Net Debt input'!J25)</f>
        <v>%</v>
      </c>
      <c r="M18" s="448" t="s">
        <v>290</v>
      </c>
      <c r="N18" s="449" t="s">
        <v>290</v>
      </c>
      <c r="O18" s="449" t="s">
        <v>290</v>
      </c>
      <c r="P18" s="449" t="s">
        <v>290</v>
      </c>
      <c r="Q18" s="449" t="s">
        <v>290</v>
      </c>
      <c r="R18" s="449" t="s">
        <v>290</v>
      </c>
      <c r="S18" s="449" t="s">
        <v>290</v>
      </c>
      <c r="T18" s="564" t="s">
        <v>290</v>
      </c>
      <c r="U18" s="576" t="s">
        <v>290</v>
      </c>
      <c r="V18" s="449" t="s">
        <v>290</v>
      </c>
      <c r="W18" s="449" t="s">
        <v>290</v>
      </c>
      <c r="X18" s="449" t="s">
        <v>290</v>
      </c>
      <c r="Y18" s="450" t="s">
        <v>290</v>
      </c>
    </row>
    <row r="19" spans="2:26" hidden="1" outlineLevel="1">
      <c r="B19" s="493" t="s">
        <v>291</v>
      </c>
      <c r="C19" s="456">
        <f>IF('R8a - Net Debt input'!D26 = "","",'R8a - Net Debt input'!D26)</f>
        <v>41172</v>
      </c>
      <c r="D19" s="456">
        <f>IF('R8a - Net Debt input'!E26 = "","",'R8a - Net Debt input'!E26)</f>
        <v>42998</v>
      </c>
      <c r="E19" s="457" t="str">
        <f>IF('R8a - Net Debt input'!F26 = "","",'R8a - Net Debt input'!F26)</f>
        <v>5 YR FIXED RATE DEBT: PAY 2.73000% CAD 750.0 M MAT: 20-SEP-2017</v>
      </c>
      <c r="F19" s="458" t="str">
        <f>IF('R8a - Net Debt input'!G26 = "","",'R8a - Net Debt input'!G26)</f>
        <v>Fixed rate</v>
      </c>
      <c r="G19" s="1147" t="str">
        <f>IF('R8a - Net Debt input'!H26 = "","",'R8a - Net Debt input'!H26)</f>
        <v>Senior</v>
      </c>
      <c r="H19" s="458" t="str">
        <f>IF('R8a - Net Debt input'!I26 = "","",'R8a - Net Debt input'!I26)</f>
        <v>Not applicable</v>
      </c>
      <c r="I19" s="736">
        <f>IF('R8a - Net Debt input'!J26 = "","",'R8a - Net Debt input'!J26)</f>
        <v>2.7300000000000001E-2</v>
      </c>
      <c r="J19" s="451"/>
      <c r="K19" s="452"/>
      <c r="L19" s="453"/>
      <c r="M19" s="1394">
        <v>0</v>
      </c>
      <c r="N19" s="1394">
        <v>0</v>
      </c>
      <c r="O19" s="1394">
        <v>0</v>
      </c>
      <c r="P19" s="1394">
        <v>0</v>
      </c>
      <c r="Q19" s="1394">
        <v>5.9</v>
      </c>
      <c r="R19" s="1394">
        <v>0</v>
      </c>
      <c r="S19" s="1394">
        <v>0</v>
      </c>
      <c r="T19" s="1394">
        <v>0</v>
      </c>
      <c r="U19" s="1394">
        <v>0</v>
      </c>
      <c r="V19" s="1394">
        <v>0</v>
      </c>
      <c r="W19" s="1394">
        <v>0</v>
      </c>
      <c r="X19" s="1394">
        <v>0</v>
      </c>
      <c r="Y19" s="1394">
        <v>0</v>
      </c>
      <c r="Z19" s="1506"/>
    </row>
    <row r="20" spans="2:26" hidden="1" outlineLevel="1">
      <c r="B20" s="494" t="s">
        <v>292</v>
      </c>
      <c r="C20" s="459">
        <f>IF('R8a - Net Debt input'!D27 = "","",'R8a - Net Debt input'!D27)</f>
        <v>41239</v>
      </c>
      <c r="D20" s="459">
        <f>IF('R8a - Net Debt input'!E27 = "","",'R8a - Net Debt input'!E27)</f>
        <v>43795</v>
      </c>
      <c r="E20" s="460" t="str">
        <f>IF('R8a - Net Debt input'!F27 = "","",'R8a - Net Debt input'!F27)</f>
        <v>7 YR FIXED RATE DEBT: PAY 2.90000% CAD 400.0 M MAT: 26-NOV-2019</v>
      </c>
      <c r="F20" s="461" t="str">
        <f>IF('R8a - Net Debt input'!G27 = "","",'R8a - Net Debt input'!G27)</f>
        <v>Fixed rate</v>
      </c>
      <c r="G20" s="1148" t="str">
        <f>IF('R8a - Net Debt input'!H27 = "","",'R8a - Net Debt input'!H27)</f>
        <v>Senior</v>
      </c>
      <c r="H20" s="461" t="str">
        <f>IF('R8a - Net Debt input'!I27 = "","",'R8a - Net Debt input'!I27)</f>
        <v>Not applicable</v>
      </c>
      <c r="I20" s="737">
        <f>IF('R8a - Net Debt input'!J27 = "","",'R8a - Net Debt input'!J27)</f>
        <v>2.9000000000000001E-2</v>
      </c>
      <c r="J20" s="451"/>
      <c r="K20" s="452"/>
      <c r="L20" s="453"/>
      <c r="M20" s="1394">
        <v>0</v>
      </c>
      <c r="N20" s="1394">
        <v>0</v>
      </c>
      <c r="O20" s="1394">
        <v>0</v>
      </c>
      <c r="P20" s="1394">
        <v>0</v>
      </c>
      <c r="Q20" s="1394">
        <v>6.7</v>
      </c>
      <c r="R20" s="1394">
        <v>6.9</v>
      </c>
      <c r="S20" s="1394">
        <v>4.5999999999999996</v>
      </c>
      <c r="T20" s="1394">
        <v>0</v>
      </c>
      <c r="U20" s="1394">
        <v>0</v>
      </c>
      <c r="V20" s="1394">
        <v>0</v>
      </c>
      <c r="W20" s="1394">
        <v>0</v>
      </c>
      <c r="X20" s="1394">
        <v>0</v>
      </c>
      <c r="Y20" s="1394">
        <v>0</v>
      </c>
      <c r="Z20" s="1506"/>
    </row>
    <row r="21" spans="2:26" hidden="1" outlineLevel="1">
      <c r="B21" s="494" t="s">
        <v>293</v>
      </c>
      <c r="C21" s="456">
        <f>IF('R8a - Net Debt input'!D28 = "","",'R8a - Net Debt input'!D28)</f>
        <v>41299</v>
      </c>
      <c r="D21" s="456">
        <f>IF('R8a - Net Debt input'!E28 = "","",'R8a - Net Debt input'!E28)</f>
        <v>43125</v>
      </c>
      <c r="E21" s="457" t="str">
        <f>IF('R8a - Net Debt input'!F28 = "","",'R8a - Net Debt input'!F28)</f>
        <v>5 YR FLOATING RATE DEBT: PAY 3M CDOR +86 bp CAD 215.0 M MAT: 25-JAN-2018</v>
      </c>
      <c r="F21" s="458" t="str">
        <f>IF('R8a - Net Debt input'!G28 = "","",'R8a - Net Debt input'!G28)</f>
        <v>Floating</v>
      </c>
      <c r="G21" s="1147" t="str">
        <f>IF('R8a - Net Debt input'!H28 = "","",'R8a - Net Debt input'!H28)</f>
        <v>Senior</v>
      </c>
      <c r="H21" s="458" t="str">
        <f>IF('R8a - Net Debt input'!I28 = "","",'R8a - Net Debt input'!I28)</f>
        <v>LIBOR 3 month</v>
      </c>
      <c r="I21" s="736">
        <f>IF('R8a - Net Debt input'!J28 = "","",'R8a - Net Debt input'!J28)</f>
        <v>8.6E-3</v>
      </c>
      <c r="J21" s="451"/>
      <c r="K21" s="452"/>
      <c r="L21" s="453"/>
      <c r="M21" s="1394">
        <v>0</v>
      </c>
      <c r="N21" s="1394">
        <v>0</v>
      </c>
      <c r="O21" s="1394">
        <v>0</v>
      </c>
      <c r="P21" s="1394">
        <v>0</v>
      </c>
      <c r="Q21" s="1394">
        <v>2.1</v>
      </c>
      <c r="R21" s="1394">
        <v>0</v>
      </c>
      <c r="S21" s="1394">
        <v>0</v>
      </c>
      <c r="T21" s="1394">
        <v>0</v>
      </c>
      <c r="U21" s="1394">
        <v>0</v>
      </c>
      <c r="V21" s="1394">
        <v>0</v>
      </c>
      <c r="W21" s="1394">
        <v>0</v>
      </c>
      <c r="X21" s="1394">
        <v>0</v>
      </c>
      <c r="Y21" s="1394">
        <v>0</v>
      </c>
      <c r="Z21" s="1506"/>
    </row>
    <row r="22" spans="2:26" hidden="1" outlineLevel="1">
      <c r="B22" s="494" t="s">
        <v>294</v>
      </c>
      <c r="C22" s="459">
        <f>IF('R8a - Net Debt input'!D29 = "","",'R8a - Net Debt input'!D29)</f>
        <v>39856</v>
      </c>
      <c r="D22" s="459">
        <f>IF('R8a - Net Debt input'!E29 = "","",'R8a - Net Debt input'!E29)</f>
        <v>43508</v>
      </c>
      <c r="E22" s="460" t="str">
        <f>IF('R8a - Net Debt input'!F29 = "","",'R8a - Net Debt input'!F29)</f>
        <v>10 YR FLOATING RATE DEBT: PAY 6M Euribor +272 bp EUR 100.0 M MAT: 12-FEB-2019</v>
      </c>
      <c r="F22" s="461" t="str">
        <f>IF('R8a - Net Debt input'!G29 = "","",'R8a - Net Debt input'!G29)</f>
        <v>Floating</v>
      </c>
      <c r="G22" s="1148" t="str">
        <f>IF('R8a - Net Debt input'!H29 = "","",'R8a - Net Debt input'!H29)</f>
        <v>Senior</v>
      </c>
      <c r="H22" s="461" t="str">
        <f>IF('R8a - Net Debt input'!I29 = "","",'R8a - Net Debt input'!I29)</f>
        <v>LIBOR 6 month</v>
      </c>
      <c r="I22" s="737">
        <f>IF('R8a - Net Debt input'!J29 = "","",'R8a - Net Debt input'!J29)</f>
        <v>2.7221413E-2</v>
      </c>
      <c r="J22" s="451"/>
      <c r="K22" s="452"/>
      <c r="L22" s="453"/>
      <c r="M22" s="1394">
        <v>0</v>
      </c>
      <c r="N22" s="1394">
        <v>0</v>
      </c>
      <c r="O22" s="1394">
        <v>0</v>
      </c>
      <c r="P22" s="1394">
        <v>0</v>
      </c>
      <c r="Q22" s="1394">
        <v>3.9</v>
      </c>
      <c r="R22" s="1394">
        <v>3.6</v>
      </c>
      <c r="S22" s="1394">
        <v>0</v>
      </c>
      <c r="T22" s="1394">
        <v>0</v>
      </c>
      <c r="U22" s="1394">
        <v>0</v>
      </c>
      <c r="V22" s="1394">
        <v>0</v>
      </c>
      <c r="W22" s="1394">
        <v>0</v>
      </c>
      <c r="X22" s="1394">
        <v>0</v>
      </c>
      <c r="Y22" s="1394">
        <v>0</v>
      </c>
      <c r="Z22" s="1506"/>
    </row>
    <row r="23" spans="2:26" hidden="1" outlineLevel="1">
      <c r="B23" s="494" t="s">
        <v>295</v>
      </c>
      <c r="C23" s="456">
        <f>IF('R8a - Net Debt input'!D30 = "","",'R8a - Net Debt input'!D30)</f>
        <v>41179</v>
      </c>
      <c r="D23" s="456">
        <f>IF('R8a - Net Debt input'!E30 = "","",'R8a - Net Debt input'!E30)</f>
        <v>48484</v>
      </c>
      <c r="E23" s="457" t="str">
        <f>IF('R8a - Net Debt input'!F30 = "","",'R8a - Net Debt input'!F30)</f>
        <v>20 YR FIXED RATE DEBT: PAY 3.35000% EUR 100.0 M MAT: 27-SEP-2032</v>
      </c>
      <c r="F23" s="458" t="str">
        <f>IF('R8a - Net Debt input'!G30 = "","",'R8a - Net Debt input'!G30)</f>
        <v>Fixed rate</v>
      </c>
      <c r="G23" s="1147" t="str">
        <f>IF('R8a - Net Debt input'!H30 = "","",'R8a - Net Debt input'!H30)</f>
        <v>Senior</v>
      </c>
      <c r="H23" s="458" t="str">
        <f>IF('R8a - Net Debt input'!I30 = "","",'R8a - Net Debt input'!I30)</f>
        <v>Not applicable</v>
      </c>
      <c r="I23" s="736">
        <f>IF('R8a - Net Debt input'!J30 = "","",'R8a - Net Debt input'!J30)</f>
        <v>3.3500000000000002E-2</v>
      </c>
      <c r="J23" s="451"/>
      <c r="K23" s="452"/>
      <c r="L23" s="453"/>
      <c r="M23" s="1394">
        <v>0</v>
      </c>
      <c r="N23" s="1394">
        <v>0</v>
      </c>
      <c r="O23" s="1394">
        <v>0</v>
      </c>
      <c r="P23" s="1394">
        <v>0</v>
      </c>
      <c r="Q23" s="1394">
        <v>3</v>
      </c>
      <c r="R23" s="1394">
        <v>3</v>
      </c>
      <c r="S23" s="1394">
        <v>3</v>
      </c>
      <c r="T23" s="1394">
        <v>3</v>
      </c>
      <c r="U23" s="1394">
        <v>2.8428784999999999</v>
      </c>
      <c r="V23" s="1394">
        <v>2.8496808499999999</v>
      </c>
      <c r="W23" s="1394">
        <v>2.85452693</v>
      </c>
      <c r="X23" s="1394">
        <v>2.8438241500000001</v>
      </c>
      <c r="Y23" s="1394">
        <v>2.8438241500000001</v>
      </c>
      <c r="Z23" s="1506"/>
    </row>
    <row r="24" spans="2:26" hidden="1" outlineLevel="1">
      <c r="B24" s="494" t="s">
        <v>296</v>
      </c>
      <c r="C24" s="459">
        <f>IF('R8a - Net Debt input'!D31 = "","",'R8a - Net Debt input'!D31)</f>
        <v>41304</v>
      </c>
      <c r="D24" s="459">
        <f>IF('R8a - Net Debt input'!E31 = "","",'R8a - Net Debt input'!E31)</f>
        <v>49339</v>
      </c>
      <c r="E24" s="460" t="str">
        <f>IF('R8a - Net Debt input'!F31 = "","",'R8a - Net Debt input'!F31)</f>
        <v>22 YR FIXED RATE DEBT: PAY 3.21000% EUR 100.0 M MAT: 30-JAN-2035</v>
      </c>
      <c r="F24" s="461" t="str">
        <f>IF('R8a - Net Debt input'!G31 = "","",'R8a - Net Debt input'!G31)</f>
        <v>Fixed rate</v>
      </c>
      <c r="G24" s="1148" t="str">
        <f>IF('R8a - Net Debt input'!H31 = "","",'R8a - Net Debt input'!H31)</f>
        <v>Senior</v>
      </c>
      <c r="H24" s="461" t="str">
        <f>IF('R8a - Net Debt input'!I31 = "","",'R8a - Net Debt input'!I31)</f>
        <v>Not applicable</v>
      </c>
      <c r="I24" s="737">
        <f>IF('R8a - Net Debt input'!J31 = "","",'R8a - Net Debt input'!J31)</f>
        <v>3.2099999999999997E-2</v>
      </c>
      <c r="J24" s="451"/>
      <c r="K24" s="452"/>
      <c r="L24" s="453"/>
      <c r="M24" s="1394">
        <v>0</v>
      </c>
      <c r="N24" s="1394">
        <v>0</v>
      </c>
      <c r="O24" s="1394">
        <v>0</v>
      </c>
      <c r="P24" s="1394">
        <v>0</v>
      </c>
      <c r="Q24" s="1394">
        <v>2.8</v>
      </c>
      <c r="R24" s="1394">
        <v>2.8</v>
      </c>
      <c r="S24" s="1394">
        <v>2.7</v>
      </c>
      <c r="T24" s="1394">
        <v>2.8</v>
      </c>
      <c r="U24" s="1394">
        <v>2.72310864</v>
      </c>
      <c r="V24" s="1394">
        <v>2.7306871699999999</v>
      </c>
      <c r="W24" s="1394">
        <v>2.7366277000000001</v>
      </c>
      <c r="X24" s="1394">
        <v>2.7244542599999999</v>
      </c>
      <c r="Y24" s="1394">
        <v>2.7244542599999999</v>
      </c>
      <c r="Z24" s="1506"/>
    </row>
    <row r="25" spans="2:26" hidden="1" outlineLevel="1">
      <c r="B25" s="494" t="s">
        <v>297</v>
      </c>
      <c r="C25" s="456">
        <f>IF('R8a - Net Debt input'!D32 = "","",'R8a - Net Debt input'!D32)</f>
        <v>36193</v>
      </c>
      <c r="D25" s="456">
        <f>IF('R8a - Net Debt input'!E32 = "","",'R8a - Net Debt input'!E32)</f>
        <v>45324</v>
      </c>
      <c r="E25" s="457" t="str">
        <f>IF('R8a - Net Debt input'!F32 = "","",'R8a - Net Debt input'!F32)</f>
        <v>25 YR FIXED RATE DEBT: PAY 5.87500% GBP 444.5 M MAT: 02-FEB-2024</v>
      </c>
      <c r="F25" s="458" t="str">
        <f>IF('R8a - Net Debt input'!G32 = "","",'R8a - Net Debt input'!G32)</f>
        <v>Fixed rate</v>
      </c>
      <c r="G25" s="1147" t="str">
        <f>IF('R8a - Net Debt input'!H32 = "","",'R8a - Net Debt input'!H32)</f>
        <v>Senior</v>
      </c>
      <c r="H25" s="458" t="str">
        <f>IF('R8a - Net Debt input'!I32 = "","",'R8a - Net Debt input'!I32)</f>
        <v>Not applicable</v>
      </c>
      <c r="I25" s="736">
        <f>IF('R8a - Net Debt input'!J32 = "","",'R8a - Net Debt input'!J32)</f>
        <v>5.8749999999999997E-2</v>
      </c>
      <c r="J25" s="451"/>
      <c r="K25" s="452"/>
      <c r="L25" s="453"/>
      <c r="M25" s="1394">
        <v>0</v>
      </c>
      <c r="N25" s="1394">
        <v>0</v>
      </c>
      <c r="O25" s="1394">
        <v>0</v>
      </c>
      <c r="P25" s="1394">
        <v>0</v>
      </c>
      <c r="Q25" s="1394">
        <v>8.6999999999999993</v>
      </c>
      <c r="R25" s="1394">
        <v>8.8000000000000007</v>
      </c>
      <c r="S25" s="1394">
        <v>8.6999999999999993</v>
      </c>
      <c r="T25" s="1394">
        <v>8.6999999999999993</v>
      </c>
      <c r="U25" s="1394">
        <v>8.6734647000000002</v>
      </c>
      <c r="V25" s="1394">
        <v>8.6976247600000001</v>
      </c>
      <c r="W25" s="1394">
        <v>7.2963407699999996</v>
      </c>
      <c r="X25" s="1394">
        <v>0</v>
      </c>
      <c r="Y25" s="1394">
        <v>0</v>
      </c>
      <c r="Z25" s="1506"/>
    </row>
    <row r="26" spans="2:26" hidden="1" outlineLevel="1">
      <c r="B26" s="494" t="s">
        <v>298</v>
      </c>
      <c r="C26" s="459">
        <f>IF('R8a - Net Debt input'!D33 = "","",'R8a - Net Debt input'!D33)</f>
        <v>37099</v>
      </c>
      <c r="D26" s="459">
        <f>IF('R8a - Net Debt input'!E33 = "","",'R8a - Net Debt input'!E33)</f>
        <v>46961</v>
      </c>
      <c r="E26" s="460" t="str">
        <f>IF('R8a - Net Debt input'!F33 = "","",'R8a - Net Debt input'!F33)</f>
        <v>27 YR FIXED RATE DEBT: PAY 6.50000% GBP 297.819M MAT: 07/27/28</v>
      </c>
      <c r="F26" s="461" t="str">
        <f>IF('R8a - Net Debt input'!G33 = "","",'R8a - Net Debt input'!G33)</f>
        <v>Fixed rate</v>
      </c>
      <c r="G26" s="1148" t="str">
        <f>IF('R8a - Net Debt input'!H33 = "","",'R8a - Net Debt input'!H33)</f>
        <v>Senior</v>
      </c>
      <c r="H26" s="461" t="str">
        <f>IF('R8a - Net Debt input'!I33 = "","",'R8a - Net Debt input'!I33)</f>
        <v>Not applicable</v>
      </c>
      <c r="I26" s="737">
        <f>IF('R8a - Net Debt input'!J33 = "","",'R8a - Net Debt input'!J33)</f>
        <v>6.5000000000000002E-2</v>
      </c>
      <c r="J26" s="451"/>
      <c r="K26" s="452"/>
      <c r="L26" s="453"/>
      <c r="M26" s="1394">
        <v>0</v>
      </c>
      <c r="N26" s="1394">
        <v>0</v>
      </c>
      <c r="O26" s="1394">
        <v>0</v>
      </c>
      <c r="P26" s="1394">
        <v>0</v>
      </c>
      <c r="Q26" s="1394">
        <v>3.6</v>
      </c>
      <c r="R26" s="1394">
        <v>3.6</v>
      </c>
      <c r="S26" s="1394">
        <v>3.6</v>
      </c>
      <c r="T26" s="1394">
        <v>3.6</v>
      </c>
      <c r="U26" s="1394">
        <v>3.5866648799999998</v>
      </c>
      <c r="V26" s="1394">
        <v>3.5951499999999998</v>
      </c>
      <c r="W26" s="1394">
        <v>3.5996948600000001</v>
      </c>
      <c r="X26" s="1394">
        <v>3.5892288699999999</v>
      </c>
      <c r="Y26" s="1394">
        <v>3.5892288699999999</v>
      </c>
      <c r="Z26" s="1506"/>
    </row>
    <row r="27" spans="2:26" hidden="1" outlineLevel="1">
      <c r="B27" s="494" t="s">
        <v>299</v>
      </c>
      <c r="C27" s="456">
        <f>IF('R8a - Net Debt input'!D34 = "","",'R8a - Net Debt input'!D34)</f>
        <v>38412</v>
      </c>
      <c r="D27" s="456">
        <f>IF('R8a - Net Debt input'!E34 = "","",'R8a - Net Debt input'!E34)</f>
        <v>49369</v>
      </c>
      <c r="E27" s="457" t="str">
        <f>IF('R8a - Net Debt input'!F34 = "","",'R8a - Net Debt input'!F34)</f>
        <v>30 YR FIXED RATE DEBT: PAY 5.00000% GBP 75.0 M MAT: 01-MAR-2035</v>
      </c>
      <c r="F27" s="458" t="str">
        <f>IF('R8a - Net Debt input'!G34 = "","",'R8a - Net Debt input'!G34)</f>
        <v>Fixed rate</v>
      </c>
      <c r="G27" s="1147" t="str">
        <f>IF('R8a - Net Debt input'!H34 = "","",'R8a - Net Debt input'!H34)</f>
        <v>Senior</v>
      </c>
      <c r="H27" s="458" t="str">
        <f>IF('R8a - Net Debt input'!I34 = "","",'R8a - Net Debt input'!I34)</f>
        <v>Not applicable</v>
      </c>
      <c r="I27" s="736">
        <f>IF('R8a - Net Debt input'!J34 = "","",'R8a - Net Debt input'!J34)</f>
        <v>0.05</v>
      </c>
      <c r="J27" s="451"/>
      <c r="K27" s="452"/>
      <c r="L27" s="453"/>
      <c r="M27" s="1394">
        <v>0</v>
      </c>
      <c r="N27" s="1394">
        <v>0</v>
      </c>
      <c r="O27" s="1394">
        <v>0</v>
      </c>
      <c r="P27" s="1394">
        <v>0</v>
      </c>
      <c r="Q27" s="1394">
        <v>1.4</v>
      </c>
      <c r="R27" s="1394">
        <v>1.4</v>
      </c>
      <c r="S27" s="1394">
        <v>1.4</v>
      </c>
      <c r="T27" s="1394">
        <v>1.4</v>
      </c>
      <c r="U27" s="1394">
        <v>1.4342510799999999</v>
      </c>
      <c r="V27" s="1394">
        <v>1.4379247399999999</v>
      </c>
      <c r="W27" s="1394">
        <v>1.4384454199999999</v>
      </c>
      <c r="X27" s="1394">
        <v>1.4382038399999999</v>
      </c>
      <c r="Y27" s="1394">
        <v>1.4382038399999999</v>
      </c>
      <c r="Z27" s="1506"/>
    </row>
    <row r="28" spans="2:26" hidden="1" outlineLevel="1">
      <c r="B28" s="494" t="s">
        <v>925</v>
      </c>
      <c r="C28" s="459">
        <f>IF('R8a - Net Debt input'!D35 = "","",'R8a - Net Debt input'!D35)</f>
        <v>39826</v>
      </c>
      <c r="D28" s="459">
        <f>IF('R8a - Net Debt input'!E35 = "","",'R8a - Net Debt input'!E35)</f>
        <v>47861</v>
      </c>
      <c r="E28" s="460" t="str">
        <f>IF('R8a - Net Debt input'!F35 = "","",'R8a - Net Debt input'!F35)</f>
        <v>22 YR FIXED RATE DEBT: PAY 7.37500% GBP 350.0 M MAT: 13-JAN-2031</v>
      </c>
      <c r="F28" s="461" t="str">
        <f>IF('R8a - Net Debt input'!G35 = "","",'R8a - Net Debt input'!G35)</f>
        <v>Fixed rate</v>
      </c>
      <c r="G28" s="1148" t="str">
        <f>IF('R8a - Net Debt input'!H35 = "","",'R8a - Net Debt input'!H35)</f>
        <v>Senior</v>
      </c>
      <c r="H28" s="461" t="str">
        <f>IF('R8a - Net Debt input'!I35 = "","",'R8a - Net Debt input'!I35)</f>
        <v>Not applicable</v>
      </c>
      <c r="I28" s="737">
        <f>IF('R8a - Net Debt input'!J35 = "","",'R8a - Net Debt input'!J35)</f>
        <v>7.3749999999999996E-2</v>
      </c>
      <c r="J28" s="451"/>
      <c r="K28" s="452"/>
      <c r="L28" s="453"/>
      <c r="M28" s="1394">
        <v>0</v>
      </c>
      <c r="N28" s="1394">
        <v>0</v>
      </c>
      <c r="O28" s="1394">
        <v>0</v>
      </c>
      <c r="P28" s="1394">
        <v>0</v>
      </c>
      <c r="Q28" s="1394">
        <v>6.3</v>
      </c>
      <c r="R28" s="1394">
        <v>6.3</v>
      </c>
      <c r="S28" s="1394">
        <v>6.3</v>
      </c>
      <c r="T28" s="1394">
        <v>6.3</v>
      </c>
      <c r="U28" s="1394">
        <v>6.2271514699999999</v>
      </c>
      <c r="V28" s="1394">
        <v>6.2443762000000005</v>
      </c>
      <c r="W28" s="1394">
        <v>6.2574796600000004</v>
      </c>
      <c r="X28" s="1394">
        <v>6.2309212199999999</v>
      </c>
      <c r="Y28" s="1394">
        <v>6.2309212199999999</v>
      </c>
      <c r="Z28" s="1506"/>
    </row>
    <row r="29" spans="2:26" hidden="1" outlineLevel="1">
      <c r="B29" s="494" t="s">
        <v>926</v>
      </c>
      <c r="C29" s="456">
        <f>IF('R8a - Net Debt input'!D36 = "","",'R8a - Net Debt input'!D36)</f>
        <v>41068</v>
      </c>
      <c r="D29" s="456">
        <f>IF('R8a - Net Debt input'!E36 = "","",'R8a - Net Debt input'!E36)</f>
        <v>46546</v>
      </c>
      <c r="E29" s="457" t="str">
        <f>IF('R8a - Net Debt input'!F36 = "","",'R8a - Net Debt input'!F36)</f>
        <v>15 YR FIXED RATE DEBT: PAY 4.00000% GBP 400.0 M MAT: 08-JUN-2027</v>
      </c>
      <c r="F29" s="458" t="str">
        <f>IF('R8a - Net Debt input'!G36 = "","",'R8a - Net Debt input'!G36)</f>
        <v>Fixed rate</v>
      </c>
      <c r="G29" s="1147" t="str">
        <f>IF('R8a - Net Debt input'!H36 = "","",'R8a - Net Debt input'!H36)</f>
        <v>Senior</v>
      </c>
      <c r="H29" s="458" t="str">
        <f>IF('R8a - Net Debt input'!I36 = "","",'R8a - Net Debt input'!I36)</f>
        <v>Not applicable</v>
      </c>
      <c r="I29" s="736">
        <f>IF('R8a - Net Debt input'!J36 = "","",'R8a - Net Debt input'!J36)</f>
        <v>0.04</v>
      </c>
      <c r="J29" s="451"/>
      <c r="K29" s="452"/>
      <c r="L29" s="453"/>
      <c r="M29" s="1394">
        <v>0</v>
      </c>
      <c r="N29" s="1394">
        <v>0</v>
      </c>
      <c r="O29" s="1394">
        <v>0</v>
      </c>
      <c r="P29" s="1394">
        <v>0</v>
      </c>
      <c r="Q29" s="1394">
        <v>5.2</v>
      </c>
      <c r="R29" s="1394">
        <v>5.2</v>
      </c>
      <c r="S29" s="1394">
        <v>5.2</v>
      </c>
      <c r="T29" s="1394">
        <v>5.2</v>
      </c>
      <c r="U29" s="1394">
        <v>5.1355139900000006</v>
      </c>
      <c r="V29" s="1394">
        <v>5.1481583499999992</v>
      </c>
      <c r="W29" s="1394">
        <v>5.1524419800000008</v>
      </c>
      <c r="X29" s="1394">
        <v>5.1423930499999999</v>
      </c>
      <c r="Y29" s="1394">
        <v>5.1423930499999999</v>
      </c>
      <c r="Z29" s="1506"/>
    </row>
    <row r="30" spans="2:26" hidden="1" outlineLevel="1">
      <c r="B30" s="494" t="s">
        <v>927</v>
      </c>
      <c r="C30" s="459">
        <f>IF('R8a - Net Debt input'!D37 = "","",'R8a - Net Debt input'!D37)</f>
        <v>41068</v>
      </c>
      <c r="D30" s="459">
        <f>IF('R8a - Net Debt input'!E37 = "","",'R8a - Net Debt input'!E37)</f>
        <v>46546</v>
      </c>
      <c r="E30" s="460" t="str">
        <f>IF('R8a - Net Debt input'!F37 = "","",'R8a - Net Debt input'!F37)</f>
        <v>15 YR FIXED RATE DEBT: PAY 4.00000% GBP 75.0 M MAT: 08-JUN-2027</v>
      </c>
      <c r="F30" s="461" t="str">
        <f>IF('R8a - Net Debt input'!G37 = "","",'R8a - Net Debt input'!G37)</f>
        <v>Fixed rate</v>
      </c>
      <c r="G30" s="1148" t="str">
        <f>IF('R8a - Net Debt input'!H37 = "","",'R8a - Net Debt input'!H37)</f>
        <v>Senior</v>
      </c>
      <c r="H30" s="461" t="str">
        <f>IF('R8a - Net Debt input'!I37 = "","",'R8a - Net Debt input'!I37)</f>
        <v>Not applicable</v>
      </c>
      <c r="I30" s="737">
        <f>IF('R8a - Net Debt input'!J37 = "","",'R8a - Net Debt input'!J37)</f>
        <v>0.04</v>
      </c>
      <c r="J30" s="451"/>
      <c r="K30" s="452"/>
      <c r="L30" s="453"/>
      <c r="M30" s="1394">
        <v>0</v>
      </c>
      <c r="N30" s="1394">
        <v>0</v>
      </c>
      <c r="O30" s="1394">
        <v>0</v>
      </c>
      <c r="P30" s="1394">
        <v>0</v>
      </c>
      <c r="Q30" s="1394">
        <v>2.9</v>
      </c>
      <c r="R30" s="1394">
        <v>2.9</v>
      </c>
      <c r="S30" s="1394">
        <v>2.9</v>
      </c>
      <c r="T30" s="1394">
        <v>2.9</v>
      </c>
      <c r="U30" s="1394">
        <v>2.8592005500000002</v>
      </c>
      <c r="V30" s="1394">
        <v>2.8661857299999998</v>
      </c>
      <c r="W30" s="1394">
        <v>2.8683337999999998</v>
      </c>
      <c r="X30" s="1394">
        <v>2.86315754</v>
      </c>
      <c r="Y30" s="1394">
        <v>2.86315754</v>
      </c>
      <c r="Z30" s="1506"/>
    </row>
    <row r="31" spans="2:26" hidden="1" outlineLevel="1">
      <c r="B31" s="494" t="s">
        <v>928</v>
      </c>
      <c r="C31" s="456">
        <f>IF('R8a - Net Debt input'!D38 = "","",'R8a - Net Debt input'!D38)</f>
        <v>41068</v>
      </c>
      <c r="D31" s="456">
        <f>IF('R8a - Net Debt input'!E38 = "","",'R8a - Net Debt input'!E38)</f>
        <v>46546</v>
      </c>
      <c r="E31" s="457" t="str">
        <f>IF('R8a - Net Debt input'!F38 = "","",'R8a - Net Debt input'!F38)</f>
        <v>15 YR FIXED RATE DEBT: PAY 4.00000% GBP 50.0 M MAT: 08-JUN-2027</v>
      </c>
      <c r="F31" s="458" t="str">
        <f>IF('R8a - Net Debt input'!G38 = "","",'R8a - Net Debt input'!G38)</f>
        <v>Fixed rate</v>
      </c>
      <c r="G31" s="1147" t="str">
        <f>IF('R8a - Net Debt input'!H38 = "","",'R8a - Net Debt input'!H38)</f>
        <v>Senior</v>
      </c>
      <c r="H31" s="458" t="str">
        <f>IF('R8a - Net Debt input'!I38 = "","",'R8a - Net Debt input'!I38)</f>
        <v>Not applicable</v>
      </c>
      <c r="I31" s="736">
        <f>IF('R8a - Net Debt input'!J38 = "","",'R8a - Net Debt input'!J38)</f>
        <v>0.04</v>
      </c>
      <c r="J31" s="451"/>
      <c r="K31" s="452"/>
      <c r="L31" s="453"/>
      <c r="M31" s="1394">
        <v>0</v>
      </c>
      <c r="N31" s="1394">
        <v>0</v>
      </c>
      <c r="O31" s="1394">
        <v>0</v>
      </c>
      <c r="P31" s="1394">
        <v>0</v>
      </c>
      <c r="Q31" s="1394">
        <v>1.8</v>
      </c>
      <c r="R31" s="1394">
        <v>1.8</v>
      </c>
      <c r="S31" s="1394">
        <v>1.8</v>
      </c>
      <c r="T31" s="1394">
        <v>1.8</v>
      </c>
      <c r="U31" s="1394">
        <v>1.8193211500000002</v>
      </c>
      <c r="V31" s="1394">
        <v>1.82373944</v>
      </c>
      <c r="W31" s="1394">
        <v>1.8249916400000001</v>
      </c>
      <c r="X31" s="1394">
        <v>1.82190049</v>
      </c>
      <c r="Y31" s="1394">
        <v>1.82190049</v>
      </c>
      <c r="Z31" s="1506"/>
    </row>
    <row r="32" spans="2:26" hidden="1" outlineLevel="1">
      <c r="B32" s="494" t="s">
        <v>929</v>
      </c>
      <c r="C32" s="459">
        <f>IF('R8a - Net Debt input'!D39 = "","",'R8a - Net Debt input'!D39)</f>
        <v>40809</v>
      </c>
      <c r="D32" s="459">
        <f>IF('R8a - Net Debt input'!E39 = "","",'R8a - Net Debt input'!E39)</f>
        <v>46288</v>
      </c>
      <c r="E32" s="460" t="str">
        <f>IF('R8a - Net Debt input'!F39 = "","",'R8a - Net Debt input'!F39)</f>
        <v>15 YR FIXED RATE DEBT: PAY 3.30000% HKD 250.0 M MAT: 23-SEP-2026</v>
      </c>
      <c r="F32" s="461" t="str">
        <f>IF('R8a - Net Debt input'!G39 = "","",'R8a - Net Debt input'!G39)</f>
        <v>Fixed rate</v>
      </c>
      <c r="G32" s="1148" t="str">
        <f>IF('R8a - Net Debt input'!H39 = "","",'R8a - Net Debt input'!H39)</f>
        <v>Senior</v>
      </c>
      <c r="H32" s="461" t="str">
        <f>IF('R8a - Net Debt input'!I39 = "","",'R8a - Net Debt input'!I39)</f>
        <v>Not applicable</v>
      </c>
      <c r="I32" s="737">
        <f>IF('R8a - Net Debt input'!J39 = "","",'R8a - Net Debt input'!J39)</f>
        <v>3.3000000000000002E-2</v>
      </c>
      <c r="J32" s="451"/>
      <c r="K32" s="452"/>
      <c r="L32" s="453"/>
      <c r="M32" s="1394">
        <v>0</v>
      </c>
      <c r="N32" s="1394">
        <v>0</v>
      </c>
      <c r="O32" s="1394">
        <v>0</v>
      </c>
      <c r="P32" s="1394">
        <v>0</v>
      </c>
      <c r="Q32" s="1394">
        <v>0.7</v>
      </c>
      <c r="R32" s="1394">
        <v>0.8</v>
      </c>
      <c r="S32" s="1394">
        <v>0.9</v>
      </c>
      <c r="T32" s="1394">
        <v>0.8</v>
      </c>
      <c r="U32" s="1394">
        <v>0.76757710000000001</v>
      </c>
      <c r="V32" s="1394">
        <v>0.7696858299999999</v>
      </c>
      <c r="W32" s="1394">
        <v>0.77179456000000002</v>
      </c>
      <c r="X32" s="1394">
        <v>0.7696858299999999</v>
      </c>
      <c r="Y32" s="1394">
        <v>0.7696858299999999</v>
      </c>
      <c r="Z32" s="1506"/>
    </row>
    <row r="33" spans="2:26" hidden="1" outlineLevel="1">
      <c r="B33" s="494" t="s">
        <v>930</v>
      </c>
      <c r="C33" s="456">
        <f>IF('R8a - Net Debt input'!D40 = "","",'R8a - Net Debt input'!D40)</f>
        <v>41256</v>
      </c>
      <c r="D33" s="456">
        <f>IF('R8a - Net Debt input'!E40 = "","",'R8a - Net Debt input'!E40)</f>
        <v>46734</v>
      </c>
      <c r="E33" s="457" t="str">
        <f>IF('R8a - Net Debt input'!F40 = "","",'R8a - Net Debt input'!F40)</f>
        <v>15 YR FIXED RATE DEBT: PAY 3.10000% HKD 300.0 M MAT: 13-DEC-2027</v>
      </c>
      <c r="F33" s="458" t="str">
        <f>IF('R8a - Net Debt input'!G40 = "","",'R8a - Net Debt input'!G40)</f>
        <v>Fixed rate</v>
      </c>
      <c r="G33" s="1147" t="str">
        <f>IF('R8a - Net Debt input'!H40 = "","",'R8a - Net Debt input'!H40)</f>
        <v>Senior</v>
      </c>
      <c r="H33" s="458" t="str">
        <f>IF('R8a - Net Debt input'!I40 = "","",'R8a - Net Debt input'!I40)</f>
        <v>Not applicable</v>
      </c>
      <c r="I33" s="736">
        <f>IF('R8a - Net Debt input'!J40 = "","",'R8a - Net Debt input'!J40)</f>
        <v>3.1E-2</v>
      </c>
      <c r="J33" s="451"/>
      <c r="K33" s="452"/>
      <c r="L33" s="453"/>
      <c r="M33" s="1394">
        <v>0</v>
      </c>
      <c r="N33" s="1394">
        <v>0</v>
      </c>
      <c r="O33" s="1394">
        <v>0</v>
      </c>
      <c r="P33" s="1394">
        <v>0</v>
      </c>
      <c r="Q33" s="1394">
        <v>0.9</v>
      </c>
      <c r="R33" s="1394">
        <v>1</v>
      </c>
      <c r="S33" s="1394">
        <v>0.9</v>
      </c>
      <c r="T33" s="1394">
        <v>0.9</v>
      </c>
      <c r="U33" s="1394">
        <v>0.86526872999999993</v>
      </c>
      <c r="V33" s="1394">
        <v>0.86764584</v>
      </c>
      <c r="W33" s="1394">
        <v>0.87002294999999996</v>
      </c>
      <c r="X33" s="1394">
        <v>0.86764584</v>
      </c>
      <c r="Y33" s="1394">
        <v>0.86764584</v>
      </c>
      <c r="Z33" s="1506"/>
    </row>
    <row r="34" spans="2:26" hidden="1" outlineLevel="1">
      <c r="B34" s="494" t="s">
        <v>931</v>
      </c>
      <c r="C34" s="459">
        <f>IF('R8a - Net Debt input'!D41 = "","",'R8a - Net Debt input'!D41)</f>
        <v>41312</v>
      </c>
      <c r="D34" s="459">
        <f>IF('R8a - Net Debt input'!E41 = "","",'R8a - Net Debt input'!E41)</f>
        <v>46790</v>
      </c>
      <c r="E34" s="460" t="str">
        <f>IF('R8a - Net Debt input'!F41 = "","",'R8a - Net Debt input'!F41)</f>
        <v>15 YR FIXED RATE DEBT: PAY 3.25000% HKD 300.0 M MAT: 07-FEB-2028</v>
      </c>
      <c r="F34" s="461" t="str">
        <f>IF('R8a - Net Debt input'!G41 = "","",'R8a - Net Debt input'!G41)</f>
        <v>Fixed rate</v>
      </c>
      <c r="G34" s="1148" t="str">
        <f>IF('R8a - Net Debt input'!H41 = "","",'R8a - Net Debt input'!H41)</f>
        <v>Senior</v>
      </c>
      <c r="H34" s="461" t="str">
        <f>IF('R8a - Net Debt input'!I41 = "","",'R8a - Net Debt input'!I41)</f>
        <v>Not applicable</v>
      </c>
      <c r="I34" s="737">
        <f>IF('R8a - Net Debt input'!J41 = "","",'R8a - Net Debt input'!J41)</f>
        <v>3.2500000000000001E-2</v>
      </c>
      <c r="J34" s="451"/>
      <c r="K34" s="452"/>
      <c r="L34" s="453"/>
      <c r="M34" s="1394">
        <v>0</v>
      </c>
      <c r="N34" s="1394">
        <v>0</v>
      </c>
      <c r="O34" s="1394">
        <v>0</v>
      </c>
      <c r="P34" s="1394">
        <v>0</v>
      </c>
      <c r="Q34" s="1394">
        <v>0.9</v>
      </c>
      <c r="R34" s="1394">
        <v>1</v>
      </c>
      <c r="S34" s="1394">
        <v>1</v>
      </c>
      <c r="T34" s="1394">
        <v>0.9</v>
      </c>
      <c r="U34" s="1394">
        <v>0.90713657999999997</v>
      </c>
      <c r="V34" s="1394">
        <v>0.90962871000000001</v>
      </c>
      <c r="W34" s="1394">
        <v>0.91212083999999993</v>
      </c>
      <c r="X34" s="1394">
        <v>0.90962871000000001</v>
      </c>
      <c r="Y34" s="1394">
        <v>0.90962871000000001</v>
      </c>
      <c r="Z34" s="1506"/>
    </row>
    <row r="35" spans="2:26" hidden="1" outlineLevel="1">
      <c r="B35" s="494" t="s">
        <v>932</v>
      </c>
      <c r="C35" s="456">
        <f>IF('R8a - Net Debt input'!D42 = "","",'R8a - Net Debt input'!D42)</f>
        <v>41303</v>
      </c>
      <c r="D35" s="456">
        <f>IF('R8a - Net Debt input'!E42 = "","",'R8a - Net Debt input'!E42)</f>
        <v>45686</v>
      </c>
      <c r="E35" s="457" t="str">
        <f>IF('R8a - Net Debt input'!F42 = "","",'R8a - Net Debt input'!F42)</f>
        <v>12 YR FIXED RATE DEBT: PAY 4.35000% NOK 1190.0 M MAT: 29-JAN-2025</v>
      </c>
      <c r="F35" s="458" t="str">
        <f>IF('R8a - Net Debt input'!G42 = "","",'R8a - Net Debt input'!G42)</f>
        <v>Fixed rate</v>
      </c>
      <c r="G35" s="1147" t="str">
        <f>IF('R8a - Net Debt input'!H42 = "","",'R8a - Net Debt input'!H42)</f>
        <v>Senior</v>
      </c>
      <c r="H35" s="458" t="str">
        <f>IF('R8a - Net Debt input'!I42 = "","",'R8a - Net Debt input'!I42)</f>
        <v>Not applicable</v>
      </c>
      <c r="I35" s="736">
        <f>IF('R8a - Net Debt input'!J42 = "","",'R8a - Net Debt input'!J42)</f>
        <v>4.3499999999999997E-2</v>
      </c>
      <c r="J35" s="451"/>
      <c r="K35" s="452"/>
      <c r="L35" s="453"/>
      <c r="M35" s="1394">
        <v>0</v>
      </c>
      <c r="N35" s="1394">
        <v>0</v>
      </c>
      <c r="O35" s="1394">
        <v>0</v>
      </c>
      <c r="P35" s="1394">
        <v>0</v>
      </c>
      <c r="Q35" s="1394">
        <v>4.8</v>
      </c>
      <c r="R35" s="1394">
        <v>4.5999999999999996</v>
      </c>
      <c r="S35" s="1394">
        <v>4.2</v>
      </c>
      <c r="T35" s="1394">
        <v>4.5</v>
      </c>
      <c r="U35" s="1394">
        <v>4.3889656200000005</v>
      </c>
      <c r="V35" s="1394">
        <v>4.3889656200000005</v>
      </c>
      <c r="W35" s="1394">
        <v>4.3889656200000005</v>
      </c>
      <c r="X35" s="1394">
        <v>3.6330882099999999</v>
      </c>
      <c r="Y35" s="1394">
        <v>3.6330882099999999</v>
      </c>
      <c r="Z35" s="1506"/>
    </row>
    <row r="36" spans="2:26" hidden="1" outlineLevel="1">
      <c r="B36" s="494" t="s">
        <v>933</v>
      </c>
      <c r="C36" s="459">
        <f>IF('R8a - Net Debt input'!D43 = "","",'R8a - Net Debt input'!D43)</f>
        <v>37099</v>
      </c>
      <c r="D36" s="459">
        <f>IF('R8a - Net Debt input'!E43 = "","",'R8a - Net Debt input'!E43)</f>
        <v>47691</v>
      </c>
      <c r="E36" s="460" t="str">
        <f>IF('R8a - Net Debt input'!F43 = "","",'R8a - Net Debt input'!F43)</f>
        <v>29 YR FLOATING RATE DEBT: PAY 12M/1Y RPI 3.5890% REAL RATE GBP 40.0 M MAT: 27-JUL-2030</v>
      </c>
      <c r="F36" s="461" t="str">
        <f>IF('R8a - Net Debt input'!G43 = "","",'R8a - Net Debt input'!G43)</f>
        <v>Inflation-linked</v>
      </c>
      <c r="G36" s="1148" t="str">
        <f>IF('R8a - Net Debt input'!H43 = "","",'R8a - Net Debt input'!H43)</f>
        <v>Senior</v>
      </c>
      <c r="H36" s="461" t="str">
        <f>IF('R8a - Net Debt input'!I43 = "","",'R8a - Net Debt input'!I43)</f>
        <v>RPI 12 month</v>
      </c>
      <c r="I36" s="737">
        <f>IF('R8a - Net Debt input'!J43 = "","",'R8a - Net Debt input'!J43)</f>
        <v>3.5889999999999998E-2</v>
      </c>
      <c r="J36" s="451"/>
      <c r="K36" s="452"/>
      <c r="L36" s="453"/>
      <c r="M36" s="1394">
        <v>0</v>
      </c>
      <c r="N36" s="1394">
        <v>0</v>
      </c>
      <c r="O36" s="1394">
        <v>0</v>
      </c>
      <c r="P36" s="1394">
        <v>0</v>
      </c>
      <c r="Q36" s="1394">
        <v>4.5</v>
      </c>
      <c r="R36" s="1394">
        <v>4.3</v>
      </c>
      <c r="S36" s="1394">
        <v>4.0999999999999996</v>
      </c>
      <c r="T36" s="1394">
        <v>3</v>
      </c>
      <c r="U36" s="1394">
        <v>4.4917924528301816</v>
      </c>
      <c r="V36" s="1394">
        <v>4.4870179245283</v>
      </c>
      <c r="W36" s="1394">
        <v>3.8259913018867922</v>
      </c>
      <c r="X36" s="1394">
        <v>3.8549639581132156</v>
      </c>
      <c r="Y36" s="1394">
        <v>3.8845160674641459</v>
      </c>
      <c r="Z36" s="1506"/>
    </row>
    <row r="37" spans="2:26" hidden="1" outlineLevel="1">
      <c r="B37" s="494" t="s">
        <v>934</v>
      </c>
      <c r="C37" s="456">
        <f>IF('R8a - Net Debt input'!D44 = "","",'R8a - Net Debt input'!D44)</f>
        <v>37283</v>
      </c>
      <c r="D37" s="456">
        <f>IF('R8a - Net Debt input'!E44 = "","",'R8a - Net Debt input'!E44)</f>
        <v>47691</v>
      </c>
      <c r="E37" s="457" t="str">
        <f>IF('R8a - Net Debt input'!F44 = "","",'R8a - Net Debt input'!F44)</f>
        <v>28.5 YR FLOATING RATE DEBT: PAY 12M/1Y RPI 3.5890% REAL RATE GBP 30.0 M MAT: 27-JUL-2030</v>
      </c>
      <c r="F37" s="458" t="str">
        <f>IF('R8a - Net Debt input'!G44 = "","",'R8a - Net Debt input'!G44)</f>
        <v>Inflation-linked</v>
      </c>
      <c r="G37" s="1147" t="str">
        <f>IF('R8a - Net Debt input'!H44 = "","",'R8a - Net Debt input'!H44)</f>
        <v>Senior</v>
      </c>
      <c r="H37" s="458" t="str">
        <f>IF('R8a - Net Debt input'!I44 = "","",'R8a - Net Debt input'!I44)</f>
        <v>RPI 12 month</v>
      </c>
      <c r="I37" s="736">
        <f>IF('R8a - Net Debt input'!J44 = "","",'R8a - Net Debt input'!J44)</f>
        <v>3.5889999999999998E-2</v>
      </c>
      <c r="J37" s="451"/>
      <c r="K37" s="452"/>
      <c r="L37" s="453"/>
      <c r="M37" s="1394">
        <v>0</v>
      </c>
      <c r="N37" s="1394">
        <v>0</v>
      </c>
      <c r="O37" s="1394">
        <v>0</v>
      </c>
      <c r="P37" s="1394">
        <v>0</v>
      </c>
      <c r="Q37" s="1394">
        <v>3.4</v>
      </c>
      <c r="R37" s="1394">
        <v>3.3</v>
      </c>
      <c r="S37" s="1394">
        <v>3.2</v>
      </c>
      <c r="T37" s="1394">
        <v>2.2999999999999998</v>
      </c>
      <c r="U37" s="1394">
        <v>3.4437075471698058</v>
      </c>
      <c r="V37" s="1394">
        <v>3.4400470754716967</v>
      </c>
      <c r="W37" s="1394">
        <v>2.9332599981132073</v>
      </c>
      <c r="X37" s="1394">
        <v>2.9554723678867982</v>
      </c>
      <c r="Y37" s="1394">
        <v>2.9781289850558452</v>
      </c>
      <c r="Z37" s="1506"/>
    </row>
    <row r="38" spans="2:26" hidden="1" outlineLevel="1">
      <c r="B38" s="494" t="s">
        <v>935</v>
      </c>
      <c r="C38" s="459">
        <f>IF('R8a - Net Debt input'!D45 = "","",'R8a - Net Debt input'!D45)</f>
        <v>37099</v>
      </c>
      <c r="D38" s="459">
        <f>IF('R8a - Net Debt input'!E45 = "","",'R8a - Net Debt input'!E45)</f>
        <v>44039</v>
      </c>
      <c r="E38" s="460" t="str">
        <f>IF('R8a - Net Debt input'!F45 = "","",'R8a - Net Debt input'!F45)</f>
        <v>19 YR FLOATING RATE DEBT: PAY 12M/1Y RPI 3.8060% REAL RATE GBP 180.0 M MAT: 27-JUL-2020</v>
      </c>
      <c r="F38" s="461" t="str">
        <f>IF('R8a - Net Debt input'!G45 = "","",'R8a - Net Debt input'!G45)</f>
        <v>Inflation-linked</v>
      </c>
      <c r="G38" s="1148" t="str">
        <f>IF('R8a - Net Debt input'!H45 = "","",'R8a - Net Debt input'!H45)</f>
        <v>Senior</v>
      </c>
      <c r="H38" s="461" t="str">
        <f>IF('R8a - Net Debt input'!I45 = "","",'R8a - Net Debt input'!I45)</f>
        <v>RPI 12 month</v>
      </c>
      <c r="I38" s="737">
        <f>IF('R8a - Net Debt input'!J45 = "","",'R8a - Net Debt input'!J45)</f>
        <v>3.8059999999999997E-2</v>
      </c>
      <c r="J38" s="451"/>
      <c r="K38" s="452"/>
      <c r="L38" s="453"/>
      <c r="M38" s="1394">
        <v>0</v>
      </c>
      <c r="N38" s="1394">
        <v>0</v>
      </c>
      <c r="O38" s="1394">
        <v>0</v>
      </c>
      <c r="P38" s="1394">
        <v>0</v>
      </c>
      <c r="Q38" s="1394">
        <v>21</v>
      </c>
      <c r="R38" s="1394">
        <v>20.5</v>
      </c>
      <c r="S38" s="1394">
        <v>19.600000000000001</v>
      </c>
      <c r="T38" s="1394">
        <v>5</v>
      </c>
      <c r="U38" s="1394">
        <v>0</v>
      </c>
      <c r="V38" s="1394">
        <v>0</v>
      </c>
      <c r="W38" s="1394">
        <v>0</v>
      </c>
      <c r="X38" s="1394">
        <v>0</v>
      </c>
      <c r="Y38" s="1394">
        <v>0</v>
      </c>
      <c r="Z38" s="1506"/>
    </row>
    <row r="39" spans="2:26" hidden="1" outlineLevel="1">
      <c r="B39" s="494" t="s">
        <v>936</v>
      </c>
      <c r="C39" s="456">
        <f>IF('R8a - Net Debt input'!D46 = "","",'R8a - Net Debt input'!D46)</f>
        <v>37283</v>
      </c>
      <c r="D39" s="456">
        <f>IF('R8a - Net Debt input'!E46 = "","",'R8a - Net Debt input'!E46)</f>
        <v>44039</v>
      </c>
      <c r="E39" s="457" t="str">
        <f>IF('R8a - Net Debt input'!F46 = "","",'R8a - Net Debt input'!F46)</f>
        <v>18.5 YR FLOATING RATE DEBT: PAY 12M/1Y RPI 3.8060% REAL RATE GBP 20.0 M MAT: 27-JUL-2020</v>
      </c>
      <c r="F39" s="458" t="str">
        <f>IF('R8a - Net Debt input'!G46 = "","",'R8a - Net Debt input'!G46)</f>
        <v>Inflation-linked</v>
      </c>
      <c r="G39" s="1147" t="str">
        <f>IF('R8a - Net Debt input'!H46 = "","",'R8a - Net Debt input'!H46)</f>
        <v>Senior</v>
      </c>
      <c r="H39" s="458" t="str">
        <f>IF('R8a - Net Debt input'!I46 = "","",'R8a - Net Debt input'!I46)</f>
        <v>RPI 12 month</v>
      </c>
      <c r="I39" s="736">
        <f>IF('R8a - Net Debt input'!J46 = "","",'R8a - Net Debt input'!J46)</f>
        <v>3.8059999999999997E-2</v>
      </c>
      <c r="J39" s="451"/>
      <c r="K39" s="452"/>
      <c r="L39" s="453"/>
      <c r="M39" s="1394">
        <v>0</v>
      </c>
      <c r="N39" s="1394">
        <v>0</v>
      </c>
      <c r="O39" s="1394">
        <v>0</v>
      </c>
      <c r="P39" s="1394">
        <v>0</v>
      </c>
      <c r="Q39" s="1394">
        <v>2.2999999999999998</v>
      </c>
      <c r="R39" s="1394">
        <v>2.2999999999999998</v>
      </c>
      <c r="S39" s="1394">
        <v>2.2000000000000002</v>
      </c>
      <c r="T39" s="1394">
        <v>0.6</v>
      </c>
      <c r="U39" s="1394">
        <v>0</v>
      </c>
      <c r="V39" s="1394">
        <v>0</v>
      </c>
      <c r="W39" s="1394">
        <v>0</v>
      </c>
      <c r="X39" s="1394">
        <v>0</v>
      </c>
      <c r="Y39" s="1394">
        <v>0</v>
      </c>
      <c r="Z39" s="1506"/>
    </row>
    <row r="40" spans="2:26" hidden="1" outlineLevel="1">
      <c r="B40" s="494" t="s">
        <v>937</v>
      </c>
      <c r="C40" s="459">
        <f>IF('R8a - Net Debt input'!D47 = "","",'R8a - Net Debt input'!D47)</f>
        <v>37445</v>
      </c>
      <c r="D40" s="459">
        <f>IF('R8a - Net Debt input'!E47 = "","",'R8a - Net Debt input'!E47)</f>
        <v>43289</v>
      </c>
      <c r="E40" s="460" t="str">
        <f>IF('R8a - Net Debt input'!F47 = "","",'R8a - Net Debt input'!F47)</f>
        <v>16 YR FLOATING RATE DEBT: PAY 12M/1Y RPI 2.9830% REAL RATE GBP 300.0 M MAT: 08-JUL-2018</v>
      </c>
      <c r="F40" s="461" t="str">
        <f>IF('R8a - Net Debt input'!G47 = "","",'R8a - Net Debt input'!G47)</f>
        <v>Inflation-linked</v>
      </c>
      <c r="G40" s="1148" t="str">
        <f>IF('R8a - Net Debt input'!H47 = "","",'R8a - Net Debt input'!H47)</f>
        <v>Senior</v>
      </c>
      <c r="H40" s="461" t="str">
        <f>IF('R8a - Net Debt input'!I47 = "","",'R8a - Net Debt input'!I47)</f>
        <v>RPI 12 month</v>
      </c>
      <c r="I40" s="737">
        <f>IF('R8a - Net Debt input'!J47 = "","",'R8a - Net Debt input'!J47)</f>
        <v>2.9829999999999999E-2</v>
      </c>
      <c r="J40" s="451"/>
      <c r="K40" s="452"/>
      <c r="L40" s="453"/>
      <c r="M40" s="1394">
        <v>0</v>
      </c>
      <c r="N40" s="1394">
        <v>0</v>
      </c>
      <c r="O40" s="1394">
        <v>0</v>
      </c>
      <c r="P40" s="1394">
        <v>0</v>
      </c>
      <c r="Q40" s="1394">
        <v>32.299999999999997</v>
      </c>
      <c r="R40" s="1394">
        <v>7.8</v>
      </c>
      <c r="S40" s="1394">
        <v>0</v>
      </c>
      <c r="T40" s="1394">
        <v>0</v>
      </c>
      <c r="U40" s="1394">
        <v>0</v>
      </c>
      <c r="V40" s="1394">
        <v>0</v>
      </c>
      <c r="W40" s="1394">
        <v>0</v>
      </c>
      <c r="X40" s="1394">
        <v>0</v>
      </c>
      <c r="Y40" s="1394">
        <v>0</v>
      </c>
      <c r="Z40" s="1506"/>
    </row>
    <row r="41" spans="2:26" hidden="1" outlineLevel="1">
      <c r="B41" s="494" t="s">
        <v>938</v>
      </c>
      <c r="C41" s="456">
        <f>IF('R8a - Net Debt input'!D48 = "","",'R8a - Net Debt input'!D48)</f>
        <v>37445</v>
      </c>
      <c r="D41" s="456">
        <f>IF('R8a - Net Debt input'!E48 = "","",'R8a - Net Debt input'!E48)</f>
        <v>48403</v>
      </c>
      <c r="E41" s="457" t="str">
        <f>IF('R8a - Net Debt input'!F48 = "","",'R8a - Net Debt input'!F48)</f>
        <v>30 YR FLOATING RATE DEBT: PAY 12M/1Y RPI 2.8170% REAL RATE GBP 50.0 M MAT: 08-JUL-2032</v>
      </c>
      <c r="F41" s="458" t="str">
        <f>IF('R8a - Net Debt input'!G48 = "","",'R8a - Net Debt input'!G48)</f>
        <v>Inflation-linked</v>
      </c>
      <c r="G41" s="1147" t="str">
        <f>IF('R8a - Net Debt input'!H48 = "","",'R8a - Net Debt input'!H48)</f>
        <v>Senior</v>
      </c>
      <c r="H41" s="458" t="str">
        <f>IF('R8a - Net Debt input'!I48 = "","",'R8a - Net Debt input'!I48)</f>
        <v>RPI 12 month</v>
      </c>
      <c r="I41" s="736">
        <f>IF('R8a - Net Debt input'!J48 = "","",'R8a - Net Debt input'!J48)</f>
        <v>2.8170000000000001E-2</v>
      </c>
      <c r="J41" s="451"/>
      <c r="K41" s="452"/>
      <c r="L41" s="453"/>
      <c r="M41" s="1394">
        <v>0</v>
      </c>
      <c r="N41" s="1394">
        <v>0</v>
      </c>
      <c r="O41" s="1394">
        <v>0</v>
      </c>
      <c r="P41" s="1394">
        <v>0</v>
      </c>
      <c r="Q41" s="1394">
        <v>5.3</v>
      </c>
      <c r="R41" s="1394">
        <v>4.9000000000000004</v>
      </c>
      <c r="S41" s="1394">
        <v>4.7</v>
      </c>
      <c r="T41" s="1394">
        <v>3.4</v>
      </c>
      <c r="U41" s="1394">
        <v>5.0287999999999986</v>
      </c>
      <c r="V41" s="1394">
        <v>5.0228640000000073</v>
      </c>
      <c r="W41" s="1394">
        <v>4.201033279999999</v>
      </c>
      <c r="X41" s="1394">
        <v>4.2370539456000049</v>
      </c>
      <c r="Y41" s="1394">
        <v>4.2737950245120064</v>
      </c>
      <c r="Z41" s="1506"/>
    </row>
    <row r="42" spans="2:26" hidden="1" outlineLevel="1">
      <c r="B42" s="494" t="s">
        <v>939</v>
      </c>
      <c r="C42" s="459">
        <f>IF('R8a - Net Debt input'!D49 = "","",'R8a - Net Debt input'!D49)</f>
        <v>38531</v>
      </c>
      <c r="D42" s="459">
        <f>IF('R8a - Net Debt input'!E49 = "","",'R8a - Net Debt input'!E49)</f>
        <v>49488</v>
      </c>
      <c r="E42" s="460" t="str">
        <f>IF('R8a - Net Debt input'!F49 = "","",'R8a - Net Debt input'!F49)</f>
        <v>30 YR FLOATING RATE DEBT: PAY 12M/1Y RPI 2.2280% REAL RATE GBP 50.0 M MAT: 28-JUN-2035</v>
      </c>
      <c r="F42" s="461" t="str">
        <f>IF('R8a - Net Debt input'!G49 = "","",'R8a - Net Debt input'!G49)</f>
        <v>Inflation-linked</v>
      </c>
      <c r="G42" s="1148" t="str">
        <f>IF('R8a - Net Debt input'!H49 = "","",'R8a - Net Debt input'!H49)</f>
        <v>Senior</v>
      </c>
      <c r="H42" s="461" t="str">
        <f>IF('R8a - Net Debt input'!I49 = "","",'R8a - Net Debt input'!I49)</f>
        <v>RPI 12 month</v>
      </c>
      <c r="I42" s="737">
        <f>IF('R8a - Net Debt input'!J49 = "","",'R8a - Net Debt input'!J49)</f>
        <v>2.2280000000000001E-2</v>
      </c>
      <c r="J42" s="451"/>
      <c r="K42" s="452"/>
      <c r="L42" s="453"/>
      <c r="M42" s="1394">
        <v>0</v>
      </c>
      <c r="N42" s="1394">
        <v>0</v>
      </c>
      <c r="O42" s="1394">
        <v>0</v>
      </c>
      <c r="P42" s="1394">
        <v>0</v>
      </c>
      <c r="Q42" s="1394">
        <v>4.2</v>
      </c>
      <c r="R42" s="1394">
        <v>4.0999999999999996</v>
      </c>
      <c r="S42" s="1394">
        <v>3.6</v>
      </c>
      <c r="T42" s="1394">
        <v>2.8</v>
      </c>
      <c r="U42" s="1394">
        <v>4.1241999999999992</v>
      </c>
      <c r="V42" s="1394">
        <v>4.1187260000000068</v>
      </c>
      <c r="W42" s="1394">
        <v>3.3608585200000052</v>
      </c>
      <c r="X42" s="1394">
        <v>3.3940756903999985</v>
      </c>
      <c r="Y42" s="1394">
        <v>3.4279572042079964</v>
      </c>
      <c r="Z42" s="1506"/>
    </row>
    <row r="43" spans="2:26" hidden="1" outlineLevel="1">
      <c r="B43" s="494" t="s">
        <v>940</v>
      </c>
      <c r="C43" s="456">
        <f>IF('R8a - Net Debt input'!D50 = "","",'R8a - Net Debt input'!D50)</f>
        <v>38595</v>
      </c>
      <c r="D43" s="456">
        <f>IF('R8a - Net Debt input'!E50 = "","",'R8a - Net Debt input'!E50)</f>
        <v>49549</v>
      </c>
      <c r="E43" s="457" t="str">
        <f>IF('R8a - Net Debt input'!F50 = "","",'R8a - Net Debt input'!F50)</f>
        <v>30.0 YR FLOATING RATE DEBT: PAY 12M/1Y RPI 2.0752% REAL RATE GBP 25.0 M MAT: 28-AUG-2035</v>
      </c>
      <c r="F43" s="458" t="str">
        <f>IF('R8a - Net Debt input'!G50 = "","",'R8a - Net Debt input'!G50)</f>
        <v>Inflation-linked</v>
      </c>
      <c r="G43" s="1147" t="str">
        <f>IF('R8a - Net Debt input'!H50 = "","",'R8a - Net Debt input'!H50)</f>
        <v>Senior</v>
      </c>
      <c r="H43" s="458" t="str">
        <f>IF('R8a - Net Debt input'!I50 = "","",'R8a - Net Debt input'!I50)</f>
        <v>RPI 12 month</v>
      </c>
      <c r="I43" s="736">
        <f>IF('R8a - Net Debt input'!J50 = "","",'R8a - Net Debt input'!J50)</f>
        <v>2.0752E-2</v>
      </c>
      <c r="J43" s="451"/>
      <c r="K43" s="452"/>
      <c r="L43" s="453"/>
      <c r="M43" s="1394">
        <v>0</v>
      </c>
      <c r="N43" s="1394">
        <v>0</v>
      </c>
      <c r="O43" s="1394">
        <v>0</v>
      </c>
      <c r="P43" s="1394">
        <v>0</v>
      </c>
      <c r="Q43" s="1394">
        <v>2</v>
      </c>
      <c r="R43" s="1394">
        <v>1.9</v>
      </c>
      <c r="S43" s="1394">
        <v>1.8</v>
      </c>
      <c r="T43" s="1394">
        <v>1.2</v>
      </c>
      <c r="U43" s="1394">
        <v>1.9997</v>
      </c>
      <c r="V43" s="1394">
        <v>1.9969910000000042</v>
      </c>
      <c r="W43" s="1394">
        <v>1.6219338199999982</v>
      </c>
      <c r="X43" s="1394">
        <v>1.6383724963999982</v>
      </c>
      <c r="Y43" s="1394">
        <v>1.6551399463280021</v>
      </c>
      <c r="Z43" s="1506"/>
    </row>
    <row r="44" spans="2:26" hidden="1" outlineLevel="1">
      <c r="B44" s="494" t="s">
        <v>941</v>
      </c>
      <c r="C44" s="459">
        <f>IF('R8a - Net Debt input'!D51 = "","",'R8a - Net Debt input'!D51)</f>
        <v>38623</v>
      </c>
      <c r="D44" s="459">
        <f>IF('R8a - Net Debt input'!E51 = "","",'R8a - Net Debt input'!E51)</f>
        <v>49580</v>
      </c>
      <c r="E44" s="460" t="str">
        <f>IF('R8a - Net Debt input'!F51 = "","",'R8a - Net Debt input'!F51)</f>
        <v>30 YR FLOATING RATE DEBT: PAY 12M/1Y RPI 2.0353% REAL RATE GBP 75.0 M MAT: 28-SEP-2035</v>
      </c>
      <c r="F44" s="461" t="str">
        <f>IF('R8a - Net Debt input'!G51 = "","",'R8a - Net Debt input'!G51)</f>
        <v>Inflation-linked</v>
      </c>
      <c r="G44" s="1148" t="str">
        <f>IF('R8a - Net Debt input'!H51 = "","",'R8a - Net Debt input'!H51)</f>
        <v>Senior</v>
      </c>
      <c r="H44" s="461" t="str">
        <f>IF('R8a - Net Debt input'!I51 = "","",'R8a - Net Debt input'!I51)</f>
        <v>RPI 12 month</v>
      </c>
      <c r="I44" s="737">
        <f>IF('R8a - Net Debt input'!J51 = "","",'R8a - Net Debt input'!J51)</f>
        <v>2.0353E-2</v>
      </c>
      <c r="J44" s="451"/>
      <c r="K44" s="452"/>
      <c r="L44" s="453"/>
      <c r="M44" s="1394">
        <v>0</v>
      </c>
      <c r="N44" s="1394">
        <v>0</v>
      </c>
      <c r="O44" s="1394">
        <v>0</v>
      </c>
      <c r="P44" s="1394">
        <v>0</v>
      </c>
      <c r="Q44" s="1394">
        <v>6</v>
      </c>
      <c r="R44" s="1394">
        <v>5.7</v>
      </c>
      <c r="S44" s="1394">
        <v>5.4</v>
      </c>
      <c r="T44" s="1394">
        <v>4.2</v>
      </c>
      <c r="U44" s="1394">
        <v>6.0207999999999888</v>
      </c>
      <c r="V44" s="1394">
        <v>6.0126239999999971</v>
      </c>
      <c r="W44" s="1394">
        <v>4.880668480000006</v>
      </c>
      <c r="X44" s="1394">
        <v>4.930281849600016</v>
      </c>
      <c r="Y44" s="1394">
        <v>4.9808874865919908</v>
      </c>
      <c r="Z44" s="1506"/>
    </row>
    <row r="45" spans="2:26" hidden="1" outlineLevel="1">
      <c r="B45" s="494" t="s">
        <v>942</v>
      </c>
      <c r="C45" s="456">
        <f>IF('R8a - Net Debt input'!D52 = "","",'R8a - Net Debt input'!D52)</f>
        <v>38642</v>
      </c>
      <c r="D45" s="456">
        <f>IF('R8a - Net Debt input'!E52 = "","",'R8a - Net Debt input'!E52)</f>
        <v>49599</v>
      </c>
      <c r="E45" s="457" t="str">
        <f>IF('R8a - Net Debt input'!F52 = "","",'R8a - Net Debt input'!F52)</f>
        <v>30 YR FLOATING RATE DEBT: PAY 12M/1Y RPI 1.9949% REAL RATE GBP 25.0 M MAT: 17-OCT-2035</v>
      </c>
      <c r="F45" s="458" t="str">
        <f>IF('R8a - Net Debt input'!G52 = "","",'R8a - Net Debt input'!G52)</f>
        <v>Inflation-linked</v>
      </c>
      <c r="G45" s="1147" t="str">
        <f>IF('R8a - Net Debt input'!H52 = "","",'R8a - Net Debt input'!H52)</f>
        <v>Senior</v>
      </c>
      <c r="H45" s="458" t="str">
        <f>IF('R8a - Net Debt input'!I52 = "","",'R8a - Net Debt input'!I52)</f>
        <v>RPI 12 month</v>
      </c>
      <c r="I45" s="736">
        <f>IF('R8a - Net Debt input'!J52 = "","",'R8a - Net Debt input'!J52)</f>
        <v>1.9949000000000001E-2</v>
      </c>
      <c r="J45" s="451"/>
      <c r="K45" s="452"/>
      <c r="L45" s="453"/>
      <c r="M45" s="1394">
        <v>0</v>
      </c>
      <c r="N45" s="1394">
        <v>0</v>
      </c>
      <c r="O45" s="1394">
        <v>0</v>
      </c>
      <c r="P45" s="1394">
        <v>0</v>
      </c>
      <c r="Q45" s="1394">
        <v>2</v>
      </c>
      <c r="R45" s="1394">
        <v>2</v>
      </c>
      <c r="S45" s="1394">
        <v>1.7</v>
      </c>
      <c r="T45" s="1394">
        <v>1</v>
      </c>
      <c r="U45" s="1394">
        <v>2.0089999999999959</v>
      </c>
      <c r="V45" s="1394">
        <v>2.0062700000000033</v>
      </c>
      <c r="W45" s="1394">
        <v>1.6283053999999979</v>
      </c>
      <c r="X45" s="1394">
        <v>1.6448715080000043</v>
      </c>
      <c r="Y45" s="1394">
        <v>1.6617689381599974</v>
      </c>
      <c r="Z45" s="1506"/>
    </row>
    <row r="46" spans="2:26" hidden="1" outlineLevel="1">
      <c r="B46" s="494" t="s">
        <v>943</v>
      </c>
      <c r="C46" s="459">
        <f>IF('R8a - Net Debt input'!D53 = "","",'R8a - Net Debt input'!D53)</f>
        <v>38679</v>
      </c>
      <c r="D46" s="459">
        <f>IF('R8a - Net Debt input'!E53 = "","",'R8a - Net Debt input'!E53)</f>
        <v>49636</v>
      </c>
      <c r="E46" s="460" t="str">
        <f>IF('R8a - Net Debt input'!F53 = "","",'R8a - Net Debt input'!F53)</f>
        <v>30 YR FLOATING RATE DEBT: PAY 12M/1Y RPI 1.8204% REAL RATE GBP 50.0 M MAT: 23-NOV-2035</v>
      </c>
      <c r="F46" s="461" t="str">
        <f>IF('R8a - Net Debt input'!G53 = "","",'R8a - Net Debt input'!G53)</f>
        <v>Inflation-linked</v>
      </c>
      <c r="G46" s="1148" t="str">
        <f>IF('R8a - Net Debt input'!H53 = "","",'R8a - Net Debt input'!H53)</f>
        <v>Senior</v>
      </c>
      <c r="H46" s="461" t="str">
        <f>IF('R8a - Net Debt input'!I53 = "","",'R8a - Net Debt input'!I53)</f>
        <v>RPI 12 month</v>
      </c>
      <c r="I46" s="737">
        <f>IF('R8a - Net Debt input'!J53 = "","",'R8a - Net Debt input'!J53)</f>
        <v>1.8204000000000001E-2</v>
      </c>
      <c r="J46" s="451"/>
      <c r="K46" s="452"/>
      <c r="L46" s="453"/>
      <c r="M46" s="1394">
        <v>0</v>
      </c>
      <c r="N46" s="1394">
        <v>0</v>
      </c>
      <c r="O46" s="1394">
        <v>0</v>
      </c>
      <c r="P46" s="1394">
        <v>0</v>
      </c>
      <c r="Q46" s="1394">
        <v>3.8</v>
      </c>
      <c r="R46" s="1394">
        <v>3.7</v>
      </c>
      <c r="S46" s="1394">
        <v>3.2</v>
      </c>
      <c r="T46" s="1394">
        <v>2.6</v>
      </c>
      <c r="U46" s="1394">
        <v>3.8055999999999925</v>
      </c>
      <c r="V46" s="1394">
        <v>3.8001680000000078</v>
      </c>
      <c r="W46" s="1394">
        <v>3.0481153600000055</v>
      </c>
      <c r="X46" s="1394">
        <v>3.0810776672000002</v>
      </c>
      <c r="Y46" s="1394">
        <v>3.1146992205440056</v>
      </c>
      <c r="Z46" s="1506"/>
    </row>
    <row r="47" spans="2:26" hidden="1" outlineLevel="1">
      <c r="B47" s="494" t="s">
        <v>944</v>
      </c>
      <c r="C47" s="456">
        <f>IF('R8a - Net Debt input'!D54 = "","",'R8a - Net Debt input'!D54)</f>
        <v>38810</v>
      </c>
      <c r="D47" s="456">
        <f>IF('R8a - Net Debt input'!E54 = "","",'R8a - Net Debt input'!E54)</f>
        <v>49768</v>
      </c>
      <c r="E47" s="457" t="str">
        <f>IF('R8a - Net Debt input'!F54 = "","",'R8a - Net Debt input'!F54)</f>
        <v>30 YR FLOATING RATE DEBT: PAY 12M/1Y RPI 1.6449% REAL RATE GBP 200.0 M MAT: 03-APR-2036</v>
      </c>
      <c r="F47" s="458" t="str">
        <f>IF('R8a - Net Debt input'!G54 = "","",'R8a - Net Debt input'!G54)</f>
        <v>Inflation-linked</v>
      </c>
      <c r="G47" s="1147" t="str">
        <f>IF('R8a - Net Debt input'!H54 = "","",'R8a - Net Debt input'!H54)</f>
        <v>Senior</v>
      </c>
      <c r="H47" s="458" t="str">
        <f>IF('R8a - Net Debt input'!I54 = "","",'R8a - Net Debt input'!I54)</f>
        <v>RPI 12 month</v>
      </c>
      <c r="I47" s="736">
        <f>IF('R8a - Net Debt input'!J54 = "","",'R8a - Net Debt input'!J54)</f>
        <v>1.6448999999999998E-2</v>
      </c>
      <c r="J47" s="451"/>
      <c r="K47" s="452"/>
      <c r="L47" s="453"/>
      <c r="M47" s="1394">
        <v>0</v>
      </c>
      <c r="N47" s="1394">
        <v>0</v>
      </c>
      <c r="O47" s="1394">
        <v>0</v>
      </c>
      <c r="P47" s="1394">
        <v>0</v>
      </c>
      <c r="Q47" s="1394">
        <v>15.3</v>
      </c>
      <c r="R47" s="1394">
        <v>14.7</v>
      </c>
      <c r="S47" s="1394">
        <v>12.7</v>
      </c>
      <c r="T47" s="1394">
        <v>6.8</v>
      </c>
      <c r="U47" s="1394">
        <v>14.510799999999961</v>
      </c>
      <c r="V47" s="1394">
        <v>14.489324000000011</v>
      </c>
      <c r="W47" s="1394">
        <v>11.516002479999997</v>
      </c>
      <c r="X47" s="1394">
        <v>11.646322529600013</v>
      </c>
      <c r="Y47" s="1394">
        <v>11.779248980191994</v>
      </c>
      <c r="Z47" s="1506"/>
    </row>
    <row r="48" spans="2:26" hidden="1" outlineLevel="1">
      <c r="B48" s="494" t="s">
        <v>945</v>
      </c>
      <c r="C48" s="459">
        <f>IF('R8a - Net Debt input'!D55 = "","",'R8a - Net Debt input'!D55)</f>
        <v>38814</v>
      </c>
      <c r="D48" s="459">
        <f>IF('R8a - Net Debt input'!E55 = "","",'R8a - Net Debt input'!E55)</f>
        <v>49772</v>
      </c>
      <c r="E48" s="460" t="str">
        <f>IF('R8a - Net Debt input'!F55 = "","",'R8a - Net Debt input'!F55)</f>
        <v>30 YR FLOATING RATE DEBT: PAY 12M/1Y RPI 1.6747% REAL RATE GBP 50.0 M MAT: 07-APR-2036</v>
      </c>
      <c r="F48" s="461" t="str">
        <f>IF('R8a - Net Debt input'!G55 = "","",'R8a - Net Debt input'!G55)</f>
        <v>Inflation-linked</v>
      </c>
      <c r="G48" s="1148" t="str">
        <f>IF('R8a - Net Debt input'!H55 = "","",'R8a - Net Debt input'!H55)</f>
        <v>Senior</v>
      </c>
      <c r="H48" s="461" t="str">
        <f>IF('R8a - Net Debt input'!I55 = "","",'R8a - Net Debt input'!I55)</f>
        <v>RPI 12 month</v>
      </c>
      <c r="I48" s="737">
        <f>IF('R8a - Net Debt input'!J55 = "","",'R8a - Net Debt input'!J55)</f>
        <v>1.6747000000000001E-2</v>
      </c>
      <c r="J48" s="451"/>
      <c r="K48" s="452"/>
      <c r="L48" s="453"/>
      <c r="M48" s="1394">
        <v>0</v>
      </c>
      <c r="N48" s="1394">
        <v>0</v>
      </c>
      <c r="O48" s="1394">
        <v>0</v>
      </c>
      <c r="P48" s="1394">
        <v>0</v>
      </c>
      <c r="Q48" s="1394">
        <v>3.8</v>
      </c>
      <c r="R48" s="1394">
        <v>3.7</v>
      </c>
      <c r="S48" s="1394">
        <v>3.2</v>
      </c>
      <c r="T48" s="1394">
        <v>1.7</v>
      </c>
      <c r="U48" s="1394">
        <v>3.67769999999999</v>
      </c>
      <c r="V48" s="1394">
        <v>3.6723310000000025</v>
      </c>
      <c r="W48" s="1394">
        <v>2.9290006199999992</v>
      </c>
      <c r="X48" s="1394">
        <v>2.9615806324000031</v>
      </c>
      <c r="Y48" s="1394">
        <v>2.9948122450479984</v>
      </c>
      <c r="Z48" s="1506"/>
    </row>
    <row r="49" spans="2:26" hidden="1" outlineLevel="1">
      <c r="B49" s="494" t="s">
        <v>946</v>
      </c>
      <c r="C49" s="456">
        <f>IF('R8a - Net Debt input'!D56 = "","",'R8a - Net Debt input'!D56)</f>
        <v>38848</v>
      </c>
      <c r="D49" s="456">
        <f>IF('R8a - Net Debt input'!E56 = "","",'R8a - Net Debt input'!E56)</f>
        <v>57111</v>
      </c>
      <c r="E49" s="457" t="str">
        <f>IF('R8a - Net Debt input'!F56 = "","",'R8a - Net Debt input'!F56)</f>
        <v>50 YR FLOATING RATE DEBT: PAY 12M/1Y RPI 1.8190% REAL RATE GBP 50.0 M MAT: 11-MAY-2056</v>
      </c>
      <c r="F49" s="458" t="str">
        <f>IF('R8a - Net Debt input'!G56 = "","",'R8a - Net Debt input'!G56)</f>
        <v>Inflation-linked</v>
      </c>
      <c r="G49" s="1147" t="str">
        <f>IF('R8a - Net Debt input'!H56 = "","",'R8a - Net Debt input'!H56)</f>
        <v>Senior</v>
      </c>
      <c r="H49" s="458" t="str">
        <f>IF('R8a - Net Debt input'!I56 = "","",'R8a - Net Debt input'!I56)</f>
        <v>RPI 12 month</v>
      </c>
      <c r="I49" s="736">
        <f>IF('R8a - Net Debt input'!J56 = "","",'R8a - Net Debt input'!J56)</f>
        <v>1.8190000000000001E-2</v>
      </c>
      <c r="J49" s="451"/>
      <c r="K49" s="452"/>
      <c r="L49" s="453"/>
      <c r="M49" s="1394">
        <v>0</v>
      </c>
      <c r="N49" s="1394">
        <v>0</v>
      </c>
      <c r="O49" s="1394">
        <v>0</v>
      </c>
      <c r="P49" s="1394">
        <v>0</v>
      </c>
      <c r="Q49" s="1394">
        <v>3.7</v>
      </c>
      <c r="R49" s="1394">
        <v>3.2</v>
      </c>
      <c r="S49" s="1394">
        <v>3.1</v>
      </c>
      <c r="T49" s="1394">
        <v>2.4</v>
      </c>
      <c r="U49" s="1394">
        <v>3.7745999999999866</v>
      </c>
      <c r="V49" s="1394">
        <v>3.7692379999999956</v>
      </c>
      <c r="W49" s="1394">
        <v>3.0268767600000017</v>
      </c>
      <c r="X49" s="1394">
        <v>3.0594142951999941</v>
      </c>
      <c r="Y49" s="1394">
        <v>3.0926025811039977</v>
      </c>
      <c r="Z49" s="1506"/>
    </row>
    <row r="50" spans="2:26" hidden="1" outlineLevel="1">
      <c r="B50" s="494" t="s">
        <v>947</v>
      </c>
      <c r="C50" s="459">
        <f>IF('R8a - Net Debt input'!D57 = "","",'R8a - Net Debt input'!D57)</f>
        <v>38863</v>
      </c>
      <c r="D50" s="459">
        <f>IF('R8a - Net Debt input'!E57 = "","",'R8a - Net Debt input'!E57)</f>
        <v>57126</v>
      </c>
      <c r="E50" s="460" t="str">
        <f>IF('R8a - Net Debt input'!F57 = "","",'R8a - Net Debt input'!F57)</f>
        <v>50 YR FLOATING RATE DEBT: PAY 12M/1Y RPI 1.8230% REAL RATE GBP 150.0 M MAT: 26-MAY-2056</v>
      </c>
      <c r="F50" s="461" t="str">
        <f>IF('R8a - Net Debt input'!G57 = "","",'R8a - Net Debt input'!G57)</f>
        <v>Inflation-linked</v>
      </c>
      <c r="G50" s="1148" t="str">
        <f>IF('R8a - Net Debt input'!H57 = "","",'R8a - Net Debt input'!H57)</f>
        <v>Senior</v>
      </c>
      <c r="H50" s="461" t="str">
        <f>IF('R8a - Net Debt input'!I57 = "","",'R8a - Net Debt input'!I57)</f>
        <v>RPI 12 month</v>
      </c>
      <c r="I50" s="737">
        <f>IF('R8a - Net Debt input'!J57 = "","",'R8a - Net Debt input'!J57)</f>
        <v>1.823E-2</v>
      </c>
      <c r="J50" s="451"/>
      <c r="K50" s="452"/>
      <c r="L50" s="453"/>
      <c r="M50" s="1394">
        <v>0</v>
      </c>
      <c r="N50" s="1394">
        <v>0</v>
      </c>
      <c r="O50" s="1394">
        <v>0</v>
      </c>
      <c r="P50" s="1394">
        <v>0</v>
      </c>
      <c r="Q50" s="1394">
        <v>11</v>
      </c>
      <c r="R50" s="1394">
        <v>7.8</v>
      </c>
      <c r="S50" s="1394">
        <v>9.1</v>
      </c>
      <c r="T50" s="1394">
        <v>7.8</v>
      </c>
      <c r="U50" s="1394">
        <v>11.211399999999974</v>
      </c>
      <c r="V50" s="1394">
        <v>11.195342000000016</v>
      </c>
      <c r="W50" s="1394">
        <v>8.9721348400000007</v>
      </c>
      <c r="X50" s="1394">
        <v>9.0695775368000167</v>
      </c>
      <c r="Y50" s="1394">
        <v>9.1689690875360323</v>
      </c>
      <c r="Z50" s="1506"/>
    </row>
    <row r="51" spans="2:26" hidden="1" outlineLevel="1">
      <c r="B51" s="494" t="s">
        <v>948</v>
      </c>
      <c r="C51" s="456">
        <f>IF('R8a - Net Debt input'!D58 = "","",'R8a - Net Debt input'!D58)</f>
        <v>38912</v>
      </c>
      <c r="D51" s="456">
        <f>IF('R8a - Net Debt input'!E58 = "","",'R8a - Net Debt input'!E58)</f>
        <v>57175</v>
      </c>
      <c r="E51" s="457" t="str">
        <f>IF('R8a - Net Debt input'!F58 = "","",'R8a - Net Debt input'!F58)</f>
        <v>50 YR FLOATING RATE DEBT: PAY 12M/1Y RPI 1.7970% REAL RATE GBP 50.0 M MAT: 14-JUL-2056</v>
      </c>
      <c r="F51" s="458" t="str">
        <f>IF('R8a - Net Debt input'!G58 = "","",'R8a - Net Debt input'!G58)</f>
        <v>Inflation-linked</v>
      </c>
      <c r="G51" s="1147" t="str">
        <f>IF('R8a - Net Debt input'!H58 = "","",'R8a - Net Debt input'!H58)</f>
        <v>Senior</v>
      </c>
      <c r="H51" s="458" t="str">
        <f>IF('R8a - Net Debt input'!I58 = "","",'R8a - Net Debt input'!I58)</f>
        <v>RPI 12 month</v>
      </c>
      <c r="I51" s="736">
        <f>IF('R8a - Net Debt input'!J58 = "","",'R8a - Net Debt input'!J58)</f>
        <v>1.797E-2</v>
      </c>
      <c r="J51" s="451"/>
      <c r="K51" s="452"/>
      <c r="L51" s="453"/>
      <c r="M51" s="1394">
        <v>0</v>
      </c>
      <c r="N51" s="1394">
        <v>0</v>
      </c>
      <c r="O51" s="1394">
        <v>0</v>
      </c>
      <c r="P51" s="1394">
        <v>0</v>
      </c>
      <c r="Q51" s="1394">
        <v>3.8</v>
      </c>
      <c r="R51" s="1394">
        <v>3.3</v>
      </c>
      <c r="S51" s="1394">
        <v>2.7</v>
      </c>
      <c r="T51" s="1394">
        <v>2.8</v>
      </c>
      <c r="U51" s="1394">
        <v>3.6435999999999948</v>
      </c>
      <c r="V51" s="1394">
        <v>3.6383079999999977</v>
      </c>
      <c r="W51" s="1394">
        <v>2.9056381599999979</v>
      </c>
      <c r="X51" s="1394">
        <v>2.9377509232000021</v>
      </c>
      <c r="Y51" s="1394">
        <v>2.9705059416640038</v>
      </c>
      <c r="Z51" s="1506"/>
    </row>
    <row r="52" spans="2:26" hidden="1" outlineLevel="1">
      <c r="B52" s="494" t="s">
        <v>949</v>
      </c>
      <c r="C52" s="459">
        <f>IF('R8a - Net Debt input'!D59 = "","",'R8a - Net Debt input'!D59)</f>
        <v>38926</v>
      </c>
      <c r="D52" s="459">
        <f>IF('R8a - Net Debt input'!E59 = "","",'R8a - Net Debt input'!E59)</f>
        <v>57189</v>
      </c>
      <c r="E52" s="460" t="str">
        <f>IF('R8a - Net Debt input'!F59 = "","",'R8a - Net Debt input'!F59)</f>
        <v>50 YR FLOATING RATE DEBT: PAY 12M/1Y RPI 1.6574% REAL RATE GBP 50.0 M MAT: 28-JUL-2056</v>
      </c>
      <c r="F52" s="461" t="str">
        <f>IF('R8a - Net Debt input'!G59 = "","",'R8a - Net Debt input'!G59)</f>
        <v>Inflation-linked</v>
      </c>
      <c r="G52" s="1148" t="str">
        <f>IF('R8a - Net Debt input'!H59 = "","",'R8a - Net Debt input'!H59)</f>
        <v>Senior</v>
      </c>
      <c r="H52" s="461" t="str">
        <f>IF('R8a - Net Debt input'!I59 = "","",'R8a - Net Debt input'!I59)</f>
        <v>RPI 12 month</v>
      </c>
      <c r="I52" s="737">
        <f>IF('R8a - Net Debt input'!J59 = "","",'R8a - Net Debt input'!J59)</f>
        <v>1.6573999999999998E-2</v>
      </c>
      <c r="J52" s="451"/>
      <c r="K52" s="452"/>
      <c r="L52" s="453"/>
      <c r="M52" s="1394">
        <v>0</v>
      </c>
      <c r="N52" s="1394">
        <v>0</v>
      </c>
      <c r="O52" s="1394">
        <v>0</v>
      </c>
      <c r="P52" s="1394">
        <v>0</v>
      </c>
      <c r="Q52" s="1394">
        <v>3.7</v>
      </c>
      <c r="R52" s="1394">
        <v>3.2</v>
      </c>
      <c r="S52" s="1394">
        <v>2.6</v>
      </c>
      <c r="T52" s="1394">
        <v>2.5</v>
      </c>
      <c r="U52" s="1394">
        <v>3.5311999999999957</v>
      </c>
      <c r="V52" s="1394">
        <v>3.5259359999999988</v>
      </c>
      <c r="W52" s="1394">
        <v>2.7971427200000081</v>
      </c>
      <c r="X52" s="1394">
        <v>2.8290855744000085</v>
      </c>
      <c r="Y52" s="1394">
        <v>2.861667285888001</v>
      </c>
      <c r="Z52" s="1506"/>
    </row>
    <row r="53" spans="2:26" hidden="1" outlineLevel="1">
      <c r="B53" s="494" t="s">
        <v>950</v>
      </c>
      <c r="C53" s="456">
        <f>IF('R8a - Net Debt input'!D60 = "","",'R8a - Net Debt input'!D60)</f>
        <v>38926</v>
      </c>
      <c r="D53" s="456">
        <f>IF('R8a - Net Debt input'!E60 = "","",'R8a - Net Debt input'!E60)</f>
        <v>57189</v>
      </c>
      <c r="E53" s="457" t="str">
        <f>IF('R8a - Net Debt input'!F60 = "","",'R8a - Net Debt input'!F60)</f>
        <v>50 YR FLOATING RATE DEBT: PAY 12M/1Y RPI 1.5842% REAL RATE GBP 25.0 M MAT: 28-JUL-2056</v>
      </c>
      <c r="F53" s="458" t="str">
        <f>IF('R8a - Net Debt input'!G60 = "","",'R8a - Net Debt input'!G60)</f>
        <v>Inflation-linked</v>
      </c>
      <c r="G53" s="1147" t="str">
        <f>IF('R8a - Net Debt input'!H60 = "","",'R8a - Net Debt input'!H60)</f>
        <v>Senior</v>
      </c>
      <c r="H53" s="458" t="str">
        <f>IF('R8a - Net Debt input'!I60 = "","",'R8a - Net Debt input'!I60)</f>
        <v>RPI 12 month</v>
      </c>
      <c r="I53" s="736">
        <f>IF('R8a - Net Debt input'!J60 = "","",'R8a - Net Debt input'!J60)</f>
        <v>1.5841999999999998E-2</v>
      </c>
      <c r="J53" s="451"/>
      <c r="K53" s="452"/>
      <c r="L53" s="453"/>
      <c r="M53" s="1394">
        <v>0</v>
      </c>
      <c r="N53" s="1394">
        <v>0</v>
      </c>
      <c r="O53" s="1394">
        <v>0</v>
      </c>
      <c r="P53" s="1394">
        <v>0</v>
      </c>
      <c r="Q53" s="1394">
        <v>1.8</v>
      </c>
      <c r="R53" s="1394">
        <v>1.6</v>
      </c>
      <c r="S53" s="1394">
        <v>1.3</v>
      </c>
      <c r="T53" s="1394">
        <v>1.2</v>
      </c>
      <c r="U53" s="1394">
        <v>1.7655999999999978</v>
      </c>
      <c r="V53" s="1394">
        <v>1.7629679999999994</v>
      </c>
      <c r="W53" s="1394">
        <v>1.398571360000004</v>
      </c>
      <c r="X53" s="1394">
        <v>1.4145427872000043</v>
      </c>
      <c r="Y53" s="1394">
        <v>1.4308336429440005</v>
      </c>
      <c r="Z53" s="1506"/>
    </row>
    <row r="54" spans="2:26" hidden="1" outlineLevel="1">
      <c r="B54" s="494" t="s">
        <v>951</v>
      </c>
      <c r="C54" s="459">
        <f>IF('R8a - Net Debt input'!D61 = "","",'R8a - Net Debt input'!D61)</f>
        <v>39177</v>
      </c>
      <c r="D54" s="459">
        <f>IF('R8a - Net Debt input'!E61 = "","",'R8a - Net Debt input'!E61)</f>
        <v>50796</v>
      </c>
      <c r="E54" s="460" t="str">
        <f>IF('R8a - Net Debt input'!F61 = "","",'R8a - Net Debt input'!F61)</f>
        <v>31.8 YR FLOATING RATE DEBT: PAY 12M/1Y RPI 1.8055% REAL RATE GBP 50.0 M MAT: 26-JAN-2039</v>
      </c>
      <c r="F54" s="461" t="str">
        <f>IF('R8a - Net Debt input'!G61 = "","",'R8a - Net Debt input'!G61)</f>
        <v>Inflation-linked</v>
      </c>
      <c r="G54" s="1148" t="str">
        <f>IF('R8a - Net Debt input'!H61 = "","",'R8a - Net Debt input'!H61)</f>
        <v>Senior</v>
      </c>
      <c r="H54" s="461" t="str">
        <f>IF('R8a - Net Debt input'!I61 = "","",'R8a - Net Debt input'!I61)</f>
        <v>RPI 12 month</v>
      </c>
      <c r="I54" s="737">
        <f>IF('R8a - Net Debt input'!J61 = "","",'R8a - Net Debt input'!J61)</f>
        <v>1.8055000000000002E-2</v>
      </c>
      <c r="J54" s="451"/>
      <c r="K54" s="452"/>
      <c r="L54" s="453"/>
      <c r="M54" s="1394">
        <v>0</v>
      </c>
      <c r="N54" s="1394">
        <v>0</v>
      </c>
      <c r="O54" s="1394">
        <v>0</v>
      </c>
      <c r="P54" s="1394">
        <v>0</v>
      </c>
      <c r="Q54" s="1394">
        <v>3.7</v>
      </c>
      <c r="R54" s="1394">
        <v>3.5</v>
      </c>
      <c r="S54" s="1394">
        <v>3.3</v>
      </c>
      <c r="T54" s="1394">
        <v>2</v>
      </c>
      <c r="U54" s="1394">
        <v>3.5847000000000007</v>
      </c>
      <c r="V54" s="1394">
        <v>3.5795410000000087</v>
      </c>
      <c r="W54" s="1394">
        <v>2.8652848200000021</v>
      </c>
      <c r="X54" s="1394">
        <v>2.896590516399999</v>
      </c>
      <c r="Y54" s="1394">
        <v>2.9285223267280029</v>
      </c>
      <c r="Z54" s="1506"/>
    </row>
    <row r="55" spans="2:26" hidden="1" outlineLevel="1">
      <c r="B55" s="494" t="s">
        <v>952</v>
      </c>
      <c r="C55" s="456">
        <f>IF('R8a - Net Debt input'!D62 = "","",'R8a - Net Debt input'!D62)</f>
        <v>39182</v>
      </c>
      <c r="D55" s="456">
        <f>IF('R8a - Net Debt input'!E62 = "","",'R8a - Net Debt input'!E62)</f>
        <v>50892</v>
      </c>
      <c r="E55" s="457" t="str">
        <f>IF('R8a - Net Debt input'!F62 = "","",'R8a - Net Debt input'!F62)</f>
        <v>32.1 YR FLOATING RATE DEBT: PAY 12M/1Y RPI 1.8575% REAL RATE GBP 150.0 M MAT: 02-MAY-2039</v>
      </c>
      <c r="F55" s="458" t="str">
        <f>IF('R8a - Net Debt input'!G62 = "","",'R8a - Net Debt input'!G62)</f>
        <v>Inflation-linked</v>
      </c>
      <c r="G55" s="1147" t="str">
        <f>IF('R8a - Net Debt input'!H62 = "","",'R8a - Net Debt input'!H62)</f>
        <v>Senior</v>
      </c>
      <c r="H55" s="458" t="str">
        <f>IF('R8a - Net Debt input'!I62 = "","",'R8a - Net Debt input'!I62)</f>
        <v>RPI 12 month</v>
      </c>
      <c r="I55" s="736">
        <f>IF('R8a - Net Debt input'!J62 = "","",'R8a - Net Debt input'!J62)</f>
        <v>1.8575000000000001E-2</v>
      </c>
      <c r="J55" s="451"/>
      <c r="K55" s="452"/>
      <c r="L55" s="453"/>
      <c r="M55" s="1394">
        <v>0</v>
      </c>
      <c r="N55" s="1394">
        <v>0</v>
      </c>
      <c r="O55" s="1394">
        <v>0</v>
      </c>
      <c r="P55" s="1394">
        <v>0</v>
      </c>
      <c r="Q55" s="1394">
        <v>11.2</v>
      </c>
      <c r="R55" s="1394">
        <v>9.4</v>
      </c>
      <c r="S55" s="1394">
        <v>9.1999999999999993</v>
      </c>
      <c r="T55" s="1394">
        <v>7.1</v>
      </c>
      <c r="U55" s="1394">
        <v>11.016099999999971</v>
      </c>
      <c r="V55" s="1394">
        <v>11.000483000000008</v>
      </c>
      <c r="W55" s="1394">
        <v>8.8383316599999997</v>
      </c>
      <c r="X55" s="1394">
        <v>8.9330982932000094</v>
      </c>
      <c r="Y55" s="1394">
        <v>9.0297602590640107</v>
      </c>
      <c r="Z55" s="1506"/>
    </row>
    <row r="56" spans="2:26" hidden="1" outlineLevel="1">
      <c r="B56" s="494" t="s">
        <v>953</v>
      </c>
      <c r="C56" s="459">
        <f>IF('R8a - Net Debt input'!D63 = "","",'R8a - Net Debt input'!D63)</f>
        <v>39805</v>
      </c>
      <c r="D56" s="459">
        <f>IF('R8a - Net Debt input'!E63 = "","",'R8a - Net Debt input'!E63)</f>
        <v>58067</v>
      </c>
      <c r="E56" s="460" t="str">
        <f>IF('R8a - Net Debt input'!F63 = "","",'R8a - Net Debt input'!F63)</f>
        <v>50 YR FLOATING RATE DEBT: PAY 12M/1Y RPI 3.6120% REAL RATE GBP 8.9 M MAT: 23-DEC-2058</v>
      </c>
      <c r="F56" s="461" t="str">
        <f>IF('R8a - Net Debt input'!G63 = "","",'R8a - Net Debt input'!G63)</f>
        <v>Inflation-linked</v>
      </c>
      <c r="G56" s="1148" t="str">
        <f>IF('R8a - Net Debt input'!H63 = "","",'R8a - Net Debt input'!H63)</f>
        <v>Senior</v>
      </c>
      <c r="H56" s="461" t="str">
        <f>IF('R8a - Net Debt input'!I63 = "","",'R8a - Net Debt input'!I63)</f>
        <v>RPI 12 month</v>
      </c>
      <c r="I56" s="737">
        <f>IF('R8a - Net Debt input'!J63 = "","",'R8a - Net Debt input'!J63)</f>
        <v>3.6119999999999999E-2</v>
      </c>
      <c r="J56" s="451"/>
      <c r="K56" s="452"/>
      <c r="L56" s="453"/>
      <c r="M56" s="1394">
        <v>0</v>
      </c>
      <c r="N56" s="1394">
        <v>0</v>
      </c>
      <c r="O56" s="1394">
        <v>0</v>
      </c>
      <c r="P56" s="1394">
        <v>0</v>
      </c>
      <c r="Q56" s="1394">
        <v>0.8</v>
      </c>
      <c r="R56" s="1394">
        <v>0.7</v>
      </c>
      <c r="S56" s="1394">
        <v>0.7</v>
      </c>
      <c r="T56" s="1394">
        <v>0.7</v>
      </c>
      <c r="U56" s="1394">
        <v>0.77819999999999967</v>
      </c>
      <c r="V56" s="1394">
        <v>0.77734600000000109</v>
      </c>
      <c r="W56" s="1394">
        <v>0.65911091999999949</v>
      </c>
      <c r="X56" s="1394">
        <v>0.66429313839999937</v>
      </c>
      <c r="Y56" s="1394">
        <v>0.66957900116800106</v>
      </c>
      <c r="Z56" s="1506"/>
    </row>
    <row r="57" spans="2:26" hidden="1" outlineLevel="1">
      <c r="B57" s="494" t="s">
        <v>954</v>
      </c>
      <c r="C57" s="456">
        <f>IF('R8a - Net Debt input'!D64 = "","",'R8a - Net Debt input'!D64)</f>
        <v>40030</v>
      </c>
      <c r="D57" s="456">
        <f>IF('R8a - Net Debt input'!E64 = "","",'R8a - Net Debt input'!E64)</f>
        <v>50987</v>
      </c>
      <c r="E57" s="457" t="str">
        <f>IF('R8a - Net Debt input'!F64 = "","",'R8a - Net Debt input'!F64)</f>
        <v>30 YR FLOATING RATE DEBT: PAY 12M/1Y RPI 2.4860% REAL RATE GBP 25.0 M MAT: 05-AUG-2039</v>
      </c>
      <c r="F57" s="458" t="str">
        <f>IF('R8a - Net Debt input'!G64 = "","",'R8a - Net Debt input'!G64)</f>
        <v>Inflation-linked</v>
      </c>
      <c r="G57" s="1147" t="str">
        <f>IF('R8a - Net Debt input'!H64 = "","",'R8a - Net Debt input'!H64)</f>
        <v>Senior</v>
      </c>
      <c r="H57" s="458" t="str">
        <f>IF('R8a - Net Debt input'!I64 = "","",'R8a - Net Debt input'!I64)</f>
        <v>RPI 12 month</v>
      </c>
      <c r="I57" s="736">
        <f>IF('R8a - Net Debt input'!J64 = "","",'R8a - Net Debt input'!J64)</f>
        <v>2.486E-2</v>
      </c>
      <c r="J57" s="451"/>
      <c r="K57" s="452"/>
      <c r="L57" s="453"/>
      <c r="M57" s="1394">
        <v>0</v>
      </c>
      <c r="N57" s="1394">
        <v>0</v>
      </c>
      <c r="O57" s="1394">
        <v>0</v>
      </c>
      <c r="P57" s="1394">
        <v>0</v>
      </c>
      <c r="Q57" s="1394">
        <v>2</v>
      </c>
      <c r="R57" s="1394">
        <v>1.8</v>
      </c>
      <c r="S57" s="1394">
        <v>1.5</v>
      </c>
      <c r="T57" s="1394">
        <v>1.4</v>
      </c>
      <c r="U57" s="1394">
        <v>1.9818999999999973</v>
      </c>
      <c r="V57" s="1394">
        <v>1.9794569999999978</v>
      </c>
      <c r="W57" s="1394">
        <v>1.6412271399999994</v>
      </c>
      <c r="X57" s="1394">
        <v>1.6560516827999989</v>
      </c>
      <c r="Y57" s="1394">
        <v>1.6711727164560002</v>
      </c>
      <c r="Z57" s="1506"/>
    </row>
    <row r="58" spans="2:26" hidden="1" outlineLevel="1">
      <c r="B58" s="494" t="s">
        <v>955</v>
      </c>
      <c r="C58" s="459">
        <f>IF('R8a - Net Debt input'!D65 = "","",'R8a - Net Debt input'!D65)</f>
        <v>41310</v>
      </c>
      <c r="D58" s="459">
        <f>IF('R8a - Net Debt input'!E65 = "","",'R8a - Net Debt input'!E65)</f>
        <v>50076</v>
      </c>
      <c r="E58" s="460" t="str">
        <f>IF('R8a - Net Debt input'!F65 = "","",'R8a - Net Debt input'!F65)</f>
        <v>24 YR FLOATING RATE DEBT: PAY 12M/1Y RPI 1.3740% REAL RATE GBP 30.0 M MAT: 05-FEB-2037</v>
      </c>
      <c r="F58" s="461" t="str">
        <f>IF('R8a - Net Debt input'!G65 = "","",'R8a - Net Debt input'!G65)</f>
        <v>Inflation-linked</v>
      </c>
      <c r="G58" s="1148" t="str">
        <f>IF('R8a - Net Debt input'!H65 = "","",'R8a - Net Debt input'!H65)</f>
        <v>Senior</v>
      </c>
      <c r="H58" s="461" t="str">
        <f>IF('R8a - Net Debt input'!I65 = "","",'R8a - Net Debt input'!I65)</f>
        <v>RPI 12 month</v>
      </c>
      <c r="I58" s="737">
        <f>IF('R8a - Net Debt input'!J65 = "","",'R8a - Net Debt input'!J65)</f>
        <v>1.374E-2</v>
      </c>
      <c r="J58" s="451"/>
      <c r="K58" s="452"/>
      <c r="L58" s="453"/>
      <c r="M58" s="1394">
        <v>0</v>
      </c>
      <c r="N58" s="1394">
        <v>0</v>
      </c>
      <c r="O58" s="1394">
        <v>0</v>
      </c>
      <c r="P58" s="1394">
        <v>0</v>
      </c>
      <c r="Q58" s="1394">
        <v>1.7</v>
      </c>
      <c r="R58" s="1394">
        <v>1.4</v>
      </c>
      <c r="S58" s="1394">
        <v>1.2</v>
      </c>
      <c r="T58" s="1394">
        <v>1.1000000000000001</v>
      </c>
      <c r="U58" s="1394">
        <v>1.6221999999999994</v>
      </c>
      <c r="V58" s="1394">
        <v>1.6196660000000023</v>
      </c>
      <c r="W58" s="1394">
        <v>1.2688373200000029</v>
      </c>
      <c r="X58" s="1394">
        <v>1.2842140664000041</v>
      </c>
      <c r="Y58" s="1394">
        <v>1.2998983477280035</v>
      </c>
      <c r="Z58" s="1506"/>
    </row>
    <row r="59" spans="2:26" hidden="1" outlineLevel="1">
      <c r="B59" s="494" t="s">
        <v>956</v>
      </c>
      <c r="C59" s="456">
        <f>IF('R8a - Net Debt input'!D66 = "","",'R8a - Net Debt input'!D66)</f>
        <v>41513</v>
      </c>
      <c r="D59" s="456">
        <f>IF('R8a - Net Debt input'!E66 = "","",'R8a - Net Debt input'!E66)</f>
        <v>50644</v>
      </c>
      <c r="E59" s="457" t="str">
        <f>IF('R8a - Net Debt input'!F66 = "","",'R8a - Net Debt input'!F66)</f>
        <v>25 YR FLOATING RATE DEBT: PAY 12M/1Y RPI 1.2080% REAL RATE GBP 40.0 M MAT: 27-AUG-2038</v>
      </c>
      <c r="F59" s="458" t="str">
        <f>IF('R8a - Net Debt input'!G66 = "","",'R8a - Net Debt input'!G66)</f>
        <v>Inflation-linked</v>
      </c>
      <c r="G59" s="1147" t="str">
        <f>IF('R8a - Net Debt input'!H66 = "","",'R8a - Net Debt input'!H66)</f>
        <v>Senior</v>
      </c>
      <c r="H59" s="458" t="str">
        <f>IF('R8a - Net Debt input'!I66 = "","",'R8a - Net Debt input'!I66)</f>
        <v>RPI 12 month</v>
      </c>
      <c r="I59" s="736">
        <f>IF('R8a - Net Debt input'!J66 = "","",'R8a - Net Debt input'!J66)</f>
        <v>1.208E-2</v>
      </c>
      <c r="J59" s="451"/>
      <c r="K59" s="452"/>
      <c r="L59" s="453"/>
      <c r="M59" s="1394">
        <v>0</v>
      </c>
      <c r="N59" s="1394">
        <v>0</v>
      </c>
      <c r="O59" s="1394">
        <v>0</v>
      </c>
      <c r="P59" s="1394">
        <v>0</v>
      </c>
      <c r="Q59" s="1394">
        <v>2.2000000000000002</v>
      </c>
      <c r="R59" s="1394">
        <v>1.8</v>
      </c>
      <c r="S59" s="1394">
        <v>1.5</v>
      </c>
      <c r="T59" s="1394">
        <v>1.3</v>
      </c>
      <c r="U59" s="1394">
        <v>2.0662999999999969</v>
      </c>
      <c r="V59" s="1394">
        <v>2.0629890000000004</v>
      </c>
      <c r="W59" s="1394">
        <v>1.6045857799999994</v>
      </c>
      <c r="X59" s="1394">
        <v>1.6246774956000025</v>
      </c>
      <c r="Y59" s="1394">
        <v>1.6451710455119994</v>
      </c>
      <c r="Z59" s="1506"/>
    </row>
    <row r="60" spans="2:26" hidden="1" outlineLevel="1">
      <c r="B60" s="494" t="s">
        <v>957</v>
      </c>
      <c r="C60" s="459">
        <f>IF('R8a - Net Debt input'!D67 = "","",'R8a - Net Debt input'!D67)</f>
        <v>43439</v>
      </c>
      <c r="D60" s="459">
        <f>IF('R8a - Net Debt input'!E67 = "","",'R8a - Net Debt input'!E67)</f>
        <v>48918</v>
      </c>
      <c r="E60" s="460" t="str">
        <f>IF('R8a - Net Debt input'!F67 = "","",'R8a - Net Debt input'!F67)</f>
        <v>15 YR FIXED RATE DEBT: PAY 3.13500% NOK 1000.0 M MAT: 05-DEC-2033</v>
      </c>
      <c r="F60" s="461" t="str">
        <f>IF('R8a - Net Debt input'!G67 = "","",'R8a - Net Debt input'!G67)</f>
        <v>Fixed rate</v>
      </c>
      <c r="G60" s="1148" t="str">
        <f>IF('R8a - Net Debt input'!H67 = "","",'R8a - Net Debt input'!H67)</f>
        <v>Senior</v>
      </c>
      <c r="H60" s="461" t="str">
        <f>IF('R8a - Net Debt input'!I67 = "","",'R8a - Net Debt input'!I67)</f>
        <v>Not applicable</v>
      </c>
      <c r="I60" s="737">
        <f>IF('R8a - Net Debt input'!J67 = "","",'R8a - Net Debt input'!J67)</f>
        <v>3.1350000000000003E-2</v>
      </c>
      <c r="J60" s="451"/>
      <c r="K60" s="452"/>
      <c r="L60" s="453"/>
      <c r="M60" s="1394">
        <v>0</v>
      </c>
      <c r="N60" s="1394">
        <v>0</v>
      </c>
      <c r="O60" s="1394">
        <v>0</v>
      </c>
      <c r="P60" s="1394">
        <v>0</v>
      </c>
      <c r="Q60" s="1394">
        <v>0</v>
      </c>
      <c r="R60" s="1394">
        <v>0.9</v>
      </c>
      <c r="S60" s="1394">
        <v>2.5</v>
      </c>
      <c r="T60" s="1394">
        <v>2.8</v>
      </c>
      <c r="U60" s="1394">
        <v>2.6580522000000002</v>
      </c>
      <c r="V60" s="1394">
        <v>2.6580522000000002</v>
      </c>
      <c r="W60" s="1394">
        <v>2.6580522000000002</v>
      </c>
      <c r="X60" s="1394">
        <v>2.6580522000000002</v>
      </c>
      <c r="Y60" s="1394">
        <v>2.6580522000000002</v>
      </c>
      <c r="Z60" s="1506"/>
    </row>
    <row r="61" spans="2:26" hidden="1" outlineLevel="1">
      <c r="B61" s="494" t="s">
        <v>958</v>
      </c>
      <c r="C61" s="456">
        <f>IF('R8a - Net Debt input'!D68 = "","",'R8a - Net Debt input'!D68)</f>
        <v>43259</v>
      </c>
      <c r="D61" s="456">
        <f>IF('R8a - Net Debt input'!E68 = "","",'R8a - Net Debt input'!E68)</f>
        <v>46546</v>
      </c>
      <c r="E61" s="457" t="str">
        <f>IF('R8a - Net Debt input'!F68 = "","",'R8a - Net Debt input'!F68)</f>
        <v>9 YR FIXED RATE DEBT: PAY 4.00000% GBP 50.0 M MAT: 08-JUN-2027</v>
      </c>
      <c r="F61" s="458" t="str">
        <f>IF('R8a - Net Debt input'!G68 = "","",'R8a - Net Debt input'!G68)</f>
        <v>Fixed rate</v>
      </c>
      <c r="G61" s="1147" t="str">
        <f>IF('R8a - Net Debt input'!H68 = "","",'R8a - Net Debt input'!H68)</f>
        <v>Senior</v>
      </c>
      <c r="H61" s="458" t="str">
        <f>IF('R8a - Net Debt input'!I68 = "","",'R8a - Net Debt input'!I68)</f>
        <v>Not applicable</v>
      </c>
      <c r="I61" s="736">
        <f>IF('R8a - Net Debt input'!J68 = "","",'R8a - Net Debt input'!J68)</f>
        <v>0.04</v>
      </c>
      <c r="J61" s="451"/>
      <c r="K61" s="452"/>
      <c r="L61" s="453"/>
      <c r="M61" s="1394">
        <v>0</v>
      </c>
      <c r="N61" s="1394">
        <v>0</v>
      </c>
      <c r="O61" s="1394">
        <v>0</v>
      </c>
      <c r="P61" s="1394">
        <v>0</v>
      </c>
      <c r="Q61" s="1394">
        <v>0</v>
      </c>
      <c r="R61" s="1394">
        <v>0.3</v>
      </c>
      <c r="S61" s="1394">
        <v>1.2</v>
      </c>
      <c r="T61" s="1394">
        <v>1.2</v>
      </c>
      <c r="U61" s="1394">
        <v>1.2347217699999999</v>
      </c>
      <c r="V61" s="1394">
        <v>1.23753403</v>
      </c>
      <c r="W61" s="1394">
        <v>1.2375751000000002</v>
      </c>
      <c r="X61" s="1394">
        <v>1.23690619</v>
      </c>
      <c r="Y61" s="1394">
        <v>1.23690619</v>
      </c>
      <c r="Z61" s="1506"/>
    </row>
    <row r="62" spans="2:26" hidden="1" outlineLevel="1">
      <c r="B62" s="494" t="s">
        <v>959</v>
      </c>
      <c r="C62" s="459">
        <f>IF('R8a - Net Debt input'!D69 = "","",'R8a - Net Debt input'!D69)</f>
        <v>43502</v>
      </c>
      <c r="D62" s="459">
        <f>IF('R8a - Net Debt input'!E69 = "","",'R8a - Net Debt input'!E69)</f>
        <v>49346</v>
      </c>
      <c r="E62" s="460" t="str">
        <f>IF('R8a - Net Debt input'!F69 = "","",'R8a - Net Debt input'!F69)</f>
        <v>16 YR FIXED RATE DEBT: PAY 2.75000% GBP 250.0 M MAT: 06-FEB-2035</v>
      </c>
      <c r="F62" s="461" t="str">
        <f>IF('R8a - Net Debt input'!G69 = "","",'R8a - Net Debt input'!G69)</f>
        <v>Fixed rate</v>
      </c>
      <c r="G62" s="1148" t="str">
        <f>IF('R8a - Net Debt input'!H69 = "","",'R8a - Net Debt input'!H69)</f>
        <v>Senior</v>
      </c>
      <c r="H62" s="461" t="str">
        <f>IF('R8a - Net Debt input'!I69 = "","",'R8a - Net Debt input'!I69)</f>
        <v>Not applicable</v>
      </c>
      <c r="I62" s="737">
        <f>IF('R8a - Net Debt input'!J69 = "","",'R8a - Net Debt input'!J69)</f>
        <v>2.75E-2</v>
      </c>
      <c r="J62" s="451"/>
      <c r="K62" s="452"/>
      <c r="L62" s="453"/>
      <c r="M62" s="1394">
        <v>0</v>
      </c>
      <c r="N62" s="1394">
        <v>0</v>
      </c>
      <c r="O62" s="1394">
        <v>0</v>
      </c>
      <c r="P62" s="1394">
        <v>0</v>
      </c>
      <c r="Q62" s="1394">
        <v>0</v>
      </c>
      <c r="R62" s="1394">
        <v>1.6</v>
      </c>
      <c r="S62" s="1394">
        <v>6.9</v>
      </c>
      <c r="T62" s="1394">
        <v>6.9</v>
      </c>
      <c r="U62" s="1394">
        <v>6.8979208300000003</v>
      </c>
      <c r="V62" s="1394">
        <v>6.9171402500000001</v>
      </c>
      <c r="W62" s="1394">
        <v>6.9324719000000004</v>
      </c>
      <c r="X62" s="1394">
        <v>6.9010013399999997</v>
      </c>
      <c r="Y62" s="1394">
        <v>6.9010013399999997</v>
      </c>
      <c r="Z62" s="1506"/>
    </row>
    <row r="63" spans="2:26" hidden="1" outlineLevel="1">
      <c r="B63" s="495" t="s">
        <v>960</v>
      </c>
      <c r="C63" s="456">
        <f>IF('R8a - Net Debt input'!D70 = "","",'R8a - Net Debt input'!D70)</f>
        <v>43511</v>
      </c>
      <c r="D63" s="456">
        <f>IF('R8a - Net Debt input'!E70 = "","",'R8a - Net Debt input'!E70)</f>
        <v>50816</v>
      </c>
      <c r="E63" s="457" t="str">
        <f>IF('R8a - Net Debt input'!F70 = "","",'R8a - Net Debt input'!F70)</f>
        <v>20 YR FIXED RATE DEBT: PAY 2.03700% EUR 112.5 M MAT: 15-FEB-2039</v>
      </c>
      <c r="F63" s="458" t="str">
        <f>IF('R8a - Net Debt input'!G70 = "","",'R8a - Net Debt input'!G70)</f>
        <v>Fixed rate</v>
      </c>
      <c r="G63" s="1147" t="str">
        <f>IF('R8a - Net Debt input'!H70 = "","",'R8a - Net Debt input'!H70)</f>
        <v>Senior</v>
      </c>
      <c r="H63" s="458" t="str">
        <f>IF('R8a - Net Debt input'!I70 = "","",'R8a - Net Debt input'!I70)</f>
        <v>Not applicable</v>
      </c>
      <c r="I63" s="736">
        <f>IF('R8a - Net Debt input'!J70 = "","",'R8a - Net Debt input'!J70)</f>
        <v>2.0369999999999999E-2</v>
      </c>
      <c r="J63" s="451"/>
      <c r="K63" s="452"/>
      <c r="L63" s="453"/>
      <c r="M63" s="1394">
        <v>0</v>
      </c>
      <c r="N63" s="1394">
        <v>0</v>
      </c>
      <c r="O63" s="1394">
        <v>0</v>
      </c>
      <c r="P63" s="1394">
        <v>0</v>
      </c>
      <c r="Q63" s="1394">
        <v>0</v>
      </c>
      <c r="R63" s="1394">
        <v>0.2</v>
      </c>
      <c r="S63" s="1394">
        <v>1.9</v>
      </c>
      <c r="T63" s="1394">
        <v>2</v>
      </c>
      <c r="U63" s="1394">
        <v>1.9440323500000001</v>
      </c>
      <c r="V63" s="1394">
        <v>1.94945228</v>
      </c>
      <c r="W63" s="1394">
        <v>1.9538973100000001</v>
      </c>
      <c r="X63" s="1394">
        <v>1.9447697099999999</v>
      </c>
      <c r="Y63" s="1394">
        <v>1.9447697099999999</v>
      </c>
      <c r="Z63" s="1506"/>
    </row>
    <row r="64" spans="2:26" hidden="1" outlineLevel="1">
      <c r="B64" s="495" t="s">
        <v>961</v>
      </c>
      <c r="C64" s="459">
        <f>IF('R8a - Net Debt input'!D71 = "","",'R8a - Net Debt input'!D71)</f>
        <v>43742</v>
      </c>
      <c r="D64" s="459">
        <f>IF('R8a - Net Debt input'!E71 = "","",'R8a - Net Debt input'!E71)</f>
        <v>49221</v>
      </c>
      <c r="E64" s="460" t="str">
        <f>IF('R8a - Net Debt input'!F71 = "","",'R8a - Net Debt input'!F71)</f>
        <v>15 YR FIXED RATE DEBT: PAY 2.71000% AUD 70.0 M MAT: 04-OCT-2034</v>
      </c>
      <c r="F64" s="461" t="str">
        <f>IF('R8a - Net Debt input'!G71 = "","",'R8a - Net Debt input'!G71)</f>
        <v>Fixed rate</v>
      </c>
      <c r="G64" s="1148" t="str">
        <f>IF('R8a - Net Debt input'!H71 = "","",'R8a - Net Debt input'!H71)</f>
        <v>Senior</v>
      </c>
      <c r="H64" s="461" t="str">
        <f>IF('R8a - Net Debt input'!I71 = "","",'R8a - Net Debt input'!I71)</f>
        <v>Not applicable</v>
      </c>
      <c r="I64" s="737">
        <f>IF('R8a - Net Debt input'!J71 = "","",'R8a - Net Debt input'!J71)</f>
        <v>2.7099999999999999E-2</v>
      </c>
      <c r="J64" s="451"/>
      <c r="K64" s="452"/>
      <c r="L64" s="453"/>
      <c r="M64" s="1394">
        <v>0</v>
      </c>
      <c r="N64" s="1394">
        <v>0</v>
      </c>
      <c r="O64" s="1394">
        <v>0</v>
      </c>
      <c r="P64" s="1394">
        <v>0</v>
      </c>
      <c r="Q64" s="1394">
        <v>0</v>
      </c>
      <c r="R64" s="1394">
        <v>0</v>
      </c>
      <c r="S64" s="1394">
        <v>0.5</v>
      </c>
      <c r="T64" s="1394">
        <v>1.1000000000000001</v>
      </c>
      <c r="U64" s="1394">
        <v>1.04267675</v>
      </c>
      <c r="V64" s="1394">
        <v>1.0455412500000001</v>
      </c>
      <c r="W64" s="1394">
        <v>1.0484057499999999</v>
      </c>
      <c r="X64" s="1394">
        <v>1.0455412500000001</v>
      </c>
      <c r="Y64" s="1394">
        <v>1.0455412500000001</v>
      </c>
      <c r="Z64" s="1506"/>
    </row>
    <row r="65" spans="2:26" hidden="1" outlineLevel="1">
      <c r="B65" s="495" t="s">
        <v>962</v>
      </c>
      <c r="C65" s="456">
        <f>IF('R8a - Net Debt input'!D72 = "","",'R8a - Net Debt input'!D72)</f>
        <v>43724</v>
      </c>
      <c r="D65" s="456">
        <f>IF('R8a - Net Debt input'!E72 = "","",'R8a - Net Debt input'!E72)</f>
        <v>46281</v>
      </c>
      <c r="E65" s="457" t="str">
        <f>IF('R8a - Net Debt input'!F72 = "","",'R8a - Net Debt input'!F72)</f>
        <v>7 YR FIXED RATE DEBT: PAY 1.37500% GBP 300.0 M MAT: 16-SEP-2026</v>
      </c>
      <c r="F65" s="458" t="str">
        <f>IF('R8a - Net Debt input'!G72 = "","",'R8a - Net Debt input'!G72)</f>
        <v>Fixed rate</v>
      </c>
      <c r="G65" s="1147" t="str">
        <f>IF('R8a - Net Debt input'!H72 = "","",'R8a - Net Debt input'!H72)</f>
        <v>Senior</v>
      </c>
      <c r="H65" s="458" t="str">
        <f>IF('R8a - Net Debt input'!I72 = "","",'R8a - Net Debt input'!I72)</f>
        <v>Not applicable</v>
      </c>
      <c r="I65" s="736">
        <f>IF('R8a - Net Debt input'!J72 = "","",'R8a - Net Debt input'!J72)</f>
        <v>1.375E-2</v>
      </c>
      <c r="J65" s="451"/>
      <c r="K65" s="452"/>
      <c r="L65" s="453"/>
      <c r="M65" s="1394">
        <v>0</v>
      </c>
      <c r="N65" s="1394">
        <v>0</v>
      </c>
      <c r="O65" s="1394">
        <v>0</v>
      </c>
      <c r="P65" s="1394">
        <v>0</v>
      </c>
      <c r="Q65" s="1394">
        <v>0</v>
      </c>
      <c r="R65" s="1394">
        <v>0</v>
      </c>
      <c r="S65" s="1394">
        <v>2.2999999999999998</v>
      </c>
      <c r="T65" s="1394">
        <v>4.3</v>
      </c>
      <c r="U65" s="1394">
        <v>4.1570937299999997</v>
      </c>
      <c r="V65" s="1394">
        <v>4.1669882000000005</v>
      </c>
      <c r="W65" s="1394">
        <v>4.1738177099999998</v>
      </c>
      <c r="X65" s="1394">
        <v>4.1586276800000004</v>
      </c>
      <c r="Y65" s="1394">
        <v>4.1586276800000004</v>
      </c>
      <c r="Z65" s="1506"/>
    </row>
    <row r="66" spans="2:26" hidden="1" outlineLevel="1">
      <c r="B66" s="495" t="s">
        <v>963</v>
      </c>
      <c r="C66" s="459">
        <f>IF('R8a - Net Debt input'!D73 = "","",'R8a - Net Debt input'!D73)</f>
        <v>43724</v>
      </c>
      <c r="D66" s="459">
        <f>IF('R8a - Net Debt input'!E73 = "","",'R8a - Net Debt input'!E73)</f>
        <v>50664</v>
      </c>
      <c r="E66" s="460" t="str">
        <f>IF('R8a - Net Debt input'!F73 = "","",'R8a - Net Debt input'!F73)</f>
        <v>19 YR FIXED RATE DEBT: PAY 2.00000% GBP 400.0 M MAT: 16-SEP-2038</v>
      </c>
      <c r="F66" s="461" t="str">
        <f>IF('R8a - Net Debt input'!G73 = "","",'R8a - Net Debt input'!G73)</f>
        <v>Fixed rate</v>
      </c>
      <c r="G66" s="1148" t="str">
        <f>IF('R8a - Net Debt input'!H73 = "","",'R8a - Net Debt input'!H73)</f>
        <v>Senior</v>
      </c>
      <c r="H66" s="461" t="str">
        <f>IF('R8a - Net Debt input'!I73 = "","",'R8a - Net Debt input'!I73)</f>
        <v>Not applicable</v>
      </c>
      <c r="I66" s="737">
        <f>IF('R8a - Net Debt input'!J73 = "","",'R8a - Net Debt input'!J73)</f>
        <v>0.02</v>
      </c>
      <c r="J66" s="451"/>
      <c r="K66" s="452"/>
      <c r="L66" s="453"/>
      <c r="M66" s="1394">
        <v>0</v>
      </c>
      <c r="N66" s="1394">
        <v>0</v>
      </c>
      <c r="O66" s="1394">
        <v>0</v>
      </c>
      <c r="P66" s="1394">
        <v>0</v>
      </c>
      <c r="Q66" s="1394">
        <v>0</v>
      </c>
      <c r="R66" s="1394">
        <v>0</v>
      </c>
      <c r="S66" s="1394">
        <v>4.4000000000000004</v>
      </c>
      <c r="T66" s="1394">
        <v>8.1999999999999993</v>
      </c>
      <c r="U66" s="1394">
        <v>8.0933463499999991</v>
      </c>
      <c r="V66" s="1394">
        <v>8.1126210600000004</v>
      </c>
      <c r="W66" s="1394">
        <v>8.1259306200000001</v>
      </c>
      <c r="X66" s="1394">
        <v>8.0963422900000008</v>
      </c>
      <c r="Y66" s="1394">
        <v>8.0963422900000008</v>
      </c>
      <c r="Z66" s="1506"/>
    </row>
    <row r="67" spans="2:26" hidden="1" outlineLevel="1">
      <c r="B67" s="495" t="s">
        <v>964</v>
      </c>
      <c r="C67" s="456">
        <f>IF('R8a - Net Debt input'!D74 = "","",'R8a - Net Debt input'!D74)</f>
        <v>43724</v>
      </c>
      <c r="D67" s="456">
        <f>IF('R8a - Net Debt input'!E74 = "","",'R8a - Net Debt input'!E74)</f>
        <v>50664</v>
      </c>
      <c r="E67" s="457" t="str">
        <f>IF('R8a - Net Debt input'!F74 = "","",'R8a - Net Debt input'!F74)</f>
        <v>19 YR FIXED RATE DEBT: PAY 2.00000% GBP 40.0 M MAT: 16-SEP-2038</v>
      </c>
      <c r="F67" s="458" t="str">
        <f>IF('R8a - Net Debt input'!G74 = "","",'R8a - Net Debt input'!G74)</f>
        <v>Fixed rate</v>
      </c>
      <c r="G67" s="1147" t="str">
        <f>IF('R8a - Net Debt input'!H74 = "","",'R8a - Net Debt input'!H74)</f>
        <v>Senior</v>
      </c>
      <c r="H67" s="458" t="str">
        <f>IF('R8a - Net Debt input'!I74 = "","",'R8a - Net Debt input'!I74)</f>
        <v>Not applicable</v>
      </c>
      <c r="I67" s="736">
        <f>IF('R8a - Net Debt input'!J74 = "","",'R8a - Net Debt input'!J74)</f>
        <v>0.02</v>
      </c>
      <c r="J67" s="451"/>
      <c r="K67" s="452"/>
      <c r="L67" s="453"/>
      <c r="M67" s="1394">
        <v>0</v>
      </c>
      <c r="N67" s="1394">
        <v>0</v>
      </c>
      <c r="O67" s="1394">
        <v>0</v>
      </c>
      <c r="P67" s="1394">
        <v>0</v>
      </c>
      <c r="Q67" s="1394">
        <v>0</v>
      </c>
      <c r="R67" s="1394">
        <v>0</v>
      </c>
      <c r="S67" s="1394">
        <v>0.3</v>
      </c>
      <c r="T67" s="1394">
        <v>0.8</v>
      </c>
      <c r="U67" s="1394">
        <v>0.83279585</v>
      </c>
      <c r="V67" s="1394">
        <v>0.83478777000000004</v>
      </c>
      <c r="W67" s="1394">
        <v>0.83616733999999993</v>
      </c>
      <c r="X67" s="1394">
        <v>0.83311129000000006</v>
      </c>
      <c r="Y67" s="1394">
        <v>0.83311129000000006</v>
      </c>
      <c r="Z67" s="1506"/>
    </row>
    <row r="68" spans="2:26" hidden="1" outlineLevel="1">
      <c r="B68" s="495" t="s">
        <v>965</v>
      </c>
      <c r="C68" s="459">
        <f>IF('R8a - Net Debt input'!D75 = "","",'R8a - Net Debt input'!D75)</f>
        <v>43809</v>
      </c>
      <c r="D68" s="459">
        <f>IF('R8a - Net Debt input'!E75 = "","",'R8a - Net Debt input'!E75)</f>
        <v>51114</v>
      </c>
      <c r="E68" s="460" t="str">
        <f>IF('R8a - Net Debt input'!F75 = "","",'R8a - Net Debt input'!F75)</f>
        <v>20 YR FIXED RATE DEBT: PAY 3.12000% AUD 82.0 M MAT: 10-DEC-2039</v>
      </c>
      <c r="F68" s="461" t="str">
        <f>IF('R8a - Net Debt input'!G75 = "","",'R8a - Net Debt input'!G75)</f>
        <v>Fixed rate</v>
      </c>
      <c r="G68" s="1148" t="str">
        <f>IF('R8a - Net Debt input'!H75 = "","",'R8a - Net Debt input'!H75)</f>
        <v>Senior</v>
      </c>
      <c r="H68" s="461" t="str">
        <f>IF('R8a - Net Debt input'!I75 = "","",'R8a - Net Debt input'!I75)</f>
        <v>Not applicable</v>
      </c>
      <c r="I68" s="737">
        <f>IF('R8a - Net Debt input'!J75 = "","",'R8a - Net Debt input'!J75)</f>
        <v>3.1199999999999999E-2</v>
      </c>
      <c r="J68" s="451"/>
      <c r="K68" s="452"/>
      <c r="L68" s="453"/>
      <c r="M68" s="1394">
        <v>0</v>
      </c>
      <c r="N68" s="1394">
        <v>0</v>
      </c>
      <c r="O68" s="1394">
        <v>0</v>
      </c>
      <c r="P68" s="1394">
        <v>0</v>
      </c>
      <c r="Q68" s="1394">
        <v>0</v>
      </c>
      <c r="R68" s="1394">
        <v>0</v>
      </c>
      <c r="S68" s="1394">
        <v>0.4</v>
      </c>
      <c r="T68" s="1394">
        <v>1.5</v>
      </c>
      <c r="U68" s="1394">
        <v>1.4062120300000001</v>
      </c>
      <c r="V68" s="1394">
        <v>1.41007525</v>
      </c>
      <c r="W68" s="1394">
        <v>1.4139384699999999</v>
      </c>
      <c r="X68" s="1394">
        <v>1.41007525</v>
      </c>
      <c r="Y68" s="1394">
        <v>1.41007525</v>
      </c>
      <c r="Z68" s="1506"/>
    </row>
    <row r="69" spans="2:26" hidden="1" outlineLevel="1">
      <c r="B69" s="495" t="s">
        <v>966</v>
      </c>
      <c r="C69" s="456">
        <f>IF('R8a - Net Debt input'!D76 = "","",'R8a - Net Debt input'!D76)</f>
        <v>43818</v>
      </c>
      <c r="D69" s="456">
        <f>IF('R8a - Net Debt input'!E76 = "","",'R8a - Net Debt input'!E76)</f>
        <v>51123</v>
      </c>
      <c r="E69" s="457" t="str">
        <f>IF('R8a - Net Debt input'!F76 = "","",'R8a - Net Debt input'!F76)</f>
        <v>20 YR FIXED RATE DEBT: PAY 2.22600% GBP 50.0 M MAT: 19-DEC-2039</v>
      </c>
      <c r="F69" s="458" t="str">
        <f>IF('R8a - Net Debt input'!G76 = "","",'R8a - Net Debt input'!G76)</f>
        <v>Fixed rate</v>
      </c>
      <c r="G69" s="1147" t="str">
        <f>IF('R8a - Net Debt input'!H76 = "","",'R8a - Net Debt input'!H76)</f>
        <v>Senior</v>
      </c>
      <c r="H69" s="458" t="str">
        <f>IF('R8a - Net Debt input'!I76 = "","",'R8a - Net Debt input'!I76)</f>
        <v>Not applicable</v>
      </c>
      <c r="I69" s="736">
        <f>IF('R8a - Net Debt input'!J76 = "","",'R8a - Net Debt input'!J76)</f>
        <v>2.2259999999999999E-2</v>
      </c>
      <c r="J69" s="451"/>
      <c r="K69" s="452"/>
      <c r="L69" s="453"/>
      <c r="M69" s="1394">
        <v>0</v>
      </c>
      <c r="N69" s="1394">
        <v>0</v>
      </c>
      <c r="O69" s="1394">
        <v>0</v>
      </c>
      <c r="P69" s="1394">
        <v>0</v>
      </c>
      <c r="Q69" s="1394">
        <v>0</v>
      </c>
      <c r="R69" s="1394">
        <v>0</v>
      </c>
      <c r="S69" s="1394">
        <v>0.3</v>
      </c>
      <c r="T69" s="1394">
        <v>1.1000000000000001</v>
      </c>
      <c r="U69" s="1394">
        <v>1.11002844</v>
      </c>
      <c r="V69" s="1394">
        <v>1.113</v>
      </c>
      <c r="W69" s="1394">
        <v>1.1152690000000001</v>
      </c>
      <c r="X69" s="1394">
        <v>1.1106529599999999</v>
      </c>
      <c r="Y69" s="1394">
        <v>1.1106529599999999</v>
      </c>
      <c r="Z69" s="1506"/>
    </row>
    <row r="70" spans="2:26" hidden="1" outlineLevel="1">
      <c r="B70" s="495" t="s">
        <v>967</v>
      </c>
      <c r="C70" s="459">
        <f>IF('R8a - Net Debt input'!D77 = "","",'R8a - Net Debt input'!D77)</f>
        <v>43850</v>
      </c>
      <c r="D70" s="459">
        <f>IF('R8a - Net Debt input'!E77 = "","",'R8a - Net Debt input'!E77)</f>
        <v>45677</v>
      </c>
      <c r="E70" s="460" t="str">
        <f>IF('R8a - Net Debt input'!F77 = "","",'R8a - Net Debt input'!F77)</f>
        <v>5 YR FIXED RATE DEBT: PAY 0.19000% EUR 500.0 M MAT: 20-JAN-2025</v>
      </c>
      <c r="F70" s="461" t="str">
        <f>IF('R8a - Net Debt input'!G77 = "","",'R8a - Net Debt input'!G77)</f>
        <v>Fixed rate</v>
      </c>
      <c r="G70" s="1148" t="str">
        <f>IF('R8a - Net Debt input'!H77 = "","",'R8a - Net Debt input'!H77)</f>
        <v>Senior</v>
      </c>
      <c r="H70" s="461" t="str">
        <f>IF('R8a - Net Debt input'!I77 = "","",'R8a - Net Debt input'!I77)</f>
        <v>Not applicable</v>
      </c>
      <c r="I70" s="737">
        <f>IF('R8a - Net Debt input'!J77 = "","",'R8a - Net Debt input'!J77)</f>
        <v>1.9E-3</v>
      </c>
      <c r="J70" s="451"/>
      <c r="K70" s="452"/>
      <c r="L70" s="453"/>
      <c r="M70" s="1394">
        <v>0</v>
      </c>
      <c r="N70" s="1394">
        <v>0</v>
      </c>
      <c r="O70" s="1394">
        <v>0</v>
      </c>
      <c r="P70" s="1394">
        <v>0</v>
      </c>
      <c r="Q70" s="1394">
        <v>0</v>
      </c>
      <c r="R70" s="1394">
        <v>0</v>
      </c>
      <c r="S70" s="1394">
        <v>0.2</v>
      </c>
      <c r="T70" s="1394">
        <v>1</v>
      </c>
      <c r="U70" s="1394">
        <v>0.80590443</v>
      </c>
      <c r="V70" s="1394">
        <v>0.80814050000000004</v>
      </c>
      <c r="W70" s="1394">
        <v>0.80985863999999996</v>
      </c>
      <c r="X70" s="1394">
        <v>0.65137460000000003</v>
      </c>
      <c r="Y70" s="1394">
        <v>0.65137460000000003</v>
      </c>
      <c r="Z70" s="1506"/>
    </row>
    <row r="71" spans="2:26" hidden="1" outlineLevel="1">
      <c r="B71" s="495" t="s">
        <v>968</v>
      </c>
      <c r="C71" s="456">
        <f>IF('R8a - Net Debt input'!D78 = "","",'R8a - Net Debt input'!D78)</f>
        <v>43854</v>
      </c>
      <c r="D71" s="456">
        <f>IF('R8a - Net Debt input'!E78 = "","",'R8a - Net Debt input'!E78)</f>
        <v>46776</v>
      </c>
      <c r="E71" s="457" t="str">
        <f>IF('R8a - Net Debt input'!F78 = "","",'R8a - Net Debt input'!F78)</f>
        <v>8 YR FIXED RATE DEBT: PAY 2.24500% HKD 422.0 M MAT: 24-JAN-2028</v>
      </c>
      <c r="F71" s="458" t="str">
        <f>IF('R8a - Net Debt input'!G78 = "","",'R8a - Net Debt input'!G78)</f>
        <v>Fixed rate</v>
      </c>
      <c r="G71" s="1147" t="str">
        <f>IF('R8a - Net Debt input'!H78 = "","",'R8a - Net Debt input'!H78)</f>
        <v>Senior</v>
      </c>
      <c r="H71" s="458" t="str">
        <f>IF('R8a - Net Debt input'!I78 = "","",'R8a - Net Debt input'!I78)</f>
        <v>Not applicable</v>
      </c>
      <c r="I71" s="736">
        <f>IF('R8a - Net Debt input'!J78 = "","",'R8a - Net Debt input'!J78)</f>
        <v>2.2450000000000001E-2</v>
      </c>
      <c r="J71" s="451"/>
      <c r="K71" s="452"/>
      <c r="L71" s="453"/>
      <c r="M71" s="1394">
        <v>0</v>
      </c>
      <c r="N71" s="1394">
        <v>0</v>
      </c>
      <c r="O71" s="1394">
        <v>0</v>
      </c>
      <c r="P71" s="1394">
        <v>0</v>
      </c>
      <c r="Q71" s="1394">
        <v>0</v>
      </c>
      <c r="R71" s="1394">
        <v>0</v>
      </c>
      <c r="S71" s="1394">
        <v>0.2</v>
      </c>
      <c r="T71" s="1394">
        <v>0.9</v>
      </c>
      <c r="U71" s="1394">
        <v>0.88144833</v>
      </c>
      <c r="V71" s="1394">
        <v>0.88386989000000005</v>
      </c>
      <c r="W71" s="1394">
        <v>0.88629144999999998</v>
      </c>
      <c r="X71" s="1394">
        <v>0.88386989000000005</v>
      </c>
      <c r="Y71" s="1394">
        <v>0.88386989000000005</v>
      </c>
      <c r="Z71" s="1506"/>
    </row>
    <row r="72" spans="2:26" hidden="1" outlineLevel="1">
      <c r="B72" s="495" t="s">
        <v>969</v>
      </c>
      <c r="C72" s="459">
        <f>IF('R8a - Net Debt input'!D79 = "","",'R8a - Net Debt input'!D79)</f>
        <v>43859</v>
      </c>
      <c r="D72" s="459">
        <f>IF('R8a - Net Debt input'!E79 = "","",'R8a - Net Debt input'!E79)</f>
        <v>47877</v>
      </c>
      <c r="E72" s="460" t="str">
        <f>IF('R8a - Net Debt input'!F79 = "","",'R8a - Net Debt input'!F79)</f>
        <v>11 YR FIXED RATE DEBT: PAY 2.50000% USD 85.0 M MAT: 29-JAN-2031</v>
      </c>
      <c r="F72" s="461" t="str">
        <f>IF('R8a - Net Debt input'!G79 = "","",'R8a - Net Debt input'!G79)</f>
        <v>Fixed rate</v>
      </c>
      <c r="G72" s="1148" t="str">
        <f>IF('R8a - Net Debt input'!H79 = "","",'R8a - Net Debt input'!H79)</f>
        <v>Senior</v>
      </c>
      <c r="H72" s="461" t="str">
        <f>IF('R8a - Net Debt input'!I79 = "","",'R8a - Net Debt input'!I79)</f>
        <v>Not applicable</v>
      </c>
      <c r="I72" s="737">
        <f>IF('R8a - Net Debt input'!J79 = "","",'R8a - Net Debt input'!J79)</f>
        <v>2.5000000000000001E-2</v>
      </c>
      <c r="J72" s="451"/>
      <c r="K72" s="452"/>
      <c r="L72" s="453"/>
      <c r="M72" s="1394">
        <v>0</v>
      </c>
      <c r="N72" s="1394">
        <v>0</v>
      </c>
      <c r="O72" s="1394">
        <v>0</v>
      </c>
      <c r="P72" s="1394">
        <v>0</v>
      </c>
      <c r="Q72" s="1394">
        <v>0</v>
      </c>
      <c r="R72" s="1394">
        <v>0</v>
      </c>
      <c r="S72" s="1394">
        <v>0.3</v>
      </c>
      <c r="T72" s="1394">
        <v>1.6</v>
      </c>
      <c r="U72" s="1394">
        <v>1.5413629199999999</v>
      </c>
      <c r="V72" s="1394">
        <v>1.5413629199999999</v>
      </c>
      <c r="W72" s="1394">
        <v>1.5413629199999999</v>
      </c>
      <c r="X72" s="1394">
        <v>1.5413629199999999</v>
      </c>
      <c r="Y72" s="1394">
        <v>1.5413629199999999</v>
      </c>
      <c r="Z72" s="1506"/>
    </row>
    <row r="73" spans="2:26" hidden="1" outlineLevel="1">
      <c r="B73" s="495" t="s">
        <v>970</v>
      </c>
      <c r="C73" s="456">
        <f>IF('R8a - Net Debt input'!D80 = "","",'R8a - Net Debt input'!D80)</f>
        <v>43881</v>
      </c>
      <c r="D73" s="456">
        <f>IF('R8a - Net Debt input'!E80 = "","",'R8a - Net Debt input'!E80)</f>
        <v>51186</v>
      </c>
      <c r="E73" s="457" t="str">
        <f>IF('R8a - Net Debt input'!F80 = "","",'R8a - Net Debt input'!F80)</f>
        <v>20 YR FIXED RATE DEBT: PAY 1.15100% EUR 100.0 M MAT: 20-FEB-2040</v>
      </c>
      <c r="F73" s="458" t="str">
        <f>IF('R8a - Net Debt input'!G80 = "","",'R8a - Net Debt input'!G80)</f>
        <v>Fixed rate</v>
      </c>
      <c r="G73" s="1147" t="str">
        <f>IF('R8a - Net Debt input'!H80 = "","",'R8a - Net Debt input'!H80)</f>
        <v>Senior</v>
      </c>
      <c r="H73" s="458" t="str">
        <f>IF('R8a - Net Debt input'!I80 = "","",'R8a - Net Debt input'!I80)</f>
        <v>Not applicable</v>
      </c>
      <c r="I73" s="736">
        <f>IF('R8a - Net Debt input'!J80 = "","",'R8a - Net Debt input'!J80)</f>
        <v>1.1509999999999999E-2</v>
      </c>
      <c r="J73" s="451"/>
      <c r="K73" s="452"/>
      <c r="L73" s="453"/>
      <c r="M73" s="1394">
        <v>0</v>
      </c>
      <c r="N73" s="1394">
        <v>0</v>
      </c>
      <c r="O73" s="1394">
        <v>0</v>
      </c>
      <c r="P73" s="1394">
        <v>0</v>
      </c>
      <c r="Q73" s="1394">
        <v>0</v>
      </c>
      <c r="R73" s="1394">
        <v>0</v>
      </c>
      <c r="S73" s="1394">
        <v>0.1</v>
      </c>
      <c r="T73" s="1394">
        <v>1</v>
      </c>
      <c r="U73" s="1394">
        <v>0.97909930000000001</v>
      </c>
      <c r="V73" s="1394">
        <v>0.98154090000000005</v>
      </c>
      <c r="W73" s="1394">
        <v>0.98140939000000005</v>
      </c>
      <c r="X73" s="1394">
        <v>0.97675003999999999</v>
      </c>
      <c r="Y73" s="1394">
        <v>0.97675003999999999</v>
      </c>
      <c r="Z73" s="1506"/>
    </row>
    <row r="74" spans="2:26" hidden="1" outlineLevel="1">
      <c r="B74" s="495" t="s">
        <v>971</v>
      </c>
      <c r="C74" s="459">
        <f>IF('R8a - Net Debt input'!D81 = "","",'R8a - Net Debt input'!D81)</f>
        <v>43902</v>
      </c>
      <c r="D74" s="459">
        <f>IF('R8a - Net Debt input'!E81 = "","",'R8a - Net Debt input'!E81)</f>
        <v>48285</v>
      </c>
      <c r="E74" s="460" t="str">
        <f>IF('R8a - Net Debt input'!F81 = "","",'R8a - Net Debt input'!F81)</f>
        <v>12 YR FIXED RATE DEBT: PAY 2.02000% AUD 70.0 M MAT: 12-MAR-2032</v>
      </c>
      <c r="F74" s="461" t="str">
        <f>IF('R8a - Net Debt input'!G81 = "","",'R8a - Net Debt input'!G81)</f>
        <v>Fixed rate</v>
      </c>
      <c r="G74" s="1148" t="str">
        <f>IF('R8a - Net Debt input'!H81 = "","",'R8a - Net Debt input'!H81)</f>
        <v>Senior</v>
      </c>
      <c r="H74" s="461" t="str">
        <f>IF('R8a - Net Debt input'!I81 = "","",'R8a - Net Debt input'!I81)</f>
        <v>Not applicable</v>
      </c>
      <c r="I74" s="737">
        <f>IF('R8a - Net Debt input'!J81 = "","",'R8a - Net Debt input'!J81)</f>
        <v>2.0199999999999999E-2</v>
      </c>
      <c r="J74" s="451"/>
      <c r="K74" s="452"/>
      <c r="L74" s="453"/>
      <c r="M74" s="1394">
        <v>0</v>
      </c>
      <c r="N74" s="1394">
        <v>0</v>
      </c>
      <c r="O74" s="1394">
        <v>0</v>
      </c>
      <c r="P74" s="1394">
        <v>0</v>
      </c>
      <c r="Q74" s="1394">
        <v>0</v>
      </c>
      <c r="R74" s="1394">
        <v>0</v>
      </c>
      <c r="S74" s="1394">
        <v>0</v>
      </c>
      <c r="T74" s="1394">
        <v>0.8</v>
      </c>
      <c r="U74" s="1394">
        <v>0.77721558999999996</v>
      </c>
      <c r="V74" s="1394">
        <v>0.77933333999999999</v>
      </c>
      <c r="W74" s="1394">
        <v>0.77933333999999999</v>
      </c>
      <c r="X74" s="1394">
        <v>0.77933333999999999</v>
      </c>
      <c r="Y74" s="1394">
        <v>0.77933333999999999</v>
      </c>
      <c r="Z74" s="1506"/>
    </row>
    <row r="75" spans="2:26" hidden="1" outlineLevel="1">
      <c r="B75" s="495" t="s">
        <v>972</v>
      </c>
      <c r="C75" s="456">
        <f>IF('R8a - Net Debt input'!D82 = "","",'R8a - Net Debt input'!D82)</f>
        <v>43938</v>
      </c>
      <c r="D75" s="456">
        <f>IF('R8a - Net Debt input'!E82 = "","",'R8a - Net Debt input'!E82)</f>
        <v>51243</v>
      </c>
      <c r="E75" s="457" t="str">
        <f>IF('R8a - Net Debt input'!F82 = "","",'R8a - Net Debt input'!F82)</f>
        <v>20 YR FIXED RATE DEBT: PAY 2.00000% GBP 400.0 M MAT: 17-APR-2040</v>
      </c>
      <c r="F75" s="458" t="str">
        <f>IF('R8a - Net Debt input'!G82 = "","",'R8a - Net Debt input'!G82)</f>
        <v>Fixed rate</v>
      </c>
      <c r="G75" s="1147" t="str">
        <f>IF('R8a - Net Debt input'!H82 = "","",'R8a - Net Debt input'!H82)</f>
        <v>Senior</v>
      </c>
      <c r="H75" s="458" t="str">
        <f>IF('R8a - Net Debt input'!I82 = "","",'R8a - Net Debt input'!I82)</f>
        <v>Not applicable</v>
      </c>
      <c r="I75" s="736">
        <f>IF('R8a - Net Debt input'!J82 = "","",'R8a - Net Debt input'!J82)</f>
        <v>0.02</v>
      </c>
      <c r="J75" s="451"/>
      <c r="K75" s="452"/>
      <c r="L75" s="453"/>
      <c r="M75" s="1394">
        <v>0</v>
      </c>
      <c r="N75" s="1394">
        <v>0</v>
      </c>
      <c r="O75" s="1394">
        <v>0</v>
      </c>
      <c r="P75" s="1394">
        <v>0</v>
      </c>
      <c r="Q75" s="1394">
        <v>0</v>
      </c>
      <c r="R75" s="1394">
        <v>0</v>
      </c>
      <c r="S75" s="1394">
        <v>0</v>
      </c>
      <c r="T75" s="1394">
        <v>7.9</v>
      </c>
      <c r="U75" s="1394">
        <v>8.2625645199999997</v>
      </c>
      <c r="V75" s="1394">
        <v>8.2845807800000006</v>
      </c>
      <c r="W75" s="1394">
        <v>8.2869057899999987</v>
      </c>
      <c r="X75" s="1394">
        <v>8.2815319699999996</v>
      </c>
      <c r="Y75" s="1394">
        <v>8.2815319699999996</v>
      </c>
      <c r="Z75" s="1506"/>
    </row>
    <row r="76" spans="2:26" hidden="1" outlineLevel="1">
      <c r="B76" s="495" t="s">
        <v>973</v>
      </c>
      <c r="C76" s="459">
        <f>IF('R8a - Net Debt input'!D83 = "","",'R8a - Net Debt input'!D83)</f>
        <v>44036</v>
      </c>
      <c r="D76" s="459">
        <f>IF('R8a - Net Debt input'!E83 = "","",'R8a - Net Debt input'!E83)</f>
        <v>49514</v>
      </c>
      <c r="E76" s="460" t="str">
        <f>IF('R8a - Net Debt input'!F83 = "","",'R8a - Net Debt input'!F83)</f>
        <v>15 YR FIXED RATE DEBT: PAY 2.50000% AUD 55.0 M MAT: 24-JUL-2035</v>
      </c>
      <c r="F76" s="461" t="str">
        <f>IF('R8a - Net Debt input'!G83 = "","",'R8a - Net Debt input'!G83)</f>
        <v>Fixed rate</v>
      </c>
      <c r="G76" s="1148" t="str">
        <f>IF('R8a - Net Debt input'!H83 = "","",'R8a - Net Debt input'!H83)</f>
        <v>Senior</v>
      </c>
      <c r="H76" s="461" t="str">
        <f>IF('R8a - Net Debt input'!I83 = "","",'R8a - Net Debt input'!I83)</f>
        <v>Not applicable</v>
      </c>
      <c r="I76" s="737">
        <f>IF('R8a - Net Debt input'!J83 = "","",'R8a - Net Debt input'!J83)</f>
        <v>2.5000000000000001E-2</v>
      </c>
      <c r="J76" s="451"/>
      <c r="K76" s="452"/>
      <c r="L76" s="453"/>
      <c r="M76" s="1394">
        <v>0</v>
      </c>
      <c r="N76" s="1394">
        <v>0</v>
      </c>
      <c r="O76" s="1394">
        <v>0</v>
      </c>
      <c r="P76" s="1394">
        <v>0</v>
      </c>
      <c r="Q76" s="1394">
        <v>0</v>
      </c>
      <c r="R76" s="1394">
        <v>0</v>
      </c>
      <c r="S76" s="1394">
        <v>0</v>
      </c>
      <c r="T76" s="1394">
        <v>0.5</v>
      </c>
      <c r="U76" s="1394">
        <v>0.75783827999999998</v>
      </c>
      <c r="V76" s="1394">
        <v>0.75783827999999998</v>
      </c>
      <c r="W76" s="1394">
        <v>0.75783827999999998</v>
      </c>
      <c r="X76" s="1394">
        <v>0.75783827999999998</v>
      </c>
      <c r="Y76" s="1394">
        <v>0.75783827999999998</v>
      </c>
      <c r="Z76" s="1506"/>
    </row>
    <row r="77" spans="2:26" hidden="1" outlineLevel="1">
      <c r="B77" s="495" t="s">
        <v>974</v>
      </c>
      <c r="C77" s="456">
        <f>IF('R8a - Net Debt input'!D84 = "","",'R8a - Net Debt input'!D84)</f>
        <v>44019</v>
      </c>
      <c r="D77" s="456">
        <f>IF('R8a - Net Debt input'!E84 = "","",'R8a - Net Debt input'!E84)</f>
        <v>48402</v>
      </c>
      <c r="E77" s="457" t="str">
        <f>IF('R8a - Net Debt input'!F84 = "","",'R8a - Net Debt input'!F84)</f>
        <v>12 YR FIXED RATE DEBT: PAY 0.82300% EUR 750.0 M MAT: 07-JUL-2032</v>
      </c>
      <c r="F77" s="458" t="str">
        <f>IF('R8a - Net Debt input'!G84 = "","",'R8a - Net Debt input'!G84)</f>
        <v>Fixed rate</v>
      </c>
      <c r="G77" s="1147" t="str">
        <f>IF('R8a - Net Debt input'!H84 = "","",'R8a - Net Debt input'!H84)</f>
        <v>Senior</v>
      </c>
      <c r="H77" s="458" t="str">
        <f>IF('R8a - Net Debt input'!I84 = "","",'R8a - Net Debt input'!I84)</f>
        <v>Not applicable</v>
      </c>
      <c r="I77" s="736">
        <f>IF('R8a - Net Debt input'!J84 = "","",'R8a - Net Debt input'!J84)</f>
        <v>8.2299999999999995E-3</v>
      </c>
      <c r="J77" s="451"/>
      <c r="K77" s="452"/>
      <c r="L77" s="453"/>
      <c r="M77" s="1394">
        <v>0</v>
      </c>
      <c r="N77" s="1394">
        <v>0</v>
      </c>
      <c r="O77" s="1394">
        <v>0</v>
      </c>
      <c r="P77" s="1394">
        <v>0</v>
      </c>
      <c r="Q77" s="1394">
        <v>0</v>
      </c>
      <c r="R77" s="1394">
        <v>0</v>
      </c>
      <c r="S77" s="1394">
        <v>0</v>
      </c>
      <c r="T77" s="1394">
        <v>3.9</v>
      </c>
      <c r="U77" s="1394">
        <v>5.2381197000000004</v>
      </c>
      <c r="V77" s="1394">
        <v>5.2506432900000002</v>
      </c>
      <c r="W77" s="1394">
        <v>5.2563658899999997</v>
      </c>
      <c r="X77" s="1394">
        <v>5.2430397699999993</v>
      </c>
      <c r="Y77" s="1394">
        <v>5.2430397699999993</v>
      </c>
      <c r="Z77" s="1506"/>
    </row>
    <row r="78" spans="2:26" hidden="1" outlineLevel="1">
      <c r="B78" s="495" t="s">
        <v>975</v>
      </c>
      <c r="C78" s="459">
        <f>IF('R8a - Net Debt input'!D85 = "","",'R8a - Net Debt input'!D85)</f>
        <v>44161</v>
      </c>
      <c r="D78" s="459">
        <f>IF('R8a - Net Debt input'!E85 = "","",'R8a - Net Debt input'!E85)</f>
        <v>51466</v>
      </c>
      <c r="E78" s="460" t="str">
        <f>IF('R8a - Net Debt input'!F85 = "","",'R8a - Net Debt input'!F85)</f>
        <v>20 YR FIXED RATE DEBT: PAY 0.87200% EUR 200.0 M MAT: 26-NOV-2040</v>
      </c>
      <c r="F78" s="461" t="str">
        <f>IF('R8a - Net Debt input'!G85 = "","",'R8a - Net Debt input'!G85)</f>
        <v>Fixed rate</v>
      </c>
      <c r="G78" s="1148" t="str">
        <f>IF('R8a - Net Debt input'!H85 = "","",'R8a - Net Debt input'!H85)</f>
        <v>Senior</v>
      </c>
      <c r="H78" s="461" t="str">
        <f>IF('R8a - Net Debt input'!I85 = "","",'R8a - Net Debt input'!I85)</f>
        <v>Not applicable</v>
      </c>
      <c r="I78" s="737">
        <f>IF('R8a - Net Debt input'!J85 = "","",'R8a - Net Debt input'!J85)</f>
        <v>8.7200000000000003E-3</v>
      </c>
      <c r="J78" s="451"/>
      <c r="K78" s="452"/>
      <c r="L78" s="453"/>
      <c r="M78" s="1394">
        <v>0</v>
      </c>
      <c r="N78" s="1394">
        <v>0</v>
      </c>
      <c r="O78" s="1394">
        <v>0</v>
      </c>
      <c r="P78" s="1394">
        <v>0</v>
      </c>
      <c r="Q78" s="1394">
        <v>0</v>
      </c>
      <c r="R78" s="1394">
        <v>0</v>
      </c>
      <c r="S78" s="1394">
        <v>0</v>
      </c>
      <c r="T78" s="1394">
        <v>0.5</v>
      </c>
      <c r="U78" s="1394">
        <v>1.47973271</v>
      </c>
      <c r="V78" s="1394">
        <v>1.48353534</v>
      </c>
      <c r="W78" s="1394">
        <v>1.4864626599999999</v>
      </c>
      <c r="X78" s="1394">
        <v>1.48034508</v>
      </c>
      <c r="Y78" s="1394">
        <v>1.48034508</v>
      </c>
      <c r="Z78" s="1506"/>
    </row>
    <row r="79" spans="2:26" hidden="1" outlineLevel="1">
      <c r="B79" s="495" t="s">
        <v>976</v>
      </c>
      <c r="C79" s="456">
        <f>IF('R8a - Net Debt input'!D86 = "","",'R8a - Net Debt input'!D86)</f>
        <v>44161</v>
      </c>
      <c r="D79" s="456">
        <f>IF('R8a - Net Debt input'!E86 = "","",'R8a - Net Debt input'!E86)</f>
        <v>51466</v>
      </c>
      <c r="E79" s="457" t="str">
        <f>IF('R8a - Net Debt input'!F86 = "","",'R8a - Net Debt input'!F86)</f>
        <v>20 YR FIXED RATE DEBT: PAY 0.87200% EUR 300.0 M MAT: 26-NOV-2040</v>
      </c>
      <c r="F79" s="458" t="str">
        <f>IF('R8a - Net Debt input'!G86 = "","",'R8a - Net Debt input'!G86)</f>
        <v>Fixed rate</v>
      </c>
      <c r="G79" s="1147" t="str">
        <f>IF('R8a - Net Debt input'!H86 = "","",'R8a - Net Debt input'!H86)</f>
        <v>Senior</v>
      </c>
      <c r="H79" s="458" t="str">
        <f>IF('R8a - Net Debt input'!I86 = "","",'R8a - Net Debt input'!I86)</f>
        <v>Not applicable</v>
      </c>
      <c r="I79" s="736">
        <f>IF('R8a - Net Debt input'!J86 = "","",'R8a - Net Debt input'!J86)</f>
        <v>8.7200000000000003E-3</v>
      </c>
      <c r="J79" s="451"/>
      <c r="K79" s="452"/>
      <c r="L79" s="453"/>
      <c r="M79" s="1394">
        <v>0</v>
      </c>
      <c r="N79" s="1394">
        <v>0</v>
      </c>
      <c r="O79" s="1394">
        <v>0</v>
      </c>
      <c r="P79" s="1394">
        <v>0</v>
      </c>
      <c r="Q79" s="1394">
        <v>0</v>
      </c>
      <c r="R79" s="1394">
        <v>0</v>
      </c>
      <c r="S79" s="1394">
        <v>0</v>
      </c>
      <c r="T79" s="1394">
        <v>0.7</v>
      </c>
      <c r="U79" s="1394">
        <v>2.2729963099999999</v>
      </c>
      <c r="V79" s="1394">
        <v>2.2788469600000001</v>
      </c>
      <c r="W79" s="1394">
        <v>2.2833485499999999</v>
      </c>
      <c r="X79" s="1394">
        <v>2.2739509399999998</v>
      </c>
      <c r="Y79" s="1394">
        <v>2.2739509399999998</v>
      </c>
      <c r="Z79" s="1506"/>
    </row>
    <row r="80" spans="2:26" hidden="1" outlineLevel="1">
      <c r="B80" s="495" t="s">
        <v>977</v>
      </c>
      <c r="C80" s="459">
        <f>IF('R8a - Net Debt input'!D87 = "","",'R8a - Net Debt input'!D87)</f>
        <v>44019</v>
      </c>
      <c r="D80" s="459">
        <f>IF('R8a - Net Debt input'!E87 = "","",'R8a - Net Debt input'!E87)</f>
        <v>46941</v>
      </c>
      <c r="E80" s="460" t="str">
        <f>IF('R8a - Net Debt input'!F87 = "","",'R8a - Net Debt input'!F87)</f>
        <v>8 YR FIXED RATE DEBT: PAY 1.12500% GBP 350.0 M MAT: 07-JUL-2028</v>
      </c>
      <c r="F80" s="461" t="str">
        <f>IF('R8a - Net Debt input'!G87 = "","",'R8a - Net Debt input'!G87)</f>
        <v>Fixed rate</v>
      </c>
      <c r="G80" s="1148" t="str">
        <f>IF('R8a - Net Debt input'!H87 = "","",'R8a - Net Debt input'!H87)</f>
        <v>Senior</v>
      </c>
      <c r="H80" s="461" t="str">
        <f>IF('R8a - Net Debt input'!I87 = "","",'R8a - Net Debt input'!I87)</f>
        <v>Not applicable</v>
      </c>
      <c r="I80" s="737">
        <f>IF('R8a - Net Debt input'!J87 = "","",'R8a - Net Debt input'!J87)</f>
        <v>1.125E-2</v>
      </c>
      <c r="J80" s="451"/>
      <c r="K80" s="452"/>
      <c r="L80" s="453"/>
      <c r="M80" s="1394">
        <v>0</v>
      </c>
      <c r="N80" s="1394">
        <v>0</v>
      </c>
      <c r="O80" s="1394">
        <v>0</v>
      </c>
      <c r="P80" s="1394">
        <v>0</v>
      </c>
      <c r="Q80" s="1394">
        <v>0</v>
      </c>
      <c r="R80" s="1394">
        <v>0</v>
      </c>
      <c r="S80" s="1394">
        <v>0</v>
      </c>
      <c r="T80" s="1394">
        <v>3.1</v>
      </c>
      <c r="U80" s="1394">
        <v>4.13183788</v>
      </c>
      <c r="V80" s="1394">
        <v>4.1417891200000003</v>
      </c>
      <c r="W80" s="1394">
        <v>4.1465026099999998</v>
      </c>
      <c r="X80" s="1394">
        <v>4.1356651200000005</v>
      </c>
      <c r="Y80" s="1394">
        <v>4.1356651200000005</v>
      </c>
      <c r="Z80" s="1506"/>
    </row>
    <row r="81" spans="1:32" hidden="1" outlineLevel="1">
      <c r="B81" s="495" t="s">
        <v>978</v>
      </c>
      <c r="C81" s="456">
        <f>IF('R8a - Net Debt input'!D88 = "","",'R8a - Net Debt input'!D88)</f>
        <v>44039</v>
      </c>
      <c r="D81" s="456">
        <f>IF('R8a - Net Debt input'!E88 = "","",'R8a - Net Debt input'!E88)</f>
        <v>46961</v>
      </c>
      <c r="E81" s="457" t="str">
        <f>IF('R8a - Net Debt input'!F88 = "","",'R8a - Net Debt input'!F88)</f>
        <v>8 YR FIXED RATE DEBT: PAY 1.04450% GBP 100.0 M MAT: 27-JUL-2028</v>
      </c>
      <c r="F81" s="458" t="str">
        <f>IF('R8a - Net Debt input'!G88 = "","",'R8a - Net Debt input'!G88)</f>
        <v>Fixed rate</v>
      </c>
      <c r="G81" s="1147" t="str">
        <f>IF('R8a - Net Debt input'!H88 = "","",'R8a - Net Debt input'!H88)</f>
        <v>Senior</v>
      </c>
      <c r="H81" s="458" t="str">
        <f>IF('R8a - Net Debt input'!I88 = "","",'R8a - Net Debt input'!I88)</f>
        <v>Not applicable</v>
      </c>
      <c r="I81" s="736">
        <f>IF('R8a - Net Debt input'!J88 = "","",'R8a - Net Debt input'!J88)</f>
        <v>1.0444999999999999E-2</v>
      </c>
      <c r="J81" s="451"/>
      <c r="K81" s="452"/>
      <c r="L81" s="453"/>
      <c r="M81" s="1394">
        <v>0</v>
      </c>
      <c r="N81" s="1394">
        <v>0</v>
      </c>
      <c r="O81" s="1394">
        <v>0</v>
      </c>
      <c r="P81" s="1394">
        <v>0</v>
      </c>
      <c r="Q81" s="1394">
        <v>0</v>
      </c>
      <c r="R81" s="1394">
        <v>0</v>
      </c>
      <c r="S81" s="1394">
        <v>0</v>
      </c>
      <c r="T81" s="1394">
        <v>0.7</v>
      </c>
      <c r="U81" s="1394">
        <v>1.04203482</v>
      </c>
      <c r="V81" s="1394">
        <v>1.0445</v>
      </c>
      <c r="W81" s="1394">
        <v>1.0458204200000001</v>
      </c>
      <c r="X81" s="1394">
        <v>1.0427797299999999</v>
      </c>
      <c r="Y81" s="1394">
        <v>1.0427797299999999</v>
      </c>
      <c r="Z81" s="1506"/>
    </row>
    <row r="82" spans="1:32" hidden="1" outlineLevel="1">
      <c r="B82" s="495" t="s">
        <v>979</v>
      </c>
      <c r="C82" s="459">
        <f>IF('R8a - Net Debt input'!D89 = "","",'R8a - Net Debt input'!D89)</f>
        <v>44067</v>
      </c>
      <c r="D82" s="459">
        <f>IF('R8a - Net Debt input'!E89 = "","",'R8a - Net Debt input'!E89)</f>
        <v>51372</v>
      </c>
      <c r="E82" s="460" t="str">
        <f>IF('R8a - Net Debt input'!F89 = "","",'R8a - Net Debt input'!F89)</f>
        <v>20 YR FIXED RATE DEBT: PAY 1.60800% GBP 50.0 M MAT: 24-AUG-2040</v>
      </c>
      <c r="F82" s="461" t="str">
        <f>IF('R8a - Net Debt input'!G89 = "","",'R8a - Net Debt input'!G89)</f>
        <v>Fixed rate</v>
      </c>
      <c r="G82" s="1148" t="str">
        <f>IF('R8a - Net Debt input'!H89 = "","",'R8a - Net Debt input'!H89)</f>
        <v>Senior</v>
      </c>
      <c r="H82" s="461" t="str">
        <f>IF('R8a - Net Debt input'!I89 = "","",'R8a - Net Debt input'!I89)</f>
        <v>Not applicable</v>
      </c>
      <c r="I82" s="737">
        <f>IF('R8a - Net Debt input'!J89 = "","",'R8a - Net Debt input'!J89)</f>
        <v>1.6080000000000001E-2</v>
      </c>
      <c r="J82" s="451"/>
      <c r="K82" s="452"/>
      <c r="L82" s="453"/>
      <c r="M82" s="1394">
        <v>0</v>
      </c>
      <c r="N82" s="1394">
        <v>0</v>
      </c>
      <c r="O82" s="1394">
        <v>0</v>
      </c>
      <c r="P82" s="1394">
        <v>0</v>
      </c>
      <c r="Q82" s="1394">
        <v>0</v>
      </c>
      <c r="R82" s="1394">
        <v>0</v>
      </c>
      <c r="S82" s="1394">
        <v>0</v>
      </c>
      <c r="T82" s="1394">
        <v>0.5</v>
      </c>
      <c r="U82" s="1394">
        <v>0.80177900999999996</v>
      </c>
      <c r="V82" s="1394">
        <v>0.80400000000000005</v>
      </c>
      <c r="W82" s="1394">
        <v>0.80578168000000006</v>
      </c>
      <c r="X82" s="1394">
        <v>0.80221831999999993</v>
      </c>
      <c r="Y82" s="1394">
        <v>0.80221831999999993</v>
      </c>
      <c r="Z82" s="1506"/>
    </row>
    <row r="83" spans="1:32" hidden="1" outlineLevel="1">
      <c r="B83" s="494"/>
      <c r="C83" s="459" t="str">
        <f>IF('R8a - Net Debt input'!D90 = "","",'R8a - Net Debt input'!D90)</f>
        <v/>
      </c>
      <c r="D83" s="459" t="str">
        <f>IF('R8a - Net Debt input'!E90 = "","",'R8a - Net Debt input'!E90)</f>
        <v/>
      </c>
      <c r="E83" s="460" t="str">
        <f>IF('R8a - Net Debt input'!F90 = "","",'R8a - Net Debt input'!F90)</f>
        <v/>
      </c>
      <c r="F83" s="461" t="str">
        <f>IF('R8a - Net Debt input'!G90 = "","",'R8a - Net Debt input'!G90)</f>
        <v/>
      </c>
      <c r="G83" s="1148" t="str">
        <f>IF('R8a - Net Debt input'!H90 = "","",'R8a - Net Debt input'!H90)</f>
        <v/>
      </c>
      <c r="H83" s="461" t="str">
        <f>IF('R8a - Net Debt input'!I90 = "","",'R8a - Net Debt input'!I90)</f>
        <v/>
      </c>
      <c r="I83" s="737" t="str">
        <f>IF('R8a - Net Debt input'!J90 = "","",'R8a - Net Debt input'!J90)</f>
        <v/>
      </c>
      <c r="J83" s="451"/>
      <c r="K83" s="452"/>
      <c r="L83" s="453"/>
      <c r="M83" s="1394">
        <v>0</v>
      </c>
      <c r="N83" s="1394">
        <v>0</v>
      </c>
      <c r="O83" s="1394">
        <v>0</v>
      </c>
      <c r="P83" s="1394">
        <v>0</v>
      </c>
      <c r="Q83" s="1394">
        <v>0</v>
      </c>
      <c r="R83" s="1394">
        <v>0</v>
      </c>
      <c r="S83" s="1394">
        <v>0</v>
      </c>
      <c r="T83" s="1394">
        <v>0</v>
      </c>
      <c r="U83" s="1394">
        <v>0</v>
      </c>
      <c r="V83" s="1394">
        <v>0</v>
      </c>
      <c r="W83" s="1394">
        <v>0</v>
      </c>
      <c r="X83" s="1394">
        <v>0</v>
      </c>
      <c r="Y83" s="1394">
        <v>0</v>
      </c>
      <c r="Z83" s="1506"/>
    </row>
    <row r="84" spans="1:32" hidden="1" outlineLevel="1">
      <c r="B84" s="1375"/>
      <c r="C84" s="1376"/>
      <c r="D84" s="1376"/>
      <c r="E84" s="1377"/>
      <c r="F84" s="1378"/>
      <c r="G84" s="1379"/>
      <c r="H84" s="1378"/>
      <c r="I84" s="1380"/>
      <c r="J84" s="451"/>
      <c r="K84" s="452"/>
      <c r="L84" s="453"/>
      <c r="M84" s="1394">
        <v>0</v>
      </c>
      <c r="N84" s="1394">
        <v>0</v>
      </c>
      <c r="O84" s="1394">
        <v>0</v>
      </c>
      <c r="P84" s="1394">
        <v>0</v>
      </c>
      <c r="Q84" s="1394">
        <v>0</v>
      </c>
      <c r="R84" s="1394">
        <v>0</v>
      </c>
      <c r="S84" s="1394">
        <v>0</v>
      </c>
      <c r="T84" s="1394">
        <v>0</v>
      </c>
      <c r="U84" s="1394">
        <v>0</v>
      </c>
      <c r="V84" s="1394">
        <v>0</v>
      </c>
      <c r="W84" s="1394">
        <v>0</v>
      </c>
      <c r="X84" s="1394">
        <v>0</v>
      </c>
      <c r="Y84" s="1394">
        <v>0</v>
      </c>
      <c r="Z84" s="1506"/>
    </row>
    <row r="85" spans="1:32" hidden="1" outlineLevel="1">
      <c r="B85" s="495"/>
      <c r="C85" s="462"/>
      <c r="D85" s="462"/>
      <c r="E85" s="463"/>
      <c r="F85" s="464"/>
      <c r="G85" s="1149"/>
      <c r="H85" s="464"/>
      <c r="I85" s="738"/>
      <c r="J85" s="451"/>
      <c r="K85" s="452"/>
      <c r="L85" s="453"/>
      <c r="M85" s="1394">
        <v>296</v>
      </c>
      <c r="N85" s="1394">
        <v>247</v>
      </c>
      <c r="O85" s="1394">
        <v>211</v>
      </c>
      <c r="P85" s="1394">
        <v>210</v>
      </c>
      <c r="Q85" s="1394">
        <v>0</v>
      </c>
      <c r="R85" s="1394">
        <v>0</v>
      </c>
      <c r="S85" s="1394">
        <v>0</v>
      </c>
      <c r="T85" s="1394">
        <v>0</v>
      </c>
      <c r="U85" s="1394">
        <v>0</v>
      </c>
      <c r="V85" s="1394">
        <v>0</v>
      </c>
      <c r="W85" s="1394">
        <v>0</v>
      </c>
      <c r="X85" s="1394">
        <v>0</v>
      </c>
      <c r="Y85" s="1394">
        <v>0</v>
      </c>
      <c r="Z85" s="1506"/>
    </row>
    <row r="86" spans="1:32" hidden="1" outlineLevel="1">
      <c r="B86" s="347"/>
      <c r="C86" s="352"/>
      <c r="E86" s="352"/>
      <c r="F86" s="352"/>
      <c r="L86" s="362" t="s">
        <v>12</v>
      </c>
      <c r="M86" s="1385">
        <f t="shared" ref="M86:Y86" si="1">SUM(M19:M85)</f>
        <v>296</v>
      </c>
      <c r="N86" s="1385">
        <f t="shared" si="1"/>
        <v>247</v>
      </c>
      <c r="O86" s="1385">
        <f t="shared" si="1"/>
        <v>211</v>
      </c>
      <c r="P86" s="1385">
        <f t="shared" si="1"/>
        <v>210</v>
      </c>
      <c r="Q86" s="1385">
        <f t="shared" si="1"/>
        <v>213.1</v>
      </c>
      <c r="R86" s="1385">
        <f t="shared" si="1"/>
        <v>173.29999999999998</v>
      </c>
      <c r="S86" s="1385">
        <f t="shared" si="1"/>
        <v>170.3</v>
      </c>
      <c r="T86" s="1385">
        <f t="shared" si="1"/>
        <v>160.69999999999996</v>
      </c>
      <c r="U86" s="1385">
        <f t="shared" si="1"/>
        <v>194.66721708999978</v>
      </c>
      <c r="V86" s="1385">
        <f t="shared" si="1"/>
        <v>194.77226385000006</v>
      </c>
      <c r="W86" s="1385">
        <f t="shared" si="1"/>
        <v>175.45750449000002</v>
      </c>
      <c r="X86" s="1385">
        <f t="shared" si="1"/>
        <v>167.7926411248001</v>
      </c>
      <c r="Y86" s="1385">
        <f t="shared" si="1"/>
        <v>168.59890850389604</v>
      </c>
      <c r="Z86" s="1506"/>
    </row>
    <row r="87" spans="1:32" s="1441" customFormat="1" hidden="1" outlineLevel="1">
      <c r="A87" s="1441" t="s">
        <v>1140</v>
      </c>
      <c r="B87" s="1442"/>
      <c r="C87" s="1443"/>
      <c r="E87" s="1444"/>
      <c r="F87" s="1444"/>
      <c r="L87" s="1445"/>
      <c r="M87" s="1446">
        <v>0</v>
      </c>
      <c r="N87" s="1446">
        <v>0</v>
      </c>
      <c r="O87" s="1446">
        <v>0</v>
      </c>
      <c r="P87" s="1446">
        <v>0</v>
      </c>
      <c r="Q87" s="1446">
        <v>0</v>
      </c>
      <c r="R87" s="1446">
        <v>0</v>
      </c>
      <c r="S87" s="1446">
        <v>0</v>
      </c>
      <c r="T87" s="1446">
        <v>0</v>
      </c>
      <c r="U87" s="1446">
        <v>0</v>
      </c>
      <c r="V87" s="1446">
        <v>0</v>
      </c>
      <c r="W87" s="1446">
        <v>0</v>
      </c>
      <c r="X87" s="1446">
        <v>0</v>
      </c>
      <c r="Y87" s="1446">
        <v>0</v>
      </c>
      <c r="Z87" s="356"/>
      <c r="AA87" s="1444"/>
      <c r="AB87" s="1444"/>
      <c r="AC87" s="1444"/>
      <c r="AD87" s="1444"/>
      <c r="AE87" s="1444"/>
      <c r="AF87" s="1444"/>
    </row>
    <row r="88" spans="1:32" ht="17.399999999999999" hidden="1" outlineLevel="1">
      <c r="C88" s="344"/>
      <c r="D88" s="548" t="s">
        <v>300</v>
      </c>
      <c r="E88" s="549"/>
      <c r="F88" s="549"/>
      <c r="G88" s="549"/>
      <c r="H88" s="549"/>
      <c r="I88" s="549"/>
      <c r="J88" s="549"/>
      <c r="K88" s="549"/>
      <c r="L88" s="602"/>
      <c r="M88" s="549"/>
      <c r="N88" s="549"/>
      <c r="O88" s="549"/>
      <c r="P88" s="549"/>
      <c r="Q88" s="549"/>
      <c r="R88" s="549"/>
      <c r="S88" s="549"/>
      <c r="T88" s="549"/>
      <c r="U88" s="578"/>
      <c r="V88" s="549"/>
      <c r="W88" s="549"/>
      <c r="X88" s="549"/>
      <c r="Y88" s="549"/>
    </row>
    <row r="89" spans="1:32" s="374" customFormat="1" ht="17.399999999999999" hidden="1" outlineLevel="1">
      <c r="D89" s="554"/>
      <c r="L89" s="603"/>
      <c r="U89" s="579"/>
    </row>
    <row r="90" spans="1:32" ht="37.799999999999997" hidden="1" outlineLevel="1">
      <c r="B90" s="496" t="s">
        <v>581</v>
      </c>
      <c r="C90" s="509" t="str">
        <f t="shared" ref="C90:I93" si="2">C17</f>
        <v>Issue date</v>
      </c>
      <c r="D90" s="510" t="str">
        <f t="shared" si="2"/>
        <v>Maturity date</v>
      </c>
      <c r="E90" s="510" t="str">
        <f t="shared" si="2"/>
        <v>Description</v>
      </c>
      <c r="F90" s="510" t="str">
        <f t="shared" si="2"/>
        <v>Bond type</v>
      </c>
      <c r="G90" s="510" t="str">
        <f t="shared" si="2"/>
        <v>Payment rank</v>
      </c>
      <c r="H90" s="511" t="str">
        <f t="shared" si="2"/>
        <v>Reference rate</v>
      </c>
      <c r="I90" s="512" t="str">
        <f t="shared" si="2"/>
        <v>Coupon rate / margin spread on reference rate</v>
      </c>
      <c r="L90" s="454"/>
      <c r="Q90" s="350"/>
      <c r="R90" s="350"/>
      <c r="U90" s="574"/>
      <c r="Y90" s="346"/>
    </row>
    <row r="91" spans="1:32" hidden="1" outlineLevel="1">
      <c r="B91" s="355"/>
      <c r="C91" s="513" t="str">
        <f t="shared" si="2"/>
        <v>dd/mm/yyyy</v>
      </c>
      <c r="D91" s="545" t="str">
        <f t="shared" si="2"/>
        <v>dd/mm/yyyy</v>
      </c>
      <c r="E91" s="514" t="str">
        <f t="shared" si="2"/>
        <v/>
      </c>
      <c r="F91" s="514" t="str">
        <f t="shared" si="2"/>
        <v/>
      </c>
      <c r="G91" s="514" t="str">
        <f t="shared" si="2"/>
        <v/>
      </c>
      <c r="H91" s="514" t="str">
        <f t="shared" si="2"/>
        <v/>
      </c>
      <c r="I91" s="515" t="str">
        <f t="shared" si="2"/>
        <v>%</v>
      </c>
      <c r="L91" s="454"/>
      <c r="M91" s="433" t="s">
        <v>290</v>
      </c>
      <c r="N91" s="434" t="s">
        <v>290</v>
      </c>
      <c r="O91" s="434" t="s">
        <v>290</v>
      </c>
      <c r="P91" s="434" t="s">
        <v>290</v>
      </c>
      <c r="Q91" s="434" t="s">
        <v>290</v>
      </c>
      <c r="R91" s="434" t="s">
        <v>290</v>
      </c>
      <c r="S91" s="434" t="s">
        <v>290</v>
      </c>
      <c r="T91" s="565" t="s">
        <v>290</v>
      </c>
      <c r="U91" s="580" t="s">
        <v>290</v>
      </c>
      <c r="V91" s="434" t="s">
        <v>290</v>
      </c>
      <c r="W91" s="434" t="s">
        <v>290</v>
      </c>
      <c r="X91" s="434" t="s">
        <v>290</v>
      </c>
      <c r="Y91" s="435" t="s">
        <v>290</v>
      </c>
    </row>
    <row r="92" spans="1:32" hidden="1" outlineLevel="1">
      <c r="B92" s="493" t="s">
        <v>291</v>
      </c>
      <c r="C92" s="1269">
        <f t="shared" si="2"/>
        <v>41172</v>
      </c>
      <c r="D92" s="1269">
        <f t="shared" si="2"/>
        <v>42998</v>
      </c>
      <c r="E92" s="1270" t="str">
        <f t="shared" si="2"/>
        <v>5 YR FIXED RATE DEBT: PAY 2.73000% CAD 750.0 M MAT: 20-SEP-2017</v>
      </c>
      <c r="F92" s="1271" t="str">
        <f t="shared" si="2"/>
        <v>Fixed rate</v>
      </c>
      <c r="G92" s="1272" t="str">
        <f t="shared" si="2"/>
        <v>Senior</v>
      </c>
      <c r="H92" s="1271" t="str">
        <f t="shared" si="2"/>
        <v>Not applicable</v>
      </c>
      <c r="I92" s="1273">
        <f t="shared" si="2"/>
        <v>2.7300000000000001E-2</v>
      </c>
      <c r="J92" s="451"/>
      <c r="K92" s="452"/>
      <c r="L92" s="453"/>
      <c r="M92" s="1394">
        <v>0</v>
      </c>
      <c r="N92" s="1394">
        <v>0</v>
      </c>
      <c r="O92" s="1394">
        <v>0</v>
      </c>
      <c r="P92" s="1394">
        <v>0</v>
      </c>
      <c r="Q92" s="1394">
        <v>5.9</v>
      </c>
      <c r="R92" s="1394">
        <v>0</v>
      </c>
      <c r="S92" s="1394">
        <v>0</v>
      </c>
      <c r="T92" s="1394">
        <v>0</v>
      </c>
      <c r="U92" s="1394">
        <v>0</v>
      </c>
      <c r="V92" s="1394">
        <v>0</v>
      </c>
      <c r="W92" s="1394">
        <v>0</v>
      </c>
      <c r="X92" s="1394">
        <v>0</v>
      </c>
      <c r="Y92" s="1394">
        <v>0</v>
      </c>
      <c r="Z92" s="1506"/>
    </row>
    <row r="93" spans="1:32" hidden="1" outlineLevel="1">
      <c r="B93" s="494" t="s">
        <v>292</v>
      </c>
      <c r="C93" s="1274">
        <f t="shared" si="2"/>
        <v>41239</v>
      </c>
      <c r="D93" s="1274">
        <f t="shared" si="2"/>
        <v>43795</v>
      </c>
      <c r="E93" s="1275" t="str">
        <f t="shared" si="2"/>
        <v>7 YR FIXED RATE DEBT: PAY 2.90000% CAD 400.0 M MAT: 26-NOV-2019</v>
      </c>
      <c r="F93" s="1276" t="str">
        <f t="shared" si="2"/>
        <v>Fixed rate</v>
      </c>
      <c r="G93" s="1277" t="str">
        <f t="shared" si="2"/>
        <v>Senior</v>
      </c>
      <c r="H93" s="1276" t="str">
        <f t="shared" si="2"/>
        <v>Not applicable</v>
      </c>
      <c r="I93" s="1278">
        <f t="shared" si="2"/>
        <v>2.9000000000000001E-2</v>
      </c>
      <c r="J93" s="451"/>
      <c r="K93" s="452"/>
      <c r="L93" s="453"/>
      <c r="M93" s="1394">
        <v>0</v>
      </c>
      <c r="N93" s="1394">
        <v>0</v>
      </c>
      <c r="O93" s="1394">
        <v>0</v>
      </c>
      <c r="P93" s="1394">
        <v>0</v>
      </c>
      <c r="Q93" s="1394">
        <v>6.8</v>
      </c>
      <c r="R93" s="1394">
        <v>6.8</v>
      </c>
      <c r="S93" s="1394">
        <v>6.8</v>
      </c>
      <c r="T93" s="1394">
        <v>0</v>
      </c>
      <c r="U93" s="1394">
        <v>0</v>
      </c>
      <c r="V93" s="1394">
        <v>0</v>
      </c>
      <c r="W93" s="1394">
        <v>0</v>
      </c>
      <c r="X93" s="1394">
        <v>0</v>
      </c>
      <c r="Y93" s="1394">
        <v>0</v>
      </c>
      <c r="Z93" s="1506"/>
    </row>
    <row r="94" spans="1:32" hidden="1" outlineLevel="1">
      <c r="B94" s="494" t="s">
        <v>293</v>
      </c>
      <c r="C94" s="1269">
        <f t="shared" ref="C94:I94" si="3">C21</f>
        <v>41299</v>
      </c>
      <c r="D94" s="1269">
        <f t="shared" si="3"/>
        <v>43125</v>
      </c>
      <c r="E94" s="1270" t="str">
        <f t="shared" si="3"/>
        <v>5 YR FLOATING RATE DEBT: PAY 3M CDOR +86 bp CAD 215.0 M MAT: 25-JAN-2018</v>
      </c>
      <c r="F94" s="1271" t="str">
        <f t="shared" si="3"/>
        <v>Floating</v>
      </c>
      <c r="G94" s="1272" t="str">
        <f t="shared" si="3"/>
        <v>Senior</v>
      </c>
      <c r="H94" s="1271" t="str">
        <f t="shared" si="3"/>
        <v>LIBOR 3 month</v>
      </c>
      <c r="I94" s="1273">
        <f t="shared" si="3"/>
        <v>8.6E-3</v>
      </c>
      <c r="J94" s="451"/>
      <c r="K94" s="452"/>
      <c r="L94" s="453"/>
      <c r="M94" s="1394">
        <v>0</v>
      </c>
      <c r="N94" s="1394">
        <v>0</v>
      </c>
      <c r="O94" s="1394">
        <v>0</v>
      </c>
      <c r="P94" s="1394">
        <v>0</v>
      </c>
      <c r="Q94" s="1394">
        <v>2.1</v>
      </c>
      <c r="R94" s="1394">
        <v>0</v>
      </c>
      <c r="S94" s="1394">
        <v>0</v>
      </c>
      <c r="T94" s="1394">
        <v>0</v>
      </c>
      <c r="U94" s="1394">
        <v>0</v>
      </c>
      <c r="V94" s="1394">
        <v>0</v>
      </c>
      <c r="W94" s="1394">
        <v>0</v>
      </c>
      <c r="X94" s="1394">
        <v>0</v>
      </c>
      <c r="Y94" s="1394">
        <v>0</v>
      </c>
      <c r="Z94" s="1506"/>
    </row>
    <row r="95" spans="1:32" hidden="1" outlineLevel="1">
      <c r="B95" s="494" t="s">
        <v>294</v>
      </c>
      <c r="C95" s="1274">
        <f t="shared" ref="C95:I95" si="4">C22</f>
        <v>39856</v>
      </c>
      <c r="D95" s="1274">
        <f t="shared" si="4"/>
        <v>43508</v>
      </c>
      <c r="E95" s="1275" t="str">
        <f t="shared" si="4"/>
        <v>10 YR FLOATING RATE DEBT: PAY 6M Euribor +272 bp EUR 100.0 M MAT: 12-FEB-2019</v>
      </c>
      <c r="F95" s="1276" t="str">
        <f t="shared" si="4"/>
        <v>Floating</v>
      </c>
      <c r="G95" s="1277" t="str">
        <f t="shared" si="4"/>
        <v>Senior</v>
      </c>
      <c r="H95" s="1276" t="str">
        <f t="shared" si="4"/>
        <v>LIBOR 6 month</v>
      </c>
      <c r="I95" s="1278">
        <f t="shared" si="4"/>
        <v>2.7221413E-2</v>
      </c>
      <c r="J95" s="451"/>
      <c r="K95" s="452"/>
      <c r="L95" s="453"/>
      <c r="M95" s="1394">
        <v>0</v>
      </c>
      <c r="N95" s="1394">
        <v>0</v>
      </c>
      <c r="O95" s="1394">
        <v>0</v>
      </c>
      <c r="P95" s="1394">
        <v>0</v>
      </c>
      <c r="Q95" s="1394">
        <v>3.9</v>
      </c>
      <c r="R95" s="1394">
        <v>3.9</v>
      </c>
      <c r="S95" s="1394">
        <v>0</v>
      </c>
      <c r="T95" s="1394">
        <v>0</v>
      </c>
      <c r="U95" s="1394">
        <v>0</v>
      </c>
      <c r="V95" s="1394">
        <v>0</v>
      </c>
      <c r="W95" s="1394">
        <v>0</v>
      </c>
      <c r="X95" s="1394">
        <v>0</v>
      </c>
      <c r="Y95" s="1394">
        <v>0</v>
      </c>
      <c r="Z95" s="1506"/>
    </row>
    <row r="96" spans="1:32" hidden="1" outlineLevel="1">
      <c r="B96" s="494" t="s">
        <v>295</v>
      </c>
      <c r="C96" s="1269">
        <f t="shared" ref="C96:I96" si="5">C23</f>
        <v>41179</v>
      </c>
      <c r="D96" s="1269">
        <f t="shared" si="5"/>
        <v>48484</v>
      </c>
      <c r="E96" s="1270" t="str">
        <f t="shared" si="5"/>
        <v>20 YR FIXED RATE DEBT: PAY 3.35000% EUR 100.0 M MAT: 27-SEP-2032</v>
      </c>
      <c r="F96" s="1271" t="str">
        <f t="shared" si="5"/>
        <v>Fixed rate</v>
      </c>
      <c r="G96" s="1272" t="str">
        <f t="shared" si="5"/>
        <v>Senior</v>
      </c>
      <c r="H96" s="1271" t="str">
        <f t="shared" si="5"/>
        <v>Not applicable</v>
      </c>
      <c r="I96" s="1273">
        <f t="shared" si="5"/>
        <v>3.3500000000000002E-2</v>
      </c>
      <c r="J96" s="451"/>
      <c r="K96" s="452"/>
      <c r="L96" s="453"/>
      <c r="M96" s="1394">
        <v>0</v>
      </c>
      <c r="N96" s="1394">
        <v>0</v>
      </c>
      <c r="O96" s="1394">
        <v>0</v>
      </c>
      <c r="P96" s="1394">
        <v>0</v>
      </c>
      <c r="Q96" s="1394">
        <v>2.9</v>
      </c>
      <c r="R96" s="1394">
        <v>3</v>
      </c>
      <c r="S96" s="1394">
        <v>3</v>
      </c>
      <c r="T96" s="1394">
        <v>3</v>
      </c>
      <c r="U96" s="1394">
        <v>2.8428784999999999</v>
      </c>
      <c r="V96" s="1394">
        <v>2.8496808499999999</v>
      </c>
      <c r="W96" s="1394">
        <v>2.85452693</v>
      </c>
      <c r="X96" s="1394">
        <v>2.8438241500000001</v>
      </c>
      <c r="Y96" s="1394">
        <v>2.8438241500000001</v>
      </c>
      <c r="Z96" s="1506"/>
    </row>
    <row r="97" spans="2:26" hidden="1" outlineLevel="1">
      <c r="B97" s="494" t="s">
        <v>296</v>
      </c>
      <c r="C97" s="1274">
        <f t="shared" ref="C97:I97" si="6">C24</f>
        <v>41304</v>
      </c>
      <c r="D97" s="1274">
        <f t="shared" si="6"/>
        <v>49339</v>
      </c>
      <c r="E97" s="1275" t="str">
        <f t="shared" si="6"/>
        <v>22 YR FIXED RATE DEBT: PAY 3.21000% EUR 100.0 M MAT: 30-JAN-2035</v>
      </c>
      <c r="F97" s="1276" t="str">
        <f t="shared" si="6"/>
        <v>Fixed rate</v>
      </c>
      <c r="G97" s="1277" t="str">
        <f t="shared" si="6"/>
        <v>Senior</v>
      </c>
      <c r="H97" s="1276" t="str">
        <f t="shared" si="6"/>
        <v>Not applicable</v>
      </c>
      <c r="I97" s="1278">
        <f t="shared" si="6"/>
        <v>3.2099999999999997E-2</v>
      </c>
      <c r="J97" s="451"/>
      <c r="K97" s="452"/>
      <c r="L97" s="453"/>
      <c r="M97" s="1394">
        <v>0</v>
      </c>
      <c r="N97" s="1394">
        <v>0</v>
      </c>
      <c r="O97" s="1394">
        <v>0</v>
      </c>
      <c r="P97" s="1394">
        <v>0</v>
      </c>
      <c r="Q97" s="1394">
        <v>2.8</v>
      </c>
      <c r="R97" s="1394">
        <v>2.8</v>
      </c>
      <c r="S97" s="1394">
        <v>2.7</v>
      </c>
      <c r="T97" s="1394">
        <v>2.8</v>
      </c>
      <c r="U97" s="1394">
        <v>2.72310864</v>
      </c>
      <c r="V97" s="1394">
        <v>2.7306871699999999</v>
      </c>
      <c r="W97" s="1394">
        <v>2.7366277000000001</v>
      </c>
      <c r="X97" s="1394">
        <v>2.7244542599999999</v>
      </c>
      <c r="Y97" s="1394">
        <v>2.7244542599999999</v>
      </c>
      <c r="Z97" s="1506"/>
    </row>
    <row r="98" spans="2:26" hidden="1" outlineLevel="1">
      <c r="B98" s="494" t="s">
        <v>297</v>
      </c>
      <c r="C98" s="1269">
        <f t="shared" ref="C98:I98" si="7">C25</f>
        <v>36193</v>
      </c>
      <c r="D98" s="1269">
        <f t="shared" si="7"/>
        <v>45324</v>
      </c>
      <c r="E98" s="1270" t="str">
        <f t="shared" si="7"/>
        <v>25 YR FIXED RATE DEBT: PAY 5.87500% GBP 444.5 M MAT: 02-FEB-2024</v>
      </c>
      <c r="F98" s="1271" t="str">
        <f t="shared" si="7"/>
        <v>Fixed rate</v>
      </c>
      <c r="G98" s="1272" t="str">
        <f t="shared" si="7"/>
        <v>Senior</v>
      </c>
      <c r="H98" s="1271" t="str">
        <f t="shared" si="7"/>
        <v>Not applicable</v>
      </c>
      <c r="I98" s="1273">
        <f t="shared" si="7"/>
        <v>5.8749999999999997E-2</v>
      </c>
      <c r="J98" s="451"/>
      <c r="K98" s="452"/>
      <c r="L98" s="453"/>
      <c r="M98" s="1394">
        <v>0</v>
      </c>
      <c r="N98" s="1394">
        <v>0</v>
      </c>
      <c r="O98" s="1394">
        <v>0</v>
      </c>
      <c r="P98" s="1394">
        <v>0</v>
      </c>
      <c r="Q98" s="1394">
        <v>8.6</v>
      </c>
      <c r="R98" s="1394">
        <v>8.6</v>
      </c>
      <c r="S98" s="1394">
        <v>8.6</v>
      </c>
      <c r="T98" s="1394">
        <v>8.6</v>
      </c>
      <c r="U98" s="1394">
        <v>8.6734647000000002</v>
      </c>
      <c r="V98" s="1394">
        <v>8.6976247600000001</v>
      </c>
      <c r="W98" s="1394">
        <v>7.2963407699999996</v>
      </c>
      <c r="X98" s="1394">
        <v>0</v>
      </c>
      <c r="Y98" s="1394">
        <v>0</v>
      </c>
      <c r="Z98" s="1506"/>
    </row>
    <row r="99" spans="2:26" hidden="1" outlineLevel="1">
      <c r="B99" s="494" t="s">
        <v>298</v>
      </c>
      <c r="C99" s="1274">
        <f t="shared" ref="C99:I99" si="8">C26</f>
        <v>37099</v>
      </c>
      <c r="D99" s="1274">
        <f t="shared" si="8"/>
        <v>46961</v>
      </c>
      <c r="E99" s="1275" t="str">
        <f t="shared" si="8"/>
        <v>27 YR FIXED RATE DEBT: PAY 6.50000% GBP 297.819M MAT: 07/27/28</v>
      </c>
      <c r="F99" s="1276" t="str">
        <f t="shared" si="8"/>
        <v>Fixed rate</v>
      </c>
      <c r="G99" s="1277" t="str">
        <f t="shared" si="8"/>
        <v>Senior</v>
      </c>
      <c r="H99" s="1276" t="str">
        <f t="shared" si="8"/>
        <v>Not applicable</v>
      </c>
      <c r="I99" s="1278">
        <f t="shared" si="8"/>
        <v>6.5000000000000002E-2</v>
      </c>
      <c r="J99" s="451"/>
      <c r="K99" s="452"/>
      <c r="L99" s="453"/>
      <c r="M99" s="1394">
        <v>0</v>
      </c>
      <c r="N99" s="1394">
        <v>0</v>
      </c>
      <c r="O99" s="1394">
        <v>0</v>
      </c>
      <c r="P99" s="1394">
        <v>0</v>
      </c>
      <c r="Q99" s="1394">
        <v>3.6</v>
      </c>
      <c r="R99" s="1394">
        <v>3.6</v>
      </c>
      <c r="S99" s="1394">
        <v>3.6</v>
      </c>
      <c r="T99" s="1394">
        <v>3.6</v>
      </c>
      <c r="U99" s="1394">
        <v>3.5866648799999998</v>
      </c>
      <c r="V99" s="1394">
        <v>3.5951499999999998</v>
      </c>
      <c r="W99" s="1394">
        <v>3.5996948600000001</v>
      </c>
      <c r="X99" s="1394">
        <v>3.5892288699999999</v>
      </c>
      <c r="Y99" s="1394">
        <v>3.5892288699999999</v>
      </c>
      <c r="Z99" s="1506"/>
    </row>
    <row r="100" spans="2:26" hidden="1" outlineLevel="1">
      <c r="B100" s="494" t="s">
        <v>299</v>
      </c>
      <c r="C100" s="1269">
        <f t="shared" ref="C100:I100" si="9">C27</f>
        <v>38412</v>
      </c>
      <c r="D100" s="1269">
        <f t="shared" si="9"/>
        <v>49369</v>
      </c>
      <c r="E100" s="1270" t="str">
        <f t="shared" si="9"/>
        <v>30 YR FIXED RATE DEBT: PAY 5.00000% GBP 75.0 M MAT: 01-MAR-2035</v>
      </c>
      <c r="F100" s="1271" t="str">
        <f t="shared" si="9"/>
        <v>Fixed rate</v>
      </c>
      <c r="G100" s="1272" t="str">
        <f t="shared" si="9"/>
        <v>Senior</v>
      </c>
      <c r="H100" s="1271" t="str">
        <f t="shared" si="9"/>
        <v>Not applicable</v>
      </c>
      <c r="I100" s="1273">
        <f t="shared" si="9"/>
        <v>0.05</v>
      </c>
      <c r="J100" s="451"/>
      <c r="K100" s="452"/>
      <c r="L100" s="453"/>
      <c r="M100" s="1394">
        <v>0</v>
      </c>
      <c r="N100" s="1394">
        <v>0</v>
      </c>
      <c r="O100" s="1394">
        <v>0</v>
      </c>
      <c r="P100" s="1394">
        <v>0</v>
      </c>
      <c r="Q100" s="1394">
        <v>1.4</v>
      </c>
      <c r="R100" s="1394">
        <v>1.4</v>
      </c>
      <c r="S100" s="1394">
        <v>1.4</v>
      </c>
      <c r="T100" s="1394">
        <v>1.4</v>
      </c>
      <c r="U100" s="1394">
        <v>1.4342510799999999</v>
      </c>
      <c r="V100" s="1394">
        <v>1.4379247399999999</v>
      </c>
      <c r="W100" s="1394">
        <v>1.4384454199999999</v>
      </c>
      <c r="X100" s="1394">
        <v>1.4382038399999999</v>
      </c>
      <c r="Y100" s="1394">
        <v>1.4382038399999999</v>
      </c>
      <c r="Z100" s="1506"/>
    </row>
    <row r="101" spans="2:26" hidden="1" outlineLevel="1">
      <c r="B101" s="494" t="s">
        <v>925</v>
      </c>
      <c r="C101" s="1274">
        <f t="shared" ref="C101:I101" si="10">C28</f>
        <v>39826</v>
      </c>
      <c r="D101" s="1274">
        <f t="shared" si="10"/>
        <v>47861</v>
      </c>
      <c r="E101" s="1275" t="str">
        <f t="shared" si="10"/>
        <v>22 YR FIXED RATE DEBT: PAY 7.37500% GBP 350.0 M MAT: 13-JAN-2031</v>
      </c>
      <c r="F101" s="1276" t="str">
        <f t="shared" si="10"/>
        <v>Fixed rate</v>
      </c>
      <c r="G101" s="1277" t="str">
        <f t="shared" si="10"/>
        <v>Senior</v>
      </c>
      <c r="H101" s="1276" t="str">
        <f t="shared" si="10"/>
        <v>Not applicable</v>
      </c>
      <c r="I101" s="1278">
        <f t="shared" si="10"/>
        <v>7.3749999999999996E-2</v>
      </c>
      <c r="J101" s="451"/>
      <c r="K101" s="452"/>
      <c r="L101" s="453"/>
      <c r="M101" s="1394">
        <v>0</v>
      </c>
      <c r="N101" s="1394">
        <v>0</v>
      </c>
      <c r="O101" s="1394">
        <v>0</v>
      </c>
      <c r="P101" s="1394">
        <v>0</v>
      </c>
      <c r="Q101" s="1394">
        <v>6.2</v>
      </c>
      <c r="R101" s="1394">
        <v>6.2</v>
      </c>
      <c r="S101" s="1394">
        <v>6.2</v>
      </c>
      <c r="T101" s="1394">
        <v>6.2</v>
      </c>
      <c r="U101" s="1394">
        <v>6.2271514699999999</v>
      </c>
      <c r="V101" s="1394">
        <v>6.2443762000000005</v>
      </c>
      <c r="W101" s="1394">
        <v>6.2574796600000004</v>
      </c>
      <c r="X101" s="1394">
        <v>6.2309212199999999</v>
      </c>
      <c r="Y101" s="1394">
        <v>6.2309212199999999</v>
      </c>
      <c r="Z101" s="1506"/>
    </row>
    <row r="102" spans="2:26" hidden="1" outlineLevel="1">
      <c r="B102" s="494" t="s">
        <v>926</v>
      </c>
      <c r="C102" s="1269">
        <f t="shared" ref="C102:I102" si="11">C29</f>
        <v>41068</v>
      </c>
      <c r="D102" s="1269">
        <f t="shared" si="11"/>
        <v>46546</v>
      </c>
      <c r="E102" s="1270" t="str">
        <f t="shared" si="11"/>
        <v>15 YR FIXED RATE DEBT: PAY 4.00000% GBP 400.0 M MAT: 08-JUN-2027</v>
      </c>
      <c r="F102" s="1271" t="str">
        <f t="shared" si="11"/>
        <v>Fixed rate</v>
      </c>
      <c r="G102" s="1272" t="str">
        <f t="shared" si="11"/>
        <v>Senior</v>
      </c>
      <c r="H102" s="1271" t="str">
        <f t="shared" si="11"/>
        <v>Not applicable</v>
      </c>
      <c r="I102" s="1273">
        <f t="shared" si="11"/>
        <v>0.04</v>
      </c>
      <c r="J102" s="451"/>
      <c r="K102" s="452"/>
      <c r="L102" s="453"/>
      <c r="M102" s="1394">
        <v>0</v>
      </c>
      <c r="N102" s="1394">
        <v>0</v>
      </c>
      <c r="O102" s="1394">
        <v>0</v>
      </c>
      <c r="P102" s="1394">
        <v>0</v>
      </c>
      <c r="Q102" s="1394">
        <v>5.0999999999999996</v>
      </c>
      <c r="R102" s="1394">
        <v>5.0999999999999996</v>
      </c>
      <c r="S102" s="1394">
        <v>5.0999999999999996</v>
      </c>
      <c r="T102" s="1394">
        <v>5.0999999999999996</v>
      </c>
      <c r="U102" s="1394">
        <v>5.1355139900000006</v>
      </c>
      <c r="V102" s="1394">
        <v>5.1481583499999992</v>
      </c>
      <c r="W102" s="1394">
        <v>5.1524419800000008</v>
      </c>
      <c r="X102" s="1394">
        <v>5.1423930499999999</v>
      </c>
      <c r="Y102" s="1394">
        <v>5.1423930499999999</v>
      </c>
      <c r="Z102" s="1506"/>
    </row>
    <row r="103" spans="2:26" hidden="1" outlineLevel="1">
      <c r="B103" s="494" t="s">
        <v>927</v>
      </c>
      <c r="C103" s="1274">
        <f t="shared" ref="C103:I103" si="12">C30</f>
        <v>41068</v>
      </c>
      <c r="D103" s="1274">
        <f t="shared" si="12"/>
        <v>46546</v>
      </c>
      <c r="E103" s="1275" t="str">
        <f t="shared" si="12"/>
        <v>15 YR FIXED RATE DEBT: PAY 4.00000% GBP 75.0 M MAT: 08-JUN-2027</v>
      </c>
      <c r="F103" s="1276" t="str">
        <f t="shared" si="12"/>
        <v>Fixed rate</v>
      </c>
      <c r="G103" s="1277" t="str">
        <f t="shared" si="12"/>
        <v>Senior</v>
      </c>
      <c r="H103" s="1276" t="str">
        <f t="shared" si="12"/>
        <v>Not applicable</v>
      </c>
      <c r="I103" s="1278">
        <f t="shared" si="12"/>
        <v>0.04</v>
      </c>
      <c r="J103" s="451"/>
      <c r="K103" s="452"/>
      <c r="L103" s="453"/>
      <c r="M103" s="1394">
        <v>0</v>
      </c>
      <c r="N103" s="1394">
        <v>0</v>
      </c>
      <c r="O103" s="1394">
        <v>0</v>
      </c>
      <c r="P103" s="1394">
        <v>0</v>
      </c>
      <c r="Q103" s="1394">
        <v>3</v>
      </c>
      <c r="R103" s="1394">
        <v>3</v>
      </c>
      <c r="S103" s="1394">
        <v>3</v>
      </c>
      <c r="T103" s="1394">
        <v>3</v>
      </c>
      <c r="U103" s="1394">
        <v>2.8592005500000002</v>
      </c>
      <c r="V103" s="1394">
        <v>2.8661857299999998</v>
      </c>
      <c r="W103" s="1394">
        <v>2.8683337999999998</v>
      </c>
      <c r="X103" s="1394">
        <v>2.86315754</v>
      </c>
      <c r="Y103" s="1394">
        <v>2.86315754</v>
      </c>
      <c r="Z103" s="1506"/>
    </row>
    <row r="104" spans="2:26" hidden="1" outlineLevel="1">
      <c r="B104" s="494" t="s">
        <v>928</v>
      </c>
      <c r="C104" s="1269">
        <f t="shared" ref="C104:I104" si="13">C31</f>
        <v>41068</v>
      </c>
      <c r="D104" s="1269">
        <f t="shared" si="13"/>
        <v>46546</v>
      </c>
      <c r="E104" s="1270" t="str">
        <f t="shared" si="13"/>
        <v>15 YR FIXED RATE DEBT: PAY 4.00000% GBP 50.0 M MAT: 08-JUN-2027</v>
      </c>
      <c r="F104" s="1271" t="str">
        <f t="shared" si="13"/>
        <v>Fixed rate</v>
      </c>
      <c r="G104" s="1272" t="str">
        <f t="shared" si="13"/>
        <v>Senior</v>
      </c>
      <c r="H104" s="1271" t="str">
        <f t="shared" si="13"/>
        <v>Not applicable</v>
      </c>
      <c r="I104" s="1273">
        <f t="shared" si="13"/>
        <v>0.04</v>
      </c>
      <c r="J104" s="451"/>
      <c r="K104" s="452"/>
      <c r="L104" s="453"/>
      <c r="M104" s="1394">
        <v>0</v>
      </c>
      <c r="N104" s="1394">
        <v>0</v>
      </c>
      <c r="O104" s="1394">
        <v>0</v>
      </c>
      <c r="P104" s="1394">
        <v>0</v>
      </c>
      <c r="Q104" s="1394">
        <v>2</v>
      </c>
      <c r="R104" s="1394">
        <v>2</v>
      </c>
      <c r="S104" s="1394">
        <v>2</v>
      </c>
      <c r="T104" s="1394">
        <v>2</v>
      </c>
      <c r="U104" s="1394">
        <v>1.8193211500000002</v>
      </c>
      <c r="V104" s="1394">
        <v>1.82373944</v>
      </c>
      <c r="W104" s="1394">
        <v>1.8249916400000001</v>
      </c>
      <c r="X104" s="1394">
        <v>1.82190049</v>
      </c>
      <c r="Y104" s="1394">
        <v>1.82190049</v>
      </c>
      <c r="Z104" s="1506"/>
    </row>
    <row r="105" spans="2:26" hidden="1" outlineLevel="1">
      <c r="B105" s="494" t="s">
        <v>929</v>
      </c>
      <c r="C105" s="1274">
        <f t="shared" ref="C105:I105" si="14">C32</f>
        <v>40809</v>
      </c>
      <c r="D105" s="1274">
        <f t="shared" si="14"/>
        <v>46288</v>
      </c>
      <c r="E105" s="1275" t="str">
        <f t="shared" si="14"/>
        <v>15 YR FIXED RATE DEBT: PAY 3.30000% HKD 250.0 M MAT: 23-SEP-2026</v>
      </c>
      <c r="F105" s="1276" t="str">
        <f t="shared" si="14"/>
        <v>Fixed rate</v>
      </c>
      <c r="G105" s="1277" t="str">
        <f t="shared" si="14"/>
        <v>Senior</v>
      </c>
      <c r="H105" s="1276" t="str">
        <f t="shared" si="14"/>
        <v>Not applicable</v>
      </c>
      <c r="I105" s="1278">
        <f t="shared" si="14"/>
        <v>3.3000000000000002E-2</v>
      </c>
      <c r="J105" s="451"/>
      <c r="K105" s="452"/>
      <c r="L105" s="453"/>
      <c r="M105" s="1394">
        <v>0</v>
      </c>
      <c r="N105" s="1394">
        <v>0</v>
      </c>
      <c r="O105" s="1394">
        <v>0</v>
      </c>
      <c r="P105" s="1394">
        <v>0</v>
      </c>
      <c r="Q105" s="1394">
        <v>0.8</v>
      </c>
      <c r="R105" s="1394">
        <v>0.8</v>
      </c>
      <c r="S105" s="1394">
        <v>0.8</v>
      </c>
      <c r="T105" s="1394">
        <v>0.8</v>
      </c>
      <c r="U105" s="1394">
        <v>0.76757710000000001</v>
      </c>
      <c r="V105" s="1394">
        <v>0.7696858299999999</v>
      </c>
      <c r="W105" s="1394">
        <v>0.77179456000000002</v>
      </c>
      <c r="X105" s="1394">
        <v>0.7696858299999999</v>
      </c>
      <c r="Y105" s="1394">
        <v>0.7696858299999999</v>
      </c>
      <c r="Z105" s="1506"/>
    </row>
    <row r="106" spans="2:26" hidden="1" outlineLevel="1">
      <c r="B106" s="494" t="s">
        <v>930</v>
      </c>
      <c r="C106" s="1269">
        <f t="shared" ref="C106:I106" si="15">C33</f>
        <v>41256</v>
      </c>
      <c r="D106" s="1269">
        <f t="shared" si="15"/>
        <v>46734</v>
      </c>
      <c r="E106" s="1270" t="str">
        <f t="shared" si="15"/>
        <v>15 YR FIXED RATE DEBT: PAY 3.10000% HKD 300.0 M MAT: 13-DEC-2027</v>
      </c>
      <c r="F106" s="1271" t="str">
        <f t="shared" si="15"/>
        <v>Fixed rate</v>
      </c>
      <c r="G106" s="1272" t="str">
        <f t="shared" si="15"/>
        <v>Senior</v>
      </c>
      <c r="H106" s="1271" t="str">
        <f t="shared" si="15"/>
        <v>Not applicable</v>
      </c>
      <c r="I106" s="1273">
        <f t="shared" si="15"/>
        <v>3.1E-2</v>
      </c>
      <c r="J106" s="451"/>
      <c r="K106" s="452"/>
      <c r="L106" s="453"/>
      <c r="M106" s="1394">
        <v>0</v>
      </c>
      <c r="N106" s="1394">
        <v>0</v>
      </c>
      <c r="O106" s="1394">
        <v>0</v>
      </c>
      <c r="P106" s="1394">
        <v>0</v>
      </c>
      <c r="Q106" s="1394">
        <v>0.9</v>
      </c>
      <c r="R106" s="1394">
        <v>0.9</v>
      </c>
      <c r="S106" s="1394">
        <v>0.9</v>
      </c>
      <c r="T106" s="1394">
        <v>0.9</v>
      </c>
      <c r="U106" s="1394">
        <v>0.86526872999999993</v>
      </c>
      <c r="V106" s="1394">
        <v>0.86764584</v>
      </c>
      <c r="W106" s="1394">
        <v>0.87002294999999996</v>
      </c>
      <c r="X106" s="1394">
        <v>0.86764584</v>
      </c>
      <c r="Y106" s="1394">
        <v>0.86764584</v>
      </c>
      <c r="Z106" s="1506"/>
    </row>
    <row r="107" spans="2:26" hidden="1" outlineLevel="1">
      <c r="B107" s="494" t="s">
        <v>931</v>
      </c>
      <c r="C107" s="1274">
        <f t="shared" ref="C107:I107" si="16">C34</f>
        <v>41312</v>
      </c>
      <c r="D107" s="1274">
        <f t="shared" si="16"/>
        <v>46790</v>
      </c>
      <c r="E107" s="1275" t="str">
        <f t="shared" si="16"/>
        <v>15 YR FIXED RATE DEBT: PAY 3.25000% HKD 300.0 M MAT: 07-FEB-2028</v>
      </c>
      <c r="F107" s="1276" t="str">
        <f t="shared" si="16"/>
        <v>Fixed rate</v>
      </c>
      <c r="G107" s="1277" t="str">
        <f t="shared" si="16"/>
        <v>Senior</v>
      </c>
      <c r="H107" s="1276" t="str">
        <f t="shared" si="16"/>
        <v>Not applicable</v>
      </c>
      <c r="I107" s="1278">
        <f t="shared" si="16"/>
        <v>3.2500000000000001E-2</v>
      </c>
      <c r="J107" s="451"/>
      <c r="K107" s="452"/>
      <c r="L107" s="453"/>
      <c r="M107" s="1394">
        <v>0</v>
      </c>
      <c r="N107" s="1394">
        <v>0</v>
      </c>
      <c r="O107" s="1394">
        <v>0</v>
      </c>
      <c r="P107" s="1394">
        <v>0</v>
      </c>
      <c r="Q107" s="1394">
        <v>0.9</v>
      </c>
      <c r="R107" s="1394">
        <v>1</v>
      </c>
      <c r="S107" s="1394">
        <v>1</v>
      </c>
      <c r="T107" s="1394">
        <v>0.9</v>
      </c>
      <c r="U107" s="1394">
        <v>0.90713657999999997</v>
      </c>
      <c r="V107" s="1394">
        <v>0.90962871000000001</v>
      </c>
      <c r="W107" s="1394">
        <v>0.91212083999999993</v>
      </c>
      <c r="X107" s="1394">
        <v>0.90962871000000001</v>
      </c>
      <c r="Y107" s="1394">
        <v>0.90962871000000001</v>
      </c>
      <c r="Z107" s="1506"/>
    </row>
    <row r="108" spans="2:26" hidden="1" outlineLevel="1">
      <c r="B108" s="494" t="s">
        <v>932</v>
      </c>
      <c r="C108" s="1269">
        <f t="shared" ref="C108:I108" si="17">C35</f>
        <v>41303</v>
      </c>
      <c r="D108" s="1269">
        <f t="shared" si="17"/>
        <v>45686</v>
      </c>
      <c r="E108" s="1270" t="str">
        <f t="shared" si="17"/>
        <v>12 YR FIXED RATE DEBT: PAY 4.35000% NOK 1190.0 M MAT: 29-JAN-2025</v>
      </c>
      <c r="F108" s="1271" t="str">
        <f t="shared" si="17"/>
        <v>Fixed rate</v>
      </c>
      <c r="G108" s="1272" t="str">
        <f t="shared" si="17"/>
        <v>Senior</v>
      </c>
      <c r="H108" s="1271" t="str">
        <f t="shared" si="17"/>
        <v>Not applicable</v>
      </c>
      <c r="I108" s="1273">
        <f t="shared" si="17"/>
        <v>4.3499999999999997E-2</v>
      </c>
      <c r="J108" s="451"/>
      <c r="K108" s="452"/>
      <c r="L108" s="453"/>
      <c r="M108" s="1394">
        <v>0</v>
      </c>
      <c r="N108" s="1394">
        <v>0</v>
      </c>
      <c r="O108" s="1394">
        <v>0</v>
      </c>
      <c r="P108" s="1394">
        <v>0</v>
      </c>
      <c r="Q108" s="1394">
        <v>4.8</v>
      </c>
      <c r="R108" s="1394">
        <v>4.7</v>
      </c>
      <c r="S108" s="1394">
        <v>4.3</v>
      </c>
      <c r="T108" s="1394">
        <v>4.4000000000000004</v>
      </c>
      <c r="U108" s="1394">
        <v>4.3889656200000005</v>
      </c>
      <c r="V108" s="1394">
        <v>4.3889656200000005</v>
      </c>
      <c r="W108" s="1394">
        <v>4.3889656200000005</v>
      </c>
      <c r="X108" s="1394">
        <v>3.6330882099999999</v>
      </c>
      <c r="Y108" s="1394">
        <v>3.6330882099999999</v>
      </c>
      <c r="Z108" s="1506"/>
    </row>
    <row r="109" spans="2:26" hidden="1" outlineLevel="1">
      <c r="B109" s="494" t="s">
        <v>933</v>
      </c>
      <c r="C109" s="1274">
        <f t="shared" ref="C109:I109" si="18">C36</f>
        <v>37099</v>
      </c>
      <c r="D109" s="1274">
        <f t="shared" si="18"/>
        <v>47691</v>
      </c>
      <c r="E109" s="1275" t="str">
        <f t="shared" si="18"/>
        <v>29 YR FLOATING RATE DEBT: PAY 12M/1Y RPI 3.5890% REAL RATE GBP 40.0 M MAT: 27-JUL-2030</v>
      </c>
      <c r="F109" s="1276" t="str">
        <f t="shared" si="18"/>
        <v>Inflation-linked</v>
      </c>
      <c r="G109" s="1277" t="str">
        <f t="shared" si="18"/>
        <v>Senior</v>
      </c>
      <c r="H109" s="1276" t="str">
        <f t="shared" si="18"/>
        <v>RPI 12 month</v>
      </c>
      <c r="I109" s="1278">
        <f t="shared" si="18"/>
        <v>3.5889999999999998E-2</v>
      </c>
      <c r="J109" s="451"/>
      <c r="K109" s="452"/>
      <c r="L109" s="453"/>
      <c r="M109" s="1394">
        <v>0</v>
      </c>
      <c r="N109" s="1394">
        <v>0</v>
      </c>
      <c r="O109" s="1394">
        <v>0</v>
      </c>
      <c r="P109" s="1394">
        <v>0</v>
      </c>
      <c r="Q109" s="1394">
        <v>2.2000000000000002</v>
      </c>
      <c r="R109" s="1394">
        <v>2.2999999999999998</v>
      </c>
      <c r="S109" s="1394">
        <v>2.4</v>
      </c>
      <c r="T109" s="1394">
        <v>2.4</v>
      </c>
      <c r="U109" s="1394">
        <v>2.4</v>
      </c>
      <c r="V109" s="1394">
        <v>2.4</v>
      </c>
      <c r="W109" s="1394">
        <v>2.4</v>
      </c>
      <c r="X109" s="1394">
        <v>2.4</v>
      </c>
      <c r="Y109" s="1394">
        <v>2.4</v>
      </c>
      <c r="Z109" s="1506"/>
    </row>
    <row r="110" spans="2:26" hidden="1" outlineLevel="1">
      <c r="B110" s="494" t="s">
        <v>934</v>
      </c>
      <c r="C110" s="1269">
        <f t="shared" ref="C110:I110" si="19">C37</f>
        <v>37283</v>
      </c>
      <c r="D110" s="1269">
        <f t="shared" si="19"/>
        <v>47691</v>
      </c>
      <c r="E110" s="1270" t="str">
        <f t="shared" si="19"/>
        <v>28.5 YR FLOATING RATE DEBT: PAY 12M/1Y RPI 3.5890% REAL RATE GBP 30.0 M MAT: 27-JUL-2030</v>
      </c>
      <c r="F110" s="1271" t="str">
        <f t="shared" si="19"/>
        <v>Inflation-linked</v>
      </c>
      <c r="G110" s="1272" t="str">
        <f t="shared" si="19"/>
        <v>Senior</v>
      </c>
      <c r="H110" s="1271" t="str">
        <f t="shared" si="19"/>
        <v>RPI 12 month</v>
      </c>
      <c r="I110" s="1273">
        <f t="shared" si="19"/>
        <v>3.5889999999999998E-2</v>
      </c>
      <c r="J110" s="451"/>
      <c r="K110" s="452"/>
      <c r="L110" s="453"/>
      <c r="M110" s="1394">
        <v>0</v>
      </c>
      <c r="N110" s="1394">
        <v>0</v>
      </c>
      <c r="O110" s="1394">
        <v>0</v>
      </c>
      <c r="P110" s="1394">
        <v>0</v>
      </c>
      <c r="Q110" s="1394">
        <v>1.7</v>
      </c>
      <c r="R110" s="1394">
        <v>1.7</v>
      </c>
      <c r="S110" s="1394">
        <v>1.8</v>
      </c>
      <c r="T110" s="1394">
        <v>1.8</v>
      </c>
      <c r="U110" s="1394">
        <v>1.8</v>
      </c>
      <c r="V110" s="1394">
        <v>1.8</v>
      </c>
      <c r="W110" s="1394">
        <v>1.8</v>
      </c>
      <c r="X110" s="1394">
        <v>1.8</v>
      </c>
      <c r="Y110" s="1394">
        <v>1.8</v>
      </c>
      <c r="Z110" s="1506"/>
    </row>
    <row r="111" spans="2:26" hidden="1" outlineLevel="1">
      <c r="B111" s="494" t="s">
        <v>935</v>
      </c>
      <c r="C111" s="1274">
        <f t="shared" ref="C111:I111" si="20">C38</f>
        <v>37099</v>
      </c>
      <c r="D111" s="1274">
        <f t="shared" si="20"/>
        <v>44039</v>
      </c>
      <c r="E111" s="1275" t="str">
        <f t="shared" si="20"/>
        <v>19 YR FLOATING RATE DEBT: PAY 12M/1Y RPI 3.8060% REAL RATE GBP 180.0 M MAT: 27-JUL-2020</v>
      </c>
      <c r="F111" s="1276" t="str">
        <f t="shared" si="20"/>
        <v>Inflation-linked</v>
      </c>
      <c r="G111" s="1277" t="str">
        <f t="shared" si="20"/>
        <v>Senior</v>
      </c>
      <c r="H111" s="1276" t="str">
        <f t="shared" si="20"/>
        <v>RPI 12 month</v>
      </c>
      <c r="I111" s="1278">
        <f t="shared" si="20"/>
        <v>3.8059999999999997E-2</v>
      </c>
      <c r="J111" s="451"/>
      <c r="K111" s="452"/>
      <c r="L111" s="453"/>
      <c r="M111" s="1394">
        <v>0</v>
      </c>
      <c r="N111" s="1394">
        <v>0</v>
      </c>
      <c r="O111" s="1394">
        <v>0</v>
      </c>
      <c r="P111" s="1394">
        <v>0</v>
      </c>
      <c r="Q111" s="1394">
        <v>10.7</v>
      </c>
      <c r="R111" s="1394">
        <v>11.1</v>
      </c>
      <c r="S111" s="1394">
        <v>11.4</v>
      </c>
      <c r="T111" s="1394">
        <v>5.8</v>
      </c>
      <c r="U111" s="1394">
        <v>0</v>
      </c>
      <c r="V111" s="1394">
        <v>0</v>
      </c>
      <c r="W111" s="1394">
        <v>0</v>
      </c>
      <c r="X111" s="1394">
        <v>0</v>
      </c>
      <c r="Y111" s="1394">
        <v>0</v>
      </c>
      <c r="Z111" s="1506"/>
    </row>
    <row r="112" spans="2:26" hidden="1" outlineLevel="1">
      <c r="B112" s="494" t="s">
        <v>936</v>
      </c>
      <c r="C112" s="1269">
        <f t="shared" ref="C112:I112" si="21">C39</f>
        <v>37283</v>
      </c>
      <c r="D112" s="1269">
        <f t="shared" si="21"/>
        <v>44039</v>
      </c>
      <c r="E112" s="1270" t="str">
        <f t="shared" si="21"/>
        <v>18.5 YR FLOATING RATE DEBT: PAY 12M/1Y RPI 3.8060% REAL RATE GBP 20.0 M MAT: 27-JUL-2020</v>
      </c>
      <c r="F112" s="1271" t="str">
        <f t="shared" si="21"/>
        <v>Inflation-linked</v>
      </c>
      <c r="G112" s="1272" t="str">
        <f t="shared" si="21"/>
        <v>Senior</v>
      </c>
      <c r="H112" s="1271" t="str">
        <f t="shared" si="21"/>
        <v>RPI 12 month</v>
      </c>
      <c r="I112" s="1273">
        <f t="shared" si="21"/>
        <v>3.8059999999999997E-2</v>
      </c>
      <c r="J112" s="451"/>
      <c r="K112" s="452"/>
      <c r="L112" s="453"/>
      <c r="M112" s="1394">
        <v>0</v>
      </c>
      <c r="N112" s="1394">
        <v>0</v>
      </c>
      <c r="O112" s="1394">
        <v>0</v>
      </c>
      <c r="P112" s="1394">
        <v>0</v>
      </c>
      <c r="Q112" s="1394">
        <v>1.2</v>
      </c>
      <c r="R112" s="1394">
        <v>1.2</v>
      </c>
      <c r="S112" s="1394">
        <v>1.3</v>
      </c>
      <c r="T112" s="1394">
        <v>0.6</v>
      </c>
      <c r="U112" s="1394">
        <v>0</v>
      </c>
      <c r="V112" s="1394">
        <v>0</v>
      </c>
      <c r="W112" s="1394">
        <v>0</v>
      </c>
      <c r="X112" s="1394">
        <v>0</v>
      </c>
      <c r="Y112" s="1394">
        <v>0</v>
      </c>
      <c r="Z112" s="1506"/>
    </row>
    <row r="113" spans="2:26" hidden="1" outlineLevel="1">
      <c r="B113" s="494" t="s">
        <v>937</v>
      </c>
      <c r="C113" s="1274">
        <f t="shared" ref="C113:I113" si="22">C40</f>
        <v>37445</v>
      </c>
      <c r="D113" s="1274">
        <f t="shared" si="22"/>
        <v>43289</v>
      </c>
      <c r="E113" s="1275" t="str">
        <f t="shared" si="22"/>
        <v>16 YR FLOATING RATE DEBT: PAY 12M/1Y RPI 2.9830% REAL RATE GBP 300.0 M MAT: 08-JUL-2018</v>
      </c>
      <c r="F113" s="1276" t="str">
        <f t="shared" si="22"/>
        <v>Inflation-linked</v>
      </c>
      <c r="G113" s="1277" t="str">
        <f t="shared" si="22"/>
        <v>Senior</v>
      </c>
      <c r="H113" s="1276" t="str">
        <f t="shared" si="22"/>
        <v>RPI 12 month</v>
      </c>
      <c r="I113" s="1278">
        <f t="shared" si="22"/>
        <v>2.9829999999999999E-2</v>
      </c>
      <c r="J113" s="451"/>
      <c r="K113" s="452"/>
      <c r="L113" s="453"/>
      <c r="M113" s="1394">
        <v>0</v>
      </c>
      <c r="N113" s="1394">
        <v>0</v>
      </c>
      <c r="O113" s="1394">
        <v>0</v>
      </c>
      <c r="P113" s="1394">
        <v>0</v>
      </c>
      <c r="Q113" s="1394">
        <v>13.8</v>
      </c>
      <c r="R113" s="1394">
        <v>7.1</v>
      </c>
      <c r="S113" s="1394">
        <v>0</v>
      </c>
      <c r="T113" s="1394">
        <v>0</v>
      </c>
      <c r="U113" s="1394">
        <v>0</v>
      </c>
      <c r="V113" s="1394">
        <v>0</v>
      </c>
      <c r="W113" s="1394">
        <v>0</v>
      </c>
      <c r="X113" s="1394">
        <v>0</v>
      </c>
      <c r="Y113" s="1394">
        <v>0</v>
      </c>
      <c r="Z113" s="1506"/>
    </row>
    <row r="114" spans="2:26" hidden="1" outlineLevel="1">
      <c r="B114" s="494" t="s">
        <v>938</v>
      </c>
      <c r="C114" s="1269">
        <f t="shared" ref="C114:I114" si="23">C41</f>
        <v>37445</v>
      </c>
      <c r="D114" s="1269">
        <f t="shared" si="23"/>
        <v>48403</v>
      </c>
      <c r="E114" s="1270" t="str">
        <f t="shared" si="23"/>
        <v>30 YR FLOATING RATE DEBT: PAY 12M/1Y RPI 2.8170% REAL RATE GBP 50.0 M MAT: 08-JUL-2032</v>
      </c>
      <c r="F114" s="1271" t="str">
        <f t="shared" si="23"/>
        <v>Inflation-linked</v>
      </c>
      <c r="G114" s="1272" t="str">
        <f t="shared" si="23"/>
        <v>Senior</v>
      </c>
      <c r="H114" s="1271" t="str">
        <f t="shared" si="23"/>
        <v>RPI 12 month</v>
      </c>
      <c r="I114" s="1273">
        <f t="shared" si="23"/>
        <v>2.8170000000000001E-2</v>
      </c>
      <c r="J114" s="451"/>
      <c r="K114" s="452"/>
      <c r="L114" s="453"/>
      <c r="M114" s="1394">
        <v>0</v>
      </c>
      <c r="N114" s="1394">
        <v>0</v>
      </c>
      <c r="O114" s="1394">
        <v>0</v>
      </c>
      <c r="P114" s="1394">
        <v>0</v>
      </c>
      <c r="Q114" s="1394">
        <v>2.2000000000000002</v>
      </c>
      <c r="R114" s="1394">
        <v>2.2999999999999998</v>
      </c>
      <c r="S114" s="1394">
        <v>2.2999999999999998</v>
      </c>
      <c r="T114" s="1394">
        <v>2.4</v>
      </c>
      <c r="U114" s="1394">
        <v>2.4</v>
      </c>
      <c r="V114" s="1394">
        <v>2.4</v>
      </c>
      <c r="W114" s="1394">
        <v>2.4</v>
      </c>
      <c r="X114" s="1394">
        <v>2.4</v>
      </c>
      <c r="Y114" s="1394">
        <v>2.4</v>
      </c>
      <c r="Z114" s="1506"/>
    </row>
    <row r="115" spans="2:26" hidden="1" outlineLevel="1">
      <c r="B115" s="494" t="s">
        <v>939</v>
      </c>
      <c r="C115" s="1274">
        <f t="shared" ref="C115:I115" si="24">C42</f>
        <v>38531</v>
      </c>
      <c r="D115" s="1274">
        <f t="shared" si="24"/>
        <v>49488</v>
      </c>
      <c r="E115" s="1275" t="str">
        <f t="shared" si="24"/>
        <v>30 YR FLOATING RATE DEBT: PAY 12M/1Y RPI 2.2280% REAL RATE GBP 50.0 M MAT: 28-JUN-2035</v>
      </c>
      <c r="F115" s="1276" t="str">
        <f t="shared" si="24"/>
        <v>Inflation-linked</v>
      </c>
      <c r="G115" s="1277" t="str">
        <f t="shared" si="24"/>
        <v>Senior</v>
      </c>
      <c r="H115" s="1276" t="str">
        <f t="shared" si="24"/>
        <v>RPI 12 month</v>
      </c>
      <c r="I115" s="1278">
        <f t="shared" si="24"/>
        <v>2.2280000000000001E-2</v>
      </c>
      <c r="J115" s="451"/>
      <c r="K115" s="452"/>
      <c r="L115" s="453"/>
      <c r="M115" s="1394">
        <v>0</v>
      </c>
      <c r="N115" s="1394">
        <v>0</v>
      </c>
      <c r="O115" s="1394">
        <v>0</v>
      </c>
      <c r="P115" s="1394">
        <v>0</v>
      </c>
      <c r="Q115" s="1394">
        <v>1.6</v>
      </c>
      <c r="R115" s="1394">
        <v>1.6</v>
      </c>
      <c r="S115" s="1394">
        <v>1.7</v>
      </c>
      <c r="T115" s="1394">
        <v>1.7</v>
      </c>
      <c r="U115" s="1394">
        <v>1.7</v>
      </c>
      <c r="V115" s="1394">
        <v>1.7</v>
      </c>
      <c r="W115" s="1394">
        <v>1.7</v>
      </c>
      <c r="X115" s="1394">
        <v>1.7</v>
      </c>
      <c r="Y115" s="1394">
        <v>1.7</v>
      </c>
      <c r="Z115" s="1506"/>
    </row>
    <row r="116" spans="2:26" hidden="1" outlineLevel="1">
      <c r="B116" s="494" t="s">
        <v>940</v>
      </c>
      <c r="C116" s="1269">
        <f t="shared" ref="C116:I116" si="25">C43</f>
        <v>38595</v>
      </c>
      <c r="D116" s="1269">
        <f t="shared" si="25"/>
        <v>49549</v>
      </c>
      <c r="E116" s="1270" t="str">
        <f t="shared" si="25"/>
        <v>30.0 YR FLOATING RATE DEBT: PAY 12M/1Y RPI 2.0752% REAL RATE GBP 25.0 M MAT: 28-AUG-2035</v>
      </c>
      <c r="F116" s="1271" t="str">
        <f t="shared" si="25"/>
        <v>Inflation-linked</v>
      </c>
      <c r="G116" s="1272" t="str">
        <f t="shared" si="25"/>
        <v>Senior</v>
      </c>
      <c r="H116" s="1271" t="str">
        <f t="shared" si="25"/>
        <v>RPI 12 month</v>
      </c>
      <c r="I116" s="1273">
        <f t="shared" si="25"/>
        <v>2.0752E-2</v>
      </c>
      <c r="J116" s="451"/>
      <c r="K116" s="452"/>
      <c r="L116" s="453"/>
      <c r="M116" s="1394">
        <v>0</v>
      </c>
      <c r="N116" s="1394">
        <v>0</v>
      </c>
      <c r="O116" s="1394">
        <v>0</v>
      </c>
      <c r="P116" s="1394">
        <v>0</v>
      </c>
      <c r="Q116" s="1394">
        <v>0.7</v>
      </c>
      <c r="R116" s="1394">
        <v>0.8</v>
      </c>
      <c r="S116" s="1394">
        <v>0.8</v>
      </c>
      <c r="T116" s="1394">
        <v>0.8</v>
      </c>
      <c r="U116" s="1394">
        <v>0.8</v>
      </c>
      <c r="V116" s="1394">
        <v>0.8</v>
      </c>
      <c r="W116" s="1394">
        <v>0.8</v>
      </c>
      <c r="X116" s="1394">
        <v>0.8</v>
      </c>
      <c r="Y116" s="1394">
        <v>0.8</v>
      </c>
      <c r="Z116" s="1506"/>
    </row>
    <row r="117" spans="2:26" hidden="1" outlineLevel="1">
      <c r="B117" s="494" t="s">
        <v>941</v>
      </c>
      <c r="C117" s="1274">
        <f t="shared" ref="C117:I117" si="26">C44</f>
        <v>38623</v>
      </c>
      <c r="D117" s="1274">
        <f t="shared" si="26"/>
        <v>49580</v>
      </c>
      <c r="E117" s="1275" t="str">
        <f t="shared" si="26"/>
        <v>30 YR FLOATING RATE DEBT: PAY 12M/1Y RPI 2.0353% REAL RATE GBP 75.0 M MAT: 28-SEP-2035</v>
      </c>
      <c r="F117" s="1276" t="str">
        <f t="shared" si="26"/>
        <v>Inflation-linked</v>
      </c>
      <c r="G117" s="1277" t="str">
        <f t="shared" si="26"/>
        <v>Senior</v>
      </c>
      <c r="H117" s="1276" t="str">
        <f t="shared" si="26"/>
        <v>RPI 12 month</v>
      </c>
      <c r="I117" s="1278">
        <f t="shared" si="26"/>
        <v>2.0353E-2</v>
      </c>
      <c r="J117" s="451"/>
      <c r="K117" s="452"/>
      <c r="L117" s="453"/>
      <c r="M117" s="1394">
        <v>0</v>
      </c>
      <c r="N117" s="1394">
        <v>0</v>
      </c>
      <c r="O117" s="1394">
        <v>0</v>
      </c>
      <c r="P117" s="1394">
        <v>0</v>
      </c>
      <c r="Q117" s="1394">
        <v>2.2000000000000002</v>
      </c>
      <c r="R117" s="1394">
        <v>2.2999999999999998</v>
      </c>
      <c r="S117" s="1394">
        <v>2.2999999999999998</v>
      </c>
      <c r="T117" s="1394">
        <v>2.4</v>
      </c>
      <c r="U117" s="1394">
        <v>2.4</v>
      </c>
      <c r="V117" s="1394">
        <v>2.4</v>
      </c>
      <c r="W117" s="1394">
        <v>2.4</v>
      </c>
      <c r="X117" s="1394">
        <v>2.4</v>
      </c>
      <c r="Y117" s="1394">
        <v>2.4</v>
      </c>
      <c r="Z117" s="1506"/>
    </row>
    <row r="118" spans="2:26" hidden="1" outlineLevel="1">
      <c r="B118" s="494" t="s">
        <v>942</v>
      </c>
      <c r="C118" s="1269">
        <f t="shared" ref="C118:I118" si="27">C45</f>
        <v>38642</v>
      </c>
      <c r="D118" s="1269">
        <f t="shared" si="27"/>
        <v>49599</v>
      </c>
      <c r="E118" s="1270" t="str">
        <f t="shared" si="27"/>
        <v>30 YR FLOATING RATE DEBT: PAY 12M/1Y RPI 1.9949% REAL RATE GBP 25.0 M MAT: 17-OCT-2035</v>
      </c>
      <c r="F118" s="1271" t="str">
        <f t="shared" si="27"/>
        <v>Inflation-linked</v>
      </c>
      <c r="G118" s="1272" t="str">
        <f t="shared" si="27"/>
        <v>Senior</v>
      </c>
      <c r="H118" s="1271" t="str">
        <f t="shared" si="27"/>
        <v>RPI 12 month</v>
      </c>
      <c r="I118" s="1273">
        <f t="shared" si="27"/>
        <v>1.9949000000000001E-2</v>
      </c>
      <c r="J118" s="451"/>
      <c r="K118" s="452"/>
      <c r="L118" s="453"/>
      <c r="M118" s="1394">
        <v>0</v>
      </c>
      <c r="N118" s="1394">
        <v>0</v>
      </c>
      <c r="O118" s="1394">
        <v>0</v>
      </c>
      <c r="P118" s="1394">
        <v>0</v>
      </c>
      <c r="Q118" s="1394">
        <v>0.7</v>
      </c>
      <c r="R118" s="1394">
        <v>0.4</v>
      </c>
      <c r="S118" s="1394">
        <v>0.7</v>
      </c>
      <c r="T118" s="1394">
        <v>0.8</v>
      </c>
      <c r="U118" s="1394">
        <v>0.8</v>
      </c>
      <c r="V118" s="1394">
        <v>0.8</v>
      </c>
      <c r="W118" s="1394">
        <v>0.8</v>
      </c>
      <c r="X118" s="1394">
        <v>0.8</v>
      </c>
      <c r="Y118" s="1394">
        <v>0.8</v>
      </c>
      <c r="Z118" s="1506"/>
    </row>
    <row r="119" spans="2:26" hidden="1" outlineLevel="1">
      <c r="B119" s="494" t="s">
        <v>943</v>
      </c>
      <c r="C119" s="1274">
        <f t="shared" ref="C119:I119" si="28">C46</f>
        <v>38679</v>
      </c>
      <c r="D119" s="1274">
        <f t="shared" si="28"/>
        <v>49636</v>
      </c>
      <c r="E119" s="1275" t="str">
        <f t="shared" si="28"/>
        <v>30 YR FLOATING RATE DEBT: PAY 12M/1Y RPI 1.8204% REAL RATE GBP 50.0 M MAT: 23-NOV-2035</v>
      </c>
      <c r="F119" s="1276" t="str">
        <f t="shared" si="28"/>
        <v>Inflation-linked</v>
      </c>
      <c r="G119" s="1277" t="str">
        <f t="shared" si="28"/>
        <v>Senior</v>
      </c>
      <c r="H119" s="1276" t="str">
        <f t="shared" si="28"/>
        <v>RPI 12 month</v>
      </c>
      <c r="I119" s="1278">
        <f t="shared" si="28"/>
        <v>1.8204000000000001E-2</v>
      </c>
      <c r="J119" s="451"/>
      <c r="K119" s="452"/>
      <c r="L119" s="453"/>
      <c r="M119" s="1394">
        <v>0</v>
      </c>
      <c r="N119" s="1394">
        <v>0</v>
      </c>
      <c r="O119" s="1394">
        <v>0</v>
      </c>
      <c r="P119" s="1394">
        <v>0</v>
      </c>
      <c r="Q119" s="1394">
        <v>1.3</v>
      </c>
      <c r="R119" s="1394">
        <v>3.8</v>
      </c>
      <c r="S119" s="1394">
        <v>1.4</v>
      </c>
      <c r="T119" s="1394">
        <v>1.4</v>
      </c>
      <c r="U119" s="1394">
        <v>1.4</v>
      </c>
      <c r="V119" s="1394">
        <v>1.4</v>
      </c>
      <c r="W119" s="1394">
        <v>1.4</v>
      </c>
      <c r="X119" s="1394">
        <v>1.4</v>
      </c>
      <c r="Y119" s="1394">
        <v>1.4</v>
      </c>
      <c r="Z119" s="1506"/>
    </row>
    <row r="120" spans="2:26" hidden="1" outlineLevel="1">
      <c r="B120" s="494" t="s">
        <v>944</v>
      </c>
      <c r="C120" s="1269">
        <f t="shared" ref="C120:I120" si="29">C47</f>
        <v>38810</v>
      </c>
      <c r="D120" s="1269">
        <f t="shared" si="29"/>
        <v>49768</v>
      </c>
      <c r="E120" s="1270" t="str">
        <f t="shared" si="29"/>
        <v>30 YR FLOATING RATE DEBT: PAY 12M/1Y RPI 1.6449% REAL RATE GBP 200.0 M MAT: 03-APR-2036</v>
      </c>
      <c r="F120" s="1271" t="str">
        <f t="shared" si="29"/>
        <v>Inflation-linked</v>
      </c>
      <c r="G120" s="1272" t="str">
        <f t="shared" si="29"/>
        <v>Senior</v>
      </c>
      <c r="H120" s="1271" t="str">
        <f t="shared" si="29"/>
        <v>RPI 12 month</v>
      </c>
      <c r="I120" s="1273">
        <f t="shared" si="29"/>
        <v>1.6448999999999998E-2</v>
      </c>
      <c r="J120" s="451"/>
      <c r="K120" s="452"/>
      <c r="L120" s="453"/>
      <c r="M120" s="1394">
        <v>0</v>
      </c>
      <c r="N120" s="1394">
        <v>0</v>
      </c>
      <c r="O120" s="1394">
        <v>0</v>
      </c>
      <c r="P120" s="1394">
        <v>0</v>
      </c>
      <c r="Q120" s="1394">
        <v>4.5999999999999996</v>
      </c>
      <c r="R120" s="1394">
        <v>4.7</v>
      </c>
      <c r="S120" s="1394">
        <v>4.9000000000000004</v>
      </c>
      <c r="T120" s="1394">
        <v>5</v>
      </c>
      <c r="U120" s="1394">
        <v>5</v>
      </c>
      <c r="V120" s="1394">
        <v>5</v>
      </c>
      <c r="W120" s="1394">
        <v>5</v>
      </c>
      <c r="X120" s="1394">
        <v>5</v>
      </c>
      <c r="Y120" s="1394">
        <v>5</v>
      </c>
      <c r="Z120" s="1506"/>
    </row>
    <row r="121" spans="2:26" hidden="1" outlineLevel="1">
      <c r="B121" s="494" t="s">
        <v>945</v>
      </c>
      <c r="C121" s="1274">
        <f t="shared" ref="C121:I121" si="30">C48</f>
        <v>38814</v>
      </c>
      <c r="D121" s="1274">
        <f t="shared" si="30"/>
        <v>49772</v>
      </c>
      <c r="E121" s="1275" t="str">
        <f t="shared" si="30"/>
        <v>30 YR FLOATING RATE DEBT: PAY 12M/1Y RPI 1.6747% REAL RATE GBP 50.0 M MAT: 07-APR-2036</v>
      </c>
      <c r="F121" s="1276" t="str">
        <f t="shared" si="30"/>
        <v>Inflation-linked</v>
      </c>
      <c r="G121" s="1277" t="str">
        <f t="shared" si="30"/>
        <v>Senior</v>
      </c>
      <c r="H121" s="1276" t="str">
        <f t="shared" si="30"/>
        <v>RPI 12 month</v>
      </c>
      <c r="I121" s="1278">
        <f t="shared" si="30"/>
        <v>1.6747000000000001E-2</v>
      </c>
      <c r="J121" s="451"/>
      <c r="K121" s="452"/>
      <c r="L121" s="453"/>
      <c r="M121" s="1394">
        <v>0</v>
      </c>
      <c r="N121" s="1394">
        <v>0</v>
      </c>
      <c r="O121" s="1394">
        <v>0</v>
      </c>
      <c r="P121" s="1394">
        <v>0</v>
      </c>
      <c r="Q121" s="1394">
        <v>1.2</v>
      </c>
      <c r="R121" s="1394">
        <v>1.2</v>
      </c>
      <c r="S121" s="1394">
        <v>1.2</v>
      </c>
      <c r="T121" s="1394">
        <v>1.3</v>
      </c>
      <c r="U121" s="1394">
        <v>1.3</v>
      </c>
      <c r="V121" s="1394">
        <v>1.3</v>
      </c>
      <c r="W121" s="1394">
        <v>1.3</v>
      </c>
      <c r="X121" s="1394">
        <v>1.3</v>
      </c>
      <c r="Y121" s="1394">
        <v>1.3</v>
      </c>
      <c r="Z121" s="1506"/>
    </row>
    <row r="122" spans="2:26" hidden="1" outlineLevel="1">
      <c r="B122" s="494" t="s">
        <v>946</v>
      </c>
      <c r="C122" s="1269">
        <f t="shared" ref="C122:I122" si="31">C49</f>
        <v>38848</v>
      </c>
      <c r="D122" s="1269">
        <f t="shared" si="31"/>
        <v>57111</v>
      </c>
      <c r="E122" s="1270" t="str">
        <f t="shared" si="31"/>
        <v>50 YR FLOATING RATE DEBT: PAY 12M/1Y RPI 1.8190% REAL RATE GBP 50.0 M MAT: 11-MAY-2056</v>
      </c>
      <c r="F122" s="1271" t="str">
        <f t="shared" si="31"/>
        <v>Inflation-linked</v>
      </c>
      <c r="G122" s="1272" t="str">
        <f t="shared" si="31"/>
        <v>Senior</v>
      </c>
      <c r="H122" s="1271" t="str">
        <f t="shared" si="31"/>
        <v>RPI 12 month</v>
      </c>
      <c r="I122" s="1273">
        <f t="shared" si="31"/>
        <v>1.8190000000000001E-2</v>
      </c>
      <c r="J122" s="451"/>
      <c r="K122" s="452"/>
      <c r="L122" s="453"/>
      <c r="M122" s="1394">
        <v>0</v>
      </c>
      <c r="N122" s="1394">
        <v>0</v>
      </c>
      <c r="O122" s="1394">
        <v>0</v>
      </c>
      <c r="P122" s="1394">
        <v>0</v>
      </c>
      <c r="Q122" s="1394">
        <v>1.3</v>
      </c>
      <c r="R122" s="1394">
        <v>0.7</v>
      </c>
      <c r="S122" s="1394">
        <v>1.3</v>
      </c>
      <c r="T122" s="1394">
        <v>1.4</v>
      </c>
      <c r="U122" s="1394">
        <v>1.4</v>
      </c>
      <c r="V122" s="1394">
        <v>1.4</v>
      </c>
      <c r="W122" s="1394">
        <v>1.4</v>
      </c>
      <c r="X122" s="1394">
        <v>1.4</v>
      </c>
      <c r="Y122" s="1394">
        <v>1.4</v>
      </c>
      <c r="Z122" s="1506"/>
    </row>
    <row r="123" spans="2:26" hidden="1" outlineLevel="1">
      <c r="B123" s="494" t="s">
        <v>947</v>
      </c>
      <c r="C123" s="1274">
        <f t="shared" ref="C123:I123" si="32">C50</f>
        <v>38863</v>
      </c>
      <c r="D123" s="1274">
        <f t="shared" si="32"/>
        <v>57126</v>
      </c>
      <c r="E123" s="1275" t="str">
        <f t="shared" si="32"/>
        <v>50 YR FLOATING RATE DEBT: PAY 12M/1Y RPI 1.8230% REAL RATE GBP 150.0 M MAT: 26-MAY-2056</v>
      </c>
      <c r="F123" s="1276" t="str">
        <f t="shared" si="32"/>
        <v>Inflation-linked</v>
      </c>
      <c r="G123" s="1277" t="str">
        <f t="shared" si="32"/>
        <v>Senior</v>
      </c>
      <c r="H123" s="1276" t="str">
        <f t="shared" si="32"/>
        <v>RPI 12 month</v>
      </c>
      <c r="I123" s="1278">
        <f t="shared" si="32"/>
        <v>1.823E-2</v>
      </c>
      <c r="J123" s="451"/>
      <c r="K123" s="452"/>
      <c r="L123" s="453"/>
      <c r="M123" s="1394">
        <v>0</v>
      </c>
      <c r="N123" s="1394">
        <v>0</v>
      </c>
      <c r="O123" s="1394">
        <v>0</v>
      </c>
      <c r="P123" s="1394">
        <v>0</v>
      </c>
      <c r="Q123" s="1394">
        <v>3.8</v>
      </c>
      <c r="R123" s="1394">
        <v>3.9</v>
      </c>
      <c r="S123" s="1394">
        <v>4</v>
      </c>
      <c r="T123" s="1394">
        <v>4.0999999999999996</v>
      </c>
      <c r="U123" s="1394">
        <v>4.0999999999999996</v>
      </c>
      <c r="V123" s="1394">
        <v>4.0999999999999996</v>
      </c>
      <c r="W123" s="1394">
        <v>4.0999999999999996</v>
      </c>
      <c r="X123" s="1394">
        <v>4.0999999999999996</v>
      </c>
      <c r="Y123" s="1394">
        <v>4.0999999999999996</v>
      </c>
      <c r="Z123" s="1506"/>
    </row>
    <row r="124" spans="2:26" hidden="1" outlineLevel="1">
      <c r="B124" s="494" t="s">
        <v>948</v>
      </c>
      <c r="C124" s="1269">
        <f t="shared" ref="C124:I124" si="33">C51</f>
        <v>38912</v>
      </c>
      <c r="D124" s="1269">
        <f t="shared" si="33"/>
        <v>57175</v>
      </c>
      <c r="E124" s="1270" t="str">
        <f t="shared" si="33"/>
        <v>50 YR FLOATING RATE DEBT: PAY 12M/1Y RPI 1.7970% REAL RATE GBP 50.0 M MAT: 14-JUL-2056</v>
      </c>
      <c r="F124" s="1271" t="str">
        <f t="shared" si="33"/>
        <v>Inflation-linked</v>
      </c>
      <c r="G124" s="1272" t="str">
        <f t="shared" si="33"/>
        <v>Senior</v>
      </c>
      <c r="H124" s="1271" t="str">
        <f t="shared" si="33"/>
        <v>RPI 12 month</v>
      </c>
      <c r="I124" s="1273">
        <f t="shared" si="33"/>
        <v>1.797E-2</v>
      </c>
      <c r="J124" s="451"/>
      <c r="K124" s="452"/>
      <c r="L124" s="453"/>
      <c r="M124" s="1394">
        <v>0</v>
      </c>
      <c r="N124" s="1394">
        <v>0</v>
      </c>
      <c r="O124" s="1394">
        <v>0</v>
      </c>
      <c r="P124" s="1394">
        <v>0</v>
      </c>
      <c r="Q124" s="1394">
        <v>1.2</v>
      </c>
      <c r="R124" s="1394">
        <v>1.3</v>
      </c>
      <c r="S124" s="1394">
        <v>1.3</v>
      </c>
      <c r="T124" s="1394">
        <v>1.3</v>
      </c>
      <c r="U124" s="1394">
        <v>1.3</v>
      </c>
      <c r="V124" s="1394">
        <v>1.3</v>
      </c>
      <c r="W124" s="1394">
        <v>1.3</v>
      </c>
      <c r="X124" s="1394">
        <v>1.3</v>
      </c>
      <c r="Y124" s="1394">
        <v>1.3</v>
      </c>
      <c r="Z124" s="1506"/>
    </row>
    <row r="125" spans="2:26" hidden="1" outlineLevel="1">
      <c r="B125" s="494" t="s">
        <v>949</v>
      </c>
      <c r="C125" s="1274">
        <f t="shared" ref="C125:I125" si="34">C52</f>
        <v>38926</v>
      </c>
      <c r="D125" s="1274">
        <f t="shared" si="34"/>
        <v>57189</v>
      </c>
      <c r="E125" s="1275" t="str">
        <f t="shared" si="34"/>
        <v>50 YR FLOATING RATE DEBT: PAY 12M/1Y RPI 1.6574% REAL RATE GBP 50.0 M MAT: 28-JUL-2056</v>
      </c>
      <c r="F125" s="1276" t="str">
        <f t="shared" si="34"/>
        <v>Inflation-linked</v>
      </c>
      <c r="G125" s="1277" t="str">
        <f t="shared" si="34"/>
        <v>Senior</v>
      </c>
      <c r="H125" s="1276" t="str">
        <f t="shared" si="34"/>
        <v>RPI 12 month</v>
      </c>
      <c r="I125" s="1278">
        <f t="shared" si="34"/>
        <v>1.6573999999999998E-2</v>
      </c>
      <c r="J125" s="451"/>
      <c r="K125" s="452"/>
      <c r="L125" s="453"/>
      <c r="M125" s="1394">
        <v>0</v>
      </c>
      <c r="N125" s="1394">
        <v>0</v>
      </c>
      <c r="O125" s="1394">
        <v>0</v>
      </c>
      <c r="P125" s="1394">
        <v>0</v>
      </c>
      <c r="Q125" s="1394">
        <v>1.1000000000000001</v>
      </c>
      <c r="R125" s="1394">
        <v>1.2</v>
      </c>
      <c r="S125" s="1394">
        <v>1.2</v>
      </c>
      <c r="T125" s="1394">
        <v>1.2</v>
      </c>
      <c r="U125" s="1394">
        <v>1.2</v>
      </c>
      <c r="V125" s="1394">
        <v>1.2</v>
      </c>
      <c r="W125" s="1394">
        <v>1.2</v>
      </c>
      <c r="X125" s="1394">
        <v>1.2</v>
      </c>
      <c r="Y125" s="1394">
        <v>1.2</v>
      </c>
      <c r="Z125" s="1506"/>
    </row>
    <row r="126" spans="2:26" hidden="1" outlineLevel="1">
      <c r="B126" s="494" t="s">
        <v>950</v>
      </c>
      <c r="C126" s="1269">
        <f t="shared" ref="C126:I126" si="35">C53</f>
        <v>38926</v>
      </c>
      <c r="D126" s="1269">
        <f t="shared" si="35"/>
        <v>57189</v>
      </c>
      <c r="E126" s="1270" t="str">
        <f t="shared" si="35"/>
        <v>50 YR FLOATING RATE DEBT: PAY 12M/1Y RPI 1.5842% REAL RATE GBP 25.0 M MAT: 28-JUL-2056</v>
      </c>
      <c r="F126" s="1271" t="str">
        <f t="shared" si="35"/>
        <v>Inflation-linked</v>
      </c>
      <c r="G126" s="1272" t="str">
        <f t="shared" si="35"/>
        <v>Senior</v>
      </c>
      <c r="H126" s="1271" t="str">
        <f t="shared" si="35"/>
        <v>RPI 12 month</v>
      </c>
      <c r="I126" s="1273">
        <f t="shared" si="35"/>
        <v>1.5841999999999998E-2</v>
      </c>
      <c r="J126" s="451"/>
      <c r="K126" s="452"/>
      <c r="L126" s="453"/>
      <c r="M126" s="1394">
        <v>0</v>
      </c>
      <c r="N126" s="1394">
        <v>0</v>
      </c>
      <c r="O126" s="1394">
        <v>0</v>
      </c>
      <c r="P126" s="1394">
        <v>0</v>
      </c>
      <c r="Q126" s="1394">
        <v>0.5</v>
      </c>
      <c r="R126" s="1394">
        <v>0.6</v>
      </c>
      <c r="S126" s="1394">
        <v>0.6</v>
      </c>
      <c r="T126" s="1394">
        <v>0.6</v>
      </c>
      <c r="U126" s="1394">
        <v>0.6</v>
      </c>
      <c r="V126" s="1394">
        <v>0.6</v>
      </c>
      <c r="W126" s="1394">
        <v>0.6</v>
      </c>
      <c r="X126" s="1394">
        <v>0.6</v>
      </c>
      <c r="Y126" s="1394">
        <v>0.6</v>
      </c>
      <c r="Z126" s="1506"/>
    </row>
    <row r="127" spans="2:26" hidden="1" outlineLevel="1">
      <c r="B127" s="494" t="s">
        <v>951</v>
      </c>
      <c r="C127" s="1274">
        <f t="shared" ref="C127:I127" si="36">C54</f>
        <v>39177</v>
      </c>
      <c r="D127" s="1274">
        <f t="shared" si="36"/>
        <v>50796</v>
      </c>
      <c r="E127" s="1275" t="str">
        <f t="shared" si="36"/>
        <v>31.8 YR FLOATING RATE DEBT: PAY 12M/1Y RPI 1.8055% REAL RATE GBP 50.0 M MAT: 26-JAN-2039</v>
      </c>
      <c r="F127" s="1276" t="str">
        <f t="shared" si="36"/>
        <v>Inflation-linked</v>
      </c>
      <c r="G127" s="1277" t="str">
        <f t="shared" si="36"/>
        <v>Senior</v>
      </c>
      <c r="H127" s="1276" t="str">
        <f t="shared" si="36"/>
        <v>RPI 12 month</v>
      </c>
      <c r="I127" s="1278">
        <f t="shared" si="36"/>
        <v>1.8055000000000002E-2</v>
      </c>
      <c r="J127" s="451"/>
      <c r="K127" s="452"/>
      <c r="L127" s="453"/>
      <c r="M127" s="1394">
        <v>0</v>
      </c>
      <c r="N127" s="1394">
        <v>0</v>
      </c>
      <c r="O127" s="1394">
        <v>0</v>
      </c>
      <c r="P127" s="1394">
        <v>0</v>
      </c>
      <c r="Q127" s="1394">
        <v>1.2</v>
      </c>
      <c r="R127" s="1394">
        <v>1.3</v>
      </c>
      <c r="S127" s="1394">
        <v>1.3</v>
      </c>
      <c r="T127" s="1394">
        <v>1.3</v>
      </c>
      <c r="U127" s="1394">
        <v>1.3</v>
      </c>
      <c r="V127" s="1394">
        <v>1.3</v>
      </c>
      <c r="W127" s="1394">
        <v>1.3</v>
      </c>
      <c r="X127" s="1394">
        <v>1.3</v>
      </c>
      <c r="Y127" s="1394">
        <v>1.3</v>
      </c>
      <c r="Z127" s="1506"/>
    </row>
    <row r="128" spans="2:26" hidden="1" outlineLevel="1">
      <c r="B128" s="494" t="s">
        <v>952</v>
      </c>
      <c r="C128" s="1269">
        <f t="shared" ref="C128:I128" si="37">C55</f>
        <v>39182</v>
      </c>
      <c r="D128" s="1269">
        <f t="shared" si="37"/>
        <v>50892</v>
      </c>
      <c r="E128" s="1270" t="str">
        <f t="shared" si="37"/>
        <v>32.1 YR FLOATING RATE DEBT: PAY 12M/1Y RPI 1.8575% REAL RATE GBP 150.0 M MAT: 02-MAY-2039</v>
      </c>
      <c r="F128" s="1271" t="str">
        <f t="shared" si="37"/>
        <v>Inflation-linked</v>
      </c>
      <c r="G128" s="1272" t="str">
        <f t="shared" si="37"/>
        <v>Senior</v>
      </c>
      <c r="H128" s="1271" t="str">
        <f t="shared" si="37"/>
        <v>RPI 12 month</v>
      </c>
      <c r="I128" s="1273">
        <f t="shared" si="37"/>
        <v>1.8575000000000001E-2</v>
      </c>
      <c r="J128" s="451"/>
      <c r="K128" s="452"/>
      <c r="L128" s="453"/>
      <c r="M128" s="1394">
        <v>0</v>
      </c>
      <c r="N128" s="1394">
        <v>0</v>
      </c>
      <c r="O128" s="1394">
        <v>0</v>
      </c>
      <c r="P128" s="1394">
        <v>0</v>
      </c>
      <c r="Q128" s="1394">
        <v>3.7</v>
      </c>
      <c r="R128" s="1394">
        <v>3.9</v>
      </c>
      <c r="S128" s="1394">
        <v>4</v>
      </c>
      <c r="T128" s="1394">
        <v>4.0999999999999996</v>
      </c>
      <c r="U128" s="1394">
        <v>4.0999999999999996</v>
      </c>
      <c r="V128" s="1394">
        <v>4.0999999999999996</v>
      </c>
      <c r="W128" s="1394">
        <v>4.0999999999999996</v>
      </c>
      <c r="X128" s="1394">
        <v>4.0999999999999996</v>
      </c>
      <c r="Y128" s="1394">
        <v>4.0999999999999996</v>
      </c>
      <c r="Z128" s="1506"/>
    </row>
    <row r="129" spans="2:26" hidden="1" outlineLevel="1">
      <c r="B129" s="494" t="s">
        <v>953</v>
      </c>
      <c r="C129" s="1274">
        <f t="shared" ref="C129:I129" si="38">C56</f>
        <v>39805</v>
      </c>
      <c r="D129" s="1274">
        <f t="shared" si="38"/>
        <v>58067</v>
      </c>
      <c r="E129" s="1275" t="str">
        <f t="shared" si="38"/>
        <v>50 YR FLOATING RATE DEBT: PAY 12M/1Y RPI 3.6120% REAL RATE GBP 8.9 M MAT: 23-DEC-2058</v>
      </c>
      <c r="F129" s="1276" t="str">
        <f t="shared" si="38"/>
        <v>Inflation-linked</v>
      </c>
      <c r="G129" s="1277" t="str">
        <f t="shared" si="38"/>
        <v>Senior</v>
      </c>
      <c r="H129" s="1276" t="str">
        <f t="shared" si="38"/>
        <v>RPI 12 month</v>
      </c>
      <c r="I129" s="1278">
        <f t="shared" si="38"/>
        <v>3.6119999999999999E-2</v>
      </c>
      <c r="J129" s="451"/>
      <c r="K129" s="452"/>
      <c r="L129" s="453"/>
      <c r="M129" s="1394">
        <v>0</v>
      </c>
      <c r="N129" s="1394">
        <v>0</v>
      </c>
      <c r="O129" s="1394">
        <v>0</v>
      </c>
      <c r="P129" s="1394">
        <v>0</v>
      </c>
      <c r="Q129" s="1394">
        <v>0.4</v>
      </c>
      <c r="R129" s="1394">
        <v>0.4</v>
      </c>
      <c r="S129" s="1394">
        <v>0.4</v>
      </c>
      <c r="T129" s="1394">
        <v>0.4</v>
      </c>
      <c r="U129" s="1394">
        <v>0.4</v>
      </c>
      <c r="V129" s="1394">
        <v>0.4</v>
      </c>
      <c r="W129" s="1394">
        <v>0.4</v>
      </c>
      <c r="X129" s="1394">
        <v>0.4</v>
      </c>
      <c r="Y129" s="1394">
        <v>0.4</v>
      </c>
      <c r="Z129" s="1506"/>
    </row>
    <row r="130" spans="2:26" hidden="1" outlineLevel="1">
      <c r="B130" s="494" t="s">
        <v>954</v>
      </c>
      <c r="C130" s="1269">
        <f t="shared" ref="C130:I130" si="39">C57</f>
        <v>40030</v>
      </c>
      <c r="D130" s="1269">
        <f t="shared" si="39"/>
        <v>50987</v>
      </c>
      <c r="E130" s="1270" t="str">
        <f t="shared" si="39"/>
        <v>30 YR FLOATING RATE DEBT: PAY 12M/1Y RPI 2.4860% REAL RATE GBP 25.0 M MAT: 05-AUG-2039</v>
      </c>
      <c r="F130" s="1271" t="str">
        <f t="shared" si="39"/>
        <v>Inflation-linked</v>
      </c>
      <c r="G130" s="1272" t="str">
        <f t="shared" si="39"/>
        <v>Senior</v>
      </c>
      <c r="H130" s="1271" t="str">
        <f t="shared" si="39"/>
        <v>RPI 12 month</v>
      </c>
      <c r="I130" s="1273">
        <f t="shared" si="39"/>
        <v>2.486E-2</v>
      </c>
      <c r="J130" s="451"/>
      <c r="K130" s="452"/>
      <c r="L130" s="453"/>
      <c r="M130" s="1394">
        <v>0</v>
      </c>
      <c r="N130" s="1394">
        <v>0</v>
      </c>
      <c r="O130" s="1394">
        <v>0</v>
      </c>
      <c r="P130" s="1394">
        <v>0</v>
      </c>
      <c r="Q130" s="1394">
        <v>0.8</v>
      </c>
      <c r="R130" s="1394">
        <v>0.8</v>
      </c>
      <c r="S130" s="1394">
        <v>0.8</v>
      </c>
      <c r="T130" s="1394">
        <v>0.9</v>
      </c>
      <c r="U130" s="1394">
        <v>0.9</v>
      </c>
      <c r="V130" s="1394">
        <v>0.9</v>
      </c>
      <c r="W130" s="1394">
        <v>0.9</v>
      </c>
      <c r="X130" s="1394">
        <v>0.9</v>
      </c>
      <c r="Y130" s="1394">
        <v>0.9</v>
      </c>
      <c r="Z130" s="1506"/>
    </row>
    <row r="131" spans="2:26" hidden="1" outlineLevel="1">
      <c r="B131" s="494" t="s">
        <v>955</v>
      </c>
      <c r="C131" s="1274">
        <f t="shared" ref="C131:I131" si="40">C58</f>
        <v>41310</v>
      </c>
      <c r="D131" s="1274">
        <f t="shared" si="40"/>
        <v>50076</v>
      </c>
      <c r="E131" s="1275" t="str">
        <f t="shared" si="40"/>
        <v>24 YR FLOATING RATE DEBT: PAY 12M/1Y RPI 1.3740% REAL RATE GBP 30.0 M MAT: 05-FEB-2037</v>
      </c>
      <c r="F131" s="1276" t="str">
        <f t="shared" si="40"/>
        <v>Inflation-linked</v>
      </c>
      <c r="G131" s="1277" t="str">
        <f t="shared" si="40"/>
        <v>Senior</v>
      </c>
      <c r="H131" s="1276" t="str">
        <f t="shared" si="40"/>
        <v>RPI 12 month</v>
      </c>
      <c r="I131" s="1278">
        <f t="shared" si="40"/>
        <v>1.374E-2</v>
      </c>
      <c r="J131" s="451"/>
      <c r="K131" s="452"/>
      <c r="L131" s="453"/>
      <c r="M131" s="1394">
        <v>0</v>
      </c>
      <c r="N131" s="1394">
        <v>0</v>
      </c>
      <c r="O131" s="1394">
        <v>0</v>
      </c>
      <c r="P131" s="1394">
        <v>0</v>
      </c>
      <c r="Q131" s="1394">
        <v>0.5</v>
      </c>
      <c r="R131" s="1394">
        <v>0.5</v>
      </c>
      <c r="S131" s="1394">
        <v>0.5</v>
      </c>
      <c r="T131" s="1394">
        <v>0.5</v>
      </c>
      <c r="U131" s="1394">
        <v>0.5</v>
      </c>
      <c r="V131" s="1394">
        <v>0.5</v>
      </c>
      <c r="W131" s="1394">
        <v>0.5</v>
      </c>
      <c r="X131" s="1394">
        <v>0.5</v>
      </c>
      <c r="Y131" s="1394">
        <v>0.5</v>
      </c>
      <c r="Z131" s="1506"/>
    </row>
    <row r="132" spans="2:26" hidden="1" outlineLevel="1">
      <c r="B132" s="494" t="s">
        <v>956</v>
      </c>
      <c r="C132" s="1269">
        <f t="shared" ref="C132:I132" si="41">C59</f>
        <v>41513</v>
      </c>
      <c r="D132" s="1269">
        <f t="shared" si="41"/>
        <v>50644</v>
      </c>
      <c r="E132" s="1270" t="str">
        <f t="shared" si="41"/>
        <v>25 YR FLOATING RATE DEBT: PAY 12M/1Y RPI 1.2080% REAL RATE GBP 40.0 M MAT: 27-AUG-2038</v>
      </c>
      <c r="F132" s="1271" t="str">
        <f t="shared" si="41"/>
        <v>Inflation-linked</v>
      </c>
      <c r="G132" s="1272" t="str">
        <f t="shared" si="41"/>
        <v>Senior</v>
      </c>
      <c r="H132" s="1271" t="str">
        <f t="shared" si="41"/>
        <v>RPI 12 month</v>
      </c>
      <c r="I132" s="1273">
        <f t="shared" si="41"/>
        <v>1.208E-2</v>
      </c>
      <c r="J132" s="451"/>
      <c r="K132" s="452"/>
      <c r="L132" s="453"/>
      <c r="M132" s="1394">
        <v>0</v>
      </c>
      <c r="N132" s="1394">
        <v>0</v>
      </c>
      <c r="O132" s="1394">
        <v>0</v>
      </c>
      <c r="P132" s="1394">
        <v>0</v>
      </c>
      <c r="Q132" s="1394">
        <v>0.5</v>
      </c>
      <c r="R132" s="1394">
        <v>0.5</v>
      </c>
      <c r="S132" s="1394">
        <v>0.6</v>
      </c>
      <c r="T132" s="1394">
        <v>0.6</v>
      </c>
      <c r="U132" s="1394">
        <v>0.6</v>
      </c>
      <c r="V132" s="1394">
        <v>0.6</v>
      </c>
      <c r="W132" s="1394">
        <v>0.6</v>
      </c>
      <c r="X132" s="1394">
        <v>0.6</v>
      </c>
      <c r="Y132" s="1394">
        <v>0.6</v>
      </c>
      <c r="Z132" s="1506"/>
    </row>
    <row r="133" spans="2:26" hidden="1" outlineLevel="1">
      <c r="B133" s="494" t="s">
        <v>957</v>
      </c>
      <c r="C133" s="1274">
        <f t="shared" ref="C133:I133" si="42">C60</f>
        <v>43439</v>
      </c>
      <c r="D133" s="1274">
        <f t="shared" si="42"/>
        <v>48918</v>
      </c>
      <c r="E133" s="1275" t="str">
        <f t="shared" si="42"/>
        <v>15 YR FIXED RATE DEBT: PAY 3.13500% NOK 1000.0 M MAT: 05-DEC-2033</v>
      </c>
      <c r="F133" s="1276" t="str">
        <f t="shared" si="42"/>
        <v>Fixed rate</v>
      </c>
      <c r="G133" s="1277" t="str">
        <f t="shared" si="42"/>
        <v>Senior</v>
      </c>
      <c r="H133" s="1276" t="str">
        <f t="shared" si="42"/>
        <v>Not applicable</v>
      </c>
      <c r="I133" s="1278">
        <f t="shared" si="42"/>
        <v>3.1350000000000003E-2</v>
      </c>
      <c r="J133" s="451"/>
      <c r="K133" s="452"/>
      <c r="L133" s="453"/>
      <c r="M133" s="1394">
        <v>0</v>
      </c>
      <c r="N133" s="1394">
        <v>0</v>
      </c>
      <c r="O133" s="1394">
        <v>0</v>
      </c>
      <c r="P133" s="1394">
        <v>0</v>
      </c>
      <c r="Q133" s="1394">
        <v>0</v>
      </c>
      <c r="R133" s="1394">
        <v>0</v>
      </c>
      <c r="S133" s="1394">
        <v>2.6</v>
      </c>
      <c r="T133" s="1394">
        <v>2.7</v>
      </c>
      <c r="U133" s="1394">
        <v>2.6580522000000002</v>
      </c>
      <c r="V133" s="1394">
        <v>2.6580522000000002</v>
      </c>
      <c r="W133" s="1394">
        <v>2.6580522000000002</v>
      </c>
      <c r="X133" s="1394">
        <v>2.6580522000000002</v>
      </c>
      <c r="Y133" s="1394">
        <v>2.6580522000000002</v>
      </c>
      <c r="Z133" s="1506"/>
    </row>
    <row r="134" spans="2:26" hidden="1" outlineLevel="1">
      <c r="B134" s="494" t="s">
        <v>958</v>
      </c>
      <c r="C134" s="1269">
        <f t="shared" ref="C134:I134" si="43">C61</f>
        <v>43259</v>
      </c>
      <c r="D134" s="1269">
        <f t="shared" si="43"/>
        <v>46546</v>
      </c>
      <c r="E134" s="1270" t="str">
        <f t="shared" si="43"/>
        <v>9 YR FIXED RATE DEBT: PAY 4.00000% GBP 50.0 M MAT: 08-JUN-2027</v>
      </c>
      <c r="F134" s="1271" t="str">
        <f t="shared" si="43"/>
        <v>Fixed rate</v>
      </c>
      <c r="G134" s="1272" t="str">
        <f t="shared" si="43"/>
        <v>Senior</v>
      </c>
      <c r="H134" s="1271" t="str">
        <f t="shared" si="43"/>
        <v>Not applicable</v>
      </c>
      <c r="I134" s="1273">
        <f t="shared" si="43"/>
        <v>0.04</v>
      </c>
      <c r="J134" s="451"/>
      <c r="K134" s="452"/>
      <c r="L134" s="453"/>
      <c r="M134" s="1394">
        <v>0</v>
      </c>
      <c r="N134" s="1394">
        <v>0</v>
      </c>
      <c r="O134" s="1394">
        <v>0</v>
      </c>
      <c r="P134" s="1394">
        <v>0</v>
      </c>
      <c r="Q134" s="1394">
        <v>0</v>
      </c>
      <c r="R134" s="1394">
        <v>0</v>
      </c>
      <c r="S134" s="1394">
        <v>2</v>
      </c>
      <c r="T134" s="1394">
        <v>2</v>
      </c>
      <c r="U134" s="1394">
        <v>1.2347217699999999</v>
      </c>
      <c r="V134" s="1394">
        <v>1.23753403</v>
      </c>
      <c r="W134" s="1394">
        <v>1.2375751000000002</v>
      </c>
      <c r="X134" s="1394">
        <v>1.23690619</v>
      </c>
      <c r="Y134" s="1394">
        <v>1.23690619</v>
      </c>
      <c r="Z134" s="1506"/>
    </row>
    <row r="135" spans="2:26" hidden="1" outlineLevel="1">
      <c r="B135" s="494" t="s">
        <v>959</v>
      </c>
      <c r="C135" s="1274">
        <f t="shared" ref="C135:I135" si="44">C62</f>
        <v>43502</v>
      </c>
      <c r="D135" s="1274">
        <f t="shared" si="44"/>
        <v>49346</v>
      </c>
      <c r="E135" s="1275" t="str">
        <f t="shared" si="44"/>
        <v>16 YR FIXED RATE DEBT: PAY 2.75000% GBP 250.0 M MAT: 06-FEB-2035</v>
      </c>
      <c r="F135" s="1276" t="str">
        <f t="shared" si="44"/>
        <v>Fixed rate</v>
      </c>
      <c r="G135" s="1277" t="str">
        <f t="shared" si="44"/>
        <v>Senior</v>
      </c>
      <c r="H135" s="1276" t="str">
        <f t="shared" si="44"/>
        <v>Not applicable</v>
      </c>
      <c r="I135" s="1278">
        <f t="shared" si="44"/>
        <v>2.75E-2</v>
      </c>
      <c r="J135" s="451"/>
      <c r="K135" s="452"/>
      <c r="L135" s="453"/>
      <c r="M135" s="1394">
        <v>0</v>
      </c>
      <c r="N135" s="1394">
        <v>0</v>
      </c>
      <c r="O135" s="1394">
        <v>0</v>
      </c>
      <c r="P135" s="1394">
        <v>0</v>
      </c>
      <c r="Q135" s="1394">
        <v>0</v>
      </c>
      <c r="R135" s="1394">
        <v>0</v>
      </c>
      <c r="S135" s="1394">
        <v>6.9</v>
      </c>
      <c r="T135" s="1394">
        <v>6.9</v>
      </c>
      <c r="U135" s="1394">
        <v>6.8979208300000003</v>
      </c>
      <c r="V135" s="1394">
        <v>6.9171402500000001</v>
      </c>
      <c r="W135" s="1394">
        <v>6.9324719000000004</v>
      </c>
      <c r="X135" s="1394">
        <v>6.9010013399999997</v>
      </c>
      <c r="Y135" s="1394">
        <v>6.9010013399999997</v>
      </c>
      <c r="Z135" s="1506"/>
    </row>
    <row r="136" spans="2:26" hidden="1" outlineLevel="1">
      <c r="B136" s="494" t="s">
        <v>960</v>
      </c>
      <c r="C136" s="1269">
        <f t="shared" ref="C136:I136" si="45">C63</f>
        <v>43511</v>
      </c>
      <c r="D136" s="1269">
        <f t="shared" si="45"/>
        <v>50816</v>
      </c>
      <c r="E136" s="1270" t="str">
        <f t="shared" si="45"/>
        <v>20 YR FIXED RATE DEBT: PAY 2.03700% EUR 112.5 M MAT: 15-FEB-2039</v>
      </c>
      <c r="F136" s="1271" t="str">
        <f t="shared" si="45"/>
        <v>Fixed rate</v>
      </c>
      <c r="G136" s="1272" t="str">
        <f t="shared" si="45"/>
        <v>Senior</v>
      </c>
      <c r="H136" s="1271" t="str">
        <f t="shared" si="45"/>
        <v>Not applicable</v>
      </c>
      <c r="I136" s="1273">
        <f t="shared" si="45"/>
        <v>2.0369999999999999E-2</v>
      </c>
      <c r="J136" s="451"/>
      <c r="K136" s="452"/>
      <c r="L136" s="453"/>
      <c r="M136" s="1394">
        <v>0</v>
      </c>
      <c r="N136" s="1394">
        <v>0</v>
      </c>
      <c r="O136" s="1394">
        <v>0</v>
      </c>
      <c r="P136" s="1394">
        <v>0</v>
      </c>
      <c r="Q136" s="1394">
        <v>0</v>
      </c>
      <c r="R136" s="1394">
        <v>0</v>
      </c>
      <c r="S136" s="1394">
        <v>1.9</v>
      </c>
      <c r="T136" s="1394">
        <v>2</v>
      </c>
      <c r="U136" s="1394">
        <v>1.9440323500000001</v>
      </c>
      <c r="V136" s="1394">
        <v>1.94945228</v>
      </c>
      <c r="W136" s="1394">
        <v>1.9538973100000001</v>
      </c>
      <c r="X136" s="1394">
        <v>1.9447697099999999</v>
      </c>
      <c r="Y136" s="1394">
        <v>1.9447697099999999</v>
      </c>
      <c r="Z136" s="1506"/>
    </row>
    <row r="137" spans="2:26" hidden="1" outlineLevel="1">
      <c r="B137" s="494" t="s">
        <v>961</v>
      </c>
      <c r="C137" s="1274">
        <f t="shared" ref="C137:I137" si="46">C64</f>
        <v>43742</v>
      </c>
      <c r="D137" s="1274">
        <f t="shared" si="46"/>
        <v>49221</v>
      </c>
      <c r="E137" s="1275" t="str">
        <f t="shared" si="46"/>
        <v>15 YR FIXED RATE DEBT: PAY 2.71000% AUD 70.0 M MAT: 04-OCT-2034</v>
      </c>
      <c r="F137" s="1276" t="str">
        <f t="shared" si="46"/>
        <v>Fixed rate</v>
      </c>
      <c r="G137" s="1277" t="str">
        <f t="shared" si="46"/>
        <v>Senior</v>
      </c>
      <c r="H137" s="1276" t="str">
        <f t="shared" si="46"/>
        <v>Not applicable</v>
      </c>
      <c r="I137" s="1278">
        <f t="shared" si="46"/>
        <v>2.7099999999999999E-2</v>
      </c>
      <c r="J137" s="451"/>
      <c r="K137" s="452"/>
      <c r="L137" s="453"/>
      <c r="M137" s="1394">
        <v>0</v>
      </c>
      <c r="N137" s="1394">
        <v>0</v>
      </c>
      <c r="O137" s="1394">
        <v>0</v>
      </c>
      <c r="P137" s="1394">
        <v>0</v>
      </c>
      <c r="Q137" s="1394">
        <v>0</v>
      </c>
      <c r="R137" s="1394">
        <v>0</v>
      </c>
      <c r="S137" s="1394">
        <v>0</v>
      </c>
      <c r="T137" s="1394">
        <v>1</v>
      </c>
      <c r="U137" s="1394">
        <v>1.04267675</v>
      </c>
      <c r="V137" s="1394">
        <v>1.0455412500000001</v>
      </c>
      <c r="W137" s="1394">
        <v>1.0484057499999999</v>
      </c>
      <c r="X137" s="1394">
        <v>1.0455412500000001</v>
      </c>
      <c r="Y137" s="1394">
        <v>1.0455412500000001</v>
      </c>
      <c r="Z137" s="1506"/>
    </row>
    <row r="138" spans="2:26" hidden="1" outlineLevel="1">
      <c r="B138" s="494" t="s">
        <v>962</v>
      </c>
      <c r="C138" s="1269">
        <f t="shared" ref="C138:I138" si="47">C65</f>
        <v>43724</v>
      </c>
      <c r="D138" s="1269">
        <f t="shared" si="47"/>
        <v>46281</v>
      </c>
      <c r="E138" s="1270" t="str">
        <f t="shared" si="47"/>
        <v>7 YR FIXED RATE DEBT: PAY 1.37500% GBP 300.0 M MAT: 16-SEP-2026</v>
      </c>
      <c r="F138" s="1271" t="str">
        <f t="shared" si="47"/>
        <v>Fixed rate</v>
      </c>
      <c r="G138" s="1272" t="str">
        <f t="shared" si="47"/>
        <v>Senior</v>
      </c>
      <c r="H138" s="1271" t="str">
        <f t="shared" si="47"/>
        <v>Not applicable</v>
      </c>
      <c r="I138" s="1273">
        <f t="shared" si="47"/>
        <v>1.375E-2</v>
      </c>
      <c r="J138" s="451"/>
      <c r="K138" s="452"/>
      <c r="L138" s="453"/>
      <c r="M138" s="1394">
        <v>0</v>
      </c>
      <c r="N138" s="1394">
        <v>0</v>
      </c>
      <c r="O138" s="1394">
        <v>0</v>
      </c>
      <c r="P138" s="1394">
        <v>0</v>
      </c>
      <c r="Q138" s="1394">
        <v>0</v>
      </c>
      <c r="R138" s="1394">
        <v>0</v>
      </c>
      <c r="S138" s="1394">
        <v>0</v>
      </c>
      <c r="T138" s="1394">
        <v>4.0999999999999996</v>
      </c>
      <c r="U138" s="1394">
        <v>4.1570937299999997</v>
      </c>
      <c r="V138" s="1394">
        <v>4.1669882000000005</v>
      </c>
      <c r="W138" s="1394">
        <v>4.1738177099999998</v>
      </c>
      <c r="X138" s="1394">
        <v>4.1586276800000004</v>
      </c>
      <c r="Y138" s="1394">
        <v>4.1586276800000004</v>
      </c>
      <c r="Z138" s="1506"/>
    </row>
    <row r="139" spans="2:26" hidden="1" outlineLevel="1">
      <c r="B139" s="494" t="s">
        <v>963</v>
      </c>
      <c r="C139" s="1274">
        <f t="shared" ref="C139:I139" si="48">C66</f>
        <v>43724</v>
      </c>
      <c r="D139" s="1274">
        <f t="shared" si="48"/>
        <v>50664</v>
      </c>
      <c r="E139" s="1275" t="str">
        <f t="shared" si="48"/>
        <v>19 YR FIXED RATE DEBT: PAY 2.00000% GBP 400.0 M MAT: 16-SEP-2038</v>
      </c>
      <c r="F139" s="1276" t="str">
        <f t="shared" si="48"/>
        <v>Fixed rate</v>
      </c>
      <c r="G139" s="1277" t="str">
        <f t="shared" si="48"/>
        <v>Senior</v>
      </c>
      <c r="H139" s="1276" t="str">
        <f t="shared" si="48"/>
        <v>Not applicable</v>
      </c>
      <c r="I139" s="1278">
        <f t="shared" si="48"/>
        <v>0.02</v>
      </c>
      <c r="J139" s="451"/>
      <c r="K139" s="452"/>
      <c r="L139" s="453"/>
      <c r="M139" s="1394">
        <v>0</v>
      </c>
      <c r="N139" s="1394">
        <v>0</v>
      </c>
      <c r="O139" s="1394">
        <v>0</v>
      </c>
      <c r="P139" s="1394">
        <v>0</v>
      </c>
      <c r="Q139" s="1394">
        <v>0</v>
      </c>
      <c r="R139" s="1394">
        <v>0</v>
      </c>
      <c r="S139" s="1394">
        <v>0</v>
      </c>
      <c r="T139" s="1394">
        <v>8</v>
      </c>
      <c r="U139" s="1394">
        <v>8.0933463499999991</v>
      </c>
      <c r="V139" s="1394">
        <v>8.1126210600000004</v>
      </c>
      <c r="W139" s="1394">
        <v>8.1259306200000001</v>
      </c>
      <c r="X139" s="1394">
        <v>8.0963422900000008</v>
      </c>
      <c r="Y139" s="1394">
        <v>8.0963422900000008</v>
      </c>
      <c r="Z139" s="1506"/>
    </row>
    <row r="140" spans="2:26" hidden="1" outlineLevel="1">
      <c r="B140" s="494" t="s">
        <v>964</v>
      </c>
      <c r="C140" s="1269">
        <f t="shared" ref="C140:I140" si="49">C67</f>
        <v>43724</v>
      </c>
      <c r="D140" s="1269">
        <f t="shared" si="49"/>
        <v>50664</v>
      </c>
      <c r="E140" s="1270" t="str">
        <f t="shared" si="49"/>
        <v>19 YR FIXED RATE DEBT: PAY 2.00000% GBP 40.0 M MAT: 16-SEP-2038</v>
      </c>
      <c r="F140" s="1271" t="str">
        <f t="shared" si="49"/>
        <v>Fixed rate</v>
      </c>
      <c r="G140" s="1272" t="str">
        <f t="shared" si="49"/>
        <v>Senior</v>
      </c>
      <c r="H140" s="1271" t="str">
        <f t="shared" si="49"/>
        <v>Not applicable</v>
      </c>
      <c r="I140" s="1273">
        <f t="shared" si="49"/>
        <v>0.02</v>
      </c>
      <c r="J140" s="451"/>
      <c r="K140" s="452"/>
      <c r="L140" s="453"/>
      <c r="M140" s="1394">
        <v>0</v>
      </c>
      <c r="N140" s="1394">
        <v>0</v>
      </c>
      <c r="O140" s="1394">
        <v>0</v>
      </c>
      <c r="P140" s="1394">
        <v>0</v>
      </c>
      <c r="Q140" s="1394">
        <v>0</v>
      </c>
      <c r="R140" s="1394">
        <v>0</v>
      </c>
      <c r="S140" s="1394">
        <v>0</v>
      </c>
      <c r="T140" s="1394">
        <v>0.8</v>
      </c>
      <c r="U140" s="1394">
        <v>0.83279585</v>
      </c>
      <c r="V140" s="1394">
        <v>0.83478777000000004</v>
      </c>
      <c r="W140" s="1394">
        <v>0.83616733999999993</v>
      </c>
      <c r="X140" s="1394">
        <v>0.83311129000000006</v>
      </c>
      <c r="Y140" s="1394">
        <v>0.83311129000000006</v>
      </c>
      <c r="Z140" s="1506"/>
    </row>
    <row r="141" spans="2:26" hidden="1" outlineLevel="1">
      <c r="B141" s="494" t="s">
        <v>965</v>
      </c>
      <c r="C141" s="1274">
        <f t="shared" ref="C141:I141" si="50">C68</f>
        <v>43809</v>
      </c>
      <c r="D141" s="1274">
        <f t="shared" si="50"/>
        <v>51114</v>
      </c>
      <c r="E141" s="1275" t="str">
        <f t="shared" si="50"/>
        <v>20 YR FIXED RATE DEBT: PAY 3.12000% AUD 82.0 M MAT: 10-DEC-2039</v>
      </c>
      <c r="F141" s="1276" t="str">
        <f t="shared" si="50"/>
        <v>Fixed rate</v>
      </c>
      <c r="G141" s="1277" t="str">
        <f t="shared" si="50"/>
        <v>Senior</v>
      </c>
      <c r="H141" s="1276" t="str">
        <f t="shared" si="50"/>
        <v>Not applicable</v>
      </c>
      <c r="I141" s="1278">
        <f t="shared" si="50"/>
        <v>3.1199999999999999E-2</v>
      </c>
      <c r="J141" s="451"/>
      <c r="K141" s="452"/>
      <c r="L141" s="453"/>
      <c r="M141" s="1394">
        <v>0</v>
      </c>
      <c r="N141" s="1394">
        <v>0</v>
      </c>
      <c r="O141" s="1394">
        <v>0</v>
      </c>
      <c r="P141" s="1394">
        <v>0</v>
      </c>
      <c r="Q141" s="1394">
        <v>0</v>
      </c>
      <c r="R141" s="1394">
        <v>0</v>
      </c>
      <c r="S141" s="1394">
        <v>0</v>
      </c>
      <c r="T141" s="1394">
        <v>1.5</v>
      </c>
      <c r="U141" s="1394">
        <v>1.4062120300000001</v>
      </c>
      <c r="V141" s="1394">
        <v>1.41007525</v>
      </c>
      <c r="W141" s="1394">
        <v>1.4139384699999999</v>
      </c>
      <c r="X141" s="1394">
        <v>1.41007525</v>
      </c>
      <c r="Y141" s="1394">
        <v>1.41007525</v>
      </c>
      <c r="Z141" s="1506"/>
    </row>
    <row r="142" spans="2:26" hidden="1" outlineLevel="1">
      <c r="B142" s="494" t="s">
        <v>966</v>
      </c>
      <c r="C142" s="1269">
        <f t="shared" ref="C142:I142" si="51">C69</f>
        <v>43818</v>
      </c>
      <c r="D142" s="1269">
        <f t="shared" si="51"/>
        <v>51123</v>
      </c>
      <c r="E142" s="1270" t="str">
        <f t="shared" si="51"/>
        <v>20 YR FIXED RATE DEBT: PAY 2.22600% GBP 50.0 M MAT: 19-DEC-2039</v>
      </c>
      <c r="F142" s="1271" t="str">
        <f t="shared" si="51"/>
        <v>Fixed rate</v>
      </c>
      <c r="G142" s="1272" t="str">
        <f t="shared" si="51"/>
        <v>Senior</v>
      </c>
      <c r="H142" s="1271" t="str">
        <f t="shared" si="51"/>
        <v>Not applicable</v>
      </c>
      <c r="I142" s="1273">
        <f t="shared" si="51"/>
        <v>2.2259999999999999E-2</v>
      </c>
      <c r="J142" s="451"/>
      <c r="K142" s="452"/>
      <c r="L142" s="453"/>
      <c r="M142" s="1394">
        <v>0</v>
      </c>
      <c r="N142" s="1394">
        <v>0</v>
      </c>
      <c r="O142" s="1394">
        <v>0</v>
      </c>
      <c r="P142" s="1394">
        <v>0</v>
      </c>
      <c r="Q142" s="1394">
        <v>0</v>
      </c>
      <c r="R142" s="1394">
        <v>0</v>
      </c>
      <c r="S142" s="1394">
        <v>0</v>
      </c>
      <c r="T142" s="1394">
        <v>1.1000000000000001</v>
      </c>
      <c r="U142" s="1394">
        <v>1.11002844</v>
      </c>
      <c r="V142" s="1394">
        <v>1.113</v>
      </c>
      <c r="W142" s="1394">
        <v>1.1152690000000001</v>
      </c>
      <c r="X142" s="1394">
        <v>1.1106529599999999</v>
      </c>
      <c r="Y142" s="1394">
        <v>1.1106529599999999</v>
      </c>
      <c r="Z142" s="1506"/>
    </row>
    <row r="143" spans="2:26" hidden="1" outlineLevel="1">
      <c r="B143" s="494" t="s">
        <v>967</v>
      </c>
      <c r="C143" s="1274">
        <f t="shared" ref="C143:I143" si="52">C70</f>
        <v>43850</v>
      </c>
      <c r="D143" s="1274">
        <f t="shared" si="52"/>
        <v>45677</v>
      </c>
      <c r="E143" s="1275" t="str">
        <f t="shared" si="52"/>
        <v>5 YR FIXED RATE DEBT: PAY 0.19000% EUR 500.0 M MAT: 20-JAN-2025</v>
      </c>
      <c r="F143" s="1276" t="str">
        <f t="shared" si="52"/>
        <v>Fixed rate</v>
      </c>
      <c r="G143" s="1277" t="str">
        <f t="shared" si="52"/>
        <v>Senior</v>
      </c>
      <c r="H143" s="1276" t="str">
        <f t="shared" si="52"/>
        <v>Not applicable</v>
      </c>
      <c r="I143" s="1278">
        <f t="shared" si="52"/>
        <v>1.9E-3</v>
      </c>
      <c r="J143" s="451"/>
      <c r="K143" s="452"/>
      <c r="L143" s="453"/>
      <c r="M143" s="1394">
        <v>0</v>
      </c>
      <c r="N143" s="1394">
        <v>0</v>
      </c>
      <c r="O143" s="1394">
        <v>0</v>
      </c>
      <c r="P143" s="1394">
        <v>0</v>
      </c>
      <c r="Q143" s="1394">
        <v>0</v>
      </c>
      <c r="R143" s="1394">
        <v>0</v>
      </c>
      <c r="S143" s="1394">
        <v>0</v>
      </c>
      <c r="T143" s="1394">
        <v>0.8</v>
      </c>
      <c r="U143" s="1394">
        <v>0.80590443</v>
      </c>
      <c r="V143" s="1394">
        <v>0.80814050000000004</v>
      </c>
      <c r="W143" s="1394">
        <v>0.80985863999999996</v>
      </c>
      <c r="X143" s="1394">
        <v>0.65137460000000003</v>
      </c>
      <c r="Y143" s="1394">
        <v>0.65137460000000003</v>
      </c>
      <c r="Z143" s="1506"/>
    </row>
    <row r="144" spans="2:26" hidden="1" outlineLevel="1">
      <c r="B144" s="494" t="s">
        <v>968</v>
      </c>
      <c r="C144" s="1269">
        <f t="shared" ref="C144:I144" si="53">C71</f>
        <v>43854</v>
      </c>
      <c r="D144" s="1269">
        <f t="shared" si="53"/>
        <v>46776</v>
      </c>
      <c r="E144" s="1270" t="str">
        <f t="shared" si="53"/>
        <v>8 YR FIXED RATE DEBT: PAY 2.24500% HKD 422.0 M MAT: 24-JAN-2028</v>
      </c>
      <c r="F144" s="1271" t="str">
        <f t="shared" si="53"/>
        <v>Fixed rate</v>
      </c>
      <c r="G144" s="1272" t="str">
        <f t="shared" si="53"/>
        <v>Senior</v>
      </c>
      <c r="H144" s="1271" t="str">
        <f t="shared" si="53"/>
        <v>Not applicable</v>
      </c>
      <c r="I144" s="1273">
        <f t="shared" si="53"/>
        <v>2.2450000000000001E-2</v>
      </c>
      <c r="J144" s="451"/>
      <c r="K144" s="452"/>
      <c r="L144" s="453"/>
      <c r="M144" s="1394">
        <v>0</v>
      </c>
      <c r="N144" s="1394">
        <v>0</v>
      </c>
      <c r="O144" s="1394">
        <v>0</v>
      </c>
      <c r="P144" s="1394">
        <v>0</v>
      </c>
      <c r="Q144" s="1394">
        <v>0</v>
      </c>
      <c r="R144" s="1394">
        <v>0</v>
      </c>
      <c r="S144" s="1394">
        <v>0</v>
      </c>
      <c r="T144" s="1394">
        <v>0.9</v>
      </c>
      <c r="U144" s="1394">
        <v>0.88144833</v>
      </c>
      <c r="V144" s="1394">
        <v>0.88386989000000005</v>
      </c>
      <c r="W144" s="1394">
        <v>0.88629144999999998</v>
      </c>
      <c r="X144" s="1394">
        <v>0.88386989000000005</v>
      </c>
      <c r="Y144" s="1394">
        <v>0.88386989000000005</v>
      </c>
      <c r="Z144" s="1506"/>
    </row>
    <row r="145" spans="1:32" hidden="1" outlineLevel="1">
      <c r="B145" s="494" t="s">
        <v>969</v>
      </c>
      <c r="C145" s="1274">
        <f t="shared" ref="C145:I145" si="54">C72</f>
        <v>43859</v>
      </c>
      <c r="D145" s="1274">
        <f t="shared" si="54"/>
        <v>47877</v>
      </c>
      <c r="E145" s="1275" t="str">
        <f t="shared" si="54"/>
        <v>11 YR FIXED RATE DEBT: PAY 2.50000% USD 85.0 M MAT: 29-JAN-2031</v>
      </c>
      <c r="F145" s="1276" t="str">
        <f t="shared" si="54"/>
        <v>Fixed rate</v>
      </c>
      <c r="G145" s="1277" t="str">
        <f t="shared" si="54"/>
        <v>Senior</v>
      </c>
      <c r="H145" s="1276" t="str">
        <f t="shared" si="54"/>
        <v>Not applicable</v>
      </c>
      <c r="I145" s="1278">
        <f t="shared" si="54"/>
        <v>2.5000000000000001E-2</v>
      </c>
      <c r="J145" s="451"/>
      <c r="K145" s="452"/>
      <c r="L145" s="453"/>
      <c r="M145" s="1394">
        <v>0</v>
      </c>
      <c r="N145" s="1394">
        <v>0</v>
      </c>
      <c r="O145" s="1394">
        <v>0</v>
      </c>
      <c r="P145" s="1394">
        <v>0</v>
      </c>
      <c r="Q145" s="1394">
        <v>0</v>
      </c>
      <c r="R145" s="1394">
        <v>0</v>
      </c>
      <c r="S145" s="1394">
        <v>0</v>
      </c>
      <c r="T145" s="1394">
        <v>1.6</v>
      </c>
      <c r="U145" s="1394">
        <v>1.5413629199999999</v>
      </c>
      <c r="V145" s="1394">
        <v>1.5413629199999999</v>
      </c>
      <c r="W145" s="1394">
        <v>1.5413629199999999</v>
      </c>
      <c r="X145" s="1394">
        <v>1.5413629199999999</v>
      </c>
      <c r="Y145" s="1394">
        <v>1.5413629199999999</v>
      </c>
      <c r="Z145" s="1506"/>
    </row>
    <row r="146" spans="1:32" hidden="1" outlineLevel="1">
      <c r="B146" s="494" t="s">
        <v>970</v>
      </c>
      <c r="C146" s="1269">
        <f t="shared" ref="C146:I146" si="55">C73</f>
        <v>43881</v>
      </c>
      <c r="D146" s="1269">
        <f t="shared" si="55"/>
        <v>51186</v>
      </c>
      <c r="E146" s="1270" t="str">
        <f t="shared" si="55"/>
        <v>20 YR FIXED RATE DEBT: PAY 1.15100% EUR 100.0 M MAT: 20-FEB-2040</v>
      </c>
      <c r="F146" s="1271" t="str">
        <f t="shared" si="55"/>
        <v>Fixed rate</v>
      </c>
      <c r="G146" s="1272" t="str">
        <f t="shared" si="55"/>
        <v>Senior</v>
      </c>
      <c r="H146" s="1271" t="str">
        <f t="shared" si="55"/>
        <v>Not applicable</v>
      </c>
      <c r="I146" s="1273">
        <f t="shared" si="55"/>
        <v>1.1509999999999999E-2</v>
      </c>
      <c r="J146" s="451"/>
      <c r="K146" s="452"/>
      <c r="L146" s="453"/>
      <c r="M146" s="1394">
        <v>0</v>
      </c>
      <c r="N146" s="1394">
        <v>0</v>
      </c>
      <c r="O146" s="1394">
        <v>0</v>
      </c>
      <c r="P146" s="1394">
        <v>0</v>
      </c>
      <c r="Q146" s="1394">
        <v>0</v>
      </c>
      <c r="R146" s="1394">
        <v>0</v>
      </c>
      <c r="S146" s="1394">
        <v>0</v>
      </c>
      <c r="T146" s="1394">
        <v>1</v>
      </c>
      <c r="U146" s="1394">
        <v>0.97909930000000001</v>
      </c>
      <c r="V146" s="1394">
        <v>0.98154090000000005</v>
      </c>
      <c r="W146" s="1394">
        <v>0.98140939000000005</v>
      </c>
      <c r="X146" s="1394">
        <v>0.97675003999999999</v>
      </c>
      <c r="Y146" s="1394">
        <v>0.97675003999999999</v>
      </c>
      <c r="Z146" s="1506"/>
    </row>
    <row r="147" spans="1:32" hidden="1" outlineLevel="1">
      <c r="B147" s="494" t="s">
        <v>971</v>
      </c>
      <c r="C147" s="1274">
        <f t="shared" ref="C147:I147" si="56">C74</f>
        <v>43902</v>
      </c>
      <c r="D147" s="1274">
        <f t="shared" si="56"/>
        <v>48285</v>
      </c>
      <c r="E147" s="1275" t="str">
        <f t="shared" si="56"/>
        <v>12 YR FIXED RATE DEBT: PAY 2.02000% AUD 70.0 M MAT: 12-MAR-2032</v>
      </c>
      <c r="F147" s="1276" t="str">
        <f t="shared" si="56"/>
        <v>Fixed rate</v>
      </c>
      <c r="G147" s="1277" t="str">
        <f t="shared" si="56"/>
        <v>Senior</v>
      </c>
      <c r="H147" s="1276" t="str">
        <f t="shared" si="56"/>
        <v>Not applicable</v>
      </c>
      <c r="I147" s="1278">
        <f t="shared" si="56"/>
        <v>2.0199999999999999E-2</v>
      </c>
      <c r="J147" s="451"/>
      <c r="K147" s="452"/>
      <c r="L147" s="453"/>
      <c r="M147" s="1394">
        <v>0</v>
      </c>
      <c r="N147" s="1394">
        <v>0</v>
      </c>
      <c r="O147" s="1394">
        <v>0</v>
      </c>
      <c r="P147" s="1394">
        <v>0</v>
      </c>
      <c r="Q147" s="1394">
        <v>0</v>
      </c>
      <c r="R147" s="1394">
        <v>0</v>
      </c>
      <c r="S147" s="1394">
        <v>0</v>
      </c>
      <c r="T147" s="1394">
        <v>0.8</v>
      </c>
      <c r="U147" s="1394">
        <v>0.77721558999999996</v>
      </c>
      <c r="V147" s="1394">
        <v>0.77933333999999999</v>
      </c>
      <c r="W147" s="1394">
        <v>0.77933333999999999</v>
      </c>
      <c r="X147" s="1394">
        <v>0.77933333999999999</v>
      </c>
      <c r="Y147" s="1394">
        <v>0.77933333999999999</v>
      </c>
      <c r="Z147" s="1506"/>
    </row>
    <row r="148" spans="1:32" hidden="1" outlineLevel="1">
      <c r="B148" s="494" t="s">
        <v>972</v>
      </c>
      <c r="C148" s="1269">
        <f t="shared" ref="C148:I148" si="57">C75</f>
        <v>43938</v>
      </c>
      <c r="D148" s="1269">
        <f t="shared" si="57"/>
        <v>51243</v>
      </c>
      <c r="E148" s="1270" t="str">
        <f t="shared" si="57"/>
        <v>20 YR FIXED RATE DEBT: PAY 2.00000% GBP 400.0 M MAT: 17-APR-2040</v>
      </c>
      <c r="F148" s="1271" t="str">
        <f t="shared" si="57"/>
        <v>Fixed rate</v>
      </c>
      <c r="G148" s="1272" t="str">
        <f t="shared" si="57"/>
        <v>Senior</v>
      </c>
      <c r="H148" s="1271" t="str">
        <f t="shared" si="57"/>
        <v>Not applicable</v>
      </c>
      <c r="I148" s="1273">
        <f t="shared" si="57"/>
        <v>0.02</v>
      </c>
      <c r="J148" s="451"/>
      <c r="K148" s="452"/>
      <c r="L148" s="453"/>
      <c r="M148" s="1394">
        <v>0</v>
      </c>
      <c r="N148" s="1394">
        <v>0</v>
      </c>
      <c r="O148" s="1394">
        <v>0</v>
      </c>
      <c r="P148" s="1394">
        <v>0</v>
      </c>
      <c r="Q148" s="1394">
        <v>0</v>
      </c>
      <c r="R148" s="1394">
        <v>0</v>
      </c>
      <c r="S148" s="1394">
        <v>0</v>
      </c>
      <c r="T148" s="1394">
        <v>0</v>
      </c>
      <c r="U148" s="1394">
        <v>8.2625645199999997</v>
      </c>
      <c r="V148" s="1394">
        <v>8.2845807800000006</v>
      </c>
      <c r="W148" s="1394">
        <v>8.2869057899999987</v>
      </c>
      <c r="X148" s="1394">
        <v>8.2815319699999996</v>
      </c>
      <c r="Y148" s="1394">
        <v>8.2815319699999996</v>
      </c>
      <c r="Z148" s="1506"/>
    </row>
    <row r="149" spans="1:32" hidden="1" outlineLevel="1">
      <c r="B149" s="494" t="s">
        <v>973</v>
      </c>
      <c r="C149" s="1274">
        <f t="shared" ref="C149:I149" si="58">C76</f>
        <v>44036</v>
      </c>
      <c r="D149" s="1274">
        <f t="shared" si="58"/>
        <v>49514</v>
      </c>
      <c r="E149" s="1275" t="str">
        <f t="shared" si="58"/>
        <v>15 YR FIXED RATE DEBT: PAY 2.50000% AUD 55.0 M MAT: 24-JUL-2035</v>
      </c>
      <c r="F149" s="1276" t="str">
        <f t="shared" si="58"/>
        <v>Fixed rate</v>
      </c>
      <c r="G149" s="1277" t="str">
        <f t="shared" si="58"/>
        <v>Senior</v>
      </c>
      <c r="H149" s="1276" t="str">
        <f t="shared" si="58"/>
        <v>Not applicable</v>
      </c>
      <c r="I149" s="1278">
        <f t="shared" si="58"/>
        <v>2.5000000000000001E-2</v>
      </c>
      <c r="J149" s="451"/>
      <c r="K149" s="452"/>
      <c r="L149" s="453"/>
      <c r="M149" s="1394">
        <v>0</v>
      </c>
      <c r="N149" s="1394">
        <v>0</v>
      </c>
      <c r="O149" s="1394">
        <v>0</v>
      </c>
      <c r="P149" s="1394">
        <v>0</v>
      </c>
      <c r="Q149" s="1394">
        <v>0</v>
      </c>
      <c r="R149" s="1394">
        <v>0</v>
      </c>
      <c r="S149" s="1394">
        <v>0</v>
      </c>
      <c r="T149" s="1394">
        <v>0</v>
      </c>
      <c r="U149" s="1394">
        <v>0.75783827999999998</v>
      </c>
      <c r="V149" s="1394">
        <v>0.75783827999999998</v>
      </c>
      <c r="W149" s="1394">
        <v>0.75783827999999998</v>
      </c>
      <c r="X149" s="1394">
        <v>0.75783827999999998</v>
      </c>
      <c r="Y149" s="1394">
        <v>0.75783827999999998</v>
      </c>
      <c r="Z149" s="1506"/>
    </row>
    <row r="150" spans="1:32" hidden="1" outlineLevel="1">
      <c r="B150" s="494" t="s">
        <v>974</v>
      </c>
      <c r="C150" s="1269">
        <f t="shared" ref="C150:I150" si="59">C77</f>
        <v>44019</v>
      </c>
      <c r="D150" s="1269">
        <f t="shared" si="59"/>
        <v>48402</v>
      </c>
      <c r="E150" s="1270" t="str">
        <f t="shared" si="59"/>
        <v>12 YR FIXED RATE DEBT: PAY 0.82300% EUR 750.0 M MAT: 07-JUL-2032</v>
      </c>
      <c r="F150" s="1271" t="str">
        <f t="shared" si="59"/>
        <v>Fixed rate</v>
      </c>
      <c r="G150" s="1272" t="str">
        <f t="shared" si="59"/>
        <v>Senior</v>
      </c>
      <c r="H150" s="1271" t="str">
        <f t="shared" si="59"/>
        <v>Not applicable</v>
      </c>
      <c r="I150" s="1273">
        <f t="shared" si="59"/>
        <v>8.2299999999999995E-3</v>
      </c>
      <c r="J150" s="451"/>
      <c r="K150" s="452"/>
      <c r="L150" s="453"/>
      <c r="M150" s="1394">
        <v>0</v>
      </c>
      <c r="N150" s="1394">
        <v>0</v>
      </c>
      <c r="O150" s="1394">
        <v>0</v>
      </c>
      <c r="P150" s="1394">
        <v>0</v>
      </c>
      <c r="Q150" s="1394">
        <v>0</v>
      </c>
      <c r="R150" s="1394">
        <v>0</v>
      </c>
      <c r="S150" s="1394">
        <v>0</v>
      </c>
      <c r="T150" s="1394">
        <v>0</v>
      </c>
      <c r="U150" s="1394">
        <v>5.2381197000000004</v>
      </c>
      <c r="V150" s="1394">
        <v>5.2506432900000002</v>
      </c>
      <c r="W150" s="1394">
        <v>5.2563658899999997</v>
      </c>
      <c r="X150" s="1394">
        <v>5.2430397699999993</v>
      </c>
      <c r="Y150" s="1394">
        <v>5.2430397699999993</v>
      </c>
      <c r="Z150" s="1506"/>
    </row>
    <row r="151" spans="1:32" hidden="1" outlineLevel="1">
      <c r="B151" s="494" t="s">
        <v>975</v>
      </c>
      <c r="C151" s="1274">
        <f t="shared" ref="C151:I151" si="60">C78</f>
        <v>44161</v>
      </c>
      <c r="D151" s="1274">
        <f t="shared" si="60"/>
        <v>51466</v>
      </c>
      <c r="E151" s="1275" t="str">
        <f t="shared" si="60"/>
        <v>20 YR FIXED RATE DEBT: PAY 0.87200% EUR 200.0 M MAT: 26-NOV-2040</v>
      </c>
      <c r="F151" s="1276" t="str">
        <f t="shared" si="60"/>
        <v>Fixed rate</v>
      </c>
      <c r="G151" s="1277" t="str">
        <f t="shared" si="60"/>
        <v>Senior</v>
      </c>
      <c r="H151" s="1276" t="str">
        <f t="shared" si="60"/>
        <v>Not applicable</v>
      </c>
      <c r="I151" s="1278">
        <f t="shared" si="60"/>
        <v>8.7200000000000003E-3</v>
      </c>
      <c r="J151" s="451"/>
      <c r="K151" s="452"/>
      <c r="L151" s="453"/>
      <c r="M151" s="1394">
        <v>0</v>
      </c>
      <c r="N151" s="1394">
        <v>0</v>
      </c>
      <c r="O151" s="1394">
        <v>0</v>
      </c>
      <c r="P151" s="1394">
        <v>0</v>
      </c>
      <c r="Q151" s="1394">
        <v>0</v>
      </c>
      <c r="R151" s="1394">
        <v>0</v>
      </c>
      <c r="S151" s="1394">
        <v>0</v>
      </c>
      <c r="T151" s="1394">
        <v>0</v>
      </c>
      <c r="U151" s="1394">
        <v>1.47973271</v>
      </c>
      <c r="V151" s="1394">
        <v>1.48353534</v>
      </c>
      <c r="W151" s="1394">
        <v>1.4864626599999999</v>
      </c>
      <c r="X151" s="1394">
        <v>1.48034508</v>
      </c>
      <c r="Y151" s="1394">
        <v>1.48034508</v>
      </c>
      <c r="Z151" s="1506"/>
    </row>
    <row r="152" spans="1:32" hidden="1" outlineLevel="1">
      <c r="B152" s="494" t="s">
        <v>976</v>
      </c>
      <c r="C152" s="1269">
        <f t="shared" ref="C152:I152" si="61">C79</f>
        <v>44161</v>
      </c>
      <c r="D152" s="1269">
        <f t="shared" si="61"/>
        <v>51466</v>
      </c>
      <c r="E152" s="1270" t="str">
        <f t="shared" si="61"/>
        <v>20 YR FIXED RATE DEBT: PAY 0.87200% EUR 300.0 M MAT: 26-NOV-2040</v>
      </c>
      <c r="F152" s="1271" t="str">
        <f t="shared" si="61"/>
        <v>Fixed rate</v>
      </c>
      <c r="G152" s="1272" t="str">
        <f t="shared" si="61"/>
        <v>Senior</v>
      </c>
      <c r="H152" s="1271" t="str">
        <f t="shared" si="61"/>
        <v>Not applicable</v>
      </c>
      <c r="I152" s="1273">
        <f t="shared" si="61"/>
        <v>8.7200000000000003E-3</v>
      </c>
      <c r="J152" s="451"/>
      <c r="K152" s="452"/>
      <c r="L152" s="453"/>
      <c r="M152" s="1394">
        <v>0</v>
      </c>
      <c r="N152" s="1394">
        <v>0</v>
      </c>
      <c r="O152" s="1394">
        <v>0</v>
      </c>
      <c r="P152" s="1394">
        <v>0</v>
      </c>
      <c r="Q152" s="1394">
        <v>0</v>
      </c>
      <c r="R152" s="1394">
        <v>0</v>
      </c>
      <c r="S152" s="1394">
        <v>0</v>
      </c>
      <c r="T152" s="1394">
        <v>0</v>
      </c>
      <c r="U152" s="1394">
        <v>2.2729963099999999</v>
      </c>
      <c r="V152" s="1394">
        <v>2.2788469600000001</v>
      </c>
      <c r="W152" s="1394">
        <v>2.2833485499999999</v>
      </c>
      <c r="X152" s="1394">
        <v>2.2739509399999998</v>
      </c>
      <c r="Y152" s="1394">
        <v>2.2739509399999998</v>
      </c>
      <c r="Z152" s="1506"/>
    </row>
    <row r="153" spans="1:32" hidden="1" outlineLevel="1">
      <c r="B153" s="494" t="s">
        <v>977</v>
      </c>
      <c r="C153" s="1274">
        <f t="shared" ref="C153:I153" si="62">C80</f>
        <v>44019</v>
      </c>
      <c r="D153" s="1274">
        <f t="shared" si="62"/>
        <v>46941</v>
      </c>
      <c r="E153" s="1275" t="str">
        <f t="shared" si="62"/>
        <v>8 YR FIXED RATE DEBT: PAY 1.12500% GBP 350.0 M MAT: 07-JUL-2028</v>
      </c>
      <c r="F153" s="1276" t="str">
        <f t="shared" si="62"/>
        <v>Fixed rate</v>
      </c>
      <c r="G153" s="1277" t="str">
        <f t="shared" si="62"/>
        <v>Senior</v>
      </c>
      <c r="H153" s="1276" t="str">
        <f t="shared" si="62"/>
        <v>Not applicable</v>
      </c>
      <c r="I153" s="1278">
        <f t="shared" si="62"/>
        <v>1.125E-2</v>
      </c>
      <c r="J153" s="451"/>
      <c r="K153" s="452"/>
      <c r="L153" s="453"/>
      <c r="M153" s="1394">
        <v>0</v>
      </c>
      <c r="N153" s="1394">
        <v>0</v>
      </c>
      <c r="O153" s="1394">
        <v>0</v>
      </c>
      <c r="P153" s="1394">
        <v>0</v>
      </c>
      <c r="Q153" s="1394">
        <v>0</v>
      </c>
      <c r="R153" s="1394">
        <v>0</v>
      </c>
      <c r="S153" s="1394">
        <v>0</v>
      </c>
      <c r="T153" s="1394">
        <v>0</v>
      </c>
      <c r="U153" s="1394">
        <v>4.13183788</v>
      </c>
      <c r="V153" s="1394">
        <v>4.1417891200000003</v>
      </c>
      <c r="W153" s="1394">
        <v>4.1465026099999998</v>
      </c>
      <c r="X153" s="1394">
        <v>4.1356651200000005</v>
      </c>
      <c r="Y153" s="1394">
        <v>4.1356651200000005</v>
      </c>
      <c r="Z153" s="1506"/>
    </row>
    <row r="154" spans="1:32" hidden="1" outlineLevel="1">
      <c r="B154" s="494" t="s">
        <v>978</v>
      </c>
      <c r="C154" s="1269">
        <f t="shared" ref="C154:I154" si="63">C81</f>
        <v>44039</v>
      </c>
      <c r="D154" s="1269">
        <f t="shared" si="63"/>
        <v>46961</v>
      </c>
      <c r="E154" s="1270" t="str">
        <f t="shared" si="63"/>
        <v>8 YR FIXED RATE DEBT: PAY 1.04450% GBP 100.0 M MAT: 27-JUL-2028</v>
      </c>
      <c r="F154" s="1271" t="str">
        <f t="shared" si="63"/>
        <v>Fixed rate</v>
      </c>
      <c r="G154" s="1272" t="str">
        <f t="shared" si="63"/>
        <v>Senior</v>
      </c>
      <c r="H154" s="1271" t="str">
        <f t="shared" si="63"/>
        <v>Not applicable</v>
      </c>
      <c r="I154" s="1273">
        <f t="shared" si="63"/>
        <v>1.0444999999999999E-2</v>
      </c>
      <c r="J154" s="451"/>
      <c r="K154" s="452"/>
      <c r="L154" s="453"/>
      <c r="M154" s="1394">
        <v>0</v>
      </c>
      <c r="N154" s="1394">
        <v>0</v>
      </c>
      <c r="O154" s="1394">
        <v>0</v>
      </c>
      <c r="P154" s="1394">
        <v>0</v>
      </c>
      <c r="Q154" s="1394">
        <v>0</v>
      </c>
      <c r="R154" s="1394">
        <v>0</v>
      </c>
      <c r="S154" s="1394">
        <v>0</v>
      </c>
      <c r="T154" s="1394">
        <v>0</v>
      </c>
      <c r="U154" s="1394">
        <v>1.04203482</v>
      </c>
      <c r="V154" s="1394">
        <v>1.0445</v>
      </c>
      <c r="W154" s="1394">
        <v>1.0458204200000001</v>
      </c>
      <c r="X154" s="1394">
        <v>1.0427797299999999</v>
      </c>
      <c r="Y154" s="1394">
        <v>1.0427797299999999</v>
      </c>
      <c r="Z154" s="1506"/>
    </row>
    <row r="155" spans="1:32" hidden="1" outlineLevel="1">
      <c r="B155" s="494" t="s">
        <v>979</v>
      </c>
      <c r="C155" s="1274">
        <f t="shared" ref="C155:I155" si="64">C82</f>
        <v>44067</v>
      </c>
      <c r="D155" s="1274">
        <f t="shared" si="64"/>
        <v>51372</v>
      </c>
      <c r="E155" s="1275" t="str">
        <f t="shared" si="64"/>
        <v>20 YR FIXED RATE DEBT: PAY 1.60800% GBP 50.0 M MAT: 24-AUG-2040</v>
      </c>
      <c r="F155" s="1276" t="str">
        <f t="shared" si="64"/>
        <v>Fixed rate</v>
      </c>
      <c r="G155" s="1277" t="str">
        <f t="shared" si="64"/>
        <v>Senior</v>
      </c>
      <c r="H155" s="1276" t="str">
        <f t="shared" si="64"/>
        <v>Not applicable</v>
      </c>
      <c r="I155" s="1278">
        <f t="shared" si="64"/>
        <v>1.6080000000000001E-2</v>
      </c>
      <c r="J155" s="451"/>
      <c r="K155" s="452"/>
      <c r="L155" s="453"/>
      <c r="M155" s="1394">
        <v>0</v>
      </c>
      <c r="N155" s="1394">
        <v>0</v>
      </c>
      <c r="O155" s="1394">
        <v>0</v>
      </c>
      <c r="P155" s="1394">
        <v>0</v>
      </c>
      <c r="Q155" s="1394">
        <v>0</v>
      </c>
      <c r="R155" s="1394">
        <v>0</v>
      </c>
      <c r="S155" s="1394">
        <v>0</v>
      </c>
      <c r="T155" s="1394">
        <v>0.4</v>
      </c>
      <c r="U155" s="1394">
        <v>0.80177900999999996</v>
      </c>
      <c r="V155" s="1394">
        <v>0.80400000000000005</v>
      </c>
      <c r="W155" s="1394">
        <v>0.80578168000000006</v>
      </c>
      <c r="X155" s="1394">
        <v>0.80221831999999993</v>
      </c>
      <c r="Y155" s="1394">
        <v>0.80221831999999993</v>
      </c>
      <c r="Z155" s="1506"/>
    </row>
    <row r="156" spans="1:32" hidden="1" outlineLevel="1">
      <c r="B156" s="494"/>
      <c r="C156" s="1274"/>
      <c r="D156" s="1274"/>
      <c r="E156" s="1275"/>
      <c r="F156" s="1276"/>
      <c r="G156" s="1277"/>
      <c r="H156" s="1276"/>
      <c r="I156" s="1278"/>
      <c r="J156" s="451"/>
      <c r="K156" s="452"/>
      <c r="L156" s="453"/>
      <c r="M156" s="1394">
        <v>0</v>
      </c>
      <c r="N156" s="1394">
        <v>0</v>
      </c>
      <c r="O156" s="1394">
        <v>0</v>
      </c>
      <c r="P156" s="1394">
        <v>0</v>
      </c>
      <c r="Q156" s="1394">
        <v>0</v>
      </c>
      <c r="R156" s="1394">
        <v>0</v>
      </c>
      <c r="S156" s="1394">
        <v>0</v>
      </c>
      <c r="T156" s="1394">
        <v>0</v>
      </c>
      <c r="U156" s="1394">
        <v>0</v>
      </c>
      <c r="V156" s="1394">
        <v>0</v>
      </c>
      <c r="W156" s="1394">
        <v>0</v>
      </c>
      <c r="X156" s="1394">
        <v>0</v>
      </c>
      <c r="Y156" s="1394">
        <v>0</v>
      </c>
      <c r="Z156" s="1506"/>
    </row>
    <row r="157" spans="1:32" hidden="1" outlineLevel="1">
      <c r="B157" s="494"/>
      <c r="C157" s="1274"/>
      <c r="D157" s="1274"/>
      <c r="E157" s="1275"/>
      <c r="F157" s="1276"/>
      <c r="G157" s="1277"/>
      <c r="H157" s="1276"/>
      <c r="I157" s="1278"/>
      <c r="J157" s="451"/>
      <c r="K157" s="452"/>
      <c r="L157" s="453"/>
      <c r="M157" s="1394">
        <v>0</v>
      </c>
      <c r="N157" s="1394">
        <v>0</v>
      </c>
      <c r="O157" s="1394">
        <v>0</v>
      </c>
      <c r="P157" s="1394">
        <v>0</v>
      </c>
      <c r="Q157" s="1394">
        <v>0</v>
      </c>
      <c r="R157" s="1394">
        <v>0</v>
      </c>
      <c r="S157" s="1394">
        <v>0</v>
      </c>
      <c r="T157" s="1394">
        <v>0</v>
      </c>
      <c r="U157" s="1394">
        <v>0</v>
      </c>
      <c r="V157" s="1394">
        <v>0</v>
      </c>
      <c r="W157" s="1394">
        <v>0</v>
      </c>
      <c r="X157" s="1394">
        <v>0</v>
      </c>
      <c r="Y157" s="1394">
        <v>0</v>
      </c>
      <c r="Z157" s="1506"/>
    </row>
    <row r="158" spans="1:32" hidden="1" outlineLevel="1">
      <c r="B158" s="495"/>
      <c r="C158" s="1279"/>
      <c r="D158" s="1279"/>
      <c r="E158" s="1280"/>
      <c r="F158" s="1281"/>
      <c r="G158" s="1282"/>
      <c r="H158" s="1281"/>
      <c r="I158" s="1283"/>
      <c r="J158" s="451"/>
      <c r="K158" s="452"/>
      <c r="L158" s="453"/>
      <c r="M158" s="1394">
        <v>0</v>
      </c>
      <c r="N158" s="1394">
        <v>0</v>
      </c>
      <c r="O158" s="1394">
        <v>0</v>
      </c>
      <c r="P158" s="1394">
        <v>0</v>
      </c>
      <c r="Q158" s="1394">
        <v>0</v>
      </c>
      <c r="R158" s="1394">
        <v>0</v>
      </c>
      <c r="S158" s="1394">
        <v>0</v>
      </c>
      <c r="T158" s="1394">
        <v>0</v>
      </c>
      <c r="U158" s="1394">
        <v>0</v>
      </c>
      <c r="V158" s="1394">
        <v>0</v>
      </c>
      <c r="W158" s="1394">
        <v>0</v>
      </c>
      <c r="X158" s="1394">
        <v>0</v>
      </c>
      <c r="Y158" s="1394">
        <v>0</v>
      </c>
      <c r="Z158" s="1506"/>
    </row>
    <row r="159" spans="1:32" hidden="1" outlineLevel="1">
      <c r="B159" s="347"/>
      <c r="C159" s="352"/>
      <c r="D159" s="352"/>
      <c r="E159" s="352"/>
      <c r="F159" s="352"/>
      <c r="L159" s="362" t="s">
        <v>12</v>
      </c>
      <c r="M159" s="1385">
        <f>SUM(M92:M158)</f>
        <v>0</v>
      </c>
      <c r="N159" s="1385">
        <f t="shared" ref="N159:Y159" si="65">SUM(N92:N158)</f>
        <v>0</v>
      </c>
      <c r="O159" s="1385">
        <f t="shared" si="65"/>
        <v>0</v>
      </c>
      <c r="P159" s="1385">
        <f t="shared" si="65"/>
        <v>0</v>
      </c>
      <c r="Q159" s="1385">
        <f t="shared" si="65"/>
        <v>120.8</v>
      </c>
      <c r="R159" s="1385">
        <f t="shared" si="65"/>
        <v>109.4</v>
      </c>
      <c r="S159" s="1385">
        <f t="shared" si="65"/>
        <v>111</v>
      </c>
      <c r="T159" s="1385">
        <f t="shared" si="65"/>
        <v>121.09999999999997</v>
      </c>
      <c r="U159" s="1385">
        <f t="shared" si="65"/>
        <v>136.97931708999994</v>
      </c>
      <c r="V159" s="1385">
        <f t="shared" si="65"/>
        <v>137.21462684999997</v>
      </c>
      <c r="W159" s="1385">
        <f t="shared" si="65"/>
        <v>135.93459374999998</v>
      </c>
      <c r="X159" s="1385">
        <f t="shared" si="65"/>
        <v>127.47927216999997</v>
      </c>
      <c r="Y159" s="1385">
        <f t="shared" si="65"/>
        <v>127.47927216999997</v>
      </c>
      <c r="Z159" s="1506"/>
    </row>
    <row r="160" spans="1:32" s="1441" customFormat="1" hidden="1" outlineLevel="1">
      <c r="A160" s="1441" t="s">
        <v>1140</v>
      </c>
      <c r="B160" s="1442"/>
      <c r="C160" s="1443"/>
      <c r="E160" s="1444"/>
      <c r="F160" s="1444"/>
      <c r="L160" s="1445"/>
      <c r="M160" s="1446">
        <v>0</v>
      </c>
      <c r="N160" s="1446">
        <v>0</v>
      </c>
      <c r="O160" s="1446">
        <v>0</v>
      </c>
      <c r="P160" s="1446">
        <v>0</v>
      </c>
      <c r="Q160" s="1446">
        <v>0</v>
      </c>
      <c r="R160" s="1446">
        <v>0</v>
      </c>
      <c r="S160" s="1446">
        <v>0</v>
      </c>
      <c r="T160" s="1446">
        <v>0</v>
      </c>
      <c r="U160" s="1446">
        <v>0</v>
      </c>
      <c r="V160" s="1446">
        <v>0</v>
      </c>
      <c r="W160" s="1446">
        <v>0</v>
      </c>
      <c r="X160" s="1446">
        <v>0</v>
      </c>
      <c r="Y160" s="1446">
        <v>0</v>
      </c>
      <c r="Z160" s="356"/>
      <c r="AA160" s="1444"/>
      <c r="AB160" s="1444"/>
      <c r="AC160" s="1444"/>
      <c r="AD160" s="1444"/>
      <c r="AE160" s="1444"/>
      <c r="AF160" s="1444"/>
    </row>
    <row r="161" spans="2:26" ht="17.399999999999999" hidden="1" outlineLevel="1">
      <c r="B161" s="351"/>
      <c r="C161" s="546" t="s">
        <v>301</v>
      </c>
      <c r="D161" s="541"/>
      <c r="E161" s="541"/>
      <c r="F161" s="541"/>
      <c r="G161" s="541"/>
      <c r="H161" s="541"/>
      <c r="I161" s="541"/>
      <c r="J161" s="541"/>
      <c r="K161" s="541"/>
      <c r="L161" s="604"/>
      <c r="M161" s="541"/>
      <c r="N161" s="541"/>
      <c r="O161" s="541"/>
      <c r="P161" s="541"/>
      <c r="Q161" s="542"/>
      <c r="R161" s="542"/>
      <c r="S161" s="543"/>
      <c r="T161" s="543"/>
      <c r="U161" s="573"/>
      <c r="V161" s="543"/>
      <c r="W161" s="543"/>
      <c r="X161" s="543"/>
      <c r="Y161" s="544"/>
    </row>
    <row r="162" spans="2:26" ht="17.399999999999999" hidden="1" outlineLevel="1">
      <c r="B162" s="351"/>
      <c r="C162" s="354"/>
      <c r="L162" s="454"/>
      <c r="Q162" s="350"/>
      <c r="R162" s="350"/>
      <c r="U162" s="574"/>
      <c r="Y162" s="346"/>
    </row>
    <row r="163" spans="2:26" ht="17.399999999999999" hidden="1" outlineLevel="1">
      <c r="B163" s="351"/>
      <c r="C163" s="352"/>
      <c r="D163" s="548" t="s">
        <v>288</v>
      </c>
      <c r="E163" s="549"/>
      <c r="F163" s="549"/>
      <c r="G163" s="549"/>
      <c r="H163" s="549"/>
      <c r="I163" s="549"/>
      <c r="J163" s="549"/>
      <c r="K163" s="549"/>
      <c r="L163" s="602"/>
      <c r="M163" s="549"/>
      <c r="N163" s="549"/>
      <c r="O163" s="549"/>
      <c r="P163" s="549"/>
      <c r="Q163" s="550"/>
      <c r="R163" s="550"/>
      <c r="S163" s="551"/>
      <c r="T163" s="551"/>
      <c r="U163" s="575"/>
      <c r="V163" s="551"/>
      <c r="W163" s="551"/>
      <c r="X163" s="551"/>
      <c r="Y163" s="552"/>
    </row>
    <row r="164" spans="2:26" s="374" customFormat="1" ht="17.399999999999999" hidden="1" outlineLevel="1">
      <c r="B164" s="386"/>
      <c r="C164" s="373"/>
      <c r="D164" s="554"/>
      <c r="L164" s="603"/>
      <c r="Q164" s="349"/>
      <c r="R164" s="349"/>
      <c r="S164" s="353"/>
      <c r="T164" s="353"/>
      <c r="U164" s="574"/>
      <c r="V164" s="353"/>
      <c r="W164" s="353"/>
      <c r="X164" s="353"/>
      <c r="Y164" s="377"/>
    </row>
    <row r="165" spans="2:26" ht="37.799999999999997" hidden="1" outlineLevel="1">
      <c r="B165" s="496" t="s">
        <v>289</v>
      </c>
      <c r="C165" s="504" t="str">
        <f>IF('R8a - Net Debt input'!D94 = "","",'R8a - Net Debt input'!D94)</f>
        <v>Issue date</v>
      </c>
      <c r="D165" s="505" t="str">
        <f>IF('R8a - Net Debt input'!E94 = "","",'R8a - Net Debt input'!E94)</f>
        <v>Maturity date</v>
      </c>
      <c r="E165" s="505" t="str">
        <f>IF('R8a - Net Debt input'!F94 = "","",'R8a - Net Debt input'!F94)</f>
        <v>Description</v>
      </c>
      <c r="F165" s="505" t="str">
        <f>IF('R8a - Net Debt input'!G94 = "","",'R8a - Net Debt input'!G94)</f>
        <v>Loan type</v>
      </c>
      <c r="G165" s="505" t="str">
        <f>IF('R8a - Net Debt input'!H94 = "","",'R8a - Net Debt input'!H94)</f>
        <v>Payment rank</v>
      </c>
      <c r="H165" s="499" t="str">
        <f>IF('R8a - Net Debt input'!I94 = "","",'R8a - Net Debt input'!I94)</f>
        <v>Reference rate</v>
      </c>
      <c r="I165" s="500" t="str">
        <f>IF('R8a - Net Debt input'!J94 = "","",'R8a - Net Debt input'!J94)</f>
        <v>Interest rate / margin spread on reference rate</v>
      </c>
      <c r="L165" s="454"/>
      <c r="Q165" s="350"/>
      <c r="R165" s="350"/>
      <c r="U165" s="574"/>
      <c r="Y165" s="346"/>
    </row>
    <row r="166" spans="2:26" hidden="1" outlineLevel="1">
      <c r="B166" s="355"/>
      <c r="C166" s="506" t="str">
        <f>IF('R8a - Net Debt input'!D95 = "","",'R8a - Net Debt input'!D95)</f>
        <v>dd/mm/yyyy</v>
      </c>
      <c r="D166" s="507" t="str">
        <f>IF('R8a - Net Debt input'!E95 = "","",'R8a - Net Debt input'!E95)</f>
        <v>dd/mm/yyyy</v>
      </c>
      <c r="E166" s="507" t="str">
        <f>IF('R8a - Net Debt input'!F95 = "","",'R8a - Net Debt input'!F95)</f>
        <v/>
      </c>
      <c r="F166" s="507" t="str">
        <f>IF('R8a - Net Debt input'!G95 = "","",'R8a - Net Debt input'!G95)</f>
        <v/>
      </c>
      <c r="G166" s="507" t="str">
        <f>IF('R8a - Net Debt input'!H95 = "","",'R8a - Net Debt input'!H95)</f>
        <v/>
      </c>
      <c r="H166" s="507" t="str">
        <f>IF('R8a - Net Debt input'!I95 = "","",'R8a - Net Debt input'!I95)</f>
        <v/>
      </c>
      <c r="I166" s="508" t="str">
        <f>IF('R8a - Net Debt input'!J95 = "","",'R8a - Net Debt input'!J95)</f>
        <v xml:space="preserve">% </v>
      </c>
      <c r="L166" s="454"/>
      <c r="M166" s="433" t="s">
        <v>290</v>
      </c>
      <c r="N166" s="434" t="s">
        <v>290</v>
      </c>
      <c r="O166" s="434" t="s">
        <v>290</v>
      </c>
      <c r="P166" s="434" t="s">
        <v>290</v>
      </c>
      <c r="Q166" s="434" t="s">
        <v>290</v>
      </c>
      <c r="R166" s="434" t="s">
        <v>290</v>
      </c>
      <c r="S166" s="434" t="s">
        <v>290</v>
      </c>
      <c r="T166" s="565" t="s">
        <v>290</v>
      </c>
      <c r="U166" s="580" t="s">
        <v>290</v>
      </c>
      <c r="V166" s="434" t="s">
        <v>290</v>
      </c>
      <c r="W166" s="434" t="s">
        <v>290</v>
      </c>
      <c r="X166" s="434" t="s">
        <v>290</v>
      </c>
      <c r="Y166" s="435" t="s">
        <v>290</v>
      </c>
    </row>
    <row r="167" spans="2:26" hidden="1" outlineLevel="1">
      <c r="B167" s="493" t="s">
        <v>302</v>
      </c>
      <c r="C167" s="456">
        <f>IF('R8a - Net Debt input'!D96 = "","",'R8a - Net Debt input'!D96)</f>
        <v>42692</v>
      </c>
      <c r="D167" s="456">
        <f>IF('R8a - Net Debt input'!E96 = "","",'R8a - Net Debt input'!E96)</f>
        <v>46344</v>
      </c>
      <c r="E167" s="465" t="str">
        <f>IF('R8a - Net Debt input'!F96 = "","",'R8a - Net Debt input'!F96)</f>
        <v>10 YR FIXED RATE DEBT: PAY 1.89700% GBP 300.0 M MAT: 18-NOV-2026</v>
      </c>
      <c r="F167" s="466" t="str">
        <f>IF('R8a - Net Debt input'!G96 = "","",'R8a - Net Debt input'!G96)</f>
        <v>Fixed rate</v>
      </c>
      <c r="G167" s="1153" t="str">
        <f>IF('R8a - Net Debt input'!H96 = "","",'R8a - Net Debt input'!H96)</f>
        <v>Senior</v>
      </c>
      <c r="H167" s="466" t="str">
        <f>IF('R8a - Net Debt input'!I96 = "","",'R8a - Net Debt input'!I96)</f>
        <v>Not applicable</v>
      </c>
      <c r="I167" s="736">
        <f>IF('R8a - Net Debt input'!J96 = "","",'R8a - Net Debt input'!J96)</f>
        <v>1.8970000000000001E-2</v>
      </c>
      <c r="J167" s="451"/>
      <c r="K167" s="452"/>
      <c r="L167" s="453"/>
      <c r="M167" s="1394">
        <v>0</v>
      </c>
      <c r="N167" s="1394">
        <v>0</v>
      </c>
      <c r="O167" s="1394">
        <v>0</v>
      </c>
      <c r="P167" s="1394">
        <v>0</v>
      </c>
      <c r="Q167" s="1394">
        <v>5.7</v>
      </c>
      <c r="R167" s="1394">
        <v>5.7</v>
      </c>
      <c r="S167" s="1394">
        <v>5.7</v>
      </c>
      <c r="T167" s="1394">
        <v>5.7</v>
      </c>
      <c r="U167" s="1394">
        <v>5.6757700899999994</v>
      </c>
      <c r="V167" s="1394">
        <v>5.6909999999999998</v>
      </c>
      <c r="W167" s="1394">
        <v>5.6956429400000008</v>
      </c>
      <c r="X167" s="1394">
        <v>5.6858555300000004</v>
      </c>
      <c r="Y167" s="1394">
        <v>5.69150154</v>
      </c>
      <c r="Z167" s="1506"/>
    </row>
    <row r="168" spans="2:26" hidden="1" outlineLevel="1">
      <c r="B168" s="494" t="s">
        <v>303</v>
      </c>
      <c r="C168" s="456">
        <f>IF('R8a - Net Debt input'!D97 = "","",'R8a - Net Debt input'!D97)</f>
        <v>42710</v>
      </c>
      <c r="D168" s="456">
        <f>IF('R8a - Net Debt input'!E97 = "","",'R8a - Net Debt input'!E97)</f>
        <v>46362</v>
      </c>
      <c r="E168" s="465" t="str">
        <f>IF('R8a - Net Debt input'!F97 = "","",'R8a - Net Debt input'!F97)</f>
        <v>10 YR FLOATING RATE DEBT: PAY 6M Libor +70 bp GBP 300.0 M MAT: 06-DEC-2026</v>
      </c>
      <c r="F168" s="466" t="str">
        <f>IF('R8a - Net Debt input'!G97 = "","",'R8a - Net Debt input'!G97)</f>
        <v>Floating</v>
      </c>
      <c r="G168" s="1153" t="str">
        <f>IF('R8a - Net Debt input'!H97 = "","",'R8a - Net Debt input'!H97)</f>
        <v>Senior</v>
      </c>
      <c r="H168" s="466" t="str">
        <f>IF('R8a - Net Debt input'!I97 = "","",'R8a - Net Debt input'!I97)</f>
        <v>LIBOR 6 month</v>
      </c>
      <c r="I168" s="736">
        <f>IF('R8a - Net Debt input'!J97 = "","",'R8a - Net Debt input'!J97)</f>
        <v>6.9800000000000001E-3</v>
      </c>
      <c r="J168" s="451"/>
      <c r="K168" s="452"/>
      <c r="L168" s="453"/>
      <c r="M168" s="1394">
        <v>0</v>
      </c>
      <c r="N168" s="1394">
        <v>0</v>
      </c>
      <c r="O168" s="1394">
        <v>0</v>
      </c>
      <c r="P168" s="1394">
        <v>0</v>
      </c>
      <c r="Q168" s="1394">
        <v>3.6</v>
      </c>
      <c r="R168" s="1394">
        <v>4.5</v>
      </c>
      <c r="S168" s="1394">
        <v>4.8</v>
      </c>
      <c r="T168" s="1394">
        <v>3.2</v>
      </c>
      <c r="U168" s="1394">
        <v>2.4943799200000001</v>
      </c>
      <c r="V168" s="1394">
        <v>3.2168620099999998</v>
      </c>
      <c r="W168" s="1394">
        <v>4.4667376799999996</v>
      </c>
      <c r="X168" s="1394">
        <v>5.1129026399999997</v>
      </c>
      <c r="Y168" s="1394">
        <v>5.5861080199999993</v>
      </c>
      <c r="Z168" s="1506"/>
    </row>
    <row r="169" spans="2:26" hidden="1" outlineLevel="1">
      <c r="B169" s="494" t="s">
        <v>304</v>
      </c>
      <c r="C169" s="456">
        <f>IF('R8a - Net Debt input'!D98 = "","",'R8a - Net Debt input'!D98)</f>
        <v>40897</v>
      </c>
      <c r="D169" s="456">
        <f>IF('R8a - Net Debt input'!E98 = "","",'R8a - Net Debt input'!E98)</f>
        <v>44275</v>
      </c>
      <c r="E169" s="465" t="str">
        <f>IF('R8a - Net Debt input'!F98 = "","",'R8a - Net Debt input'!F98)</f>
        <v>9.3 YR FLOATING RATE DEBT: PAY 12M/1Y RPI 0.9600% REAL RATE GBP 100.0 M MAT: 20-MAR-2021</v>
      </c>
      <c r="F169" s="466" t="str">
        <f>IF('R8a - Net Debt input'!G98 = "","",'R8a - Net Debt input'!G98)</f>
        <v>Inflation-linked</v>
      </c>
      <c r="G169" s="1153" t="str">
        <f>IF('R8a - Net Debt input'!H98 = "","",'R8a - Net Debt input'!H98)</f>
        <v>Senior</v>
      </c>
      <c r="H169" s="466" t="str">
        <f>IF('R8a - Net Debt input'!I98 = "","",'R8a - Net Debt input'!I98)</f>
        <v>RPI 12 month</v>
      </c>
      <c r="I169" s="736">
        <f>IF('R8a - Net Debt input'!J98 = "","",'R8a - Net Debt input'!J98)</f>
        <v>9.5999999999999992E-3</v>
      </c>
      <c r="J169" s="451"/>
      <c r="K169" s="452"/>
      <c r="L169" s="453"/>
      <c r="M169" s="1394">
        <v>0</v>
      </c>
      <c r="N169" s="1394">
        <v>0</v>
      </c>
      <c r="O169" s="1394">
        <v>0</v>
      </c>
      <c r="P169" s="1394">
        <v>0</v>
      </c>
      <c r="Q169" s="1394">
        <v>5.5</v>
      </c>
      <c r="R169" s="1394">
        <v>4.0999999999999996</v>
      </c>
      <c r="S169" s="1394">
        <v>4.3</v>
      </c>
      <c r="T169" s="1394">
        <v>2.8</v>
      </c>
      <c r="U169" s="1394">
        <v>0</v>
      </c>
      <c r="V169" s="1394">
        <v>0</v>
      </c>
      <c r="W169" s="1394">
        <v>0</v>
      </c>
      <c r="X169" s="1394">
        <v>0</v>
      </c>
      <c r="Y169" s="1394">
        <v>0</v>
      </c>
      <c r="Z169" s="1506"/>
    </row>
    <row r="170" spans="2:26" hidden="1" outlineLevel="1">
      <c r="B170" s="494" t="s">
        <v>305</v>
      </c>
      <c r="C170" s="456">
        <f>IF('R8a - Net Debt input'!D99 = "","",'R8a - Net Debt input'!D99)</f>
        <v>41290</v>
      </c>
      <c r="D170" s="456">
        <f>IF('R8a - Net Debt input'!E99 = "","",'R8a - Net Debt input'!E99)</f>
        <v>44942</v>
      </c>
      <c r="E170" s="465" t="str">
        <f>IF('R8a - Net Debt input'!F99 = "","",'R8a - Net Debt input'!F99)</f>
        <v>10 YR FLOATING RATE DEBT: PAY 12M/1Y RPI 1.0000% REAL RATE GBP 100.0 M MAT: 16-JAN-2023</v>
      </c>
      <c r="F170" s="466" t="str">
        <f>IF('R8a - Net Debt input'!G99 = "","",'R8a - Net Debt input'!G99)</f>
        <v>Inflation-linked</v>
      </c>
      <c r="G170" s="1153" t="str">
        <f>IF('R8a - Net Debt input'!H99 = "","",'R8a - Net Debt input'!H99)</f>
        <v>Senior</v>
      </c>
      <c r="H170" s="466" t="str">
        <f>IF('R8a - Net Debt input'!I99 = "","",'R8a - Net Debt input'!I99)</f>
        <v>RPI 12 month</v>
      </c>
      <c r="I170" s="736">
        <f>IF('R8a - Net Debt input'!J99 = "","",'R8a - Net Debt input'!J99)</f>
        <v>0.01</v>
      </c>
      <c r="J170" s="451"/>
      <c r="K170" s="452"/>
      <c r="L170" s="453"/>
      <c r="M170" s="1394">
        <v>0</v>
      </c>
      <c r="N170" s="1394">
        <v>0</v>
      </c>
      <c r="O170" s="1394">
        <v>0</v>
      </c>
      <c r="P170" s="1394">
        <v>0</v>
      </c>
      <c r="Q170" s="1394">
        <v>5.0999999999999996</v>
      </c>
      <c r="R170" s="1394">
        <v>4.3</v>
      </c>
      <c r="S170" s="1394">
        <v>3.4</v>
      </c>
      <c r="T170" s="1394">
        <v>3.3</v>
      </c>
      <c r="U170" s="1394">
        <v>3.9790983606557289</v>
      </c>
      <c r="V170" s="1394">
        <v>2.9583012295081965</v>
      </c>
      <c r="W170" s="1394">
        <v>0</v>
      </c>
      <c r="X170" s="1394">
        <v>0</v>
      </c>
      <c r="Y170" s="1394">
        <v>0</v>
      </c>
      <c r="Z170" s="1506"/>
    </row>
    <row r="171" spans="2:26" hidden="1" outlineLevel="1">
      <c r="B171" s="494" t="s">
        <v>306</v>
      </c>
      <c r="C171" s="456">
        <f>IF('R8a - Net Debt input'!D100 = "","",'R8a - Net Debt input'!D100)</f>
        <v>42207</v>
      </c>
      <c r="D171" s="456">
        <f>IF('R8a - Net Debt input'!E100 = "","",'R8a - Net Debt input'!E100)</f>
        <v>48782</v>
      </c>
      <c r="E171" s="465" t="str">
        <f>IF('R8a - Net Debt input'!F100 = "","",'R8a - Net Debt input'!F100)</f>
        <v>18 YR FLOATING RATE DEBT: PAY 12M/1Y RPI GBP 150.0 M MAT: 22-JUL-2033</v>
      </c>
      <c r="F171" s="466" t="str">
        <f>IF('R8a - Net Debt input'!G100 = "","",'R8a - Net Debt input'!G100)</f>
        <v>Inflation-linked</v>
      </c>
      <c r="G171" s="1153" t="str">
        <f>IF('R8a - Net Debt input'!H100 = "","",'R8a - Net Debt input'!H100)</f>
        <v>Senior</v>
      </c>
      <c r="H171" s="466" t="str">
        <f>IF('R8a - Net Debt input'!I100 = "","",'R8a - Net Debt input'!I100)</f>
        <v>RPI 12 month</v>
      </c>
      <c r="I171" s="736">
        <f>IF('R8a - Net Debt input'!J100 = "","",'R8a - Net Debt input'!J100)</f>
        <v>0</v>
      </c>
      <c r="J171" s="451"/>
      <c r="K171" s="452"/>
      <c r="L171" s="453"/>
      <c r="M171" s="1394">
        <v>0</v>
      </c>
      <c r="N171" s="1394">
        <v>0</v>
      </c>
      <c r="O171" s="1394">
        <v>0</v>
      </c>
      <c r="P171" s="1394">
        <v>0</v>
      </c>
      <c r="Q171" s="1394">
        <v>5.7</v>
      </c>
      <c r="R171" s="1394">
        <v>4.3</v>
      </c>
      <c r="S171" s="1394">
        <v>2.8</v>
      </c>
      <c r="T171" s="1394">
        <v>2.5</v>
      </c>
      <c r="U171" s="1394">
        <v>4.2</v>
      </c>
      <c r="V171" s="1394">
        <v>3.8</v>
      </c>
      <c r="W171" s="1394">
        <v>3.6</v>
      </c>
      <c r="X171" s="1394">
        <v>3.3</v>
      </c>
      <c r="Y171" s="1394">
        <v>3</v>
      </c>
      <c r="Z171" s="1506"/>
    </row>
    <row r="172" spans="2:26" hidden="1" outlineLevel="1">
      <c r="B172" s="494" t="s">
        <v>307</v>
      </c>
      <c r="C172" s="456">
        <f>IF('R8a - Net Debt input'!D101 = "","",'R8a - Net Debt input'!D101)</f>
        <v>42220</v>
      </c>
      <c r="D172" s="456">
        <f>IF('R8a - Net Debt input'!E101 = "","",'R8a - Net Debt input'!E101)</f>
        <v>48795</v>
      </c>
      <c r="E172" s="465" t="str">
        <f>IF('R8a - Net Debt input'!F101 = "","",'R8a - Net Debt input'!F101)</f>
        <v>18 YR FLOATING RATE DEBT: PAY 12M/1Y RPI GBP 150.0 M MAT: 04-AUG-2033</v>
      </c>
      <c r="F172" s="466" t="str">
        <f>IF('R8a - Net Debt input'!G101 = "","",'R8a - Net Debt input'!G101)</f>
        <v>Inflation-linked</v>
      </c>
      <c r="G172" s="1153" t="str">
        <f>IF('R8a - Net Debt input'!H101 = "","",'R8a - Net Debt input'!H101)</f>
        <v>Senior</v>
      </c>
      <c r="H172" s="466" t="str">
        <f>IF('R8a - Net Debt input'!I101 = "","",'R8a - Net Debt input'!I101)</f>
        <v>RPI 12 month</v>
      </c>
      <c r="I172" s="736">
        <f>IF('R8a - Net Debt input'!J101 = "","",'R8a - Net Debt input'!J101)</f>
        <v>0</v>
      </c>
      <c r="J172" s="451"/>
      <c r="K172" s="452"/>
      <c r="L172" s="453"/>
      <c r="M172" s="1394">
        <v>0</v>
      </c>
      <c r="N172" s="1394">
        <v>0</v>
      </c>
      <c r="O172" s="1394">
        <v>0</v>
      </c>
      <c r="P172" s="1394">
        <v>0</v>
      </c>
      <c r="Q172" s="1394">
        <v>5.8</v>
      </c>
      <c r="R172" s="1394">
        <v>4.4000000000000004</v>
      </c>
      <c r="S172" s="1394">
        <v>2.9</v>
      </c>
      <c r="T172" s="1394">
        <v>2.2000000000000002</v>
      </c>
      <c r="U172" s="1394">
        <v>4.2</v>
      </c>
      <c r="V172" s="1394">
        <v>3.8</v>
      </c>
      <c r="W172" s="1394">
        <v>3.6</v>
      </c>
      <c r="X172" s="1394">
        <v>3.2</v>
      </c>
      <c r="Y172" s="1394">
        <v>3</v>
      </c>
      <c r="Z172" s="1506"/>
    </row>
    <row r="173" spans="2:26" hidden="1" outlineLevel="1">
      <c r="B173" s="494" t="s">
        <v>308</v>
      </c>
      <c r="C173" s="456">
        <f>IF('R8a - Net Debt input'!D102 = "","",'R8a - Net Debt input'!D102)</f>
        <v>42360</v>
      </c>
      <c r="D173" s="456">
        <f>IF('R8a - Net Debt input'!E102 = "","",'R8a - Net Debt input'!E102)</f>
        <v>48935</v>
      </c>
      <c r="E173" s="465" t="str">
        <f>IF('R8a - Net Debt input'!F102 = "","",'R8a - Net Debt input'!F102)</f>
        <v>18 YR FLOATING RATE DEBT: PAY 12M/1Y RPI GBP 300.0 M MAT: 22-DEC-2033</v>
      </c>
      <c r="F173" s="466" t="str">
        <f>IF('R8a - Net Debt input'!G102 = "","",'R8a - Net Debt input'!G102)</f>
        <v>Inflation-linked</v>
      </c>
      <c r="G173" s="1153" t="str">
        <f>IF('R8a - Net Debt input'!H102 = "","",'R8a - Net Debt input'!H102)</f>
        <v>Senior</v>
      </c>
      <c r="H173" s="466" t="str">
        <f>IF('R8a - Net Debt input'!I102 = "","",'R8a - Net Debt input'!I102)</f>
        <v>RPI 12 month</v>
      </c>
      <c r="I173" s="736">
        <f>IF('R8a - Net Debt input'!J102 = "","",'R8a - Net Debt input'!J102)</f>
        <v>0</v>
      </c>
      <c r="J173" s="451"/>
      <c r="K173" s="452"/>
      <c r="L173" s="453"/>
      <c r="M173" s="1394">
        <v>0</v>
      </c>
      <c r="N173" s="1394">
        <v>0</v>
      </c>
      <c r="O173" s="1394">
        <v>0</v>
      </c>
      <c r="P173" s="1394">
        <v>0</v>
      </c>
      <c r="Q173" s="1394">
        <v>11.1</v>
      </c>
      <c r="R173" s="1394">
        <v>8.5</v>
      </c>
      <c r="S173" s="1394">
        <v>6</v>
      </c>
      <c r="T173" s="1394">
        <v>5.7</v>
      </c>
      <c r="U173" s="1394">
        <v>8.6</v>
      </c>
      <c r="V173" s="1394">
        <v>8</v>
      </c>
      <c r="W173" s="1394">
        <v>7.5</v>
      </c>
      <c r="X173" s="1394">
        <v>6.8</v>
      </c>
      <c r="Y173" s="1394">
        <v>6.3</v>
      </c>
      <c r="Z173" s="1506"/>
    </row>
    <row r="174" spans="2:26" hidden="1" outlineLevel="1">
      <c r="B174" s="494" t="s">
        <v>309</v>
      </c>
      <c r="C174" s="456">
        <f>IF('R8a - Net Debt input'!D103 = "","",'R8a - Net Debt input'!D103)</f>
        <v>42543</v>
      </c>
      <c r="D174" s="456">
        <f>IF('R8a - Net Debt input'!E103 = "","",'R8a - Net Debt input'!E103)</f>
        <v>49117</v>
      </c>
      <c r="E174" s="465" t="str">
        <f>IF('R8a - Net Debt input'!F103 = "","",'R8a - Net Debt input'!F103)</f>
        <v>18 YR FLOATING RATE DEBT: PAY 12M/1Y RPI GBP 300.0 M MAT: 22-JUN-2034</v>
      </c>
      <c r="F174" s="466" t="str">
        <f>IF('R8a - Net Debt input'!G103 = "","",'R8a - Net Debt input'!G103)</f>
        <v>Inflation-linked</v>
      </c>
      <c r="G174" s="1153" t="str">
        <f>IF('R8a - Net Debt input'!H103 = "","",'R8a - Net Debt input'!H103)</f>
        <v>Senior</v>
      </c>
      <c r="H174" s="466" t="str">
        <f>IF('R8a - Net Debt input'!I103 = "","",'R8a - Net Debt input'!I103)</f>
        <v>RPI 12 month</v>
      </c>
      <c r="I174" s="736">
        <f>IF('R8a - Net Debt input'!J103 = "","",'R8a - Net Debt input'!J103)</f>
        <v>0</v>
      </c>
      <c r="J174" s="451"/>
      <c r="K174" s="452"/>
      <c r="L174" s="453"/>
      <c r="M174" s="1394">
        <v>0</v>
      </c>
      <c r="N174" s="1394">
        <v>0</v>
      </c>
      <c r="O174" s="1394">
        <v>0</v>
      </c>
      <c r="P174" s="1394">
        <v>0</v>
      </c>
      <c r="Q174" s="1394">
        <v>11</v>
      </c>
      <c r="R174" s="1394">
        <v>8.6999999999999993</v>
      </c>
      <c r="S174" s="1394">
        <v>6.1</v>
      </c>
      <c r="T174" s="1394">
        <v>5.9</v>
      </c>
      <c r="U174" s="1394">
        <v>8.9</v>
      </c>
      <c r="V174" s="1394">
        <v>8.1999999999999993</v>
      </c>
      <c r="W174" s="1394">
        <v>7.8</v>
      </c>
      <c r="X174" s="1394">
        <v>7.1</v>
      </c>
      <c r="Y174" s="1394">
        <v>6.6</v>
      </c>
      <c r="Z174" s="1506"/>
    </row>
    <row r="175" spans="2:26" hidden="1" outlineLevel="1">
      <c r="B175" s="495" t="s">
        <v>310</v>
      </c>
      <c r="C175" s="456" t="str">
        <f>IF('R8a - Net Debt input'!D104 = "","",'R8a - Net Debt input'!D104)</f>
        <v/>
      </c>
      <c r="D175" s="456" t="str">
        <f>IF('R8a - Net Debt input'!E104 = "","",'R8a - Net Debt input'!E104)</f>
        <v/>
      </c>
      <c r="E175" s="465" t="str">
        <f>IF('R8a - Net Debt input'!F104 = "","",'R8a - Net Debt input'!F104)</f>
        <v/>
      </c>
      <c r="F175" s="466" t="str">
        <f>IF('R8a - Net Debt input'!G104 = "","",'R8a - Net Debt input'!G104)</f>
        <v/>
      </c>
      <c r="G175" s="1153" t="str">
        <f>IF('R8a - Net Debt input'!H104 = "","",'R8a - Net Debt input'!H104)</f>
        <v/>
      </c>
      <c r="H175" s="466" t="str">
        <f>IF('R8a - Net Debt input'!I104 = "","",'R8a - Net Debt input'!I104)</f>
        <v/>
      </c>
      <c r="I175" s="736" t="str">
        <f>IF('R8a - Net Debt input'!J104 = "","",'R8a - Net Debt input'!J104)</f>
        <v/>
      </c>
      <c r="J175" s="451"/>
      <c r="K175" s="452"/>
      <c r="L175" s="453"/>
      <c r="M175" s="1394">
        <v>9</v>
      </c>
      <c r="N175" s="1394">
        <v>5</v>
      </c>
      <c r="O175" s="1394">
        <v>8</v>
      </c>
      <c r="P175" s="1394">
        <v>38</v>
      </c>
      <c r="Q175" s="1394">
        <v>0</v>
      </c>
      <c r="R175" s="1394">
        <v>0</v>
      </c>
      <c r="S175" s="1394">
        <v>0</v>
      </c>
      <c r="T175" s="1394">
        <v>0</v>
      </c>
      <c r="U175" s="1394">
        <v>0</v>
      </c>
      <c r="V175" s="1394">
        <v>0</v>
      </c>
      <c r="W175" s="1394">
        <v>0</v>
      </c>
      <c r="X175" s="1394">
        <v>0</v>
      </c>
      <c r="Y175" s="1394">
        <v>0</v>
      </c>
      <c r="Z175" s="1506"/>
    </row>
    <row r="176" spans="2:26" hidden="1" outlineLevel="1">
      <c r="B176" s="495" t="s">
        <v>1116</v>
      </c>
      <c r="C176" s="456" t="str">
        <f>IF('R8a - Net Debt input'!D105 = "","",'R8a - Net Debt input'!D105)</f>
        <v/>
      </c>
      <c r="D176" s="456" t="str">
        <f>IF('R8a - Net Debt input'!E105 = "","",'R8a - Net Debt input'!E105)</f>
        <v/>
      </c>
      <c r="E176" s="465" t="str">
        <f>IF('R8a - Net Debt input'!F105 = "","",'R8a - Net Debt input'!F105)</f>
        <v>IFRS 16 Right of Use Lease Liability</v>
      </c>
      <c r="F176" s="466" t="str">
        <f>IF('R8a - Net Debt input'!G105 = "","",'R8a - Net Debt input'!G105)</f>
        <v/>
      </c>
      <c r="G176" s="1153" t="str">
        <f>IF('R8a - Net Debt input'!H105 = "","",'R8a - Net Debt input'!H105)</f>
        <v/>
      </c>
      <c r="H176" s="466" t="str">
        <f>IF('R8a - Net Debt input'!I105 = "","",'R8a - Net Debt input'!I105)</f>
        <v/>
      </c>
      <c r="I176" s="736" t="str">
        <f>IF('R8a - Net Debt input'!J105 = "","",'R8a - Net Debt input'!J105)</f>
        <v/>
      </c>
      <c r="J176" s="451"/>
      <c r="K176" s="452"/>
      <c r="L176" s="453"/>
      <c r="M176" s="1394">
        <v>0</v>
      </c>
      <c r="N176" s="1394">
        <v>0</v>
      </c>
      <c r="O176" s="1394">
        <v>0</v>
      </c>
      <c r="P176" s="1394">
        <v>0</v>
      </c>
      <c r="Q176" s="1394">
        <v>0</v>
      </c>
      <c r="R176" s="1394">
        <v>0</v>
      </c>
      <c r="S176" s="1394">
        <v>1.2</v>
      </c>
      <c r="T176" s="1394">
        <v>1.2</v>
      </c>
      <c r="U176" s="1394">
        <v>1.2</v>
      </c>
      <c r="V176" s="1394">
        <v>1.2</v>
      </c>
      <c r="W176" s="1394">
        <v>1.2</v>
      </c>
      <c r="X176" s="1394">
        <v>1.2</v>
      </c>
      <c r="Y176" s="1394">
        <v>1.2</v>
      </c>
      <c r="Z176" s="1506"/>
    </row>
    <row r="177" spans="1:32" hidden="1" outlineLevel="1">
      <c r="B177" s="495" t="s">
        <v>1117</v>
      </c>
      <c r="C177" s="456">
        <f>IF('R8a - Net Debt input'!D106 = "","",'R8a - Net Debt input'!D106)</f>
        <v>43802</v>
      </c>
      <c r="D177" s="456">
        <f>IF('R8a - Net Debt input'!E106 = "","",'R8a - Net Debt input'!E106)</f>
        <v>44344</v>
      </c>
      <c r="E177" s="465" t="str">
        <f>IF('R8a - Net Debt input'!F106 = "","",'R8a - Net Debt input'!F106)</f>
        <v>1.5 YR FLOATING RATE DEBT: PAY 3M Libor +50 bp GBP 300.0 M MAT: 28-MAY-2021</v>
      </c>
      <c r="F177" s="466" t="str">
        <f>IF('R8a - Net Debt input'!G106 = "","",'R8a - Net Debt input'!G106)</f>
        <v>Floating</v>
      </c>
      <c r="G177" s="1153" t="str">
        <f>IF('R8a - Net Debt input'!H106 = "","",'R8a - Net Debt input'!H106)</f>
        <v>Senior</v>
      </c>
      <c r="H177" s="466" t="str">
        <f>IF('R8a - Net Debt input'!I106 = "","",'R8a - Net Debt input'!I106)</f>
        <v>LIBOR 3 month</v>
      </c>
      <c r="I177" s="736">
        <f>IF('R8a - Net Debt input'!J106 = "","",'R8a - Net Debt input'!J106)</f>
        <v>5.0000000000000001E-3</v>
      </c>
      <c r="J177" s="451"/>
      <c r="K177" s="452"/>
      <c r="L177" s="453"/>
      <c r="M177" s="1394">
        <v>0</v>
      </c>
      <c r="N177" s="1394">
        <v>0</v>
      </c>
      <c r="O177" s="1394">
        <v>0</v>
      </c>
      <c r="P177" s="1394">
        <v>0</v>
      </c>
      <c r="Q177" s="1394">
        <v>0</v>
      </c>
      <c r="R177" s="1394">
        <v>0</v>
      </c>
      <c r="S177" s="1394">
        <v>1.7</v>
      </c>
      <c r="T177" s="1394">
        <v>0</v>
      </c>
      <c r="U177" s="1394">
        <v>0</v>
      </c>
      <c r="V177" s="1394">
        <v>0</v>
      </c>
      <c r="W177" s="1394">
        <v>0</v>
      </c>
      <c r="X177" s="1394">
        <v>0</v>
      </c>
      <c r="Y177" s="1394">
        <v>0</v>
      </c>
      <c r="Z177" s="1506"/>
    </row>
    <row r="178" spans="1:32" hidden="1" outlineLevel="1">
      <c r="B178" s="495" t="s">
        <v>1118</v>
      </c>
      <c r="C178" s="456">
        <f>IF('R8a - Net Debt input'!D107 = "","",'R8a - Net Debt input'!D107)</f>
        <v>43738</v>
      </c>
      <c r="D178" s="456">
        <f>IF('R8a - Net Debt input'!E107 = "","",'R8a - Net Debt input'!E107)</f>
        <v>44285</v>
      </c>
      <c r="E178" s="465" t="str">
        <f>IF('R8a - Net Debt input'!F107 = "","",'R8a - Net Debt input'!F107)</f>
        <v>1.5 YR FLOATING RATE DEBT: PAY 3M Libor +58 bp GBP 250.0 M MAT: 30-MAR-2021</v>
      </c>
      <c r="F178" s="466" t="str">
        <f>IF('R8a - Net Debt input'!G107 = "","",'R8a - Net Debt input'!G107)</f>
        <v>Floating</v>
      </c>
      <c r="G178" s="1153" t="str">
        <f>IF('R8a - Net Debt input'!H107 = "","",'R8a - Net Debt input'!H107)</f>
        <v>Senior</v>
      </c>
      <c r="H178" s="466" t="str">
        <f>IF('R8a - Net Debt input'!I107 = "","",'R8a - Net Debt input'!I107)</f>
        <v>LIBOR 3 month</v>
      </c>
      <c r="I178" s="736">
        <f>IF('R8a - Net Debt input'!J107 = "","",'R8a - Net Debt input'!J107)</f>
        <v>5.7499999999999999E-3</v>
      </c>
      <c r="J178" s="451"/>
      <c r="K178" s="452"/>
      <c r="L178" s="453"/>
      <c r="M178" s="1394">
        <v>0</v>
      </c>
      <c r="N178" s="1394">
        <v>0</v>
      </c>
      <c r="O178" s="1394">
        <v>0</v>
      </c>
      <c r="P178" s="1394">
        <v>0</v>
      </c>
      <c r="Q178" s="1394">
        <v>0</v>
      </c>
      <c r="R178" s="1394">
        <v>0</v>
      </c>
      <c r="S178" s="1394">
        <v>1.8</v>
      </c>
      <c r="T178" s="1394">
        <v>1.2</v>
      </c>
      <c r="U178" s="1394">
        <v>0</v>
      </c>
      <c r="V178" s="1394">
        <v>0</v>
      </c>
      <c r="W178" s="1394">
        <v>0</v>
      </c>
      <c r="X178" s="1394">
        <v>0</v>
      </c>
      <c r="Y178" s="1394">
        <v>0</v>
      </c>
      <c r="Z178" s="1506"/>
    </row>
    <row r="179" spans="1:32" hidden="1" outlineLevel="1">
      <c r="B179" s="347"/>
      <c r="C179" s="352"/>
      <c r="D179" s="352"/>
      <c r="E179" s="352"/>
      <c r="F179" s="352"/>
      <c r="L179" s="362" t="s">
        <v>12</v>
      </c>
      <c r="M179" s="1385">
        <f t="shared" ref="M179:Y179" si="66">SUM(M167:M178)</f>
        <v>9</v>
      </c>
      <c r="N179" s="1385">
        <f t="shared" si="66"/>
        <v>5</v>
      </c>
      <c r="O179" s="1385">
        <f t="shared" si="66"/>
        <v>8</v>
      </c>
      <c r="P179" s="1385">
        <f t="shared" si="66"/>
        <v>38</v>
      </c>
      <c r="Q179" s="1385">
        <f t="shared" si="66"/>
        <v>53.5</v>
      </c>
      <c r="R179" s="1385">
        <f t="shared" si="66"/>
        <v>44.5</v>
      </c>
      <c r="S179" s="1385">
        <f t="shared" si="66"/>
        <v>40.700000000000003</v>
      </c>
      <c r="T179" s="1385">
        <f t="shared" si="66"/>
        <v>33.700000000000003</v>
      </c>
      <c r="U179" s="1385">
        <f t="shared" si="66"/>
        <v>39.249248370655728</v>
      </c>
      <c r="V179" s="1385">
        <f t="shared" si="66"/>
        <v>36.866163239508197</v>
      </c>
      <c r="W179" s="1385">
        <f t="shared" si="66"/>
        <v>33.862380620000003</v>
      </c>
      <c r="X179" s="1385">
        <f t="shared" si="66"/>
        <v>32.398758170000001</v>
      </c>
      <c r="Y179" s="1385">
        <f t="shared" si="66"/>
        <v>31.37760956</v>
      </c>
      <c r="Z179" s="1506"/>
    </row>
    <row r="180" spans="1:32" s="1441" customFormat="1" hidden="1" outlineLevel="1">
      <c r="A180" s="1441" t="s">
        <v>1140</v>
      </c>
      <c r="B180" s="1442"/>
      <c r="C180" s="1443"/>
      <c r="E180" s="1444"/>
      <c r="F180" s="1444"/>
      <c r="L180" s="1445"/>
      <c r="M180" s="1446">
        <v>0</v>
      </c>
      <c r="N180" s="1446">
        <v>0</v>
      </c>
      <c r="O180" s="1446">
        <v>0</v>
      </c>
      <c r="P180" s="1446">
        <v>0</v>
      </c>
      <c r="Q180" s="1446">
        <v>0</v>
      </c>
      <c r="R180" s="1446">
        <v>0</v>
      </c>
      <c r="S180" s="1446">
        <v>0</v>
      </c>
      <c r="T180" s="1446">
        <v>0</v>
      </c>
      <c r="U180" s="1446">
        <v>0</v>
      </c>
      <c r="V180" s="1446">
        <v>0</v>
      </c>
      <c r="W180" s="1446">
        <v>0</v>
      </c>
      <c r="X180" s="1446">
        <v>0</v>
      </c>
      <c r="Y180" s="1446">
        <v>0</v>
      </c>
      <c r="Z180" s="356"/>
      <c r="AA180" s="1444"/>
      <c r="AB180" s="1444"/>
      <c r="AC180" s="1444"/>
      <c r="AD180" s="1444"/>
      <c r="AE180" s="1444"/>
      <c r="AF180" s="1444"/>
    </row>
    <row r="181" spans="1:32" ht="17.399999999999999" hidden="1" outlineLevel="1">
      <c r="C181" s="344"/>
      <c r="D181" s="548" t="s">
        <v>300</v>
      </c>
      <c r="E181" s="549"/>
      <c r="F181" s="549"/>
      <c r="G181" s="549"/>
      <c r="H181" s="549"/>
      <c r="I181" s="549"/>
      <c r="J181" s="549"/>
      <c r="K181" s="549"/>
      <c r="L181" s="602"/>
      <c r="M181" s="549"/>
      <c r="N181" s="549"/>
      <c r="O181" s="549"/>
      <c r="P181" s="549"/>
      <c r="Q181" s="549"/>
      <c r="R181" s="549"/>
      <c r="S181" s="549"/>
      <c r="T181" s="549"/>
      <c r="U181" s="578"/>
      <c r="V181" s="549"/>
      <c r="W181" s="549"/>
      <c r="X181" s="549"/>
      <c r="Y181" s="549"/>
    </row>
    <row r="182" spans="1:32" s="374" customFormat="1" ht="17.399999999999999" hidden="1" outlineLevel="1">
      <c r="D182" s="554"/>
      <c r="L182" s="603"/>
      <c r="U182" s="579"/>
    </row>
    <row r="183" spans="1:32" ht="37.799999999999997" hidden="1" outlineLevel="1">
      <c r="B183" s="608" t="s">
        <v>289</v>
      </c>
      <c r="C183" s="698" t="str">
        <f t="shared" ref="C183:I185" si="67">C165</f>
        <v>Issue date</v>
      </c>
      <c r="D183" s="505" t="str">
        <f t="shared" si="67"/>
        <v>Maturity date</v>
      </c>
      <c r="E183" s="505" t="str">
        <f t="shared" si="67"/>
        <v>Description</v>
      </c>
      <c r="F183" s="505" t="str">
        <f t="shared" si="67"/>
        <v>Loan type</v>
      </c>
      <c r="G183" s="505" t="str">
        <f t="shared" si="67"/>
        <v>Payment rank</v>
      </c>
      <c r="H183" s="499" t="str">
        <f t="shared" si="67"/>
        <v>Reference rate</v>
      </c>
      <c r="I183" s="500" t="str">
        <f t="shared" si="67"/>
        <v>Interest rate / margin spread on reference rate</v>
      </c>
      <c r="L183" s="454"/>
      <c r="Q183" s="350"/>
      <c r="R183" s="350"/>
      <c r="U183" s="574"/>
      <c r="Y183" s="346"/>
    </row>
    <row r="184" spans="1:32" hidden="1" outlineLevel="1">
      <c r="B184" s="384"/>
      <c r="C184" s="506" t="str">
        <f t="shared" si="67"/>
        <v>dd/mm/yyyy</v>
      </c>
      <c r="D184" s="507" t="str">
        <f t="shared" si="67"/>
        <v>dd/mm/yyyy</v>
      </c>
      <c r="E184" s="507" t="str">
        <f t="shared" si="67"/>
        <v/>
      </c>
      <c r="F184" s="507" t="str">
        <f t="shared" si="67"/>
        <v/>
      </c>
      <c r="G184" s="507" t="str">
        <f t="shared" si="67"/>
        <v/>
      </c>
      <c r="H184" s="507" t="str">
        <f t="shared" si="67"/>
        <v/>
      </c>
      <c r="I184" s="508" t="str">
        <f t="shared" si="67"/>
        <v xml:space="preserve">% </v>
      </c>
      <c r="L184" s="454"/>
      <c r="M184" s="433" t="s">
        <v>290</v>
      </c>
      <c r="N184" s="434" t="s">
        <v>290</v>
      </c>
      <c r="O184" s="434" t="s">
        <v>290</v>
      </c>
      <c r="P184" s="434" t="s">
        <v>290</v>
      </c>
      <c r="Q184" s="434" t="s">
        <v>290</v>
      </c>
      <c r="R184" s="434" t="s">
        <v>290</v>
      </c>
      <c r="S184" s="434" t="s">
        <v>290</v>
      </c>
      <c r="T184" s="565" t="s">
        <v>290</v>
      </c>
      <c r="U184" s="580" t="s">
        <v>290</v>
      </c>
      <c r="V184" s="434" t="s">
        <v>290</v>
      </c>
      <c r="W184" s="434" t="s">
        <v>290</v>
      </c>
      <c r="X184" s="434" t="s">
        <v>290</v>
      </c>
      <c r="Y184" s="435" t="s">
        <v>290</v>
      </c>
    </row>
    <row r="185" spans="1:32" hidden="1" outlineLevel="1">
      <c r="B185" s="493" t="s">
        <v>302</v>
      </c>
      <c r="C185" s="1284">
        <f t="shared" si="67"/>
        <v>42692</v>
      </c>
      <c r="D185" s="1269">
        <f t="shared" si="67"/>
        <v>46344</v>
      </c>
      <c r="E185" s="1285" t="str">
        <f t="shared" si="67"/>
        <v>10 YR FIXED RATE DEBT: PAY 1.89700% GBP 300.0 M MAT: 18-NOV-2026</v>
      </c>
      <c r="F185" s="1286" t="str">
        <f t="shared" si="67"/>
        <v>Fixed rate</v>
      </c>
      <c r="G185" s="1287" t="str">
        <f t="shared" si="67"/>
        <v>Senior</v>
      </c>
      <c r="H185" s="1286" t="str">
        <f t="shared" si="67"/>
        <v>Not applicable</v>
      </c>
      <c r="I185" s="1273">
        <f t="shared" si="67"/>
        <v>1.8970000000000001E-2</v>
      </c>
      <c r="J185" s="451"/>
      <c r="K185" s="452"/>
      <c r="L185" s="453"/>
      <c r="M185" s="1394">
        <v>0</v>
      </c>
      <c r="N185" s="1394">
        <v>0</v>
      </c>
      <c r="O185" s="1394">
        <v>0</v>
      </c>
      <c r="P185" s="1394">
        <v>0</v>
      </c>
      <c r="Q185" s="1394">
        <v>5.7</v>
      </c>
      <c r="R185" s="1394">
        <v>5.7</v>
      </c>
      <c r="S185" s="1394">
        <v>5.7</v>
      </c>
      <c r="T185" s="1394">
        <v>5.7</v>
      </c>
      <c r="U185" s="1394">
        <v>5.7</v>
      </c>
      <c r="V185" s="1394">
        <v>5.7</v>
      </c>
      <c r="W185" s="1394">
        <v>5.7</v>
      </c>
      <c r="X185" s="1394">
        <v>5.7</v>
      </c>
      <c r="Y185" s="1394">
        <v>3.6131147540983601</v>
      </c>
      <c r="Z185" s="1506"/>
    </row>
    <row r="186" spans="1:32" hidden="1" outlineLevel="1">
      <c r="B186" s="494" t="s">
        <v>303</v>
      </c>
      <c r="C186" s="1284">
        <f t="shared" ref="C186:I186" si="68">C168</f>
        <v>42710</v>
      </c>
      <c r="D186" s="1269">
        <f t="shared" si="68"/>
        <v>46362</v>
      </c>
      <c r="E186" s="1285" t="str">
        <f t="shared" si="68"/>
        <v>10 YR FLOATING RATE DEBT: PAY 6M Libor +70 bp GBP 300.0 M MAT: 06-DEC-2026</v>
      </c>
      <c r="F186" s="1286" t="str">
        <f t="shared" si="68"/>
        <v>Floating</v>
      </c>
      <c r="G186" s="1287" t="str">
        <f t="shared" si="68"/>
        <v>Senior</v>
      </c>
      <c r="H186" s="1286" t="str">
        <f t="shared" si="68"/>
        <v>LIBOR 6 month</v>
      </c>
      <c r="I186" s="1273">
        <f t="shared" si="68"/>
        <v>6.9800000000000001E-3</v>
      </c>
      <c r="J186" s="451"/>
      <c r="K186" s="452"/>
      <c r="L186" s="453"/>
      <c r="M186" s="1394">
        <v>0</v>
      </c>
      <c r="N186" s="1394">
        <v>0</v>
      </c>
      <c r="O186" s="1394">
        <v>0</v>
      </c>
      <c r="P186" s="1394">
        <v>0</v>
      </c>
      <c r="Q186" s="1394">
        <v>3.5</v>
      </c>
      <c r="R186" s="1394">
        <v>4.0999999999999996</v>
      </c>
      <c r="S186" s="1394">
        <v>4.9000000000000004</v>
      </c>
      <c r="T186" s="1394">
        <v>4</v>
      </c>
      <c r="U186" s="1394">
        <v>4</v>
      </c>
      <c r="V186" s="1394">
        <v>4</v>
      </c>
      <c r="W186" s="1394">
        <v>4</v>
      </c>
      <c r="X186" s="1394">
        <v>4</v>
      </c>
      <c r="Y186" s="1394">
        <v>2.7322404371584699</v>
      </c>
      <c r="Z186" s="1506"/>
    </row>
    <row r="187" spans="1:32" hidden="1" outlineLevel="1">
      <c r="B187" s="494" t="s">
        <v>304</v>
      </c>
      <c r="C187" s="1284">
        <f t="shared" ref="C187:I187" si="69">C169</f>
        <v>40897</v>
      </c>
      <c r="D187" s="1269">
        <f t="shared" si="69"/>
        <v>44275</v>
      </c>
      <c r="E187" s="1285" t="str">
        <f t="shared" si="69"/>
        <v>9.3 YR FLOATING RATE DEBT: PAY 12M/1Y RPI 0.9600% REAL RATE GBP 100.0 M MAT: 20-MAR-2021</v>
      </c>
      <c r="F187" s="1286" t="str">
        <f t="shared" si="69"/>
        <v>Inflation-linked</v>
      </c>
      <c r="G187" s="1287" t="str">
        <f t="shared" si="69"/>
        <v>Senior</v>
      </c>
      <c r="H187" s="1286" t="str">
        <f t="shared" si="69"/>
        <v>RPI 12 month</v>
      </c>
      <c r="I187" s="1273">
        <f t="shared" si="69"/>
        <v>9.5999999999999992E-3</v>
      </c>
      <c r="J187" s="451"/>
      <c r="K187" s="452"/>
      <c r="L187" s="453"/>
      <c r="M187" s="1394">
        <v>0</v>
      </c>
      <c r="N187" s="1394">
        <v>0</v>
      </c>
      <c r="O187" s="1394">
        <v>0</v>
      </c>
      <c r="P187" s="1394">
        <v>0</v>
      </c>
      <c r="Q187" s="1394">
        <v>1.6</v>
      </c>
      <c r="R187" s="1394">
        <v>1.1000000000000001</v>
      </c>
      <c r="S187" s="1394">
        <v>1.2</v>
      </c>
      <c r="T187" s="1394">
        <v>1.2</v>
      </c>
      <c r="U187" s="1394">
        <v>0</v>
      </c>
      <c r="V187" s="1394">
        <v>0</v>
      </c>
      <c r="W187" s="1394">
        <v>0</v>
      </c>
      <c r="X187" s="1394">
        <v>0</v>
      </c>
      <c r="Y187" s="1394">
        <v>0</v>
      </c>
      <c r="Z187" s="1506"/>
    </row>
    <row r="188" spans="1:32" hidden="1" outlineLevel="1">
      <c r="B188" s="494" t="s">
        <v>305</v>
      </c>
      <c r="C188" s="1284">
        <f t="shared" ref="C188:I188" si="70">C170</f>
        <v>41290</v>
      </c>
      <c r="D188" s="1269">
        <f t="shared" si="70"/>
        <v>44942</v>
      </c>
      <c r="E188" s="1285" t="str">
        <f t="shared" si="70"/>
        <v>10 YR FLOATING RATE DEBT: PAY 12M/1Y RPI 1.0000% REAL RATE GBP 100.0 M MAT: 16-JAN-2023</v>
      </c>
      <c r="F188" s="1286" t="str">
        <f t="shared" si="70"/>
        <v>Inflation-linked</v>
      </c>
      <c r="G188" s="1287" t="str">
        <f t="shared" si="70"/>
        <v>Senior</v>
      </c>
      <c r="H188" s="1286" t="str">
        <f t="shared" si="70"/>
        <v>RPI 12 month</v>
      </c>
      <c r="I188" s="1273">
        <f t="shared" si="70"/>
        <v>0.01</v>
      </c>
      <c r="J188" s="451"/>
      <c r="K188" s="452"/>
      <c r="L188" s="453"/>
      <c r="M188" s="1394">
        <v>0</v>
      </c>
      <c r="N188" s="1394">
        <v>0</v>
      </c>
      <c r="O188" s="1394">
        <v>0</v>
      </c>
      <c r="P188" s="1394">
        <v>0</v>
      </c>
      <c r="Q188" s="1394">
        <v>1.1000000000000001</v>
      </c>
      <c r="R188" s="1394">
        <v>1.2</v>
      </c>
      <c r="S188" s="1394">
        <v>1.2</v>
      </c>
      <c r="T188" s="1394">
        <v>1.2</v>
      </c>
      <c r="U188" s="1394">
        <v>0.95409836065573761</v>
      </c>
      <c r="V188" s="1394">
        <v>0</v>
      </c>
      <c r="W188" s="1394">
        <v>0</v>
      </c>
      <c r="X188" s="1394">
        <v>0</v>
      </c>
      <c r="Y188" s="1394">
        <v>0</v>
      </c>
      <c r="Z188" s="1506"/>
    </row>
    <row r="189" spans="1:32" hidden="1" outlineLevel="1">
      <c r="B189" s="494" t="s">
        <v>306</v>
      </c>
      <c r="C189" s="1284">
        <f t="shared" ref="C189:I189" si="71">C171</f>
        <v>42207</v>
      </c>
      <c r="D189" s="1269">
        <f t="shared" si="71"/>
        <v>48782</v>
      </c>
      <c r="E189" s="1285" t="str">
        <f t="shared" si="71"/>
        <v>18 YR FLOATING RATE DEBT: PAY 12M/1Y RPI GBP 150.0 M MAT: 22-JUL-2033</v>
      </c>
      <c r="F189" s="1286" t="str">
        <f t="shared" si="71"/>
        <v>Inflation-linked</v>
      </c>
      <c r="G189" s="1287" t="str">
        <f t="shared" si="71"/>
        <v>Senior</v>
      </c>
      <c r="H189" s="1286" t="str">
        <f t="shared" si="71"/>
        <v>RPI 12 month</v>
      </c>
      <c r="I189" s="1273">
        <f t="shared" si="71"/>
        <v>0</v>
      </c>
      <c r="J189" s="451"/>
      <c r="K189" s="452"/>
      <c r="L189" s="453"/>
      <c r="M189" s="1394">
        <v>0</v>
      </c>
      <c r="N189" s="1394">
        <v>0</v>
      </c>
      <c r="O189" s="1394">
        <v>0</v>
      </c>
      <c r="P189" s="1394">
        <v>0</v>
      </c>
      <c r="Q189" s="1394">
        <v>0</v>
      </c>
      <c r="R189" s="1394">
        <v>0</v>
      </c>
      <c r="S189" s="1394">
        <v>0</v>
      </c>
      <c r="T189" s="1394">
        <v>0</v>
      </c>
      <c r="U189" s="1394">
        <v>0</v>
      </c>
      <c r="V189" s="1394">
        <v>0</v>
      </c>
      <c r="W189" s="1394">
        <v>0</v>
      </c>
      <c r="X189" s="1394">
        <v>0</v>
      </c>
      <c r="Y189" s="1394">
        <v>0</v>
      </c>
      <c r="Z189" s="1506"/>
    </row>
    <row r="190" spans="1:32" hidden="1" outlineLevel="1">
      <c r="B190" s="494" t="s">
        <v>307</v>
      </c>
      <c r="C190" s="1284">
        <f t="shared" ref="C190:I190" si="72">C172</f>
        <v>42220</v>
      </c>
      <c r="D190" s="1269">
        <f t="shared" si="72"/>
        <v>48795</v>
      </c>
      <c r="E190" s="1285" t="str">
        <f t="shared" si="72"/>
        <v>18 YR FLOATING RATE DEBT: PAY 12M/1Y RPI GBP 150.0 M MAT: 04-AUG-2033</v>
      </c>
      <c r="F190" s="1286" t="str">
        <f t="shared" si="72"/>
        <v>Inflation-linked</v>
      </c>
      <c r="G190" s="1287" t="str">
        <f t="shared" si="72"/>
        <v>Senior</v>
      </c>
      <c r="H190" s="1286" t="str">
        <f t="shared" si="72"/>
        <v>RPI 12 month</v>
      </c>
      <c r="I190" s="1273">
        <f t="shared" si="72"/>
        <v>0</v>
      </c>
      <c r="J190" s="451"/>
      <c r="K190" s="452"/>
      <c r="L190" s="453"/>
      <c r="M190" s="1394">
        <v>0</v>
      </c>
      <c r="N190" s="1394">
        <v>0</v>
      </c>
      <c r="O190" s="1394">
        <v>0</v>
      </c>
      <c r="P190" s="1394">
        <v>0</v>
      </c>
      <c r="Q190" s="1394">
        <v>0</v>
      </c>
      <c r="R190" s="1394">
        <v>0</v>
      </c>
      <c r="S190" s="1394">
        <v>0</v>
      </c>
      <c r="T190" s="1394">
        <v>0</v>
      </c>
      <c r="U190" s="1394">
        <v>0</v>
      </c>
      <c r="V190" s="1394">
        <v>0</v>
      </c>
      <c r="W190" s="1394">
        <v>0</v>
      </c>
      <c r="X190" s="1394">
        <v>0</v>
      </c>
      <c r="Y190" s="1394">
        <v>0</v>
      </c>
      <c r="Z190" s="1506"/>
    </row>
    <row r="191" spans="1:32" hidden="1" outlineLevel="1">
      <c r="B191" s="494" t="s">
        <v>308</v>
      </c>
      <c r="C191" s="1284">
        <f t="shared" ref="C191:I191" si="73">C173</f>
        <v>42360</v>
      </c>
      <c r="D191" s="1269">
        <f t="shared" si="73"/>
        <v>48935</v>
      </c>
      <c r="E191" s="1285" t="str">
        <f t="shared" si="73"/>
        <v>18 YR FLOATING RATE DEBT: PAY 12M/1Y RPI GBP 300.0 M MAT: 22-DEC-2033</v>
      </c>
      <c r="F191" s="1286" t="str">
        <f t="shared" si="73"/>
        <v>Inflation-linked</v>
      </c>
      <c r="G191" s="1287" t="str">
        <f t="shared" si="73"/>
        <v>Senior</v>
      </c>
      <c r="H191" s="1286" t="str">
        <f t="shared" si="73"/>
        <v>RPI 12 month</v>
      </c>
      <c r="I191" s="1273">
        <f t="shared" si="73"/>
        <v>0</v>
      </c>
      <c r="J191" s="451"/>
      <c r="K191" s="452"/>
      <c r="L191" s="453"/>
      <c r="M191" s="1394">
        <v>0</v>
      </c>
      <c r="N191" s="1394">
        <v>0</v>
      </c>
      <c r="O191" s="1394">
        <v>0</v>
      </c>
      <c r="P191" s="1394">
        <v>0</v>
      </c>
      <c r="Q191" s="1394">
        <v>0</v>
      </c>
      <c r="R191" s="1394">
        <v>0</v>
      </c>
      <c r="S191" s="1394">
        <v>0</v>
      </c>
      <c r="T191" s="1394">
        <v>0</v>
      </c>
      <c r="U191" s="1394">
        <v>0</v>
      </c>
      <c r="V191" s="1394">
        <v>0</v>
      </c>
      <c r="W191" s="1394">
        <v>0</v>
      </c>
      <c r="X191" s="1394">
        <v>0</v>
      </c>
      <c r="Y191" s="1394">
        <v>0</v>
      </c>
      <c r="Z191" s="1506"/>
    </row>
    <row r="192" spans="1:32" hidden="1" outlineLevel="1">
      <c r="B192" s="494" t="s">
        <v>309</v>
      </c>
      <c r="C192" s="1284">
        <f t="shared" ref="C192:I192" si="74">C174</f>
        <v>42543</v>
      </c>
      <c r="D192" s="1269">
        <f t="shared" si="74"/>
        <v>49117</v>
      </c>
      <c r="E192" s="1285" t="str">
        <f t="shared" si="74"/>
        <v>18 YR FLOATING RATE DEBT: PAY 12M/1Y RPI GBP 300.0 M MAT: 22-JUN-2034</v>
      </c>
      <c r="F192" s="1286" t="str">
        <f t="shared" si="74"/>
        <v>Inflation-linked</v>
      </c>
      <c r="G192" s="1287" t="str">
        <f t="shared" si="74"/>
        <v>Senior</v>
      </c>
      <c r="H192" s="1286" t="str">
        <f t="shared" si="74"/>
        <v>RPI 12 month</v>
      </c>
      <c r="I192" s="1273">
        <f t="shared" si="74"/>
        <v>0</v>
      </c>
      <c r="J192" s="451"/>
      <c r="K192" s="452"/>
      <c r="L192" s="453"/>
      <c r="M192" s="1394">
        <v>0</v>
      </c>
      <c r="N192" s="1394">
        <v>0</v>
      </c>
      <c r="O192" s="1394">
        <v>0</v>
      </c>
      <c r="P192" s="1394">
        <v>0</v>
      </c>
      <c r="Q192" s="1394">
        <v>0</v>
      </c>
      <c r="R192" s="1394">
        <v>0</v>
      </c>
      <c r="S192" s="1394">
        <v>0</v>
      </c>
      <c r="T192" s="1394">
        <v>0</v>
      </c>
      <c r="U192" s="1394">
        <v>0</v>
      </c>
      <c r="V192" s="1394">
        <v>0</v>
      </c>
      <c r="W192" s="1394">
        <v>0</v>
      </c>
      <c r="X192" s="1394">
        <v>0</v>
      </c>
      <c r="Y192" s="1394">
        <v>0</v>
      </c>
      <c r="Z192" s="1506"/>
    </row>
    <row r="193" spans="1:32" hidden="1" outlineLevel="1">
      <c r="B193" s="495" t="s">
        <v>310</v>
      </c>
      <c r="C193" s="1284" t="str">
        <f t="shared" ref="C193:I193" si="75">C175</f>
        <v/>
      </c>
      <c r="D193" s="1269" t="str">
        <f t="shared" si="75"/>
        <v/>
      </c>
      <c r="E193" s="1285" t="str">
        <f t="shared" si="75"/>
        <v/>
      </c>
      <c r="F193" s="1286" t="str">
        <f t="shared" si="75"/>
        <v/>
      </c>
      <c r="G193" s="1287" t="str">
        <f t="shared" si="75"/>
        <v/>
      </c>
      <c r="H193" s="1286" t="str">
        <f t="shared" si="75"/>
        <v/>
      </c>
      <c r="I193" s="1273" t="str">
        <f t="shared" si="75"/>
        <v/>
      </c>
      <c r="J193" s="451"/>
      <c r="K193" s="452"/>
      <c r="L193" s="453"/>
      <c r="M193" s="1394">
        <v>0</v>
      </c>
      <c r="N193" s="1394">
        <v>0</v>
      </c>
      <c r="O193" s="1394">
        <v>0</v>
      </c>
      <c r="P193" s="1394">
        <v>0</v>
      </c>
      <c r="Q193" s="1394">
        <v>0</v>
      </c>
      <c r="R193" s="1394">
        <v>0</v>
      </c>
      <c r="S193" s="1394">
        <v>0</v>
      </c>
      <c r="T193" s="1394">
        <v>0</v>
      </c>
      <c r="U193" s="1394">
        <v>0</v>
      </c>
      <c r="V193" s="1394">
        <v>0</v>
      </c>
      <c r="W193" s="1394">
        <v>0</v>
      </c>
      <c r="X193" s="1394">
        <v>0</v>
      </c>
      <c r="Y193" s="1394">
        <v>0</v>
      </c>
      <c r="Z193" s="1506"/>
    </row>
    <row r="194" spans="1:32" hidden="1" outlineLevel="1">
      <c r="B194" s="495" t="s">
        <v>1116</v>
      </c>
      <c r="C194" s="1284" t="str">
        <f t="shared" ref="C194:I194" si="76">C176</f>
        <v/>
      </c>
      <c r="D194" s="1269" t="str">
        <f t="shared" si="76"/>
        <v/>
      </c>
      <c r="E194" s="1285" t="str">
        <f t="shared" si="76"/>
        <v>IFRS 16 Right of Use Lease Liability</v>
      </c>
      <c r="F194" s="1286" t="str">
        <f t="shared" si="76"/>
        <v/>
      </c>
      <c r="G194" s="1287" t="str">
        <f t="shared" si="76"/>
        <v/>
      </c>
      <c r="H194" s="1286" t="str">
        <f t="shared" si="76"/>
        <v/>
      </c>
      <c r="I194" s="1273" t="str">
        <f t="shared" si="76"/>
        <v/>
      </c>
      <c r="J194" s="451"/>
      <c r="K194" s="452"/>
      <c r="L194" s="453"/>
      <c r="M194" s="1394">
        <v>0</v>
      </c>
      <c r="N194" s="1394">
        <v>0</v>
      </c>
      <c r="O194" s="1394">
        <v>0</v>
      </c>
      <c r="P194" s="1394">
        <v>0</v>
      </c>
      <c r="Q194" s="1394">
        <v>0</v>
      </c>
      <c r="R194" s="1394">
        <v>0</v>
      </c>
      <c r="S194" s="1394">
        <v>0</v>
      </c>
      <c r="T194" s="1394">
        <v>1.2</v>
      </c>
      <c r="U194" s="1394">
        <v>0</v>
      </c>
      <c r="V194" s="1394">
        <v>0</v>
      </c>
      <c r="W194" s="1394">
        <v>0</v>
      </c>
      <c r="X194" s="1394">
        <v>0</v>
      </c>
      <c r="Y194" s="1394">
        <v>0</v>
      </c>
      <c r="Z194" s="1506"/>
    </row>
    <row r="195" spans="1:32" hidden="1" outlineLevel="1">
      <c r="B195" s="494" t="s">
        <v>1117</v>
      </c>
      <c r="C195" s="1284">
        <f t="shared" ref="C195:I195" si="77">C177</f>
        <v>43802</v>
      </c>
      <c r="D195" s="1269">
        <f t="shared" si="77"/>
        <v>44344</v>
      </c>
      <c r="E195" s="1285" t="str">
        <f t="shared" si="77"/>
        <v>1.5 YR FLOATING RATE DEBT: PAY 3M Libor +50 bp GBP 300.0 M MAT: 28-MAY-2021</v>
      </c>
      <c r="F195" s="1286" t="str">
        <f t="shared" si="77"/>
        <v>Floating</v>
      </c>
      <c r="G195" s="1287" t="str">
        <f t="shared" si="77"/>
        <v>Senior</v>
      </c>
      <c r="H195" s="1286" t="str">
        <f t="shared" si="77"/>
        <v>LIBOR 3 month</v>
      </c>
      <c r="I195" s="1273">
        <f t="shared" si="77"/>
        <v>5.0000000000000001E-3</v>
      </c>
      <c r="J195" s="451"/>
      <c r="K195" s="452"/>
      <c r="L195" s="453"/>
      <c r="M195" s="1394">
        <v>0</v>
      </c>
      <c r="N195" s="1394">
        <v>0</v>
      </c>
      <c r="O195" s="1394">
        <v>0</v>
      </c>
      <c r="P195" s="1394">
        <v>0</v>
      </c>
      <c r="Q195" s="1394">
        <v>0</v>
      </c>
      <c r="R195" s="1394">
        <v>0</v>
      </c>
      <c r="S195" s="1394">
        <v>1</v>
      </c>
      <c r="T195" s="1394">
        <v>0</v>
      </c>
      <c r="U195" s="1394">
        <v>0</v>
      </c>
      <c r="V195" s="1394">
        <v>0</v>
      </c>
      <c r="W195" s="1394">
        <v>0</v>
      </c>
      <c r="X195" s="1394">
        <v>0</v>
      </c>
      <c r="Y195" s="1394">
        <v>0</v>
      </c>
      <c r="Z195" s="1506"/>
    </row>
    <row r="196" spans="1:32" hidden="1" outlineLevel="1">
      <c r="B196" s="494" t="s">
        <v>1118</v>
      </c>
      <c r="C196" s="1284">
        <f t="shared" ref="C196:I196" si="78">C178</f>
        <v>43738</v>
      </c>
      <c r="D196" s="1269">
        <f t="shared" si="78"/>
        <v>44285</v>
      </c>
      <c r="E196" s="1285" t="str">
        <f t="shared" si="78"/>
        <v>1.5 YR FLOATING RATE DEBT: PAY 3M Libor +58 bp GBP 250.0 M MAT: 30-MAR-2021</v>
      </c>
      <c r="F196" s="1286" t="str">
        <f t="shared" si="78"/>
        <v>Floating</v>
      </c>
      <c r="G196" s="1287" t="str">
        <f t="shared" si="78"/>
        <v>Senior</v>
      </c>
      <c r="H196" s="1286" t="str">
        <f t="shared" si="78"/>
        <v>LIBOR 3 month</v>
      </c>
      <c r="I196" s="1273">
        <f t="shared" si="78"/>
        <v>5.7499999999999999E-3</v>
      </c>
      <c r="J196" s="451"/>
      <c r="K196" s="452"/>
      <c r="L196" s="453"/>
      <c r="M196" s="1394">
        <v>0</v>
      </c>
      <c r="N196" s="1394">
        <v>0</v>
      </c>
      <c r="O196" s="1394">
        <v>0</v>
      </c>
      <c r="P196" s="1394">
        <v>0</v>
      </c>
      <c r="Q196" s="1394">
        <v>0</v>
      </c>
      <c r="R196" s="1394">
        <v>0</v>
      </c>
      <c r="S196" s="1394">
        <v>1.7</v>
      </c>
      <c r="T196" s="1394">
        <v>1.2</v>
      </c>
      <c r="U196" s="1394">
        <v>0</v>
      </c>
      <c r="V196" s="1394">
        <v>0</v>
      </c>
      <c r="W196" s="1394">
        <v>0</v>
      </c>
      <c r="X196" s="1394">
        <v>0</v>
      </c>
      <c r="Y196" s="1394">
        <v>0</v>
      </c>
      <c r="Z196" s="1506"/>
    </row>
    <row r="197" spans="1:32" hidden="1" outlineLevel="1">
      <c r="B197" s="347"/>
      <c r="C197" s="352"/>
      <c r="D197" s="352"/>
      <c r="E197" s="352"/>
      <c r="F197" s="352"/>
      <c r="L197" s="362" t="s">
        <v>12</v>
      </c>
      <c r="M197" s="1385">
        <f>SUM(M185:M196)</f>
        <v>0</v>
      </c>
      <c r="N197" s="1385">
        <f t="shared" ref="N197:Y197" si="79">SUM(N185:N196)</f>
        <v>0</v>
      </c>
      <c r="O197" s="1385">
        <f t="shared" si="79"/>
        <v>0</v>
      </c>
      <c r="P197" s="1385">
        <f t="shared" si="79"/>
        <v>0</v>
      </c>
      <c r="Q197" s="1385">
        <f t="shared" si="79"/>
        <v>11.899999999999999</v>
      </c>
      <c r="R197" s="1385">
        <f t="shared" si="79"/>
        <v>12.1</v>
      </c>
      <c r="S197" s="1385">
        <f t="shared" si="79"/>
        <v>15.7</v>
      </c>
      <c r="T197" s="1385">
        <f t="shared" si="79"/>
        <v>14.499999999999996</v>
      </c>
      <c r="U197" s="1385">
        <f t="shared" si="79"/>
        <v>10.654098360655738</v>
      </c>
      <c r="V197" s="1385">
        <f t="shared" si="79"/>
        <v>9.6999999999999993</v>
      </c>
      <c r="W197" s="1385">
        <f t="shared" si="79"/>
        <v>9.6999999999999993</v>
      </c>
      <c r="X197" s="1385">
        <f t="shared" si="79"/>
        <v>9.6999999999999993</v>
      </c>
      <c r="Y197" s="1385">
        <f t="shared" si="79"/>
        <v>6.3453551912568305</v>
      </c>
      <c r="Z197" s="1506"/>
    </row>
    <row r="198" spans="1:32" s="1441" customFormat="1" hidden="1" outlineLevel="1">
      <c r="A198" s="1441" t="s">
        <v>1140</v>
      </c>
      <c r="B198" s="1442"/>
      <c r="C198" s="1443"/>
      <c r="E198" s="1444"/>
      <c r="F198" s="1444"/>
      <c r="L198" s="1445"/>
      <c r="M198" s="1446">
        <v>0</v>
      </c>
      <c r="N198" s="1446">
        <v>0</v>
      </c>
      <c r="O198" s="1446">
        <v>0</v>
      </c>
      <c r="P198" s="1446">
        <v>0</v>
      </c>
      <c r="Q198" s="1446">
        <v>0</v>
      </c>
      <c r="R198" s="1446">
        <v>0</v>
      </c>
      <c r="S198" s="1446">
        <v>0</v>
      </c>
      <c r="T198" s="1446">
        <v>0</v>
      </c>
      <c r="U198" s="1446">
        <v>0</v>
      </c>
      <c r="V198" s="1446">
        <v>0</v>
      </c>
      <c r="W198" s="1446">
        <v>0</v>
      </c>
      <c r="X198" s="1446">
        <v>0</v>
      </c>
      <c r="Y198" s="1446">
        <v>0</v>
      </c>
      <c r="Z198" s="356"/>
      <c r="AA198" s="1444"/>
      <c r="AB198" s="1444"/>
      <c r="AC198" s="1444"/>
      <c r="AD198" s="1444"/>
      <c r="AE198" s="1444"/>
      <c r="AF198" s="1444"/>
    </row>
    <row r="199" spans="1:32" collapsed="1">
      <c r="B199" s="347"/>
      <c r="C199" s="352"/>
      <c r="D199" s="352"/>
      <c r="E199" s="352"/>
      <c r="F199" s="352"/>
      <c r="L199" s="351"/>
      <c r="M199" s="352"/>
      <c r="N199" s="352"/>
      <c r="O199" s="352"/>
      <c r="P199" s="352"/>
      <c r="Q199" s="352"/>
      <c r="R199" s="352"/>
      <c r="S199" s="352"/>
      <c r="T199" s="352"/>
      <c r="U199" s="581"/>
      <c r="V199" s="352"/>
      <c r="W199" s="352"/>
      <c r="X199" s="352"/>
      <c r="Y199" s="352"/>
      <c r="Z199" s="373"/>
      <c r="AA199" s="352"/>
      <c r="AB199" s="352"/>
      <c r="AC199" s="352"/>
      <c r="AD199" s="352"/>
      <c r="AE199" s="352"/>
      <c r="AF199" s="352"/>
    </row>
    <row r="200" spans="1:32" ht="13.8">
      <c r="B200" s="526" t="s">
        <v>311</v>
      </c>
      <c r="C200" s="527" t="s">
        <v>312</v>
      </c>
      <c r="D200" s="527"/>
      <c r="E200" s="527"/>
      <c r="F200" s="527"/>
      <c r="G200" s="528"/>
      <c r="H200" s="528"/>
      <c r="I200" s="528"/>
      <c r="J200" s="528"/>
      <c r="K200" s="528"/>
      <c r="L200" s="526"/>
      <c r="M200" s="527"/>
      <c r="N200" s="527"/>
      <c r="O200" s="527"/>
      <c r="P200" s="527"/>
      <c r="Q200" s="527"/>
      <c r="R200" s="527"/>
      <c r="S200" s="527"/>
      <c r="T200" s="527"/>
      <c r="U200" s="582"/>
      <c r="V200" s="527"/>
      <c r="W200" s="527"/>
      <c r="X200" s="527"/>
      <c r="Y200" s="527"/>
      <c r="Z200" s="373"/>
      <c r="AA200" s="352"/>
      <c r="AB200" s="352"/>
      <c r="AC200" s="352"/>
      <c r="AD200" s="352"/>
      <c r="AE200" s="352"/>
      <c r="AF200" s="352"/>
    </row>
    <row r="201" spans="1:32" s="374" customFormat="1" ht="13.8">
      <c r="B201" s="534"/>
      <c r="C201" s="535"/>
      <c r="D201" s="535"/>
      <c r="E201" s="535"/>
      <c r="F201" s="535"/>
      <c r="G201" s="536"/>
      <c r="H201" s="536"/>
      <c r="I201" s="536"/>
      <c r="J201" s="536"/>
      <c r="K201" s="536"/>
      <c r="L201" s="534"/>
      <c r="M201" s="535"/>
      <c r="N201" s="535"/>
      <c r="O201" s="535"/>
      <c r="P201" s="535"/>
      <c r="Q201" s="535"/>
      <c r="R201" s="535"/>
      <c r="S201" s="535"/>
      <c r="T201" s="535"/>
      <c r="U201" s="583"/>
      <c r="V201" s="535"/>
      <c r="W201" s="535"/>
      <c r="X201" s="535"/>
      <c r="Y201" s="535"/>
      <c r="Z201" s="373"/>
      <c r="AA201" s="373"/>
      <c r="AB201" s="373"/>
      <c r="AC201" s="373"/>
      <c r="AD201" s="373"/>
      <c r="AE201" s="373"/>
      <c r="AF201" s="373"/>
    </row>
    <row r="202" spans="1:32" ht="17.399999999999999" outlineLevel="1">
      <c r="C202" s="344"/>
      <c r="D202" s="548" t="s">
        <v>288</v>
      </c>
      <c r="E202" s="549"/>
      <c r="F202" s="549"/>
      <c r="G202" s="549"/>
      <c r="H202" s="549"/>
      <c r="I202" s="549"/>
      <c r="J202" s="549"/>
      <c r="K202" s="549"/>
      <c r="L202" s="605"/>
      <c r="M202" s="553"/>
      <c r="N202" s="553"/>
      <c r="O202" s="553"/>
      <c r="P202" s="553"/>
      <c r="Q202" s="553"/>
      <c r="R202" s="553"/>
      <c r="S202" s="553"/>
      <c r="T202" s="553"/>
      <c r="U202" s="584"/>
      <c r="V202" s="553"/>
      <c r="W202" s="553"/>
      <c r="X202" s="553"/>
      <c r="Y202" s="553"/>
    </row>
    <row r="203" spans="1:32" s="374" customFormat="1" ht="17.399999999999999" outlineLevel="1">
      <c r="C203" s="555"/>
      <c r="D203" s="554"/>
      <c r="L203" s="386"/>
      <c r="M203" s="373"/>
      <c r="N203" s="373"/>
      <c r="O203" s="373"/>
      <c r="P203" s="373"/>
      <c r="Q203" s="373"/>
      <c r="R203" s="373"/>
      <c r="S203" s="373"/>
      <c r="T203" s="373"/>
      <c r="U203" s="585"/>
      <c r="V203" s="373"/>
      <c r="W203" s="373"/>
      <c r="X203" s="373"/>
      <c r="Y203" s="373"/>
    </row>
    <row r="204" spans="1:32" ht="37.799999999999997" outlineLevel="1">
      <c r="B204" s="496" t="s">
        <v>289</v>
      </c>
      <c r="C204" s="504" t="str">
        <f>IF('R8a - Net Debt input'!D113 = "","",'R8a - Net Debt input'!D113)</f>
        <v>Issue date</v>
      </c>
      <c r="D204" s="505" t="str">
        <f>IF('R8a - Net Debt input'!E113 = "","",'R8a - Net Debt input'!E113)</f>
        <v>Maturity date</v>
      </c>
      <c r="E204" s="505" t="str">
        <f>IF('R8a - Net Debt input'!F113 = "","",'R8a - Net Debt input'!F113)</f>
        <v>Description</v>
      </c>
      <c r="F204" s="505" t="str">
        <f>IF('R8a - Net Debt input'!G113 = "","",'R8a - Net Debt input'!G113)</f>
        <v>Loan type</v>
      </c>
      <c r="G204" s="505" t="str">
        <f>IF('R8a - Net Debt input'!H113 = "","",'R8a - Net Debt input'!H113)</f>
        <v>Payment rank</v>
      </c>
      <c r="H204" s="499" t="str">
        <f>IF('R8a - Net Debt input'!I113 = "","",'R8a - Net Debt input'!I113)</f>
        <v>Reference rate</v>
      </c>
      <c r="I204" s="500" t="str">
        <f>IF('R8a - Net Debt input'!J113 = "","",'R8a - Net Debt input'!J113)</f>
        <v>Coupon rate / margin spread on reference rate</v>
      </c>
      <c r="L204" s="454"/>
      <c r="Q204" s="350"/>
      <c r="R204" s="350"/>
      <c r="U204" s="574"/>
      <c r="Y204" s="346"/>
    </row>
    <row r="205" spans="1:32" outlineLevel="1">
      <c r="B205" s="355"/>
      <c r="C205" s="506" t="str">
        <f>IF('R8a - Net Debt input'!D114 = "","",'R8a - Net Debt input'!D114)</f>
        <v>dd/mm/yyyy</v>
      </c>
      <c r="D205" s="507" t="str">
        <f>IF('R8a - Net Debt input'!E114 = "","",'R8a - Net Debt input'!E114)</f>
        <v>dd/mm/yyyy</v>
      </c>
      <c r="E205" s="507" t="str">
        <f>IF('R8a - Net Debt input'!F114 = "","",'R8a - Net Debt input'!F114)</f>
        <v/>
      </c>
      <c r="F205" s="507" t="str">
        <f>IF('R8a - Net Debt input'!G114 = "","",'R8a - Net Debt input'!G114)</f>
        <v/>
      </c>
      <c r="G205" s="507" t="str">
        <f>IF('R8a - Net Debt input'!H114 = "","",'R8a - Net Debt input'!H114)</f>
        <v/>
      </c>
      <c r="H205" s="507" t="str">
        <f>IF('R8a - Net Debt input'!I114 = "","",'R8a - Net Debt input'!I114)</f>
        <v/>
      </c>
      <c r="I205" s="508" t="str">
        <f>IF('R8a - Net Debt input'!J114 = "","",'R8a - Net Debt input'!J114)</f>
        <v xml:space="preserve">% </v>
      </c>
      <c r="L205" s="454"/>
      <c r="M205" s="433" t="s">
        <v>290</v>
      </c>
      <c r="N205" s="434" t="s">
        <v>290</v>
      </c>
      <c r="O205" s="434" t="s">
        <v>290</v>
      </c>
      <c r="P205" s="434" t="s">
        <v>290</v>
      </c>
      <c r="Q205" s="434" t="s">
        <v>290</v>
      </c>
      <c r="R205" s="434" t="s">
        <v>290</v>
      </c>
      <c r="S205" s="434" t="s">
        <v>290</v>
      </c>
      <c r="T205" s="565" t="s">
        <v>290</v>
      </c>
      <c r="U205" s="580" t="s">
        <v>290</v>
      </c>
      <c r="V205" s="434" t="s">
        <v>290</v>
      </c>
      <c r="W205" s="434" t="s">
        <v>290</v>
      </c>
      <c r="X205" s="434" t="s">
        <v>290</v>
      </c>
      <c r="Y205" s="435" t="s">
        <v>290</v>
      </c>
    </row>
    <row r="206" spans="1:32" outlineLevel="1">
      <c r="B206" s="493" t="s">
        <v>313</v>
      </c>
      <c r="C206" s="456" t="str">
        <f>IF('R8a - Net Debt input'!D115 = "","",'R8a - Net Debt input'!D115)</f>
        <v>On demand</v>
      </c>
      <c r="D206" s="456" t="str">
        <f>IF('R8a - Net Debt input'!E115 = "","",'R8a - Net Debt input'!E115)</f>
        <v>On demand</v>
      </c>
      <c r="E206" s="465" t="str">
        <f>IF('R8a - Net Debt input'!F115 = "","",'R8a - Net Debt input'!F115)</f>
        <v>National Grid plc</v>
      </c>
      <c r="F206" s="466" t="str">
        <f>IF('R8a - Net Debt input'!G115 = "","",'R8a - Net Debt input'!G115)</f>
        <v>Intercompany</v>
      </c>
      <c r="G206" s="1150" t="str">
        <f>IF('R8a - Net Debt input'!H115 = "","",'R8a - Net Debt input'!H115)</f>
        <v/>
      </c>
      <c r="H206" s="466" t="str">
        <f>IF('R8a - Net Debt input'!I115 = "","",'R8a - Net Debt input'!I115)</f>
        <v>LIBOR Overnight</v>
      </c>
      <c r="I206" s="736">
        <f>IF('R8a - Net Debt input'!J115 = "","",'R8a - Net Debt input'!J115)</f>
        <v>2E-3</v>
      </c>
      <c r="J206" s="451"/>
      <c r="K206" s="452"/>
      <c r="L206" s="453"/>
      <c r="M206" s="1394">
        <v>0</v>
      </c>
      <c r="N206" s="1394">
        <v>0</v>
      </c>
      <c r="O206" s="1394">
        <v>0</v>
      </c>
      <c r="P206" s="1394">
        <v>0</v>
      </c>
      <c r="Q206" s="1394">
        <v>5</v>
      </c>
      <c r="R206" s="1394">
        <v>14.5</v>
      </c>
      <c r="S206" s="1394">
        <v>7.2402259999999998</v>
      </c>
      <c r="T206" s="1394">
        <v>0</v>
      </c>
      <c r="U206" s="1394">
        <v>0</v>
      </c>
      <c r="V206" s="1394">
        <v>0</v>
      </c>
      <c r="W206" s="1394">
        <v>0</v>
      </c>
      <c r="X206" s="1394">
        <v>0</v>
      </c>
      <c r="Y206" s="1394">
        <v>0</v>
      </c>
      <c r="Z206" s="1506"/>
    </row>
    <row r="207" spans="1:32" outlineLevel="1">
      <c r="B207" s="497" t="s">
        <v>314</v>
      </c>
      <c r="C207" s="459">
        <f>IF('R8a - Net Debt input'!D116 = "","",'R8a - Net Debt input'!D116)</f>
        <v>42635</v>
      </c>
      <c r="D207" s="459">
        <f>IF('R8a - Net Debt input'!E116 = "","",'R8a - Net Debt input'!E116)</f>
        <v>44475</v>
      </c>
      <c r="E207" s="467" t="str">
        <f>IF('R8a - Net Debt input'!F116 = "","",'R8a - Net Debt input'!F116)</f>
        <v>National Grid plc</v>
      </c>
      <c r="F207" s="468" t="str">
        <f>IF('R8a - Net Debt input'!G116 = "","",'R8a - Net Debt input'!G116)</f>
        <v>Intercompany</v>
      </c>
      <c r="G207" s="1151" t="str">
        <f>IF('R8a - Net Debt input'!H116 = "","",'R8a - Net Debt input'!H116)</f>
        <v/>
      </c>
      <c r="H207" s="468" t="str">
        <f>IF('R8a - Net Debt input'!I116 = "","",'R8a - Net Debt input'!I116)</f>
        <v>RPI 12 month</v>
      </c>
      <c r="I207" s="737" t="str">
        <f>IF('R8a - Net Debt input'!J116 = "","",'R8a - Net Debt input'!J116)</f>
        <v>RPI</v>
      </c>
      <c r="J207" s="451"/>
      <c r="K207" s="452"/>
      <c r="L207" s="453"/>
      <c r="M207" s="1394">
        <v>0</v>
      </c>
      <c r="N207" s="1394">
        <v>0</v>
      </c>
      <c r="O207" s="1394">
        <v>0</v>
      </c>
      <c r="P207" s="1394">
        <v>0</v>
      </c>
      <c r="Q207" s="1394">
        <v>12</v>
      </c>
      <c r="R207" s="1394">
        <v>11.5</v>
      </c>
      <c r="S207" s="1394">
        <v>9.303464</v>
      </c>
      <c r="T207" s="1394">
        <v>2.423899</v>
      </c>
      <c r="U207" s="1394">
        <v>0</v>
      </c>
      <c r="V207" s="1394">
        <v>0</v>
      </c>
      <c r="W207" s="1394">
        <v>0</v>
      </c>
      <c r="X207" s="1394">
        <v>0</v>
      </c>
      <c r="Y207" s="1394">
        <v>0</v>
      </c>
      <c r="Z207" s="1506"/>
    </row>
    <row r="208" spans="1:32" outlineLevel="1">
      <c r="B208" s="494" t="s">
        <v>315</v>
      </c>
      <c r="C208" s="459" t="str">
        <f>IF('R8a - Net Debt input'!D117 = "","",'R8a - Net Debt input'!D117)</f>
        <v/>
      </c>
      <c r="D208" s="459" t="str">
        <f>IF('R8a - Net Debt input'!E117 = "","",'R8a - Net Debt input'!E117)</f>
        <v/>
      </c>
      <c r="E208" s="467" t="str">
        <f>IF('R8a - Net Debt input'!F117 = "","",'R8a - Net Debt input'!F117)</f>
        <v/>
      </c>
      <c r="F208" s="468" t="str">
        <f>IF('R8a - Net Debt input'!G117 = "","",'R8a - Net Debt input'!G117)</f>
        <v/>
      </c>
      <c r="G208" s="1151" t="str">
        <f>IF('R8a - Net Debt input'!H117 = "","",'R8a - Net Debt input'!H117)</f>
        <v/>
      </c>
      <c r="H208" s="468" t="str">
        <f>IF('R8a - Net Debt input'!I117 = "","",'R8a - Net Debt input'!I117)</f>
        <v/>
      </c>
      <c r="I208" s="737" t="str">
        <f>IF('R8a - Net Debt input'!J117 = "","",'R8a - Net Debt input'!J117)</f>
        <v/>
      </c>
      <c r="J208" s="451"/>
      <c r="K208" s="452"/>
      <c r="L208" s="453"/>
      <c r="M208" s="1394">
        <v>0</v>
      </c>
      <c r="N208" s="1394">
        <v>0</v>
      </c>
      <c r="O208" s="1394">
        <v>0</v>
      </c>
      <c r="P208" s="1394">
        <v>0</v>
      </c>
      <c r="Q208" s="1394">
        <v>0</v>
      </c>
      <c r="R208" s="1394">
        <v>0</v>
      </c>
      <c r="S208" s="1394">
        <v>0</v>
      </c>
      <c r="T208" s="1394">
        <v>0</v>
      </c>
      <c r="U208" s="1394">
        <v>0</v>
      </c>
      <c r="V208" s="1394">
        <v>0</v>
      </c>
      <c r="W208" s="1394">
        <v>0</v>
      </c>
      <c r="X208" s="1394">
        <v>0</v>
      </c>
      <c r="Y208" s="1394">
        <v>0</v>
      </c>
      <c r="Z208" s="1506"/>
    </row>
    <row r="209" spans="2:32" outlineLevel="1">
      <c r="B209" s="497" t="s">
        <v>316</v>
      </c>
      <c r="C209" s="459" t="str">
        <f>IF('R8a - Net Debt input'!D118 = "","",'R8a - Net Debt input'!D118)</f>
        <v/>
      </c>
      <c r="D209" s="459" t="str">
        <f>IF('R8a - Net Debt input'!E118 = "","",'R8a - Net Debt input'!E118)</f>
        <v/>
      </c>
      <c r="E209" s="467" t="str">
        <f>IF('R8a - Net Debt input'!F118 = "","",'R8a - Net Debt input'!F118)</f>
        <v/>
      </c>
      <c r="F209" s="468" t="str">
        <f>IF('R8a - Net Debt input'!G118 = "","",'R8a - Net Debt input'!G118)</f>
        <v/>
      </c>
      <c r="G209" s="1151" t="str">
        <f>IF('R8a - Net Debt input'!H118 = "","",'R8a - Net Debt input'!H118)</f>
        <v/>
      </c>
      <c r="H209" s="468" t="str">
        <f>IF('R8a - Net Debt input'!I118 = "","",'R8a - Net Debt input'!I118)</f>
        <v/>
      </c>
      <c r="I209" s="737" t="str">
        <f>IF('R8a - Net Debt input'!J118 = "","",'R8a - Net Debt input'!J118)</f>
        <v/>
      </c>
      <c r="J209" s="451"/>
      <c r="K209" s="452"/>
      <c r="L209" s="453"/>
      <c r="M209" s="1394">
        <v>0</v>
      </c>
      <c r="N209" s="1394">
        <v>0</v>
      </c>
      <c r="O209" s="1394">
        <v>0</v>
      </c>
      <c r="P209" s="1394">
        <v>0</v>
      </c>
      <c r="Q209" s="1394">
        <v>0</v>
      </c>
      <c r="R209" s="1394">
        <v>0</v>
      </c>
      <c r="S209" s="1394">
        <v>0</v>
      </c>
      <c r="T209" s="1394">
        <v>0</v>
      </c>
      <c r="U209" s="1394">
        <v>0</v>
      </c>
      <c r="V209" s="1394">
        <v>0</v>
      </c>
      <c r="W209" s="1394">
        <v>0</v>
      </c>
      <c r="X209" s="1394">
        <v>0</v>
      </c>
      <c r="Y209" s="1394">
        <v>0</v>
      </c>
      <c r="Z209" s="1506"/>
    </row>
    <row r="210" spans="2:32" outlineLevel="1">
      <c r="B210" s="494" t="s">
        <v>317</v>
      </c>
      <c r="C210" s="459" t="str">
        <f>IF('R8a - Net Debt input'!D119 = "","",'R8a - Net Debt input'!D119)</f>
        <v/>
      </c>
      <c r="D210" s="459" t="str">
        <f>IF('R8a - Net Debt input'!E119 = "","",'R8a - Net Debt input'!E119)</f>
        <v/>
      </c>
      <c r="E210" s="467" t="str">
        <f>IF('R8a - Net Debt input'!F119 = "","",'R8a - Net Debt input'!F119)</f>
        <v/>
      </c>
      <c r="F210" s="468" t="str">
        <f>IF('R8a - Net Debt input'!G119 = "","",'R8a - Net Debt input'!G119)</f>
        <v/>
      </c>
      <c r="G210" s="1151" t="str">
        <f>IF('R8a - Net Debt input'!H119 = "","",'R8a - Net Debt input'!H119)</f>
        <v/>
      </c>
      <c r="H210" s="468" t="str">
        <f>IF('R8a - Net Debt input'!I119 = "","",'R8a - Net Debt input'!I119)</f>
        <v/>
      </c>
      <c r="I210" s="737" t="str">
        <f>IF('R8a - Net Debt input'!J119 = "","",'R8a - Net Debt input'!J119)</f>
        <v/>
      </c>
      <c r="J210" s="451"/>
      <c r="K210" s="452"/>
      <c r="L210" s="453"/>
      <c r="M210" s="1394">
        <v>0</v>
      </c>
      <c r="N210" s="1394">
        <v>0</v>
      </c>
      <c r="O210" s="1394">
        <v>0</v>
      </c>
      <c r="P210" s="1394">
        <v>0</v>
      </c>
      <c r="Q210" s="1394">
        <v>0</v>
      </c>
      <c r="R210" s="1394">
        <v>0</v>
      </c>
      <c r="S210" s="1394">
        <v>0</v>
      </c>
      <c r="T210" s="1394">
        <v>0</v>
      </c>
      <c r="U210" s="1394">
        <v>0</v>
      </c>
      <c r="V210" s="1394">
        <v>0</v>
      </c>
      <c r="W210" s="1394">
        <v>0</v>
      </c>
      <c r="X210" s="1394">
        <v>0</v>
      </c>
      <c r="Y210" s="1394">
        <v>0</v>
      </c>
      <c r="Z210" s="1506"/>
    </row>
    <row r="211" spans="2:32" outlineLevel="1">
      <c r="B211" s="497" t="s">
        <v>318</v>
      </c>
      <c r="C211" s="459" t="str">
        <f>IF('R8a - Net Debt input'!D120 = "","",'R8a - Net Debt input'!D120)</f>
        <v/>
      </c>
      <c r="D211" s="459" t="str">
        <f>IF('R8a - Net Debt input'!E120 = "","",'R8a - Net Debt input'!E120)</f>
        <v/>
      </c>
      <c r="E211" s="467" t="str">
        <f>IF('R8a - Net Debt input'!F120 = "","",'R8a - Net Debt input'!F120)</f>
        <v/>
      </c>
      <c r="F211" s="468" t="str">
        <f>IF('R8a - Net Debt input'!G120 = "","",'R8a - Net Debt input'!G120)</f>
        <v/>
      </c>
      <c r="G211" s="1151" t="str">
        <f>IF('R8a - Net Debt input'!H120 = "","",'R8a - Net Debt input'!H120)</f>
        <v/>
      </c>
      <c r="H211" s="468" t="str">
        <f>IF('R8a - Net Debt input'!I120 = "","",'R8a - Net Debt input'!I120)</f>
        <v/>
      </c>
      <c r="I211" s="737" t="str">
        <f>IF('R8a - Net Debt input'!J120 = "","",'R8a - Net Debt input'!J120)</f>
        <v/>
      </c>
      <c r="J211" s="451"/>
      <c r="K211" s="452"/>
      <c r="L211" s="453"/>
      <c r="M211" s="1394">
        <v>0</v>
      </c>
      <c r="N211" s="1394">
        <v>0</v>
      </c>
      <c r="O211" s="1394">
        <v>0</v>
      </c>
      <c r="P211" s="1394">
        <v>0</v>
      </c>
      <c r="Q211" s="1394">
        <v>0</v>
      </c>
      <c r="R211" s="1394">
        <v>0</v>
      </c>
      <c r="S211" s="1394">
        <v>0</v>
      </c>
      <c r="T211" s="1394">
        <v>0</v>
      </c>
      <c r="U211" s="1394">
        <v>0</v>
      </c>
      <c r="V211" s="1394">
        <v>0</v>
      </c>
      <c r="W211" s="1394">
        <v>0</v>
      </c>
      <c r="X211" s="1394">
        <v>0</v>
      </c>
      <c r="Y211" s="1394">
        <v>0</v>
      </c>
      <c r="Z211" s="1506"/>
    </row>
    <row r="212" spans="2:32" outlineLevel="1">
      <c r="B212" s="494" t="s">
        <v>319</v>
      </c>
      <c r="C212" s="459" t="str">
        <f>IF('R8a - Net Debt input'!D121 = "","",'R8a - Net Debt input'!D121)</f>
        <v/>
      </c>
      <c r="D212" s="459" t="str">
        <f>IF('R8a - Net Debt input'!E121 = "","",'R8a - Net Debt input'!E121)</f>
        <v/>
      </c>
      <c r="E212" s="467" t="str">
        <f>IF('R8a - Net Debt input'!F121 = "","",'R8a - Net Debt input'!F121)</f>
        <v/>
      </c>
      <c r="F212" s="468" t="str">
        <f>IF('R8a - Net Debt input'!G121 = "","",'R8a - Net Debt input'!G121)</f>
        <v/>
      </c>
      <c r="G212" s="1151" t="str">
        <f>IF('R8a - Net Debt input'!H121 = "","",'R8a - Net Debt input'!H121)</f>
        <v/>
      </c>
      <c r="H212" s="468" t="str">
        <f>IF('R8a - Net Debt input'!I121 = "","",'R8a - Net Debt input'!I121)</f>
        <v/>
      </c>
      <c r="I212" s="737" t="str">
        <f>IF('R8a - Net Debt input'!J121 = "","",'R8a - Net Debt input'!J121)</f>
        <v/>
      </c>
      <c r="J212" s="451"/>
      <c r="K212" s="452"/>
      <c r="L212" s="453"/>
      <c r="M212" s="1394">
        <v>0</v>
      </c>
      <c r="N212" s="1394">
        <v>0</v>
      </c>
      <c r="O212" s="1394">
        <v>0</v>
      </c>
      <c r="P212" s="1394">
        <v>0</v>
      </c>
      <c r="Q212" s="1394">
        <v>0</v>
      </c>
      <c r="R212" s="1394">
        <v>0</v>
      </c>
      <c r="S212" s="1394">
        <v>0</v>
      </c>
      <c r="T212" s="1394">
        <v>0</v>
      </c>
      <c r="U212" s="1394">
        <v>0</v>
      </c>
      <c r="V212" s="1394">
        <v>0</v>
      </c>
      <c r="W212" s="1394">
        <v>0</v>
      </c>
      <c r="X212" s="1394">
        <v>0</v>
      </c>
      <c r="Y212" s="1394">
        <v>0</v>
      </c>
      <c r="Z212" s="1506"/>
    </row>
    <row r="213" spans="2:32" outlineLevel="1">
      <c r="B213" s="497" t="s">
        <v>320</v>
      </c>
      <c r="C213" s="459" t="str">
        <f>IF('R8a - Net Debt input'!D122 = "","",'R8a - Net Debt input'!D122)</f>
        <v/>
      </c>
      <c r="D213" s="459" t="str">
        <f>IF('R8a - Net Debt input'!E122 = "","",'R8a - Net Debt input'!E122)</f>
        <v/>
      </c>
      <c r="E213" s="467" t="str">
        <f>IF('R8a - Net Debt input'!F122 = "","",'R8a - Net Debt input'!F122)</f>
        <v/>
      </c>
      <c r="F213" s="468" t="str">
        <f>IF('R8a - Net Debt input'!G122 = "","",'R8a - Net Debt input'!G122)</f>
        <v/>
      </c>
      <c r="G213" s="1151" t="str">
        <f>IF('R8a - Net Debt input'!H122 = "","",'R8a - Net Debt input'!H122)</f>
        <v/>
      </c>
      <c r="H213" s="468" t="str">
        <f>IF('R8a - Net Debt input'!I122 = "","",'R8a - Net Debt input'!I122)</f>
        <v/>
      </c>
      <c r="I213" s="737" t="str">
        <f>IF('R8a - Net Debt input'!J122 = "","",'R8a - Net Debt input'!J122)</f>
        <v/>
      </c>
      <c r="J213" s="451"/>
      <c r="K213" s="452"/>
      <c r="L213" s="453"/>
      <c r="M213" s="1394">
        <v>0</v>
      </c>
      <c r="N213" s="1394">
        <v>0</v>
      </c>
      <c r="O213" s="1394">
        <v>0</v>
      </c>
      <c r="P213" s="1394">
        <v>0</v>
      </c>
      <c r="Q213" s="1394">
        <v>0</v>
      </c>
      <c r="R213" s="1394">
        <v>0</v>
      </c>
      <c r="S213" s="1394">
        <v>0</v>
      </c>
      <c r="T213" s="1394">
        <v>0</v>
      </c>
      <c r="U213" s="1394">
        <v>0</v>
      </c>
      <c r="V213" s="1394">
        <v>0</v>
      </c>
      <c r="W213" s="1394">
        <v>0</v>
      </c>
      <c r="X213" s="1394">
        <v>0</v>
      </c>
      <c r="Y213" s="1394">
        <v>0</v>
      </c>
      <c r="Z213" s="1506"/>
    </row>
    <row r="214" spans="2:32" outlineLevel="1">
      <c r="B214" s="495" t="s">
        <v>321</v>
      </c>
      <c r="C214" s="462" t="str">
        <f>IF('R8a - Net Debt input'!D123 = "","",'R8a - Net Debt input'!D123)</f>
        <v/>
      </c>
      <c r="D214" s="462" t="str">
        <f>IF('R8a - Net Debt input'!E123 = "","",'R8a - Net Debt input'!E123)</f>
        <v/>
      </c>
      <c r="E214" s="469" t="str">
        <f>IF('R8a - Net Debt input'!F123 = "","",'R8a - Net Debt input'!F123)</f>
        <v/>
      </c>
      <c r="F214" s="470" t="str">
        <f>IF('R8a - Net Debt input'!G123 = "","",'R8a - Net Debt input'!G123)</f>
        <v/>
      </c>
      <c r="G214" s="1152" t="str">
        <f>IF('R8a - Net Debt input'!H123 = "","",'R8a - Net Debt input'!H123)</f>
        <v/>
      </c>
      <c r="H214" s="470" t="str">
        <f>IF('R8a - Net Debt input'!I123 = "","",'R8a - Net Debt input'!I123)</f>
        <v/>
      </c>
      <c r="I214" s="738" t="str">
        <f>IF('R8a - Net Debt input'!J123 = "","",'R8a - Net Debt input'!J123)</f>
        <v/>
      </c>
      <c r="J214" s="451"/>
      <c r="K214" s="452"/>
      <c r="L214" s="453"/>
      <c r="M214" s="1394">
        <v>0</v>
      </c>
      <c r="N214" s="1394">
        <v>0</v>
      </c>
      <c r="O214" s="1394">
        <v>0</v>
      </c>
      <c r="P214" s="1394">
        <v>0</v>
      </c>
      <c r="Q214" s="1394">
        <v>0</v>
      </c>
      <c r="R214" s="1394">
        <v>0</v>
      </c>
      <c r="S214" s="1394">
        <v>0</v>
      </c>
      <c r="T214" s="1394">
        <v>0</v>
      </c>
      <c r="U214" s="1394">
        <v>0</v>
      </c>
      <c r="V214" s="1394">
        <v>0</v>
      </c>
      <c r="W214" s="1394">
        <v>0</v>
      </c>
      <c r="X214" s="1394">
        <v>0</v>
      </c>
      <c r="Y214" s="1394">
        <v>0</v>
      </c>
      <c r="Z214" s="1506"/>
    </row>
    <row r="215" spans="2:32" outlineLevel="1">
      <c r="B215" s="347"/>
      <c r="C215" s="351"/>
      <c r="D215" s="352"/>
      <c r="E215" s="352"/>
      <c r="F215" s="352"/>
      <c r="H215" s="455"/>
      <c r="L215" s="362" t="s">
        <v>12</v>
      </c>
      <c r="M215" s="1385">
        <f t="shared" ref="M215:Y215" si="80">SUM(M206:M214)</f>
        <v>0</v>
      </c>
      <c r="N215" s="1385">
        <f t="shared" si="80"/>
        <v>0</v>
      </c>
      <c r="O215" s="1385">
        <f t="shared" si="80"/>
        <v>0</v>
      </c>
      <c r="P215" s="1385">
        <f t="shared" si="80"/>
        <v>0</v>
      </c>
      <c r="Q215" s="1385">
        <f t="shared" si="80"/>
        <v>17</v>
      </c>
      <c r="R215" s="1385">
        <f t="shared" si="80"/>
        <v>26</v>
      </c>
      <c r="S215" s="1385">
        <f t="shared" si="80"/>
        <v>16.543689999999998</v>
      </c>
      <c r="T215" s="1385">
        <f t="shared" si="80"/>
        <v>2.423899</v>
      </c>
      <c r="U215" s="1385">
        <f t="shared" si="80"/>
        <v>0</v>
      </c>
      <c r="V215" s="1385">
        <f t="shared" si="80"/>
        <v>0</v>
      </c>
      <c r="W215" s="1385">
        <f t="shared" si="80"/>
        <v>0</v>
      </c>
      <c r="X215" s="1385">
        <f t="shared" si="80"/>
        <v>0</v>
      </c>
      <c r="Y215" s="1385">
        <f t="shared" si="80"/>
        <v>0</v>
      </c>
      <c r="Z215" s="1506"/>
    </row>
    <row r="216" spans="2:32" s="374" customFormat="1" outlineLevel="1">
      <c r="B216" s="353"/>
      <c r="C216" s="373"/>
      <c r="E216" s="356"/>
      <c r="F216" s="356"/>
      <c r="L216" s="1515"/>
      <c r="M216" s="1516"/>
      <c r="N216" s="1516"/>
      <c r="O216" s="1516"/>
      <c r="P216" s="1516"/>
      <c r="Q216" s="1516"/>
      <c r="R216" s="1516"/>
      <c r="S216" s="1516"/>
      <c r="T216" s="1516"/>
      <c r="U216" s="1516"/>
      <c r="V216" s="1516"/>
      <c r="W216" s="1516"/>
      <c r="X216" s="1516"/>
      <c r="Y216" s="1516"/>
      <c r="Z216" s="356"/>
      <c r="AA216" s="356"/>
      <c r="AB216" s="356"/>
      <c r="AC216" s="356"/>
      <c r="AD216" s="356"/>
      <c r="AE216" s="356"/>
      <c r="AF216" s="356"/>
    </row>
    <row r="217" spans="2:32" ht="17.399999999999999" outlineLevel="1">
      <c r="D217" s="548" t="s">
        <v>300</v>
      </c>
      <c r="E217" s="549"/>
      <c r="F217" s="549"/>
      <c r="G217" s="549"/>
      <c r="H217" s="549"/>
      <c r="I217" s="549"/>
      <c r="J217" s="549"/>
      <c r="K217" s="549"/>
      <c r="L217" s="602"/>
      <c r="M217" s="549"/>
      <c r="N217" s="549"/>
      <c r="O217" s="549"/>
      <c r="P217" s="549"/>
      <c r="Q217" s="549"/>
      <c r="R217" s="549"/>
      <c r="S217" s="549"/>
      <c r="T217" s="549"/>
      <c r="U217" s="578"/>
      <c r="V217" s="549"/>
      <c r="W217" s="549"/>
      <c r="X217" s="549"/>
      <c r="Y217" s="549"/>
    </row>
    <row r="218" spans="2:32" s="374" customFormat="1" ht="17.399999999999999" outlineLevel="1">
      <c r="C218" s="353"/>
      <c r="D218" s="554"/>
      <c r="L218" s="603"/>
      <c r="U218" s="579"/>
    </row>
    <row r="219" spans="2:32" ht="37.799999999999997" outlineLevel="1">
      <c r="B219" s="496" t="s">
        <v>289</v>
      </c>
      <c r="C219" s="504" t="str">
        <f t="shared" ref="C219:I229" si="81">C204</f>
        <v>Issue date</v>
      </c>
      <c r="D219" s="505" t="str">
        <f t="shared" si="81"/>
        <v>Maturity date</v>
      </c>
      <c r="E219" s="505" t="str">
        <f t="shared" si="81"/>
        <v>Description</v>
      </c>
      <c r="F219" s="505" t="str">
        <f t="shared" si="81"/>
        <v>Loan type</v>
      </c>
      <c r="G219" s="505" t="str">
        <f t="shared" si="81"/>
        <v>Payment rank</v>
      </c>
      <c r="H219" s="499" t="str">
        <f t="shared" si="81"/>
        <v>Reference rate</v>
      </c>
      <c r="I219" s="500" t="str">
        <f t="shared" si="81"/>
        <v>Coupon rate / margin spread on reference rate</v>
      </c>
      <c r="L219" s="454"/>
      <c r="Q219" s="350"/>
      <c r="R219" s="350"/>
      <c r="U219" s="574"/>
      <c r="Y219" s="346"/>
    </row>
    <row r="220" spans="2:32" outlineLevel="1">
      <c r="B220" s="472"/>
      <c r="C220" s="506" t="str">
        <f t="shared" si="81"/>
        <v>dd/mm/yyyy</v>
      </c>
      <c r="D220" s="507" t="str">
        <f t="shared" si="81"/>
        <v>dd/mm/yyyy</v>
      </c>
      <c r="E220" s="507" t="str">
        <f t="shared" si="81"/>
        <v/>
      </c>
      <c r="F220" s="507" t="str">
        <f t="shared" si="81"/>
        <v/>
      </c>
      <c r="G220" s="507" t="str">
        <f t="shared" si="81"/>
        <v/>
      </c>
      <c r="H220" s="507" t="str">
        <f t="shared" si="81"/>
        <v/>
      </c>
      <c r="I220" s="508" t="str">
        <f t="shared" si="81"/>
        <v xml:space="preserve">% </v>
      </c>
      <c r="L220" s="454"/>
      <c r="M220" s="433" t="s">
        <v>290</v>
      </c>
      <c r="N220" s="434" t="s">
        <v>290</v>
      </c>
      <c r="O220" s="434" t="s">
        <v>290</v>
      </c>
      <c r="P220" s="434" t="s">
        <v>290</v>
      </c>
      <c r="Q220" s="434" t="s">
        <v>290</v>
      </c>
      <c r="R220" s="434" t="s">
        <v>290</v>
      </c>
      <c r="S220" s="434" t="s">
        <v>290</v>
      </c>
      <c r="T220" s="565" t="s">
        <v>290</v>
      </c>
      <c r="U220" s="580" t="s">
        <v>290</v>
      </c>
      <c r="V220" s="434" t="s">
        <v>290</v>
      </c>
      <c r="W220" s="434" t="s">
        <v>290</v>
      </c>
      <c r="X220" s="434" t="s">
        <v>290</v>
      </c>
      <c r="Y220" s="435" t="s">
        <v>290</v>
      </c>
    </row>
    <row r="221" spans="2:32" outlineLevel="1">
      <c r="B221" s="493" t="s">
        <v>313</v>
      </c>
      <c r="C221" s="1269" t="str">
        <f t="shared" si="81"/>
        <v>On demand</v>
      </c>
      <c r="D221" s="1269" t="str">
        <f t="shared" si="81"/>
        <v>On demand</v>
      </c>
      <c r="E221" s="1285" t="str">
        <f t="shared" si="81"/>
        <v>National Grid plc</v>
      </c>
      <c r="F221" s="1286" t="str">
        <f t="shared" si="81"/>
        <v>Intercompany</v>
      </c>
      <c r="G221" s="1285" t="str">
        <f t="shared" si="81"/>
        <v/>
      </c>
      <c r="H221" s="1286" t="str">
        <f t="shared" si="81"/>
        <v>LIBOR Overnight</v>
      </c>
      <c r="I221" s="1273">
        <f t="shared" si="81"/>
        <v>2E-3</v>
      </c>
      <c r="J221" s="451"/>
      <c r="K221" s="452"/>
      <c r="L221" s="453"/>
      <c r="M221" s="1394">
        <v>0</v>
      </c>
      <c r="N221" s="1394">
        <v>0</v>
      </c>
      <c r="O221" s="1394">
        <v>0</v>
      </c>
      <c r="P221" s="1394">
        <v>0</v>
      </c>
      <c r="Q221" s="1394">
        <v>5</v>
      </c>
      <c r="R221" s="1394">
        <v>14.400000000000002</v>
      </c>
      <c r="S221" s="1394">
        <v>7.2402259999999998</v>
      </c>
      <c r="T221" s="1394">
        <v>0</v>
      </c>
      <c r="U221" s="1394">
        <v>0</v>
      </c>
      <c r="V221" s="1394">
        <v>0</v>
      </c>
      <c r="W221" s="1394">
        <v>0</v>
      </c>
      <c r="X221" s="1394">
        <v>0</v>
      </c>
      <c r="Y221" s="1394">
        <v>0</v>
      </c>
      <c r="Z221" s="1506"/>
    </row>
    <row r="222" spans="2:32" outlineLevel="1">
      <c r="B222" s="497" t="s">
        <v>314</v>
      </c>
      <c r="C222" s="1274">
        <f t="shared" si="81"/>
        <v>42635</v>
      </c>
      <c r="D222" s="1274">
        <f t="shared" si="81"/>
        <v>44475</v>
      </c>
      <c r="E222" s="1288" t="str">
        <f t="shared" si="81"/>
        <v>National Grid plc</v>
      </c>
      <c r="F222" s="1289" t="str">
        <f t="shared" si="81"/>
        <v>Intercompany</v>
      </c>
      <c r="G222" s="1288" t="str">
        <f t="shared" si="81"/>
        <v/>
      </c>
      <c r="H222" s="1289" t="str">
        <f t="shared" si="81"/>
        <v>RPI 12 month</v>
      </c>
      <c r="I222" s="1278" t="str">
        <f t="shared" si="81"/>
        <v>RPI</v>
      </c>
      <c r="J222" s="451"/>
      <c r="K222" s="452"/>
      <c r="L222" s="453"/>
      <c r="M222" s="1394">
        <v>0</v>
      </c>
      <c r="N222" s="1394">
        <v>0</v>
      </c>
      <c r="O222" s="1394">
        <v>0</v>
      </c>
      <c r="P222" s="1394">
        <v>0</v>
      </c>
      <c r="Q222" s="1394">
        <v>4</v>
      </c>
      <c r="R222" s="1394">
        <v>4.2</v>
      </c>
      <c r="S222" s="1394">
        <v>4.3449910000000003</v>
      </c>
      <c r="T222" s="1394">
        <v>4.4749100000000004</v>
      </c>
      <c r="U222" s="1394">
        <v>0</v>
      </c>
      <c r="V222" s="1394">
        <v>0</v>
      </c>
      <c r="W222" s="1394">
        <v>0</v>
      </c>
      <c r="X222" s="1394">
        <v>0</v>
      </c>
      <c r="Y222" s="1394">
        <v>0</v>
      </c>
      <c r="Z222" s="1506"/>
    </row>
    <row r="223" spans="2:32" outlineLevel="1">
      <c r="B223" s="494" t="s">
        <v>315</v>
      </c>
      <c r="C223" s="1274" t="str">
        <f t="shared" si="81"/>
        <v/>
      </c>
      <c r="D223" s="1274" t="str">
        <f t="shared" si="81"/>
        <v/>
      </c>
      <c r="E223" s="1288" t="str">
        <f t="shared" si="81"/>
        <v/>
      </c>
      <c r="F223" s="1289" t="str">
        <f t="shared" si="81"/>
        <v/>
      </c>
      <c r="G223" s="1288" t="str">
        <f t="shared" si="81"/>
        <v/>
      </c>
      <c r="H223" s="1289" t="str">
        <f t="shared" si="81"/>
        <v/>
      </c>
      <c r="I223" s="1278" t="str">
        <f t="shared" si="81"/>
        <v/>
      </c>
      <c r="J223" s="451"/>
      <c r="K223" s="452"/>
      <c r="L223" s="453"/>
      <c r="M223" s="1394">
        <v>0</v>
      </c>
      <c r="N223" s="1394">
        <v>0</v>
      </c>
      <c r="O223" s="1394">
        <v>0</v>
      </c>
      <c r="P223" s="1394">
        <v>0</v>
      </c>
      <c r="Q223" s="1394">
        <v>0</v>
      </c>
      <c r="R223" s="1394">
        <v>0</v>
      </c>
      <c r="S223" s="1394">
        <v>0</v>
      </c>
      <c r="T223" s="1394">
        <v>0</v>
      </c>
      <c r="U223" s="1394">
        <v>0</v>
      </c>
      <c r="V223" s="1394">
        <v>0</v>
      </c>
      <c r="W223" s="1394">
        <v>0</v>
      </c>
      <c r="X223" s="1394">
        <v>0</v>
      </c>
      <c r="Y223" s="1394">
        <v>0</v>
      </c>
      <c r="Z223" s="1506"/>
    </row>
    <row r="224" spans="2:32" outlineLevel="1">
      <c r="B224" s="497" t="s">
        <v>316</v>
      </c>
      <c r="C224" s="1274" t="str">
        <f t="shared" si="81"/>
        <v/>
      </c>
      <c r="D224" s="1274" t="str">
        <f t="shared" si="81"/>
        <v/>
      </c>
      <c r="E224" s="1288" t="str">
        <f t="shared" si="81"/>
        <v/>
      </c>
      <c r="F224" s="1289" t="str">
        <f t="shared" si="81"/>
        <v/>
      </c>
      <c r="G224" s="1288" t="str">
        <f t="shared" si="81"/>
        <v/>
      </c>
      <c r="H224" s="1289" t="str">
        <f t="shared" si="81"/>
        <v/>
      </c>
      <c r="I224" s="1278" t="str">
        <f t="shared" si="81"/>
        <v/>
      </c>
      <c r="J224" s="451"/>
      <c r="K224" s="452"/>
      <c r="L224" s="453"/>
      <c r="M224" s="1394">
        <v>0</v>
      </c>
      <c r="N224" s="1394">
        <v>0</v>
      </c>
      <c r="O224" s="1394">
        <v>0</v>
      </c>
      <c r="P224" s="1394">
        <v>0</v>
      </c>
      <c r="Q224" s="1394">
        <v>0</v>
      </c>
      <c r="R224" s="1394">
        <v>0</v>
      </c>
      <c r="S224" s="1394">
        <v>0</v>
      </c>
      <c r="T224" s="1394">
        <v>0</v>
      </c>
      <c r="U224" s="1394">
        <v>0</v>
      </c>
      <c r="V224" s="1394">
        <v>0</v>
      </c>
      <c r="W224" s="1394">
        <v>0</v>
      </c>
      <c r="X224" s="1394">
        <v>0</v>
      </c>
      <c r="Y224" s="1394">
        <v>0</v>
      </c>
      <c r="Z224" s="1506"/>
    </row>
    <row r="225" spans="2:32" outlineLevel="1">
      <c r="B225" s="494" t="s">
        <v>317</v>
      </c>
      <c r="C225" s="1274" t="str">
        <f t="shared" si="81"/>
        <v/>
      </c>
      <c r="D225" s="1274" t="str">
        <f t="shared" si="81"/>
        <v/>
      </c>
      <c r="E225" s="1288" t="str">
        <f t="shared" si="81"/>
        <v/>
      </c>
      <c r="F225" s="1289" t="str">
        <f t="shared" si="81"/>
        <v/>
      </c>
      <c r="G225" s="1288" t="str">
        <f t="shared" si="81"/>
        <v/>
      </c>
      <c r="H225" s="1289" t="str">
        <f t="shared" si="81"/>
        <v/>
      </c>
      <c r="I225" s="1278" t="str">
        <f t="shared" si="81"/>
        <v/>
      </c>
      <c r="J225" s="451"/>
      <c r="K225" s="452"/>
      <c r="L225" s="453"/>
      <c r="M225" s="1394">
        <v>0</v>
      </c>
      <c r="N225" s="1394">
        <v>0</v>
      </c>
      <c r="O225" s="1394">
        <v>0</v>
      </c>
      <c r="P225" s="1394">
        <v>0</v>
      </c>
      <c r="Q225" s="1394">
        <v>0</v>
      </c>
      <c r="R225" s="1394">
        <v>0</v>
      </c>
      <c r="S225" s="1394">
        <v>0</v>
      </c>
      <c r="T225" s="1394">
        <v>0</v>
      </c>
      <c r="U225" s="1394">
        <v>0</v>
      </c>
      <c r="V225" s="1394">
        <v>0</v>
      </c>
      <c r="W225" s="1394">
        <v>0</v>
      </c>
      <c r="X225" s="1394">
        <v>0</v>
      </c>
      <c r="Y225" s="1394">
        <v>0</v>
      </c>
      <c r="Z225" s="1506"/>
    </row>
    <row r="226" spans="2:32" outlineLevel="1">
      <c r="B226" s="497" t="s">
        <v>318</v>
      </c>
      <c r="C226" s="1274" t="str">
        <f t="shared" si="81"/>
        <v/>
      </c>
      <c r="D226" s="1274" t="str">
        <f t="shared" si="81"/>
        <v/>
      </c>
      <c r="E226" s="1288" t="str">
        <f t="shared" si="81"/>
        <v/>
      </c>
      <c r="F226" s="1289" t="str">
        <f t="shared" si="81"/>
        <v/>
      </c>
      <c r="G226" s="1288" t="str">
        <f t="shared" si="81"/>
        <v/>
      </c>
      <c r="H226" s="1289" t="str">
        <f t="shared" si="81"/>
        <v/>
      </c>
      <c r="I226" s="1278" t="str">
        <f t="shared" si="81"/>
        <v/>
      </c>
      <c r="J226" s="451"/>
      <c r="K226" s="452"/>
      <c r="L226" s="453"/>
      <c r="M226" s="1394">
        <v>0</v>
      </c>
      <c r="N226" s="1394">
        <v>0</v>
      </c>
      <c r="O226" s="1394">
        <v>0</v>
      </c>
      <c r="P226" s="1394">
        <v>0</v>
      </c>
      <c r="Q226" s="1394">
        <v>0</v>
      </c>
      <c r="R226" s="1394">
        <v>0</v>
      </c>
      <c r="S226" s="1394">
        <v>0</v>
      </c>
      <c r="T226" s="1394">
        <v>0</v>
      </c>
      <c r="U226" s="1394">
        <v>0</v>
      </c>
      <c r="V226" s="1394">
        <v>0</v>
      </c>
      <c r="W226" s="1394">
        <v>0</v>
      </c>
      <c r="X226" s="1394">
        <v>0</v>
      </c>
      <c r="Y226" s="1394">
        <v>0</v>
      </c>
      <c r="Z226" s="1506"/>
    </row>
    <row r="227" spans="2:32" outlineLevel="1">
      <c r="B227" s="494" t="s">
        <v>319</v>
      </c>
      <c r="C227" s="1274" t="str">
        <f t="shared" si="81"/>
        <v/>
      </c>
      <c r="D227" s="1274" t="str">
        <f t="shared" si="81"/>
        <v/>
      </c>
      <c r="E227" s="1288" t="str">
        <f t="shared" si="81"/>
        <v/>
      </c>
      <c r="F227" s="1289" t="str">
        <f t="shared" si="81"/>
        <v/>
      </c>
      <c r="G227" s="1288" t="str">
        <f t="shared" si="81"/>
        <v/>
      </c>
      <c r="H227" s="1289" t="str">
        <f t="shared" si="81"/>
        <v/>
      </c>
      <c r="I227" s="1278" t="str">
        <f t="shared" si="81"/>
        <v/>
      </c>
      <c r="J227" s="451"/>
      <c r="K227" s="452"/>
      <c r="L227" s="453"/>
      <c r="M227" s="1394">
        <v>0</v>
      </c>
      <c r="N227" s="1394">
        <v>0</v>
      </c>
      <c r="O227" s="1394">
        <v>0</v>
      </c>
      <c r="P227" s="1394">
        <v>0</v>
      </c>
      <c r="Q227" s="1394">
        <v>0</v>
      </c>
      <c r="R227" s="1394">
        <v>0</v>
      </c>
      <c r="S227" s="1394">
        <v>0</v>
      </c>
      <c r="T227" s="1394">
        <v>0</v>
      </c>
      <c r="U227" s="1394">
        <v>0</v>
      </c>
      <c r="V227" s="1394">
        <v>0</v>
      </c>
      <c r="W227" s="1394">
        <v>0</v>
      </c>
      <c r="X227" s="1394">
        <v>0</v>
      </c>
      <c r="Y227" s="1394">
        <v>0</v>
      </c>
      <c r="Z227" s="1506"/>
    </row>
    <row r="228" spans="2:32" outlineLevel="1">
      <c r="B228" s="497" t="s">
        <v>320</v>
      </c>
      <c r="C228" s="1274" t="str">
        <f t="shared" si="81"/>
        <v/>
      </c>
      <c r="D228" s="1274" t="str">
        <f t="shared" si="81"/>
        <v/>
      </c>
      <c r="E228" s="1288" t="str">
        <f t="shared" si="81"/>
        <v/>
      </c>
      <c r="F228" s="1289" t="str">
        <f t="shared" si="81"/>
        <v/>
      </c>
      <c r="G228" s="1288" t="str">
        <f t="shared" si="81"/>
        <v/>
      </c>
      <c r="H228" s="1289" t="str">
        <f t="shared" si="81"/>
        <v/>
      </c>
      <c r="I228" s="1278" t="str">
        <f t="shared" si="81"/>
        <v/>
      </c>
      <c r="J228" s="451"/>
      <c r="K228" s="452"/>
      <c r="L228" s="453"/>
      <c r="M228" s="1394">
        <v>0</v>
      </c>
      <c r="N228" s="1394">
        <v>0</v>
      </c>
      <c r="O228" s="1394">
        <v>0</v>
      </c>
      <c r="P228" s="1394">
        <v>0</v>
      </c>
      <c r="Q228" s="1394">
        <v>0</v>
      </c>
      <c r="R228" s="1394">
        <v>0</v>
      </c>
      <c r="S228" s="1394">
        <v>0</v>
      </c>
      <c r="T228" s="1394">
        <v>0</v>
      </c>
      <c r="U228" s="1394">
        <v>0</v>
      </c>
      <c r="V228" s="1394">
        <v>0</v>
      </c>
      <c r="W228" s="1394">
        <v>0</v>
      </c>
      <c r="X228" s="1394">
        <v>0</v>
      </c>
      <c r="Y228" s="1394">
        <v>0</v>
      </c>
      <c r="Z228" s="1506"/>
    </row>
    <row r="229" spans="2:32" outlineLevel="1">
      <c r="B229" s="495" t="s">
        <v>321</v>
      </c>
      <c r="C229" s="1279" t="str">
        <f t="shared" si="81"/>
        <v/>
      </c>
      <c r="D229" s="1279" t="str">
        <f t="shared" si="81"/>
        <v/>
      </c>
      <c r="E229" s="1290" t="str">
        <f t="shared" si="81"/>
        <v/>
      </c>
      <c r="F229" s="1291" t="str">
        <f t="shared" si="81"/>
        <v/>
      </c>
      <c r="G229" s="1290" t="str">
        <f t="shared" si="81"/>
        <v/>
      </c>
      <c r="H229" s="1291" t="str">
        <f t="shared" si="81"/>
        <v/>
      </c>
      <c r="I229" s="1283" t="str">
        <f t="shared" si="81"/>
        <v/>
      </c>
      <c r="J229" s="451"/>
      <c r="K229" s="452"/>
      <c r="L229" s="453"/>
      <c r="M229" s="1394">
        <v>0</v>
      </c>
      <c r="N229" s="1394">
        <v>0</v>
      </c>
      <c r="O229" s="1394">
        <v>0</v>
      </c>
      <c r="P229" s="1394">
        <v>0</v>
      </c>
      <c r="Q229" s="1394">
        <v>0</v>
      </c>
      <c r="R229" s="1394">
        <v>0</v>
      </c>
      <c r="S229" s="1394">
        <v>0</v>
      </c>
      <c r="T229" s="1394">
        <v>0</v>
      </c>
      <c r="U229" s="1394">
        <v>0</v>
      </c>
      <c r="V229" s="1394">
        <v>0</v>
      </c>
      <c r="W229" s="1394">
        <v>0</v>
      </c>
      <c r="X229" s="1394">
        <v>0</v>
      </c>
      <c r="Y229" s="1394">
        <v>0</v>
      </c>
      <c r="Z229" s="1506"/>
    </row>
    <row r="230" spans="2:32" outlineLevel="1">
      <c r="B230" s="347"/>
      <c r="C230" s="352"/>
      <c r="D230" s="352"/>
      <c r="E230" s="352"/>
      <c r="F230" s="352"/>
      <c r="L230" s="362" t="s">
        <v>12</v>
      </c>
      <c r="M230" s="1385">
        <f t="shared" ref="M230:Y230" si="82">SUM(M221:M229)</f>
        <v>0</v>
      </c>
      <c r="N230" s="1385">
        <f t="shared" si="82"/>
        <v>0</v>
      </c>
      <c r="O230" s="1385">
        <f t="shared" si="82"/>
        <v>0</v>
      </c>
      <c r="P230" s="1385">
        <f t="shared" si="82"/>
        <v>0</v>
      </c>
      <c r="Q230" s="1385">
        <f t="shared" si="82"/>
        <v>9</v>
      </c>
      <c r="R230" s="1385">
        <f t="shared" si="82"/>
        <v>18.600000000000001</v>
      </c>
      <c r="S230" s="1385">
        <f t="shared" si="82"/>
        <v>11.585217</v>
      </c>
      <c r="T230" s="1385">
        <f t="shared" si="82"/>
        <v>4.4749100000000004</v>
      </c>
      <c r="U230" s="1385">
        <f t="shared" si="82"/>
        <v>0</v>
      </c>
      <c r="V230" s="1385">
        <f t="shared" si="82"/>
        <v>0</v>
      </c>
      <c r="W230" s="1385">
        <f t="shared" si="82"/>
        <v>0</v>
      </c>
      <c r="X230" s="1385">
        <f t="shared" si="82"/>
        <v>0</v>
      </c>
      <c r="Y230" s="1385">
        <f t="shared" si="82"/>
        <v>0</v>
      </c>
      <c r="Z230" s="1506"/>
    </row>
    <row r="231" spans="2:32" s="374" customFormat="1" outlineLevel="1">
      <c r="B231" s="353"/>
      <c r="C231" s="373"/>
      <c r="E231" s="356"/>
      <c r="F231" s="356"/>
      <c r="L231" s="1515"/>
      <c r="M231" s="1516"/>
      <c r="N231" s="1516"/>
      <c r="O231" s="1516"/>
      <c r="P231" s="1516"/>
      <c r="Q231" s="1516"/>
      <c r="R231" s="1516"/>
      <c r="S231" s="1516"/>
      <c r="T231" s="1516"/>
      <c r="U231" s="1516"/>
      <c r="V231" s="1516"/>
      <c r="W231" s="1516"/>
      <c r="X231" s="1516"/>
      <c r="Y231" s="1516"/>
      <c r="Z231" s="356"/>
      <c r="AA231" s="356"/>
      <c r="AB231" s="356"/>
      <c r="AC231" s="356"/>
      <c r="AD231" s="356"/>
      <c r="AE231" s="356"/>
      <c r="AF231" s="356"/>
    </row>
    <row r="232" spans="2:32">
      <c r="B232" s="347"/>
      <c r="C232" s="352"/>
      <c r="D232" s="356"/>
      <c r="E232" s="356"/>
      <c r="F232" s="356"/>
      <c r="L232" s="454"/>
      <c r="M232" s="356"/>
      <c r="N232" s="356"/>
      <c r="O232" s="356"/>
      <c r="P232" s="356"/>
      <c r="Q232" s="356"/>
      <c r="R232" s="356"/>
      <c r="S232" s="356"/>
      <c r="T232" s="356"/>
      <c r="U232" s="577"/>
      <c r="V232" s="356"/>
      <c r="W232" s="356"/>
      <c r="X232" s="356"/>
      <c r="Y232" s="356"/>
      <c r="Z232" s="356"/>
      <c r="AA232" s="356"/>
    </row>
    <row r="233" spans="2:32" ht="13.8">
      <c r="B233" s="526" t="s">
        <v>322</v>
      </c>
      <c r="C233" s="527" t="s">
        <v>323</v>
      </c>
      <c r="D233" s="527"/>
      <c r="E233" s="527"/>
      <c r="F233" s="527"/>
      <c r="G233" s="528"/>
      <c r="H233" s="528"/>
      <c r="I233" s="528"/>
      <c r="J233" s="528"/>
      <c r="K233" s="528"/>
      <c r="L233" s="606"/>
      <c r="M233" s="527"/>
      <c r="N233" s="527"/>
      <c r="O233" s="527"/>
      <c r="P233" s="527"/>
      <c r="Q233" s="527"/>
      <c r="R233" s="527"/>
      <c r="S233" s="527"/>
      <c r="T233" s="527"/>
      <c r="U233" s="582"/>
      <c r="V233" s="527"/>
      <c r="W233" s="527"/>
      <c r="X233" s="527"/>
      <c r="Y233" s="527"/>
    </row>
    <row r="234" spans="2:32" s="374" customFormat="1" ht="13.8">
      <c r="B234" s="534"/>
      <c r="C234" s="535"/>
      <c r="D234" s="535"/>
      <c r="E234" s="535"/>
      <c r="F234" s="535"/>
      <c r="G234" s="536"/>
      <c r="H234" s="536"/>
      <c r="I234" s="536"/>
      <c r="J234" s="536"/>
      <c r="K234" s="536"/>
      <c r="L234" s="607"/>
      <c r="M234" s="535"/>
      <c r="N234" s="535"/>
      <c r="O234" s="535"/>
      <c r="P234" s="535"/>
      <c r="Q234" s="535"/>
      <c r="R234" s="535"/>
      <c r="S234" s="535"/>
      <c r="T234" s="535"/>
      <c r="U234" s="583"/>
      <c r="V234" s="535"/>
      <c r="W234" s="535"/>
      <c r="X234" s="535"/>
      <c r="Y234" s="535"/>
    </row>
    <row r="235" spans="2:32" ht="17.399999999999999" outlineLevel="1">
      <c r="B235" s="351"/>
      <c r="C235" s="352"/>
      <c r="D235" s="548" t="s">
        <v>288</v>
      </c>
      <c r="E235" s="553"/>
      <c r="F235" s="553"/>
      <c r="G235" s="549"/>
      <c r="H235" s="549"/>
      <c r="I235" s="549"/>
      <c r="J235" s="549"/>
      <c r="K235" s="549"/>
      <c r="L235" s="602"/>
      <c r="M235" s="553"/>
      <c r="N235" s="553"/>
      <c r="O235" s="553"/>
      <c r="P235" s="553"/>
      <c r="Q235" s="553"/>
      <c r="R235" s="553"/>
      <c r="S235" s="553"/>
      <c r="T235" s="553"/>
      <c r="U235" s="584"/>
      <c r="V235" s="553"/>
      <c r="W235" s="553"/>
      <c r="X235" s="553"/>
      <c r="Y235" s="553"/>
    </row>
    <row r="236" spans="2:32" s="374" customFormat="1" ht="17.399999999999999" outlineLevel="1">
      <c r="B236" s="386"/>
      <c r="C236" s="373"/>
      <c r="D236" s="554"/>
      <c r="E236" s="373"/>
      <c r="F236" s="373"/>
      <c r="L236" s="603"/>
      <c r="M236" s="373"/>
      <c r="N236" s="373"/>
      <c r="O236" s="373"/>
      <c r="P236" s="373"/>
      <c r="Q236" s="373"/>
      <c r="R236" s="373"/>
      <c r="S236" s="373"/>
      <c r="T236" s="373"/>
      <c r="U236" s="585"/>
      <c r="V236" s="373"/>
      <c r="W236" s="373"/>
      <c r="X236" s="373"/>
      <c r="Y236" s="373"/>
    </row>
    <row r="237" spans="2:32" ht="37.799999999999997" outlineLevel="1">
      <c r="B237" s="496" t="s">
        <v>289</v>
      </c>
      <c r="C237" s="498" t="str">
        <f>IF('R8a - Net Debt input'!D128 = "","",'R8a - Net Debt input'!D128)</f>
        <v>Issue date</v>
      </c>
      <c r="D237" s="499" t="str">
        <f>IF('R8a - Net Debt input'!E128 = "","",'R8a - Net Debt input'!E128)</f>
        <v>Maturity date</v>
      </c>
      <c r="E237" s="499" t="str">
        <f>IF('R8a - Net Debt input'!F128 = "","",'R8a - Net Debt input'!F128)</f>
        <v>Description</v>
      </c>
      <c r="F237" s="499" t="str">
        <f>IF('R8a - Net Debt input'!G128 = "","",'R8a - Net Debt input'!G128)</f>
        <v>Loan type</v>
      </c>
      <c r="G237" s="499" t="str">
        <f>IF('R8a - Net Debt input'!H128 = "","",'R8a - Net Debt input'!H128)</f>
        <v>Payment rank</v>
      </c>
      <c r="H237" s="499" t="str">
        <f>IF('R8a - Net Debt input'!I128 = "","",'R8a - Net Debt input'!I128)</f>
        <v>Reference rate</v>
      </c>
      <c r="I237" s="500" t="str">
        <f>IF('R8a - Net Debt input'!J128 = "","",'R8a - Net Debt input'!J128)</f>
        <v>Coupon rate / margin spread on reference rate</v>
      </c>
      <c r="L237" s="454"/>
      <c r="Q237" s="350"/>
      <c r="R237" s="350"/>
      <c r="U237" s="574"/>
      <c r="Y237" s="346"/>
    </row>
    <row r="238" spans="2:32" outlineLevel="1">
      <c r="B238" s="355"/>
      <c r="C238" s="501" t="str">
        <f>IF('R8a - Net Debt input'!D129 = "","",'R8a - Net Debt input'!D129)</f>
        <v>dd/mm/yyyy</v>
      </c>
      <c r="D238" s="502" t="str">
        <f>IF('R8a - Net Debt input'!E129 = "","",'R8a - Net Debt input'!E129)</f>
        <v>dd/mm/yyyy</v>
      </c>
      <c r="E238" s="502" t="str">
        <f>IF('R8a - Net Debt input'!F129 = "","",'R8a - Net Debt input'!F129)</f>
        <v/>
      </c>
      <c r="F238" s="502" t="str">
        <f>IF('R8a - Net Debt input'!G129 = "","",'R8a - Net Debt input'!G129)</f>
        <v/>
      </c>
      <c r="G238" s="502" t="str">
        <f>IF('R8a - Net Debt input'!H129 = "","",'R8a - Net Debt input'!H129)</f>
        <v/>
      </c>
      <c r="H238" s="502" t="str">
        <f>IF('R8a - Net Debt input'!I129 = "","",'R8a - Net Debt input'!I129)</f>
        <v/>
      </c>
      <c r="I238" s="503" t="str">
        <f>IF('R8a - Net Debt input'!J129 = "","",'R8a - Net Debt input'!J129)</f>
        <v xml:space="preserve">% </v>
      </c>
      <c r="L238" s="454"/>
      <c r="M238" s="433" t="s">
        <v>290</v>
      </c>
      <c r="N238" s="434" t="s">
        <v>290</v>
      </c>
      <c r="O238" s="434" t="s">
        <v>290</v>
      </c>
      <c r="P238" s="434" t="s">
        <v>290</v>
      </c>
      <c r="Q238" s="434" t="s">
        <v>290</v>
      </c>
      <c r="R238" s="434" t="s">
        <v>290</v>
      </c>
      <c r="S238" s="434" t="s">
        <v>290</v>
      </c>
      <c r="T238" s="565" t="s">
        <v>290</v>
      </c>
      <c r="U238" s="580" t="s">
        <v>290</v>
      </c>
      <c r="V238" s="434" t="s">
        <v>290</v>
      </c>
      <c r="W238" s="434" t="s">
        <v>290</v>
      </c>
      <c r="X238" s="434" t="s">
        <v>290</v>
      </c>
      <c r="Y238" s="435" t="s">
        <v>290</v>
      </c>
    </row>
    <row r="239" spans="2:32" outlineLevel="1">
      <c r="B239" s="493" t="s">
        <v>324</v>
      </c>
      <c r="C239" s="456" t="str">
        <f>IF('R8a - Net Debt input'!D130 = "","",'R8a - Net Debt input'!D130)</f>
        <v>On demand</v>
      </c>
      <c r="D239" s="456" t="str">
        <f>IF('R8a - Net Debt input'!E130 = "","",'R8a - Net Debt input'!E130)</f>
        <v>On demand</v>
      </c>
      <c r="E239" s="465" t="str">
        <f>IF('R8a - Net Debt input'!F130 = "","",'R8a - Net Debt input'!F130)</f>
        <v>National Grid Holdings One plc</v>
      </c>
      <c r="F239" s="466" t="str">
        <f>IF('R8a - Net Debt input'!G130 = "","",'R8a - Net Debt input'!G130)</f>
        <v>Intercompany</v>
      </c>
      <c r="G239" s="465" t="str">
        <f>IF('R8a - Net Debt input'!H130 = "","",'R8a - Net Debt input'!H130)</f>
        <v/>
      </c>
      <c r="H239" s="466" t="str">
        <f>IF('R8a - Net Debt input'!I130 = "","",'R8a - Net Debt input'!I130)</f>
        <v/>
      </c>
      <c r="I239" s="736">
        <f>IF('R8a - Net Debt input'!J130 = "","",'R8a - Net Debt input'!J130)</f>
        <v>0</v>
      </c>
      <c r="J239" s="451"/>
      <c r="K239" s="452"/>
      <c r="L239" s="453"/>
      <c r="M239" s="1394">
        <v>0</v>
      </c>
      <c r="N239" s="1394">
        <v>0</v>
      </c>
      <c r="O239" s="1394">
        <v>0</v>
      </c>
      <c r="P239" s="1394">
        <v>0</v>
      </c>
      <c r="Q239" s="1394">
        <v>0</v>
      </c>
      <c r="R239" s="1394">
        <v>0</v>
      </c>
      <c r="S239" s="1394">
        <v>0</v>
      </c>
      <c r="T239" s="1394">
        <v>-1.4493259999999999</v>
      </c>
      <c r="U239" s="1394">
        <v>0</v>
      </c>
      <c r="V239" s="1394">
        <v>0</v>
      </c>
      <c r="W239" s="1394">
        <v>0</v>
      </c>
      <c r="X239" s="1394">
        <v>0</v>
      </c>
      <c r="Y239" s="1394">
        <v>0</v>
      </c>
      <c r="Z239" s="1506"/>
    </row>
    <row r="240" spans="2:32" outlineLevel="1">
      <c r="B240" s="497" t="s">
        <v>325</v>
      </c>
      <c r="C240" s="459" t="str">
        <f>IF('R8a - Net Debt input'!D131 = "","",'R8a - Net Debt input'!D131)</f>
        <v/>
      </c>
      <c r="D240" s="459" t="str">
        <f>IF('R8a - Net Debt input'!E131 = "","",'R8a - Net Debt input'!E131)</f>
        <v/>
      </c>
      <c r="E240" s="467" t="str">
        <f>IF('R8a - Net Debt input'!F131 = "","",'R8a - Net Debt input'!F131)</f>
        <v/>
      </c>
      <c r="F240" s="468" t="str">
        <f>IF('R8a - Net Debt input'!G131 = "","",'R8a - Net Debt input'!G131)</f>
        <v/>
      </c>
      <c r="G240" s="467" t="str">
        <f>IF('R8a - Net Debt input'!H131 = "","",'R8a - Net Debt input'!H131)</f>
        <v/>
      </c>
      <c r="H240" s="468" t="str">
        <f>IF('R8a - Net Debt input'!I131 = "","",'R8a - Net Debt input'!I131)</f>
        <v/>
      </c>
      <c r="I240" s="737" t="str">
        <f>IF('R8a - Net Debt input'!J131 = "","",'R8a - Net Debt input'!J131)</f>
        <v/>
      </c>
      <c r="J240" s="451"/>
      <c r="K240" s="452"/>
      <c r="L240" s="453"/>
      <c r="M240" s="1394">
        <v>0</v>
      </c>
      <c r="N240" s="1394">
        <v>0</v>
      </c>
      <c r="O240" s="1394">
        <v>0</v>
      </c>
      <c r="P240" s="1394">
        <v>0</v>
      </c>
      <c r="Q240" s="1394">
        <v>0</v>
      </c>
      <c r="R240" s="1394">
        <v>0</v>
      </c>
      <c r="S240" s="1394">
        <v>0</v>
      </c>
      <c r="T240" s="1394">
        <v>0</v>
      </c>
      <c r="U240" s="1394">
        <v>0</v>
      </c>
      <c r="V240" s="1394">
        <v>0</v>
      </c>
      <c r="W240" s="1394">
        <v>0</v>
      </c>
      <c r="X240" s="1394">
        <v>0</v>
      </c>
      <c r="Y240" s="1394">
        <v>0</v>
      </c>
      <c r="Z240" s="1506"/>
    </row>
    <row r="241" spans="2:32" outlineLevel="1">
      <c r="B241" s="494" t="s">
        <v>326</v>
      </c>
      <c r="C241" s="459" t="str">
        <f>IF('R8a - Net Debt input'!D132 = "","",'R8a - Net Debt input'!D132)</f>
        <v/>
      </c>
      <c r="D241" s="459" t="str">
        <f>IF('R8a - Net Debt input'!E132 = "","",'R8a - Net Debt input'!E132)</f>
        <v/>
      </c>
      <c r="E241" s="467" t="str">
        <f>IF('R8a - Net Debt input'!F132 = "","",'R8a - Net Debt input'!F132)</f>
        <v/>
      </c>
      <c r="F241" s="468" t="str">
        <f>IF('R8a - Net Debt input'!G132 = "","",'R8a - Net Debt input'!G132)</f>
        <v/>
      </c>
      <c r="G241" s="467" t="str">
        <f>IF('R8a - Net Debt input'!H132 = "","",'R8a - Net Debt input'!H132)</f>
        <v/>
      </c>
      <c r="H241" s="468" t="str">
        <f>IF('R8a - Net Debt input'!I132 = "","",'R8a - Net Debt input'!I132)</f>
        <v/>
      </c>
      <c r="I241" s="737" t="str">
        <f>IF('R8a - Net Debt input'!J132 = "","",'R8a - Net Debt input'!J132)</f>
        <v/>
      </c>
      <c r="J241" s="451"/>
      <c r="K241" s="452"/>
      <c r="L241" s="453"/>
      <c r="M241" s="1394">
        <v>0</v>
      </c>
      <c r="N241" s="1394">
        <v>0</v>
      </c>
      <c r="O241" s="1394">
        <v>0</v>
      </c>
      <c r="P241" s="1394">
        <v>0</v>
      </c>
      <c r="Q241" s="1394">
        <v>0</v>
      </c>
      <c r="R241" s="1394">
        <v>0</v>
      </c>
      <c r="S241" s="1394">
        <v>0</v>
      </c>
      <c r="T241" s="1394">
        <v>0</v>
      </c>
      <c r="U241" s="1394">
        <v>0</v>
      </c>
      <c r="V241" s="1394">
        <v>0</v>
      </c>
      <c r="W241" s="1394">
        <v>0</v>
      </c>
      <c r="X241" s="1394">
        <v>0</v>
      </c>
      <c r="Y241" s="1394">
        <v>0</v>
      </c>
      <c r="Z241" s="1506"/>
    </row>
    <row r="242" spans="2:32" outlineLevel="1">
      <c r="B242" s="497" t="s">
        <v>327</v>
      </c>
      <c r="C242" s="459" t="str">
        <f>IF('R8a - Net Debt input'!D133 = "","",'R8a - Net Debt input'!D133)</f>
        <v/>
      </c>
      <c r="D242" s="459" t="str">
        <f>IF('R8a - Net Debt input'!E133 = "","",'R8a - Net Debt input'!E133)</f>
        <v/>
      </c>
      <c r="E242" s="467" t="str">
        <f>IF('R8a - Net Debt input'!F133 = "","",'R8a - Net Debt input'!F133)</f>
        <v/>
      </c>
      <c r="F242" s="468" t="str">
        <f>IF('R8a - Net Debt input'!G133 = "","",'R8a - Net Debt input'!G133)</f>
        <v/>
      </c>
      <c r="G242" s="467" t="str">
        <f>IF('R8a - Net Debt input'!H133 = "","",'R8a - Net Debt input'!H133)</f>
        <v/>
      </c>
      <c r="H242" s="468" t="str">
        <f>IF('R8a - Net Debt input'!I133 = "","",'R8a - Net Debt input'!I133)</f>
        <v/>
      </c>
      <c r="I242" s="737" t="str">
        <f>IF('R8a - Net Debt input'!J133 = "","",'R8a - Net Debt input'!J133)</f>
        <v/>
      </c>
      <c r="J242" s="451"/>
      <c r="K242" s="452"/>
      <c r="L242" s="453"/>
      <c r="M242" s="1394">
        <v>0</v>
      </c>
      <c r="N242" s="1394">
        <v>0</v>
      </c>
      <c r="O242" s="1394">
        <v>0</v>
      </c>
      <c r="P242" s="1394">
        <v>0</v>
      </c>
      <c r="Q242" s="1394">
        <v>0</v>
      </c>
      <c r="R242" s="1394">
        <v>0</v>
      </c>
      <c r="S242" s="1394">
        <v>0</v>
      </c>
      <c r="T242" s="1394">
        <v>0</v>
      </c>
      <c r="U242" s="1394">
        <v>0</v>
      </c>
      <c r="V242" s="1394">
        <v>0</v>
      </c>
      <c r="W242" s="1394">
        <v>0</v>
      </c>
      <c r="X242" s="1394">
        <v>0</v>
      </c>
      <c r="Y242" s="1394">
        <v>0</v>
      </c>
      <c r="Z242" s="1506"/>
    </row>
    <row r="243" spans="2:32" outlineLevel="1">
      <c r="B243" s="494" t="s">
        <v>328</v>
      </c>
      <c r="C243" s="459" t="str">
        <f>IF('R8a - Net Debt input'!D134 = "","",'R8a - Net Debt input'!D134)</f>
        <v/>
      </c>
      <c r="D243" s="459" t="str">
        <f>IF('R8a - Net Debt input'!E134 = "","",'R8a - Net Debt input'!E134)</f>
        <v/>
      </c>
      <c r="E243" s="467" t="str">
        <f>IF('R8a - Net Debt input'!F134 = "","",'R8a - Net Debt input'!F134)</f>
        <v/>
      </c>
      <c r="F243" s="468" t="str">
        <f>IF('R8a - Net Debt input'!G134 = "","",'R8a - Net Debt input'!G134)</f>
        <v/>
      </c>
      <c r="G243" s="467" t="str">
        <f>IF('R8a - Net Debt input'!H134 = "","",'R8a - Net Debt input'!H134)</f>
        <v/>
      </c>
      <c r="H243" s="468" t="str">
        <f>IF('R8a - Net Debt input'!I134 = "","",'R8a - Net Debt input'!I134)</f>
        <v/>
      </c>
      <c r="I243" s="737" t="str">
        <f>IF('R8a - Net Debt input'!J134 = "","",'R8a - Net Debt input'!J134)</f>
        <v/>
      </c>
      <c r="J243" s="451"/>
      <c r="K243" s="452"/>
      <c r="L243" s="453"/>
      <c r="M243" s="1394">
        <v>0</v>
      </c>
      <c r="N243" s="1394">
        <v>0</v>
      </c>
      <c r="O243" s="1394">
        <v>0</v>
      </c>
      <c r="P243" s="1394">
        <v>0</v>
      </c>
      <c r="Q243" s="1394">
        <v>0</v>
      </c>
      <c r="R243" s="1394">
        <v>0</v>
      </c>
      <c r="S243" s="1394">
        <v>0</v>
      </c>
      <c r="T243" s="1394">
        <v>0</v>
      </c>
      <c r="U243" s="1394">
        <v>0</v>
      </c>
      <c r="V243" s="1394">
        <v>0</v>
      </c>
      <c r="W243" s="1394">
        <v>0</v>
      </c>
      <c r="X243" s="1394">
        <v>0</v>
      </c>
      <c r="Y243" s="1394">
        <v>0</v>
      </c>
      <c r="Z243" s="1506"/>
    </row>
    <row r="244" spans="2:32" outlineLevel="1">
      <c r="B244" s="497" t="s">
        <v>329</v>
      </c>
      <c r="C244" s="459" t="str">
        <f>IF('R8a - Net Debt input'!D135 = "","",'R8a - Net Debt input'!D135)</f>
        <v/>
      </c>
      <c r="D244" s="459" t="str">
        <f>IF('R8a - Net Debt input'!E135 = "","",'R8a - Net Debt input'!E135)</f>
        <v/>
      </c>
      <c r="E244" s="467" t="str">
        <f>IF('R8a - Net Debt input'!F135 = "","",'R8a - Net Debt input'!F135)</f>
        <v/>
      </c>
      <c r="F244" s="468" t="str">
        <f>IF('R8a - Net Debt input'!G135 = "","",'R8a - Net Debt input'!G135)</f>
        <v/>
      </c>
      <c r="G244" s="467" t="str">
        <f>IF('R8a - Net Debt input'!H135 = "","",'R8a - Net Debt input'!H135)</f>
        <v/>
      </c>
      <c r="H244" s="468" t="str">
        <f>IF('R8a - Net Debt input'!I135 = "","",'R8a - Net Debt input'!I135)</f>
        <v/>
      </c>
      <c r="I244" s="737" t="str">
        <f>IF('R8a - Net Debt input'!J135 = "","",'R8a - Net Debt input'!J135)</f>
        <v/>
      </c>
      <c r="J244" s="451"/>
      <c r="K244" s="452"/>
      <c r="L244" s="453"/>
      <c r="M244" s="1394">
        <v>0</v>
      </c>
      <c r="N244" s="1394">
        <v>0</v>
      </c>
      <c r="O244" s="1394">
        <v>0</v>
      </c>
      <c r="P244" s="1394">
        <v>0</v>
      </c>
      <c r="Q244" s="1394">
        <v>0</v>
      </c>
      <c r="R244" s="1394">
        <v>0</v>
      </c>
      <c r="S244" s="1394">
        <v>0</v>
      </c>
      <c r="T244" s="1394">
        <v>0</v>
      </c>
      <c r="U244" s="1394">
        <v>0</v>
      </c>
      <c r="V244" s="1394">
        <v>0</v>
      </c>
      <c r="W244" s="1394">
        <v>0</v>
      </c>
      <c r="X244" s="1394">
        <v>0</v>
      </c>
      <c r="Y244" s="1394">
        <v>0</v>
      </c>
      <c r="Z244" s="1506"/>
    </row>
    <row r="245" spans="2:32" outlineLevel="1">
      <c r="B245" s="494" t="s">
        <v>330</v>
      </c>
      <c r="C245" s="459" t="str">
        <f>IF('R8a - Net Debt input'!D136 = "","",'R8a - Net Debt input'!D136)</f>
        <v/>
      </c>
      <c r="D245" s="459" t="str">
        <f>IF('R8a - Net Debt input'!E136 = "","",'R8a - Net Debt input'!E136)</f>
        <v/>
      </c>
      <c r="E245" s="467" t="str">
        <f>IF('R8a - Net Debt input'!F136 = "","",'R8a - Net Debt input'!F136)</f>
        <v/>
      </c>
      <c r="F245" s="468" t="str">
        <f>IF('R8a - Net Debt input'!G136 = "","",'R8a - Net Debt input'!G136)</f>
        <v/>
      </c>
      <c r="G245" s="467" t="str">
        <f>IF('R8a - Net Debt input'!H136 = "","",'R8a - Net Debt input'!H136)</f>
        <v/>
      </c>
      <c r="H245" s="468" t="str">
        <f>IF('R8a - Net Debt input'!I136 = "","",'R8a - Net Debt input'!I136)</f>
        <v/>
      </c>
      <c r="I245" s="737" t="str">
        <f>IF('R8a - Net Debt input'!J136 = "","",'R8a - Net Debt input'!J136)</f>
        <v/>
      </c>
      <c r="J245" s="451"/>
      <c r="K245" s="452"/>
      <c r="L245" s="453"/>
      <c r="M245" s="1394">
        <v>0</v>
      </c>
      <c r="N245" s="1394">
        <v>0</v>
      </c>
      <c r="O245" s="1394">
        <v>0</v>
      </c>
      <c r="P245" s="1394">
        <v>0</v>
      </c>
      <c r="Q245" s="1394">
        <v>0</v>
      </c>
      <c r="R245" s="1394">
        <v>0</v>
      </c>
      <c r="S245" s="1394">
        <v>0</v>
      </c>
      <c r="T245" s="1394">
        <v>0</v>
      </c>
      <c r="U245" s="1394">
        <v>0</v>
      </c>
      <c r="V245" s="1394">
        <v>0</v>
      </c>
      <c r="W245" s="1394">
        <v>0</v>
      </c>
      <c r="X245" s="1394">
        <v>0</v>
      </c>
      <c r="Y245" s="1394">
        <v>0</v>
      </c>
      <c r="Z245" s="1506"/>
    </row>
    <row r="246" spans="2:32" outlineLevel="1">
      <c r="B246" s="497" t="s">
        <v>331</v>
      </c>
      <c r="C246" s="459" t="str">
        <f>IF('R8a - Net Debt input'!D137 = "","",'R8a - Net Debt input'!D137)</f>
        <v/>
      </c>
      <c r="D246" s="459" t="str">
        <f>IF('R8a - Net Debt input'!E137 = "","",'R8a - Net Debt input'!E137)</f>
        <v/>
      </c>
      <c r="E246" s="467" t="str">
        <f>IF('R8a - Net Debt input'!F137 = "","",'R8a - Net Debt input'!F137)</f>
        <v/>
      </c>
      <c r="F246" s="468" t="str">
        <f>IF('R8a - Net Debt input'!G137 = "","",'R8a - Net Debt input'!G137)</f>
        <v/>
      </c>
      <c r="G246" s="467" t="str">
        <f>IF('R8a - Net Debt input'!H137 = "","",'R8a - Net Debt input'!H137)</f>
        <v/>
      </c>
      <c r="H246" s="468" t="str">
        <f>IF('R8a - Net Debt input'!I137 = "","",'R8a - Net Debt input'!I137)</f>
        <v/>
      </c>
      <c r="I246" s="737" t="str">
        <f>IF('R8a - Net Debt input'!J137 = "","",'R8a - Net Debt input'!J137)</f>
        <v/>
      </c>
      <c r="J246" s="451"/>
      <c r="K246" s="452"/>
      <c r="L246" s="453"/>
      <c r="M246" s="1394">
        <v>0</v>
      </c>
      <c r="N246" s="1394">
        <v>0</v>
      </c>
      <c r="O246" s="1394">
        <v>0</v>
      </c>
      <c r="P246" s="1394">
        <v>0</v>
      </c>
      <c r="Q246" s="1394">
        <v>0</v>
      </c>
      <c r="R246" s="1394">
        <v>0</v>
      </c>
      <c r="S246" s="1394">
        <v>0</v>
      </c>
      <c r="T246" s="1394">
        <v>0</v>
      </c>
      <c r="U246" s="1394">
        <v>0</v>
      </c>
      <c r="V246" s="1394">
        <v>0</v>
      </c>
      <c r="W246" s="1394">
        <v>0</v>
      </c>
      <c r="X246" s="1394">
        <v>0</v>
      </c>
      <c r="Y246" s="1394">
        <v>0</v>
      </c>
      <c r="Z246" s="1506"/>
    </row>
    <row r="247" spans="2:32" outlineLevel="1">
      <c r="B247" s="495" t="s">
        <v>332</v>
      </c>
      <c r="C247" s="462" t="str">
        <f>IF('R8a - Net Debt input'!D138 = "","",'R8a - Net Debt input'!D138)</f>
        <v/>
      </c>
      <c r="D247" s="462" t="str">
        <f>IF('R8a - Net Debt input'!E138 = "","",'R8a - Net Debt input'!E138)</f>
        <v/>
      </c>
      <c r="E247" s="469" t="str">
        <f>IF('R8a - Net Debt input'!F138 = "","",'R8a - Net Debt input'!F138)</f>
        <v/>
      </c>
      <c r="F247" s="470" t="str">
        <f>IF('R8a - Net Debt input'!G138 = "","",'R8a - Net Debt input'!G138)</f>
        <v/>
      </c>
      <c r="G247" s="469" t="str">
        <f>IF('R8a - Net Debt input'!H138 = "","",'R8a - Net Debt input'!H138)</f>
        <v/>
      </c>
      <c r="H247" s="470" t="str">
        <f>IF('R8a - Net Debt input'!I138 = "","",'R8a - Net Debt input'!I138)</f>
        <v/>
      </c>
      <c r="I247" s="738" t="str">
        <f>IF('R8a - Net Debt input'!J138 = "","",'R8a - Net Debt input'!J138)</f>
        <v/>
      </c>
      <c r="J247" s="451"/>
      <c r="K247" s="452"/>
      <c r="L247" s="453"/>
      <c r="M247" s="1394">
        <v>0</v>
      </c>
      <c r="N247" s="1394">
        <v>0</v>
      </c>
      <c r="O247" s="1394">
        <v>0</v>
      </c>
      <c r="P247" s="1394">
        <v>0</v>
      </c>
      <c r="Q247" s="1394">
        <v>0</v>
      </c>
      <c r="R247" s="1394">
        <v>0</v>
      </c>
      <c r="S247" s="1394">
        <v>0</v>
      </c>
      <c r="T247" s="1394">
        <v>0</v>
      </c>
      <c r="U247" s="1394">
        <v>0</v>
      </c>
      <c r="V247" s="1394">
        <v>0</v>
      </c>
      <c r="W247" s="1394">
        <v>0</v>
      </c>
      <c r="X247" s="1394">
        <v>0</v>
      </c>
      <c r="Y247" s="1394">
        <v>0</v>
      </c>
      <c r="Z247" s="1506"/>
    </row>
    <row r="248" spans="2:32" outlineLevel="1">
      <c r="B248" s="347"/>
      <c r="C248" s="352"/>
      <c r="D248" s="352"/>
      <c r="E248" s="352"/>
      <c r="F248" s="352"/>
      <c r="L248" s="362" t="s">
        <v>12</v>
      </c>
      <c r="M248" s="1385">
        <f>SUM(M239:M247)</f>
        <v>0</v>
      </c>
      <c r="N248" s="1385">
        <f t="shared" ref="N248:Y248" si="83">SUM(N239:N247)</f>
        <v>0</v>
      </c>
      <c r="O248" s="1385">
        <f t="shared" si="83"/>
        <v>0</v>
      </c>
      <c r="P248" s="1385">
        <f t="shared" si="83"/>
        <v>0</v>
      </c>
      <c r="Q248" s="1385">
        <f t="shared" si="83"/>
        <v>0</v>
      </c>
      <c r="R248" s="1385">
        <f t="shared" si="83"/>
        <v>0</v>
      </c>
      <c r="S248" s="1385">
        <f t="shared" si="83"/>
        <v>0</v>
      </c>
      <c r="T248" s="1385">
        <f t="shared" si="83"/>
        <v>-1.4493259999999999</v>
      </c>
      <c r="U248" s="1385">
        <f t="shared" si="83"/>
        <v>0</v>
      </c>
      <c r="V248" s="1385">
        <f t="shared" si="83"/>
        <v>0</v>
      </c>
      <c r="W248" s="1385">
        <f t="shared" si="83"/>
        <v>0</v>
      </c>
      <c r="X248" s="1385">
        <f t="shared" si="83"/>
        <v>0</v>
      </c>
      <c r="Y248" s="1385">
        <f t="shared" si="83"/>
        <v>0</v>
      </c>
      <c r="Z248" s="1506"/>
    </row>
    <row r="249" spans="2:32" s="374" customFormat="1" outlineLevel="1">
      <c r="B249" s="353"/>
      <c r="C249" s="373"/>
      <c r="E249" s="356"/>
      <c r="F249" s="356"/>
      <c r="L249" s="1515"/>
      <c r="M249" s="1516"/>
      <c r="N249" s="1516"/>
      <c r="O249" s="1516"/>
      <c r="P249" s="1516"/>
      <c r="Q249" s="1516"/>
      <c r="R249" s="1516"/>
      <c r="S249" s="1516"/>
      <c r="T249" s="1516"/>
      <c r="U249" s="1516"/>
      <c r="V249" s="1516"/>
      <c r="W249" s="1516"/>
      <c r="X249" s="1516"/>
      <c r="Y249" s="1516"/>
      <c r="Z249" s="356"/>
      <c r="AA249" s="356"/>
      <c r="AB249" s="356"/>
      <c r="AC249" s="356"/>
      <c r="AD249" s="356"/>
      <c r="AE249" s="356"/>
      <c r="AF249" s="356"/>
    </row>
    <row r="250" spans="2:32" ht="17.399999999999999" outlineLevel="1">
      <c r="C250" s="352"/>
      <c r="D250" s="548" t="s">
        <v>300</v>
      </c>
      <c r="E250" s="549"/>
      <c r="F250" s="549"/>
      <c r="G250" s="549"/>
      <c r="H250" s="549"/>
      <c r="I250" s="549"/>
      <c r="J250" s="549"/>
      <c r="K250" s="549"/>
      <c r="L250" s="602"/>
      <c r="M250" s="549"/>
      <c r="N250" s="549"/>
      <c r="O250" s="549"/>
      <c r="P250" s="549"/>
      <c r="Q250" s="549"/>
      <c r="R250" s="549"/>
      <c r="S250" s="549"/>
      <c r="T250" s="549"/>
      <c r="U250" s="578"/>
      <c r="V250" s="549"/>
      <c r="W250" s="549"/>
      <c r="X250" s="549"/>
      <c r="Y250" s="549"/>
    </row>
    <row r="251" spans="2:32" s="374" customFormat="1" ht="17.399999999999999" outlineLevel="1">
      <c r="C251" s="373"/>
      <c r="D251" s="554"/>
      <c r="L251" s="603"/>
      <c r="U251" s="579"/>
    </row>
    <row r="252" spans="2:32" ht="37.799999999999997" outlineLevel="1">
      <c r="B252" s="496" t="s">
        <v>289</v>
      </c>
      <c r="C252" s="498" t="str">
        <f t="shared" ref="C252:I262" si="84">C237</f>
        <v>Issue date</v>
      </c>
      <c r="D252" s="499" t="str">
        <f t="shared" si="84"/>
        <v>Maturity date</v>
      </c>
      <c r="E252" s="499" t="str">
        <f t="shared" si="84"/>
        <v>Description</v>
      </c>
      <c r="F252" s="499" t="str">
        <f t="shared" si="84"/>
        <v>Loan type</v>
      </c>
      <c r="G252" s="499" t="str">
        <f t="shared" si="84"/>
        <v>Payment rank</v>
      </c>
      <c r="H252" s="499" t="str">
        <f t="shared" si="84"/>
        <v>Reference rate</v>
      </c>
      <c r="I252" s="500" t="str">
        <f t="shared" si="84"/>
        <v>Coupon rate / margin spread on reference rate</v>
      </c>
      <c r="L252" s="454"/>
      <c r="Q252" s="350"/>
      <c r="R252" s="350"/>
      <c r="U252" s="574"/>
      <c r="Y252" s="346"/>
    </row>
    <row r="253" spans="2:32" outlineLevel="1">
      <c r="B253" s="472"/>
      <c r="C253" s="501" t="str">
        <f t="shared" si="84"/>
        <v>dd/mm/yyyy</v>
      </c>
      <c r="D253" s="502" t="str">
        <f t="shared" si="84"/>
        <v>dd/mm/yyyy</v>
      </c>
      <c r="E253" s="502" t="str">
        <f t="shared" si="84"/>
        <v/>
      </c>
      <c r="F253" s="502" t="str">
        <f t="shared" si="84"/>
        <v/>
      </c>
      <c r="G253" s="502" t="str">
        <f t="shared" si="84"/>
        <v/>
      </c>
      <c r="H253" s="502" t="str">
        <f t="shared" si="84"/>
        <v/>
      </c>
      <c r="I253" s="503" t="str">
        <f t="shared" si="84"/>
        <v xml:space="preserve">% </v>
      </c>
      <c r="L253" s="454"/>
      <c r="M253" s="433" t="s">
        <v>290</v>
      </c>
      <c r="N253" s="434" t="s">
        <v>290</v>
      </c>
      <c r="O253" s="434" t="s">
        <v>290</v>
      </c>
      <c r="P253" s="434" t="s">
        <v>290</v>
      </c>
      <c r="Q253" s="434" t="s">
        <v>290</v>
      </c>
      <c r="R253" s="434" t="s">
        <v>290</v>
      </c>
      <c r="S253" s="434" t="s">
        <v>290</v>
      </c>
      <c r="T253" s="565" t="s">
        <v>290</v>
      </c>
      <c r="U253" s="580" t="s">
        <v>290</v>
      </c>
      <c r="V253" s="434" t="s">
        <v>290</v>
      </c>
      <c r="W253" s="434" t="s">
        <v>290</v>
      </c>
      <c r="X253" s="434" t="s">
        <v>290</v>
      </c>
      <c r="Y253" s="435" t="s">
        <v>290</v>
      </c>
    </row>
    <row r="254" spans="2:32" outlineLevel="1">
      <c r="B254" s="493" t="s">
        <v>324</v>
      </c>
      <c r="C254" s="1269" t="str">
        <f>C239</f>
        <v>On demand</v>
      </c>
      <c r="D254" s="1269" t="str">
        <f t="shared" si="84"/>
        <v>On demand</v>
      </c>
      <c r="E254" s="1285" t="str">
        <f t="shared" si="84"/>
        <v>National Grid Holdings One plc</v>
      </c>
      <c r="F254" s="1286" t="str">
        <f t="shared" si="84"/>
        <v>Intercompany</v>
      </c>
      <c r="G254" s="1285" t="str">
        <f t="shared" si="84"/>
        <v/>
      </c>
      <c r="H254" s="1286" t="str">
        <f t="shared" si="84"/>
        <v/>
      </c>
      <c r="I254" s="1273">
        <f t="shared" si="84"/>
        <v>0</v>
      </c>
      <c r="J254" s="451"/>
      <c r="K254" s="452"/>
      <c r="L254" s="453"/>
      <c r="M254" s="1394">
        <v>0</v>
      </c>
      <c r="N254" s="1394">
        <v>0</v>
      </c>
      <c r="O254" s="1394">
        <v>0</v>
      </c>
      <c r="P254" s="1394">
        <v>0</v>
      </c>
      <c r="Q254" s="1394">
        <v>0</v>
      </c>
      <c r="R254" s="1394">
        <v>0</v>
      </c>
      <c r="S254" s="1394">
        <v>0</v>
      </c>
      <c r="T254" s="1394">
        <v>-1.4493259999999999</v>
      </c>
      <c r="U254" s="1394">
        <v>0</v>
      </c>
      <c r="V254" s="1394">
        <v>0</v>
      </c>
      <c r="W254" s="1394">
        <v>0</v>
      </c>
      <c r="X254" s="1394">
        <v>0</v>
      </c>
      <c r="Y254" s="1394">
        <v>0</v>
      </c>
      <c r="Z254" s="1506"/>
    </row>
    <row r="255" spans="2:32" outlineLevel="1">
      <c r="B255" s="497" t="s">
        <v>325</v>
      </c>
      <c r="C255" s="1274" t="str">
        <f t="shared" si="84"/>
        <v/>
      </c>
      <c r="D255" s="1274" t="str">
        <f t="shared" si="84"/>
        <v/>
      </c>
      <c r="E255" s="1288" t="str">
        <f t="shared" si="84"/>
        <v/>
      </c>
      <c r="F255" s="1289" t="str">
        <f t="shared" si="84"/>
        <v/>
      </c>
      <c r="G255" s="1288" t="str">
        <f t="shared" si="84"/>
        <v/>
      </c>
      <c r="H255" s="1289" t="str">
        <f t="shared" si="84"/>
        <v/>
      </c>
      <c r="I255" s="1278" t="str">
        <f t="shared" si="84"/>
        <v/>
      </c>
      <c r="J255" s="451"/>
      <c r="K255" s="452"/>
      <c r="L255" s="453"/>
      <c r="M255" s="1394">
        <v>0</v>
      </c>
      <c r="N255" s="1394">
        <v>0</v>
      </c>
      <c r="O255" s="1394">
        <v>0</v>
      </c>
      <c r="P255" s="1394">
        <v>0</v>
      </c>
      <c r="Q255" s="1394">
        <v>0</v>
      </c>
      <c r="R255" s="1394">
        <v>0</v>
      </c>
      <c r="S255" s="1394">
        <v>0</v>
      </c>
      <c r="T255" s="1394">
        <v>0</v>
      </c>
      <c r="U255" s="1394">
        <v>0</v>
      </c>
      <c r="V255" s="1394">
        <v>0</v>
      </c>
      <c r="W255" s="1394">
        <v>0</v>
      </c>
      <c r="X255" s="1394">
        <v>0</v>
      </c>
      <c r="Y255" s="1394">
        <v>0</v>
      </c>
      <c r="Z255" s="1506"/>
    </row>
    <row r="256" spans="2:32" outlineLevel="1">
      <c r="B256" s="494" t="s">
        <v>326</v>
      </c>
      <c r="C256" s="1274" t="str">
        <f t="shared" si="84"/>
        <v/>
      </c>
      <c r="D256" s="1274" t="str">
        <f t="shared" si="84"/>
        <v/>
      </c>
      <c r="E256" s="1288" t="str">
        <f t="shared" si="84"/>
        <v/>
      </c>
      <c r="F256" s="1289" t="str">
        <f t="shared" si="84"/>
        <v/>
      </c>
      <c r="G256" s="1288" t="str">
        <f t="shared" si="84"/>
        <v/>
      </c>
      <c r="H256" s="1289" t="str">
        <f t="shared" si="84"/>
        <v/>
      </c>
      <c r="I256" s="1278" t="str">
        <f t="shared" si="84"/>
        <v/>
      </c>
      <c r="J256" s="451"/>
      <c r="K256" s="452"/>
      <c r="L256" s="453"/>
      <c r="M256" s="1394">
        <v>0</v>
      </c>
      <c r="N256" s="1394">
        <v>0</v>
      </c>
      <c r="O256" s="1394">
        <v>0</v>
      </c>
      <c r="P256" s="1394">
        <v>0</v>
      </c>
      <c r="Q256" s="1394">
        <v>0</v>
      </c>
      <c r="R256" s="1394">
        <v>0</v>
      </c>
      <c r="S256" s="1394">
        <v>0</v>
      </c>
      <c r="T256" s="1394">
        <v>0</v>
      </c>
      <c r="U256" s="1394">
        <v>0</v>
      </c>
      <c r="V256" s="1394">
        <v>0</v>
      </c>
      <c r="W256" s="1394">
        <v>0</v>
      </c>
      <c r="X256" s="1394">
        <v>0</v>
      </c>
      <c r="Y256" s="1394">
        <v>0</v>
      </c>
      <c r="Z256" s="1506"/>
    </row>
    <row r="257" spans="2:32" outlineLevel="1">
      <c r="B257" s="497" t="s">
        <v>327</v>
      </c>
      <c r="C257" s="1274" t="str">
        <f t="shared" si="84"/>
        <v/>
      </c>
      <c r="D257" s="1274" t="str">
        <f t="shared" si="84"/>
        <v/>
      </c>
      <c r="E257" s="1288" t="str">
        <f t="shared" si="84"/>
        <v/>
      </c>
      <c r="F257" s="1289" t="str">
        <f t="shared" si="84"/>
        <v/>
      </c>
      <c r="G257" s="1288" t="str">
        <f t="shared" si="84"/>
        <v/>
      </c>
      <c r="H257" s="1289" t="str">
        <f t="shared" si="84"/>
        <v/>
      </c>
      <c r="I257" s="1278" t="str">
        <f t="shared" si="84"/>
        <v/>
      </c>
      <c r="J257" s="451"/>
      <c r="K257" s="452"/>
      <c r="L257" s="453"/>
      <c r="M257" s="1394">
        <v>0</v>
      </c>
      <c r="N257" s="1394">
        <v>0</v>
      </c>
      <c r="O257" s="1394">
        <v>0</v>
      </c>
      <c r="P257" s="1394">
        <v>0</v>
      </c>
      <c r="Q257" s="1394">
        <v>0</v>
      </c>
      <c r="R257" s="1394">
        <v>0</v>
      </c>
      <c r="S257" s="1394">
        <v>0</v>
      </c>
      <c r="T257" s="1394">
        <v>0</v>
      </c>
      <c r="U257" s="1394">
        <v>0</v>
      </c>
      <c r="V257" s="1394">
        <v>0</v>
      </c>
      <c r="W257" s="1394">
        <v>0</v>
      </c>
      <c r="X257" s="1394">
        <v>0</v>
      </c>
      <c r="Y257" s="1394">
        <v>0</v>
      </c>
      <c r="Z257" s="1506"/>
    </row>
    <row r="258" spans="2:32" outlineLevel="1">
      <c r="B258" s="494" t="s">
        <v>328</v>
      </c>
      <c r="C258" s="1274" t="str">
        <f t="shared" si="84"/>
        <v/>
      </c>
      <c r="D258" s="1274" t="str">
        <f t="shared" si="84"/>
        <v/>
      </c>
      <c r="E258" s="1288" t="str">
        <f t="shared" si="84"/>
        <v/>
      </c>
      <c r="F258" s="1289" t="str">
        <f t="shared" si="84"/>
        <v/>
      </c>
      <c r="G258" s="1288" t="str">
        <f t="shared" si="84"/>
        <v/>
      </c>
      <c r="H258" s="1289" t="str">
        <f t="shared" si="84"/>
        <v/>
      </c>
      <c r="I258" s="1278" t="str">
        <f t="shared" si="84"/>
        <v/>
      </c>
      <c r="J258" s="451"/>
      <c r="K258" s="452"/>
      <c r="L258" s="453"/>
      <c r="M258" s="1394">
        <v>0</v>
      </c>
      <c r="N258" s="1394">
        <v>0</v>
      </c>
      <c r="O258" s="1394">
        <v>0</v>
      </c>
      <c r="P258" s="1394">
        <v>0</v>
      </c>
      <c r="Q258" s="1394">
        <v>0</v>
      </c>
      <c r="R258" s="1394">
        <v>0</v>
      </c>
      <c r="S258" s="1394">
        <v>0</v>
      </c>
      <c r="T258" s="1394">
        <v>0</v>
      </c>
      <c r="U258" s="1394">
        <v>0</v>
      </c>
      <c r="V258" s="1394">
        <v>0</v>
      </c>
      <c r="W258" s="1394">
        <v>0</v>
      </c>
      <c r="X258" s="1394">
        <v>0</v>
      </c>
      <c r="Y258" s="1394">
        <v>0</v>
      </c>
      <c r="Z258" s="1506"/>
    </row>
    <row r="259" spans="2:32" outlineLevel="1">
      <c r="B259" s="497" t="s">
        <v>329</v>
      </c>
      <c r="C259" s="1274" t="str">
        <f t="shared" si="84"/>
        <v/>
      </c>
      <c r="D259" s="1274" t="str">
        <f t="shared" si="84"/>
        <v/>
      </c>
      <c r="E259" s="1288" t="str">
        <f t="shared" si="84"/>
        <v/>
      </c>
      <c r="F259" s="1289" t="str">
        <f t="shared" si="84"/>
        <v/>
      </c>
      <c r="G259" s="1288" t="str">
        <f t="shared" si="84"/>
        <v/>
      </c>
      <c r="H259" s="1289" t="str">
        <f t="shared" si="84"/>
        <v/>
      </c>
      <c r="I259" s="1278" t="str">
        <f t="shared" si="84"/>
        <v/>
      </c>
      <c r="J259" s="451"/>
      <c r="K259" s="452"/>
      <c r="L259" s="453"/>
      <c r="M259" s="1394">
        <v>0</v>
      </c>
      <c r="N259" s="1394">
        <v>0</v>
      </c>
      <c r="O259" s="1394">
        <v>0</v>
      </c>
      <c r="P259" s="1394">
        <v>0</v>
      </c>
      <c r="Q259" s="1394">
        <v>0</v>
      </c>
      <c r="R259" s="1394">
        <v>0</v>
      </c>
      <c r="S259" s="1394">
        <v>0</v>
      </c>
      <c r="T259" s="1394">
        <v>0</v>
      </c>
      <c r="U259" s="1394">
        <v>0</v>
      </c>
      <c r="V259" s="1394">
        <v>0</v>
      </c>
      <c r="W259" s="1394">
        <v>0</v>
      </c>
      <c r="X259" s="1394">
        <v>0</v>
      </c>
      <c r="Y259" s="1394">
        <v>0</v>
      </c>
      <c r="Z259" s="1506"/>
    </row>
    <row r="260" spans="2:32" outlineLevel="1">
      <c r="B260" s="494" t="s">
        <v>330</v>
      </c>
      <c r="C260" s="1274" t="str">
        <f t="shared" si="84"/>
        <v/>
      </c>
      <c r="D260" s="1274" t="str">
        <f t="shared" si="84"/>
        <v/>
      </c>
      <c r="E260" s="1288" t="str">
        <f t="shared" si="84"/>
        <v/>
      </c>
      <c r="F260" s="1289" t="str">
        <f t="shared" si="84"/>
        <v/>
      </c>
      <c r="G260" s="1288" t="str">
        <f t="shared" si="84"/>
        <v/>
      </c>
      <c r="H260" s="1289" t="str">
        <f t="shared" si="84"/>
        <v/>
      </c>
      <c r="I260" s="1278" t="str">
        <f t="shared" si="84"/>
        <v/>
      </c>
      <c r="J260" s="451"/>
      <c r="K260" s="452"/>
      <c r="L260" s="453"/>
      <c r="M260" s="1394">
        <v>0</v>
      </c>
      <c r="N260" s="1394">
        <v>0</v>
      </c>
      <c r="O260" s="1394">
        <v>0</v>
      </c>
      <c r="P260" s="1394">
        <v>0</v>
      </c>
      <c r="Q260" s="1394">
        <v>0</v>
      </c>
      <c r="R260" s="1394">
        <v>0</v>
      </c>
      <c r="S260" s="1394">
        <v>0</v>
      </c>
      <c r="T260" s="1394">
        <v>0</v>
      </c>
      <c r="U260" s="1394">
        <v>0</v>
      </c>
      <c r="V260" s="1394">
        <v>0</v>
      </c>
      <c r="W260" s="1394">
        <v>0</v>
      </c>
      <c r="X260" s="1394">
        <v>0</v>
      </c>
      <c r="Y260" s="1394">
        <v>0</v>
      </c>
      <c r="Z260" s="1506"/>
    </row>
    <row r="261" spans="2:32" outlineLevel="1">
      <c r="B261" s="497" t="s">
        <v>331</v>
      </c>
      <c r="C261" s="1274" t="str">
        <f t="shared" si="84"/>
        <v/>
      </c>
      <c r="D261" s="1274" t="str">
        <f t="shared" si="84"/>
        <v/>
      </c>
      <c r="E261" s="1288" t="str">
        <f t="shared" si="84"/>
        <v/>
      </c>
      <c r="F261" s="1289" t="str">
        <f t="shared" si="84"/>
        <v/>
      </c>
      <c r="G261" s="1288" t="str">
        <f t="shared" si="84"/>
        <v/>
      </c>
      <c r="H261" s="1289" t="str">
        <f t="shared" si="84"/>
        <v/>
      </c>
      <c r="I261" s="1278" t="str">
        <f t="shared" si="84"/>
        <v/>
      </c>
      <c r="J261" s="451"/>
      <c r="K261" s="452"/>
      <c r="L261" s="453"/>
      <c r="M261" s="1394">
        <v>0</v>
      </c>
      <c r="N261" s="1394">
        <v>0</v>
      </c>
      <c r="O261" s="1394">
        <v>0</v>
      </c>
      <c r="P261" s="1394">
        <v>0</v>
      </c>
      <c r="Q261" s="1394">
        <v>0</v>
      </c>
      <c r="R261" s="1394">
        <v>0</v>
      </c>
      <c r="S261" s="1394">
        <v>0</v>
      </c>
      <c r="T261" s="1394">
        <v>0</v>
      </c>
      <c r="U261" s="1394">
        <v>0</v>
      </c>
      <c r="V261" s="1394">
        <v>0</v>
      </c>
      <c r="W261" s="1394">
        <v>0</v>
      </c>
      <c r="X261" s="1394">
        <v>0</v>
      </c>
      <c r="Y261" s="1394">
        <v>0</v>
      </c>
      <c r="Z261" s="1506"/>
    </row>
    <row r="262" spans="2:32" outlineLevel="1">
      <c r="B262" s="495" t="s">
        <v>332</v>
      </c>
      <c r="C262" s="1279" t="str">
        <f t="shared" si="84"/>
        <v/>
      </c>
      <c r="D262" s="1279" t="str">
        <f t="shared" si="84"/>
        <v/>
      </c>
      <c r="E262" s="1290" t="str">
        <f t="shared" si="84"/>
        <v/>
      </c>
      <c r="F262" s="1291" t="str">
        <f t="shared" si="84"/>
        <v/>
      </c>
      <c r="G262" s="1290" t="str">
        <f t="shared" si="84"/>
        <v/>
      </c>
      <c r="H262" s="1291" t="str">
        <f t="shared" si="84"/>
        <v/>
      </c>
      <c r="I262" s="1283" t="str">
        <f t="shared" si="84"/>
        <v/>
      </c>
      <c r="J262" s="451"/>
      <c r="K262" s="452"/>
      <c r="L262" s="453"/>
      <c r="M262" s="1394">
        <v>0</v>
      </c>
      <c r="N262" s="1394">
        <v>0</v>
      </c>
      <c r="O262" s="1394">
        <v>0</v>
      </c>
      <c r="P262" s="1394">
        <v>0</v>
      </c>
      <c r="Q262" s="1394">
        <v>0</v>
      </c>
      <c r="R262" s="1394">
        <v>0</v>
      </c>
      <c r="S262" s="1394">
        <v>0</v>
      </c>
      <c r="T262" s="1394">
        <v>0</v>
      </c>
      <c r="U262" s="1394">
        <v>0</v>
      </c>
      <c r="V262" s="1394">
        <v>0</v>
      </c>
      <c r="W262" s="1394">
        <v>0</v>
      </c>
      <c r="X262" s="1394">
        <v>0</v>
      </c>
      <c r="Y262" s="1394">
        <v>0</v>
      </c>
      <c r="Z262" s="1506"/>
    </row>
    <row r="263" spans="2:32" outlineLevel="1">
      <c r="B263" s="347"/>
      <c r="C263" s="352"/>
      <c r="D263" s="352"/>
      <c r="E263" s="352"/>
      <c r="F263" s="352"/>
      <c r="L263" s="362" t="s">
        <v>12</v>
      </c>
      <c r="M263" s="1385">
        <f>SUM(M254:M262)</f>
        <v>0</v>
      </c>
      <c r="N263" s="1385">
        <f t="shared" ref="N263:Y263" si="85">SUM(N254:N262)</f>
        <v>0</v>
      </c>
      <c r="O263" s="1385">
        <f t="shared" si="85"/>
        <v>0</v>
      </c>
      <c r="P263" s="1385">
        <f t="shared" si="85"/>
        <v>0</v>
      </c>
      <c r="Q263" s="1385">
        <f t="shared" si="85"/>
        <v>0</v>
      </c>
      <c r="R263" s="1385">
        <f t="shared" si="85"/>
        <v>0</v>
      </c>
      <c r="S263" s="1385">
        <f t="shared" si="85"/>
        <v>0</v>
      </c>
      <c r="T263" s="1385">
        <f t="shared" si="85"/>
        <v>-1.4493259999999999</v>
      </c>
      <c r="U263" s="1385">
        <f t="shared" si="85"/>
        <v>0</v>
      </c>
      <c r="V263" s="1385">
        <f t="shared" si="85"/>
        <v>0</v>
      </c>
      <c r="W263" s="1385">
        <f t="shared" si="85"/>
        <v>0</v>
      </c>
      <c r="X263" s="1385">
        <f t="shared" si="85"/>
        <v>0</v>
      </c>
      <c r="Y263" s="1385">
        <f t="shared" si="85"/>
        <v>0</v>
      </c>
      <c r="Z263" s="1506"/>
    </row>
    <row r="264" spans="2:32" s="374" customFormat="1" outlineLevel="1">
      <c r="B264" s="353"/>
      <c r="C264" s="373"/>
      <c r="E264" s="356"/>
      <c r="F264" s="356"/>
      <c r="L264" s="1515"/>
      <c r="M264" s="1516"/>
      <c r="N264" s="1516"/>
      <c r="O264" s="1516"/>
      <c r="P264" s="1516"/>
      <c r="Q264" s="1516"/>
      <c r="R264" s="1516"/>
      <c r="S264" s="1516"/>
      <c r="T264" s="1516"/>
      <c r="U264" s="1516"/>
      <c r="V264" s="1516"/>
      <c r="W264" s="1516"/>
      <c r="X264" s="1516"/>
      <c r="Y264" s="1516"/>
      <c r="Z264" s="356"/>
      <c r="AA264" s="356"/>
      <c r="AB264" s="356"/>
      <c r="AC264" s="356"/>
      <c r="AD264" s="356"/>
      <c r="AE264" s="356"/>
      <c r="AF264" s="356"/>
    </row>
    <row r="265" spans="2:32">
      <c r="C265" s="352"/>
      <c r="L265" s="454"/>
      <c r="M265" s="359"/>
      <c r="N265" s="359"/>
      <c r="O265" s="359"/>
      <c r="P265" s="359"/>
      <c r="Q265" s="359"/>
      <c r="R265" s="359"/>
      <c r="S265" s="359"/>
      <c r="T265" s="359"/>
      <c r="U265" s="587"/>
      <c r="V265" s="359"/>
      <c r="W265" s="359"/>
      <c r="X265" s="359"/>
      <c r="Y265" s="359"/>
    </row>
    <row r="266" spans="2:32" ht="13.8">
      <c r="B266" s="526" t="s">
        <v>333</v>
      </c>
      <c r="C266" s="527" t="s">
        <v>334</v>
      </c>
      <c r="D266" s="527"/>
      <c r="E266" s="527"/>
      <c r="F266" s="527"/>
      <c r="G266" s="528"/>
      <c r="H266" s="528"/>
      <c r="I266" s="528"/>
      <c r="J266" s="528"/>
      <c r="K266" s="528"/>
      <c r="L266" s="526"/>
      <c r="M266" s="527"/>
      <c r="N266" s="527"/>
      <c r="O266" s="527"/>
      <c r="P266" s="527"/>
      <c r="Q266" s="527"/>
      <c r="R266" s="527"/>
      <c r="S266" s="527"/>
      <c r="T266" s="527"/>
      <c r="U266" s="582"/>
      <c r="V266" s="527"/>
      <c r="W266" s="527"/>
      <c r="X266" s="527"/>
      <c r="Y266" s="527"/>
    </row>
    <row r="267" spans="2:32" s="374" customFormat="1" ht="13.8">
      <c r="B267" s="534"/>
      <c r="C267" s="535"/>
      <c r="D267" s="535"/>
      <c r="E267" s="535"/>
      <c r="F267" s="535"/>
      <c r="G267" s="536"/>
      <c r="H267" s="536"/>
      <c r="I267" s="536"/>
      <c r="J267" s="536"/>
      <c r="K267" s="536"/>
      <c r="L267" s="534"/>
      <c r="M267" s="535"/>
      <c r="N267" s="535"/>
      <c r="O267" s="535"/>
      <c r="P267" s="535"/>
      <c r="Q267" s="535"/>
      <c r="R267" s="535"/>
      <c r="S267" s="535"/>
      <c r="T267" s="535"/>
      <c r="U267" s="583"/>
      <c r="V267" s="535"/>
      <c r="W267" s="535"/>
      <c r="X267" s="535"/>
      <c r="Y267" s="535"/>
    </row>
    <row r="268" spans="2:32" ht="17.399999999999999" outlineLevel="1">
      <c r="B268" s="351"/>
      <c r="C268" s="352"/>
      <c r="D268" s="548" t="s">
        <v>288</v>
      </c>
      <c r="E268" s="553"/>
      <c r="F268" s="553"/>
      <c r="G268" s="549"/>
      <c r="H268" s="549"/>
      <c r="I268" s="549"/>
      <c r="J268" s="549"/>
      <c r="K268" s="549"/>
      <c r="L268" s="602"/>
      <c r="M268" s="553"/>
      <c r="N268" s="553"/>
      <c r="O268" s="553"/>
      <c r="P268" s="553"/>
      <c r="Q268" s="553"/>
      <c r="R268" s="553"/>
      <c r="S268" s="553"/>
      <c r="T268" s="553"/>
      <c r="U268" s="584"/>
      <c r="V268" s="553"/>
      <c r="W268" s="553"/>
      <c r="X268" s="553"/>
      <c r="Y268" s="553"/>
    </row>
    <row r="269" spans="2:32" s="374" customFormat="1" ht="13.8">
      <c r="B269" s="534"/>
      <c r="C269" s="535"/>
      <c r="D269" s="535"/>
      <c r="E269" s="535"/>
      <c r="F269" s="535"/>
      <c r="G269" s="536"/>
      <c r="H269" s="536"/>
      <c r="I269" s="536"/>
      <c r="J269" s="536"/>
      <c r="K269" s="536"/>
      <c r="L269" s="534"/>
      <c r="M269" s="535"/>
      <c r="N269" s="535"/>
      <c r="O269" s="535"/>
      <c r="P269" s="535"/>
      <c r="Q269" s="535"/>
      <c r="R269" s="535"/>
      <c r="S269" s="535"/>
      <c r="T269" s="535"/>
      <c r="U269" s="583"/>
      <c r="V269" s="535"/>
      <c r="W269" s="535"/>
      <c r="X269" s="535"/>
      <c r="Y269" s="535"/>
    </row>
    <row r="270" spans="2:32" ht="49.5" customHeight="1" outlineLevel="1">
      <c r="B270" s="1576" t="s">
        <v>289</v>
      </c>
      <c r="C270" s="1578" t="s">
        <v>336</v>
      </c>
      <c r="D270" s="1579"/>
      <c r="E270" s="1579"/>
      <c r="F270" s="1579"/>
      <c r="G270" s="1579"/>
      <c r="H270" s="1579"/>
      <c r="I270" s="1580"/>
      <c r="L270" s="351"/>
      <c r="M270" s="436" t="s">
        <v>335</v>
      </c>
      <c r="N270" s="437" t="s">
        <v>335</v>
      </c>
      <c r="O270" s="437" t="s">
        <v>335</v>
      </c>
      <c r="P270" s="437" t="s">
        <v>335</v>
      </c>
      <c r="Q270" s="437" t="s">
        <v>335</v>
      </c>
      <c r="R270" s="437" t="s">
        <v>335</v>
      </c>
      <c r="S270" s="437" t="s">
        <v>335</v>
      </c>
      <c r="T270" s="566" t="s">
        <v>335</v>
      </c>
      <c r="U270" s="588" t="s">
        <v>335</v>
      </c>
      <c r="V270" s="437" t="s">
        <v>335</v>
      </c>
      <c r="W270" s="437" t="s">
        <v>335</v>
      </c>
      <c r="X270" s="437" t="s">
        <v>335</v>
      </c>
      <c r="Y270" s="438" t="s">
        <v>335</v>
      </c>
    </row>
    <row r="271" spans="2:32" outlineLevel="1">
      <c r="B271" s="1577"/>
      <c r="C271" s="1581"/>
      <c r="D271" s="1582"/>
      <c r="E271" s="1582"/>
      <c r="F271" s="1582"/>
      <c r="G271" s="1582"/>
      <c r="H271" s="1582"/>
      <c r="I271" s="1583"/>
      <c r="L271" s="351"/>
      <c r="M271" s="439" t="s">
        <v>290</v>
      </c>
      <c r="N271" s="440" t="s">
        <v>290</v>
      </c>
      <c r="O271" s="440" t="s">
        <v>290</v>
      </c>
      <c r="P271" s="440" t="s">
        <v>290</v>
      </c>
      <c r="Q271" s="440" t="s">
        <v>290</v>
      </c>
      <c r="R271" s="440" t="s">
        <v>290</v>
      </c>
      <c r="S271" s="440" t="s">
        <v>290</v>
      </c>
      <c r="T271" s="567" t="s">
        <v>290</v>
      </c>
      <c r="U271" s="589" t="s">
        <v>290</v>
      </c>
      <c r="V271" s="440" t="s">
        <v>290</v>
      </c>
      <c r="W271" s="440" t="s">
        <v>290</v>
      </c>
      <c r="X271" s="440" t="s">
        <v>290</v>
      </c>
      <c r="Y271" s="441" t="s">
        <v>290</v>
      </c>
    </row>
    <row r="272" spans="2:32" outlineLevel="1">
      <c r="B272" s="696" t="s">
        <v>337</v>
      </c>
      <c r="C272" s="1204" t="str">
        <f>IF('R8a - Net Debt input'!D145 = "","",'R8a - Net Debt input'!D145)</f>
        <v/>
      </c>
      <c r="D272" s="1205"/>
      <c r="E272" s="1205"/>
      <c r="F272" s="1205"/>
      <c r="G272" s="1205"/>
      <c r="H272" s="1205"/>
      <c r="I272" s="1206"/>
      <c r="J272" s="451"/>
      <c r="K272" s="452"/>
      <c r="L272" s="453"/>
      <c r="M272" s="1394">
        <v>0</v>
      </c>
      <c r="N272" s="1394">
        <v>0</v>
      </c>
      <c r="O272" s="1394">
        <v>0</v>
      </c>
      <c r="P272" s="1394">
        <v>0</v>
      </c>
      <c r="Q272" s="1394">
        <v>0</v>
      </c>
      <c r="R272" s="1394">
        <v>0</v>
      </c>
      <c r="S272" s="1394">
        <v>0</v>
      </c>
      <c r="T272" s="1394">
        <v>0</v>
      </c>
      <c r="U272" s="1394">
        <v>0</v>
      </c>
      <c r="V272" s="1394">
        <v>0</v>
      </c>
      <c r="W272" s="1394">
        <v>0</v>
      </c>
      <c r="X272" s="1394">
        <v>0</v>
      </c>
      <c r="Y272" s="1394">
        <v>0</v>
      </c>
      <c r="Z272" s="1506"/>
    </row>
    <row r="273" spans="2:32" outlineLevel="1">
      <c r="B273" s="497" t="s">
        <v>338</v>
      </c>
      <c r="C273" s="1204" t="str">
        <f>IF('R8a - Net Debt input'!D146 = "","",'R8a - Net Debt input'!D146)</f>
        <v/>
      </c>
      <c r="D273" s="1205"/>
      <c r="E273" s="1205"/>
      <c r="F273" s="1205"/>
      <c r="G273" s="1205"/>
      <c r="H273" s="1205"/>
      <c r="I273" s="1206"/>
      <c r="J273" s="451"/>
      <c r="K273" s="452"/>
      <c r="L273" s="453"/>
      <c r="M273" s="1394">
        <v>0</v>
      </c>
      <c r="N273" s="1394">
        <v>0</v>
      </c>
      <c r="O273" s="1394">
        <v>0</v>
      </c>
      <c r="P273" s="1394">
        <v>0</v>
      </c>
      <c r="Q273" s="1394">
        <v>0</v>
      </c>
      <c r="R273" s="1394">
        <v>0</v>
      </c>
      <c r="S273" s="1394">
        <v>0</v>
      </c>
      <c r="T273" s="1394">
        <v>0</v>
      </c>
      <c r="U273" s="1394">
        <v>0</v>
      </c>
      <c r="V273" s="1394">
        <v>0</v>
      </c>
      <c r="W273" s="1394">
        <v>0</v>
      </c>
      <c r="X273" s="1394">
        <v>0</v>
      </c>
      <c r="Y273" s="1394">
        <v>0</v>
      </c>
      <c r="Z273" s="1506"/>
    </row>
    <row r="274" spans="2:32" outlineLevel="1">
      <c r="B274" s="497" t="s">
        <v>339</v>
      </c>
      <c r="C274" s="1204" t="str">
        <f>IF('R8a - Net Debt input'!D147 = "","",'R8a - Net Debt input'!D147)</f>
        <v/>
      </c>
      <c r="D274" s="1205"/>
      <c r="E274" s="1205"/>
      <c r="F274" s="1205"/>
      <c r="G274" s="1205"/>
      <c r="H274" s="1205"/>
      <c r="I274" s="1206"/>
      <c r="J274" s="451"/>
      <c r="K274" s="452"/>
      <c r="L274" s="453"/>
      <c r="M274" s="1394">
        <v>0</v>
      </c>
      <c r="N274" s="1394">
        <v>0</v>
      </c>
      <c r="O274" s="1394">
        <v>0</v>
      </c>
      <c r="P274" s="1394">
        <v>0</v>
      </c>
      <c r="Q274" s="1394">
        <v>0</v>
      </c>
      <c r="R274" s="1394">
        <v>0</v>
      </c>
      <c r="S274" s="1394">
        <v>0</v>
      </c>
      <c r="T274" s="1394">
        <v>0</v>
      </c>
      <c r="U274" s="1394">
        <v>0</v>
      </c>
      <c r="V274" s="1394">
        <v>0</v>
      </c>
      <c r="W274" s="1394">
        <v>0</v>
      </c>
      <c r="X274" s="1394">
        <v>0</v>
      </c>
      <c r="Y274" s="1394">
        <v>0</v>
      </c>
      <c r="Z274" s="1506"/>
    </row>
    <row r="275" spans="2:32" outlineLevel="1">
      <c r="B275" s="497" t="s">
        <v>340</v>
      </c>
      <c r="C275" s="1204" t="str">
        <f>IF('R8a - Net Debt input'!D148 = "","",'R8a - Net Debt input'!D148)</f>
        <v/>
      </c>
      <c r="D275" s="1205"/>
      <c r="E275" s="1205"/>
      <c r="F275" s="1205"/>
      <c r="G275" s="1205"/>
      <c r="H275" s="1205"/>
      <c r="I275" s="1206"/>
      <c r="J275" s="451"/>
      <c r="K275" s="452"/>
      <c r="L275" s="453"/>
      <c r="M275" s="1394">
        <v>0</v>
      </c>
      <c r="N275" s="1394">
        <v>0</v>
      </c>
      <c r="O275" s="1394">
        <v>0</v>
      </c>
      <c r="P275" s="1394">
        <v>0</v>
      </c>
      <c r="Q275" s="1394">
        <v>0</v>
      </c>
      <c r="R275" s="1394">
        <v>0</v>
      </c>
      <c r="S275" s="1394">
        <v>0</v>
      </c>
      <c r="T275" s="1394">
        <v>0</v>
      </c>
      <c r="U275" s="1394">
        <v>0</v>
      </c>
      <c r="V275" s="1394">
        <v>0</v>
      </c>
      <c r="W275" s="1394">
        <v>0</v>
      </c>
      <c r="X275" s="1394">
        <v>0</v>
      </c>
      <c r="Y275" s="1394">
        <v>0</v>
      </c>
      <c r="Z275" s="1506"/>
    </row>
    <row r="276" spans="2:32" outlineLevel="1">
      <c r="B276" s="497" t="s">
        <v>341</v>
      </c>
      <c r="C276" s="1204" t="str">
        <f>IF('R8a - Net Debt input'!D149 = "","",'R8a - Net Debt input'!D149)</f>
        <v/>
      </c>
      <c r="D276" s="1205"/>
      <c r="E276" s="1205"/>
      <c r="F276" s="1205"/>
      <c r="G276" s="1205"/>
      <c r="H276" s="1205"/>
      <c r="I276" s="1206"/>
      <c r="J276" s="451"/>
      <c r="K276" s="452"/>
      <c r="L276" s="453"/>
      <c r="M276" s="1394">
        <v>0</v>
      </c>
      <c r="N276" s="1394">
        <v>0</v>
      </c>
      <c r="O276" s="1394">
        <v>0</v>
      </c>
      <c r="P276" s="1394">
        <v>0</v>
      </c>
      <c r="Q276" s="1394">
        <v>0</v>
      </c>
      <c r="R276" s="1394">
        <v>0</v>
      </c>
      <c r="S276" s="1394">
        <v>0</v>
      </c>
      <c r="T276" s="1394">
        <v>0</v>
      </c>
      <c r="U276" s="1394">
        <v>0</v>
      </c>
      <c r="V276" s="1394">
        <v>0</v>
      </c>
      <c r="W276" s="1394">
        <v>0</v>
      </c>
      <c r="X276" s="1394">
        <v>0</v>
      </c>
      <c r="Y276" s="1394">
        <v>0</v>
      </c>
      <c r="Z276" s="1506"/>
    </row>
    <row r="277" spans="2:32" outlineLevel="1">
      <c r="B277" s="497" t="s">
        <v>342</v>
      </c>
      <c r="C277" s="1204" t="str">
        <f>IF('R8a - Net Debt input'!D150 = "","",'R8a - Net Debt input'!D150)</f>
        <v/>
      </c>
      <c r="D277" s="1205"/>
      <c r="E277" s="1205"/>
      <c r="F277" s="1205"/>
      <c r="G277" s="1205"/>
      <c r="H277" s="1205"/>
      <c r="I277" s="1206"/>
      <c r="J277" s="451"/>
      <c r="K277" s="452"/>
      <c r="L277" s="453"/>
      <c r="M277" s="1394">
        <v>0</v>
      </c>
      <c r="N277" s="1394">
        <v>0</v>
      </c>
      <c r="O277" s="1394">
        <v>0</v>
      </c>
      <c r="P277" s="1394">
        <v>0</v>
      </c>
      <c r="Q277" s="1394">
        <v>0</v>
      </c>
      <c r="R277" s="1394">
        <v>0</v>
      </c>
      <c r="S277" s="1394">
        <v>0</v>
      </c>
      <c r="T277" s="1394">
        <v>0</v>
      </c>
      <c r="U277" s="1394">
        <v>0</v>
      </c>
      <c r="V277" s="1394">
        <v>0</v>
      </c>
      <c r="W277" s="1394">
        <v>0</v>
      </c>
      <c r="X277" s="1394">
        <v>0</v>
      </c>
      <c r="Y277" s="1394">
        <v>0</v>
      </c>
      <c r="Z277" s="1506"/>
    </row>
    <row r="278" spans="2:32" outlineLevel="1">
      <c r="B278" s="497" t="s">
        <v>343</v>
      </c>
      <c r="C278" s="1204" t="str">
        <f>IF('R8a - Net Debt input'!D151 = "","",'R8a - Net Debt input'!D151)</f>
        <v/>
      </c>
      <c r="D278" s="1205"/>
      <c r="E278" s="1205"/>
      <c r="F278" s="1205"/>
      <c r="G278" s="1205"/>
      <c r="H278" s="1205"/>
      <c r="I278" s="1206"/>
      <c r="J278" s="451"/>
      <c r="K278" s="452"/>
      <c r="L278" s="453"/>
      <c r="M278" s="1394">
        <v>0</v>
      </c>
      <c r="N278" s="1394">
        <v>0</v>
      </c>
      <c r="O278" s="1394">
        <v>0</v>
      </c>
      <c r="P278" s="1394">
        <v>0</v>
      </c>
      <c r="Q278" s="1394">
        <v>0</v>
      </c>
      <c r="R278" s="1394">
        <v>0</v>
      </c>
      <c r="S278" s="1394">
        <v>0</v>
      </c>
      <c r="T278" s="1394">
        <v>0</v>
      </c>
      <c r="U278" s="1394">
        <v>0</v>
      </c>
      <c r="V278" s="1394">
        <v>0</v>
      </c>
      <c r="W278" s="1394">
        <v>0</v>
      </c>
      <c r="X278" s="1394">
        <v>0</v>
      </c>
      <c r="Y278" s="1394">
        <v>0</v>
      </c>
      <c r="Z278" s="1506"/>
    </row>
    <row r="279" spans="2:32" outlineLevel="1">
      <c r="B279" s="497" t="s">
        <v>344</v>
      </c>
      <c r="C279" s="1204" t="str">
        <f>IF('R8a - Net Debt input'!D152 = "","",'R8a - Net Debt input'!D152)</f>
        <v/>
      </c>
      <c r="D279" s="1205"/>
      <c r="E279" s="1205"/>
      <c r="F279" s="1205"/>
      <c r="G279" s="1205"/>
      <c r="H279" s="1205"/>
      <c r="I279" s="1206"/>
      <c r="J279" s="451"/>
      <c r="K279" s="452"/>
      <c r="L279" s="453"/>
      <c r="M279" s="1394">
        <v>0</v>
      </c>
      <c r="N279" s="1394">
        <v>0</v>
      </c>
      <c r="O279" s="1394">
        <v>0</v>
      </c>
      <c r="P279" s="1394">
        <v>0</v>
      </c>
      <c r="Q279" s="1394">
        <v>0</v>
      </c>
      <c r="R279" s="1394">
        <v>0</v>
      </c>
      <c r="S279" s="1394">
        <v>0</v>
      </c>
      <c r="T279" s="1394">
        <v>0</v>
      </c>
      <c r="U279" s="1394">
        <v>0</v>
      </c>
      <c r="V279" s="1394">
        <v>0</v>
      </c>
      <c r="W279" s="1394">
        <v>0</v>
      </c>
      <c r="X279" s="1394">
        <v>0</v>
      </c>
      <c r="Y279" s="1394">
        <v>0</v>
      </c>
      <c r="Z279" s="1506"/>
    </row>
    <row r="280" spans="2:32" outlineLevel="1">
      <c r="B280" s="697" t="s">
        <v>345</v>
      </c>
      <c r="C280" s="1204" t="str">
        <f>IF('R8a - Net Debt input'!D153 = "","",'R8a - Net Debt input'!D153)</f>
        <v/>
      </c>
      <c r="D280" s="1205"/>
      <c r="E280" s="1205"/>
      <c r="F280" s="1205"/>
      <c r="G280" s="1205"/>
      <c r="H280" s="1205"/>
      <c r="I280" s="1206"/>
      <c r="J280" s="451"/>
      <c r="K280" s="452"/>
      <c r="L280" s="453"/>
      <c r="M280" s="1394">
        <v>0</v>
      </c>
      <c r="N280" s="1394">
        <v>0</v>
      </c>
      <c r="O280" s="1394">
        <v>0</v>
      </c>
      <c r="P280" s="1394">
        <v>0</v>
      </c>
      <c r="Q280" s="1394">
        <v>0</v>
      </c>
      <c r="R280" s="1394">
        <v>0</v>
      </c>
      <c r="S280" s="1394">
        <v>0</v>
      </c>
      <c r="T280" s="1394">
        <v>0</v>
      </c>
      <c r="U280" s="1394">
        <v>0</v>
      </c>
      <c r="V280" s="1394">
        <v>0</v>
      </c>
      <c r="W280" s="1394">
        <v>0</v>
      </c>
      <c r="X280" s="1394">
        <v>0</v>
      </c>
      <c r="Y280" s="1394">
        <v>0</v>
      </c>
      <c r="Z280" s="1506"/>
    </row>
    <row r="281" spans="2:32" s="374" customFormat="1" outlineLevel="1">
      <c r="B281" s="353"/>
      <c r="C281" s="373"/>
      <c r="E281" s="356"/>
      <c r="F281" s="356"/>
      <c r="L281" s="1515"/>
      <c r="M281" s="1516"/>
      <c r="N281" s="1516"/>
      <c r="O281" s="1516"/>
      <c r="P281" s="1516"/>
      <c r="Q281" s="1516"/>
      <c r="R281" s="1516"/>
      <c r="S281" s="1516"/>
      <c r="T281" s="1516"/>
      <c r="U281" s="1516"/>
      <c r="V281" s="1516"/>
      <c r="W281" s="1516"/>
      <c r="X281" s="1516"/>
      <c r="Y281" s="1516"/>
      <c r="Z281" s="356"/>
      <c r="AA281" s="356"/>
      <c r="AB281" s="356"/>
      <c r="AC281" s="356"/>
      <c r="AD281" s="356"/>
      <c r="AE281" s="356"/>
      <c r="AF281" s="356"/>
    </row>
    <row r="282" spans="2:32" outlineLevel="1">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73"/>
    </row>
    <row r="283" spans="2:32" ht="17.399999999999999" outlineLevel="1">
      <c r="C283" s="352"/>
      <c r="D283" s="548" t="s">
        <v>300</v>
      </c>
      <c r="E283" s="549"/>
      <c r="F283" s="549"/>
      <c r="G283" s="549"/>
      <c r="H283" s="549"/>
      <c r="I283" s="549"/>
      <c r="J283" s="549"/>
      <c r="K283" s="549"/>
      <c r="L283" s="602"/>
      <c r="M283" s="549"/>
      <c r="N283" s="549"/>
      <c r="O283" s="549"/>
      <c r="P283" s="549"/>
      <c r="Q283" s="549"/>
      <c r="R283" s="549"/>
      <c r="S283" s="549"/>
      <c r="T283" s="549"/>
      <c r="U283" s="578"/>
      <c r="V283" s="549"/>
      <c r="W283" s="549"/>
      <c r="X283" s="549"/>
      <c r="Y283" s="549"/>
    </row>
    <row r="284" spans="2:32" s="374" customFormat="1" ht="13.8">
      <c r="B284" s="534"/>
      <c r="C284" s="535"/>
      <c r="D284" s="535"/>
      <c r="E284" s="535"/>
      <c r="F284" s="535"/>
      <c r="G284" s="536"/>
      <c r="H284" s="536"/>
      <c r="I284" s="536"/>
      <c r="J284" s="536"/>
      <c r="K284" s="536"/>
      <c r="L284" s="534"/>
      <c r="M284" s="535"/>
      <c r="N284" s="535"/>
      <c r="O284" s="535"/>
      <c r="P284" s="535"/>
      <c r="Q284" s="535"/>
      <c r="R284" s="535"/>
      <c r="S284" s="535"/>
      <c r="T284" s="535"/>
      <c r="U284" s="583"/>
      <c r="V284" s="535"/>
      <c r="W284" s="535"/>
      <c r="X284" s="535"/>
      <c r="Y284" s="535"/>
    </row>
    <row r="285" spans="2:32" ht="49.5" customHeight="1" outlineLevel="1">
      <c r="B285" s="1576" t="s">
        <v>289</v>
      </c>
      <c r="C285" s="1578" t="s">
        <v>336</v>
      </c>
      <c r="D285" s="1579"/>
      <c r="E285" s="1579"/>
      <c r="F285" s="1579"/>
      <c r="G285" s="1579"/>
      <c r="H285" s="1579"/>
      <c r="I285" s="1580"/>
      <c r="L285" s="351"/>
      <c r="M285" s="436" t="s">
        <v>335</v>
      </c>
      <c r="N285" s="437" t="s">
        <v>335</v>
      </c>
      <c r="O285" s="437" t="s">
        <v>335</v>
      </c>
      <c r="P285" s="437" t="s">
        <v>335</v>
      </c>
      <c r="Q285" s="437" t="s">
        <v>335</v>
      </c>
      <c r="R285" s="437" t="s">
        <v>335</v>
      </c>
      <c r="S285" s="437" t="s">
        <v>335</v>
      </c>
      <c r="T285" s="566" t="s">
        <v>335</v>
      </c>
      <c r="U285" s="588" t="s">
        <v>335</v>
      </c>
      <c r="V285" s="437" t="s">
        <v>335</v>
      </c>
      <c r="W285" s="437" t="s">
        <v>335</v>
      </c>
      <c r="X285" s="437" t="s">
        <v>335</v>
      </c>
      <c r="Y285" s="438" t="s">
        <v>335</v>
      </c>
    </row>
    <row r="286" spans="2:32" outlineLevel="1">
      <c r="B286" s="1577"/>
      <c r="C286" s="1581"/>
      <c r="D286" s="1582"/>
      <c r="E286" s="1582"/>
      <c r="F286" s="1582"/>
      <c r="G286" s="1582"/>
      <c r="H286" s="1582"/>
      <c r="I286" s="1583"/>
      <c r="L286" s="351"/>
      <c r="M286" s="439" t="s">
        <v>290</v>
      </c>
      <c r="N286" s="440" t="s">
        <v>290</v>
      </c>
      <c r="O286" s="440" t="s">
        <v>290</v>
      </c>
      <c r="P286" s="440" t="s">
        <v>290</v>
      </c>
      <c r="Q286" s="440" t="s">
        <v>290</v>
      </c>
      <c r="R286" s="440" t="s">
        <v>290</v>
      </c>
      <c r="S286" s="440" t="s">
        <v>290</v>
      </c>
      <c r="T286" s="567" t="s">
        <v>290</v>
      </c>
      <c r="U286" s="589" t="s">
        <v>290</v>
      </c>
      <c r="V286" s="440" t="s">
        <v>290</v>
      </c>
      <c r="W286" s="440" t="s">
        <v>290</v>
      </c>
      <c r="X286" s="440" t="s">
        <v>290</v>
      </c>
      <c r="Y286" s="441" t="s">
        <v>290</v>
      </c>
    </row>
    <row r="287" spans="2:32" outlineLevel="1">
      <c r="B287" s="696" t="s">
        <v>337</v>
      </c>
      <c r="C287" s="1204" t="str">
        <f>IF('R8a - Net Debt input'!D145 = "","",'R8a - Net Debt input'!D145)</f>
        <v/>
      </c>
      <c r="D287" s="1205"/>
      <c r="E287" s="1205"/>
      <c r="F287" s="1205"/>
      <c r="G287" s="1205"/>
      <c r="H287" s="1205"/>
      <c r="I287" s="1206"/>
      <c r="J287" s="451"/>
      <c r="K287" s="452"/>
      <c r="L287" s="453"/>
      <c r="M287" s="1394">
        <v>0</v>
      </c>
      <c r="N287" s="1394">
        <v>0</v>
      </c>
      <c r="O287" s="1394">
        <v>0</v>
      </c>
      <c r="P287" s="1394">
        <v>0</v>
      </c>
      <c r="Q287" s="1394">
        <v>0</v>
      </c>
      <c r="R287" s="1394">
        <v>0</v>
      </c>
      <c r="S287" s="1394">
        <v>0</v>
      </c>
      <c r="T287" s="1394">
        <v>0</v>
      </c>
      <c r="U287" s="1394">
        <v>0</v>
      </c>
      <c r="V287" s="1394">
        <v>0</v>
      </c>
      <c r="W287" s="1394">
        <v>0</v>
      </c>
      <c r="X287" s="1394">
        <v>0</v>
      </c>
      <c r="Y287" s="1394">
        <v>0</v>
      </c>
      <c r="Z287" s="1506"/>
    </row>
    <row r="288" spans="2:32" outlineLevel="1">
      <c r="B288" s="497" t="s">
        <v>338</v>
      </c>
      <c r="C288" s="1204" t="str">
        <f>IF('R8a - Net Debt input'!D146 = "","",'R8a - Net Debt input'!D146)</f>
        <v/>
      </c>
      <c r="D288" s="1205"/>
      <c r="E288" s="1205"/>
      <c r="F288" s="1205"/>
      <c r="G288" s="1205"/>
      <c r="H288" s="1205"/>
      <c r="I288" s="1206"/>
      <c r="J288" s="451"/>
      <c r="K288" s="452"/>
      <c r="L288" s="453"/>
      <c r="M288" s="1394">
        <v>0</v>
      </c>
      <c r="N288" s="1394">
        <v>0</v>
      </c>
      <c r="O288" s="1394">
        <v>0</v>
      </c>
      <c r="P288" s="1394">
        <v>0</v>
      </c>
      <c r="Q288" s="1394">
        <v>0</v>
      </c>
      <c r="R288" s="1394">
        <v>0</v>
      </c>
      <c r="S288" s="1394">
        <v>0</v>
      </c>
      <c r="T288" s="1394">
        <v>0</v>
      </c>
      <c r="U288" s="1394">
        <v>0</v>
      </c>
      <c r="V288" s="1394">
        <v>0</v>
      </c>
      <c r="W288" s="1394">
        <v>0</v>
      </c>
      <c r="X288" s="1394">
        <v>0</v>
      </c>
      <c r="Y288" s="1394">
        <v>0</v>
      </c>
      <c r="Z288" s="1506"/>
    </row>
    <row r="289" spans="2:32" outlineLevel="1">
      <c r="B289" s="497" t="s">
        <v>339</v>
      </c>
      <c r="C289" s="1204" t="str">
        <f>IF('R8a - Net Debt input'!D147 = "","",'R8a - Net Debt input'!D147)</f>
        <v/>
      </c>
      <c r="D289" s="1205"/>
      <c r="E289" s="1205"/>
      <c r="F289" s="1205"/>
      <c r="G289" s="1205"/>
      <c r="H289" s="1205"/>
      <c r="I289" s="1206"/>
      <c r="J289" s="451"/>
      <c r="K289" s="452"/>
      <c r="L289" s="453"/>
      <c r="M289" s="1394">
        <v>0</v>
      </c>
      <c r="N289" s="1394">
        <v>0</v>
      </c>
      <c r="O289" s="1394">
        <v>0</v>
      </c>
      <c r="P289" s="1394">
        <v>0</v>
      </c>
      <c r="Q289" s="1394">
        <v>0</v>
      </c>
      <c r="R289" s="1394">
        <v>0</v>
      </c>
      <c r="S289" s="1394">
        <v>0</v>
      </c>
      <c r="T289" s="1394">
        <v>0</v>
      </c>
      <c r="U289" s="1394">
        <v>0</v>
      </c>
      <c r="V289" s="1394">
        <v>0</v>
      </c>
      <c r="W289" s="1394">
        <v>0</v>
      </c>
      <c r="X289" s="1394">
        <v>0</v>
      </c>
      <c r="Y289" s="1394">
        <v>0</v>
      </c>
      <c r="Z289" s="1506"/>
    </row>
    <row r="290" spans="2:32" outlineLevel="1">
      <c r="B290" s="497" t="s">
        <v>340</v>
      </c>
      <c r="C290" s="1204" t="str">
        <f>IF('R8a - Net Debt input'!D148 = "","",'R8a - Net Debt input'!D148)</f>
        <v/>
      </c>
      <c r="D290" s="1205"/>
      <c r="E290" s="1205"/>
      <c r="F290" s="1205"/>
      <c r="G290" s="1205"/>
      <c r="H290" s="1205"/>
      <c r="I290" s="1206"/>
      <c r="J290" s="451"/>
      <c r="K290" s="452"/>
      <c r="L290" s="453"/>
      <c r="M290" s="1394">
        <v>0</v>
      </c>
      <c r="N290" s="1394">
        <v>0</v>
      </c>
      <c r="O290" s="1394">
        <v>0</v>
      </c>
      <c r="P290" s="1394">
        <v>0</v>
      </c>
      <c r="Q290" s="1394">
        <v>0</v>
      </c>
      <c r="R290" s="1394">
        <v>0</v>
      </c>
      <c r="S290" s="1394">
        <v>0</v>
      </c>
      <c r="T290" s="1394">
        <v>0</v>
      </c>
      <c r="U290" s="1394">
        <v>0</v>
      </c>
      <c r="V290" s="1394">
        <v>0</v>
      </c>
      <c r="W290" s="1394">
        <v>0</v>
      </c>
      <c r="X290" s="1394">
        <v>0</v>
      </c>
      <c r="Y290" s="1394">
        <v>0</v>
      </c>
      <c r="Z290" s="1506"/>
    </row>
    <row r="291" spans="2:32" outlineLevel="1">
      <c r="B291" s="497" t="s">
        <v>341</v>
      </c>
      <c r="C291" s="1204" t="str">
        <f>IF('R8a - Net Debt input'!D149 = "","",'R8a - Net Debt input'!D149)</f>
        <v/>
      </c>
      <c r="D291" s="1205"/>
      <c r="E291" s="1205"/>
      <c r="F291" s="1205"/>
      <c r="G291" s="1205"/>
      <c r="H291" s="1205"/>
      <c r="I291" s="1206"/>
      <c r="J291" s="451"/>
      <c r="K291" s="452"/>
      <c r="L291" s="453"/>
      <c r="M291" s="1394">
        <v>0</v>
      </c>
      <c r="N291" s="1394">
        <v>0</v>
      </c>
      <c r="O291" s="1394">
        <v>0</v>
      </c>
      <c r="P291" s="1394">
        <v>0</v>
      </c>
      <c r="Q291" s="1394">
        <v>0</v>
      </c>
      <c r="R291" s="1394">
        <v>0</v>
      </c>
      <c r="S291" s="1394">
        <v>0</v>
      </c>
      <c r="T291" s="1394">
        <v>0</v>
      </c>
      <c r="U291" s="1394">
        <v>0</v>
      </c>
      <c r="V291" s="1394">
        <v>0</v>
      </c>
      <c r="W291" s="1394">
        <v>0</v>
      </c>
      <c r="X291" s="1394">
        <v>0</v>
      </c>
      <c r="Y291" s="1394">
        <v>0</v>
      </c>
      <c r="Z291" s="1506"/>
    </row>
    <row r="292" spans="2:32" outlineLevel="1">
      <c r="B292" s="497" t="s">
        <v>342</v>
      </c>
      <c r="C292" s="1204" t="str">
        <f>IF('R8a - Net Debt input'!D150 = "","",'R8a - Net Debt input'!D150)</f>
        <v/>
      </c>
      <c r="D292" s="1205"/>
      <c r="E292" s="1205"/>
      <c r="F292" s="1205"/>
      <c r="G292" s="1205"/>
      <c r="H292" s="1205"/>
      <c r="I292" s="1206"/>
      <c r="J292" s="451"/>
      <c r="K292" s="452"/>
      <c r="L292" s="453"/>
      <c r="M292" s="1394">
        <v>0</v>
      </c>
      <c r="N292" s="1394">
        <v>0</v>
      </c>
      <c r="O292" s="1394">
        <v>0</v>
      </c>
      <c r="P292" s="1394">
        <v>0</v>
      </c>
      <c r="Q292" s="1394">
        <v>0</v>
      </c>
      <c r="R292" s="1394">
        <v>0</v>
      </c>
      <c r="S292" s="1394">
        <v>0</v>
      </c>
      <c r="T292" s="1394">
        <v>0</v>
      </c>
      <c r="U292" s="1394">
        <v>0</v>
      </c>
      <c r="V292" s="1394">
        <v>0</v>
      </c>
      <c r="W292" s="1394">
        <v>0</v>
      </c>
      <c r="X292" s="1394">
        <v>0</v>
      </c>
      <c r="Y292" s="1394">
        <v>0</v>
      </c>
      <c r="Z292" s="1506"/>
    </row>
    <row r="293" spans="2:32" outlineLevel="1">
      <c r="B293" s="497" t="s">
        <v>343</v>
      </c>
      <c r="C293" s="1204" t="str">
        <f>IF('R8a - Net Debt input'!D151 = "","",'R8a - Net Debt input'!D151)</f>
        <v/>
      </c>
      <c r="D293" s="1205"/>
      <c r="E293" s="1205"/>
      <c r="F293" s="1205"/>
      <c r="G293" s="1205"/>
      <c r="H293" s="1205"/>
      <c r="I293" s="1206"/>
      <c r="J293" s="451"/>
      <c r="K293" s="452"/>
      <c r="L293" s="453"/>
      <c r="M293" s="1394">
        <v>0</v>
      </c>
      <c r="N293" s="1394">
        <v>0</v>
      </c>
      <c r="O293" s="1394">
        <v>0</v>
      </c>
      <c r="P293" s="1394">
        <v>0</v>
      </c>
      <c r="Q293" s="1394">
        <v>0</v>
      </c>
      <c r="R293" s="1394">
        <v>0</v>
      </c>
      <c r="S293" s="1394">
        <v>0</v>
      </c>
      <c r="T293" s="1394">
        <v>0</v>
      </c>
      <c r="U293" s="1394">
        <v>0</v>
      </c>
      <c r="V293" s="1394">
        <v>0</v>
      </c>
      <c r="W293" s="1394">
        <v>0</v>
      </c>
      <c r="X293" s="1394">
        <v>0</v>
      </c>
      <c r="Y293" s="1394">
        <v>0</v>
      </c>
      <c r="Z293" s="1506"/>
    </row>
    <row r="294" spans="2:32" outlineLevel="1">
      <c r="B294" s="497" t="s">
        <v>344</v>
      </c>
      <c r="C294" s="1204" t="str">
        <f>IF('R8a - Net Debt input'!D152 = "","",'R8a - Net Debt input'!D152)</f>
        <v/>
      </c>
      <c r="D294" s="1205"/>
      <c r="E294" s="1205"/>
      <c r="F294" s="1205"/>
      <c r="G294" s="1205"/>
      <c r="H294" s="1205"/>
      <c r="I294" s="1206"/>
      <c r="J294" s="451"/>
      <c r="K294" s="452"/>
      <c r="L294" s="453"/>
      <c r="M294" s="1394">
        <v>0</v>
      </c>
      <c r="N294" s="1394">
        <v>0</v>
      </c>
      <c r="O294" s="1394">
        <v>0</v>
      </c>
      <c r="P294" s="1394">
        <v>0</v>
      </c>
      <c r="Q294" s="1394">
        <v>0</v>
      </c>
      <c r="R294" s="1394">
        <v>0</v>
      </c>
      <c r="S294" s="1394">
        <v>0</v>
      </c>
      <c r="T294" s="1394">
        <v>0</v>
      </c>
      <c r="U294" s="1394">
        <v>0</v>
      </c>
      <c r="V294" s="1394">
        <v>0</v>
      </c>
      <c r="W294" s="1394">
        <v>0</v>
      </c>
      <c r="X294" s="1394">
        <v>0</v>
      </c>
      <c r="Y294" s="1394">
        <v>0</v>
      </c>
      <c r="Z294" s="1506"/>
    </row>
    <row r="295" spans="2:32" outlineLevel="1">
      <c r="B295" s="697" t="s">
        <v>345</v>
      </c>
      <c r="C295" s="1204" t="str">
        <f>IF('R8a - Net Debt input'!D153 = "","",'R8a - Net Debt input'!D153)</f>
        <v/>
      </c>
      <c r="D295" s="1205"/>
      <c r="E295" s="1205"/>
      <c r="F295" s="1205"/>
      <c r="G295" s="1205"/>
      <c r="H295" s="1205"/>
      <c r="I295" s="1206"/>
      <c r="J295" s="451"/>
      <c r="K295" s="452"/>
      <c r="L295" s="453"/>
      <c r="M295" s="1394">
        <v>0</v>
      </c>
      <c r="N295" s="1394">
        <v>0</v>
      </c>
      <c r="O295" s="1394">
        <v>0</v>
      </c>
      <c r="P295" s="1394">
        <v>0</v>
      </c>
      <c r="Q295" s="1394">
        <v>0</v>
      </c>
      <c r="R295" s="1394">
        <v>0</v>
      </c>
      <c r="S295" s="1394">
        <v>0</v>
      </c>
      <c r="T295" s="1394">
        <v>0</v>
      </c>
      <c r="U295" s="1394">
        <v>0</v>
      </c>
      <c r="V295" s="1394">
        <v>0</v>
      </c>
      <c r="W295" s="1394">
        <v>0</v>
      </c>
      <c r="X295" s="1394">
        <v>0</v>
      </c>
      <c r="Y295" s="1394">
        <v>0</v>
      </c>
      <c r="Z295" s="1506"/>
    </row>
    <row r="296" spans="2:32" outlineLevel="1">
      <c r="B296" s="352"/>
      <c r="C296" s="352"/>
      <c r="D296" s="352"/>
      <c r="E296" s="352"/>
      <c r="F296" s="352"/>
      <c r="L296" s="362" t="s">
        <v>12</v>
      </c>
      <c r="M296" s="1385">
        <f t="shared" ref="M296:Y296" si="86">SUM(M287:M295)</f>
        <v>0</v>
      </c>
      <c r="N296" s="1385">
        <f t="shared" si="86"/>
        <v>0</v>
      </c>
      <c r="O296" s="1385">
        <f t="shared" si="86"/>
        <v>0</v>
      </c>
      <c r="P296" s="1385">
        <f t="shared" si="86"/>
        <v>0</v>
      </c>
      <c r="Q296" s="1385">
        <f t="shared" si="86"/>
        <v>0</v>
      </c>
      <c r="R296" s="1385">
        <f t="shared" si="86"/>
        <v>0</v>
      </c>
      <c r="S296" s="1385">
        <f t="shared" si="86"/>
        <v>0</v>
      </c>
      <c r="T296" s="1385">
        <f t="shared" si="86"/>
        <v>0</v>
      </c>
      <c r="U296" s="1385">
        <f t="shared" si="86"/>
        <v>0</v>
      </c>
      <c r="V296" s="1385">
        <f t="shared" si="86"/>
        <v>0</v>
      </c>
      <c r="W296" s="1385">
        <f t="shared" si="86"/>
        <v>0</v>
      </c>
      <c r="X296" s="1385">
        <f t="shared" si="86"/>
        <v>0</v>
      </c>
      <c r="Y296" s="1385">
        <f t="shared" si="86"/>
        <v>0</v>
      </c>
      <c r="Z296" s="1506"/>
    </row>
    <row r="297" spans="2:32" s="374" customFormat="1" outlineLevel="1">
      <c r="B297" s="353"/>
      <c r="C297" s="373"/>
      <c r="E297" s="356"/>
      <c r="F297" s="356"/>
      <c r="L297" s="1515"/>
      <c r="M297" s="1516"/>
      <c r="N297" s="1516"/>
      <c r="O297" s="1516"/>
      <c r="P297" s="1516"/>
      <c r="Q297" s="1516"/>
      <c r="R297" s="1516"/>
      <c r="S297" s="1516"/>
      <c r="T297" s="1516"/>
      <c r="U297" s="1516"/>
      <c r="V297" s="1516"/>
      <c r="W297" s="1516"/>
      <c r="X297" s="1516"/>
      <c r="Y297" s="1516"/>
      <c r="Z297" s="356"/>
      <c r="AA297" s="356"/>
      <c r="AB297" s="356"/>
      <c r="AC297" s="356"/>
      <c r="AD297" s="356"/>
      <c r="AE297" s="356"/>
      <c r="AF297" s="356"/>
    </row>
    <row r="298" spans="2:32" ht="13.8">
      <c r="B298" s="526" t="s">
        <v>444</v>
      </c>
      <c r="C298" s="527" t="s">
        <v>735</v>
      </c>
      <c r="D298" s="527"/>
      <c r="E298" s="527"/>
      <c r="F298" s="527"/>
      <c r="G298" s="528"/>
      <c r="H298" s="528"/>
      <c r="I298" s="528"/>
      <c r="J298" s="528"/>
      <c r="K298" s="528"/>
      <c r="L298" s="526"/>
      <c r="M298" s="527"/>
      <c r="N298" s="527"/>
      <c r="O298" s="527"/>
      <c r="P298" s="527"/>
      <c r="Q298" s="527"/>
      <c r="R298" s="527"/>
      <c r="S298" s="527"/>
      <c r="T298" s="527"/>
      <c r="U298" s="582"/>
      <c r="V298" s="527"/>
      <c r="W298" s="527"/>
      <c r="X298" s="527"/>
      <c r="Y298" s="527"/>
    </row>
    <row r="299" spans="2:32" s="374" customFormat="1" ht="13.8">
      <c r="B299" s="534"/>
      <c r="C299" s="535"/>
      <c r="D299" s="535"/>
      <c r="E299" s="535"/>
      <c r="F299" s="535"/>
      <c r="G299" s="536"/>
      <c r="H299" s="536"/>
      <c r="I299" s="536"/>
      <c r="J299" s="536"/>
      <c r="K299" s="536"/>
      <c r="L299" s="534"/>
      <c r="M299" s="535"/>
      <c r="N299" s="535"/>
      <c r="O299" s="535"/>
      <c r="P299" s="535"/>
      <c r="Q299" s="535"/>
      <c r="R299" s="535"/>
      <c r="S299" s="535"/>
      <c r="T299" s="535"/>
      <c r="U299" s="583"/>
      <c r="V299" s="535"/>
      <c r="W299" s="535"/>
      <c r="X299" s="535"/>
      <c r="Y299" s="535"/>
    </row>
    <row r="300" spans="2:32" ht="17.399999999999999" outlineLevel="1">
      <c r="B300" s="351"/>
      <c r="C300" s="352"/>
      <c r="D300" s="548" t="s">
        <v>288</v>
      </c>
      <c r="E300" s="553"/>
      <c r="F300" s="553"/>
      <c r="G300" s="549"/>
      <c r="H300" s="549"/>
      <c r="I300" s="549"/>
      <c r="J300" s="549"/>
      <c r="K300" s="549"/>
      <c r="L300" s="602"/>
      <c r="M300" s="553"/>
      <c r="N300" s="553"/>
      <c r="O300" s="553"/>
      <c r="P300" s="553"/>
      <c r="Q300" s="553"/>
      <c r="R300" s="553"/>
      <c r="S300" s="553"/>
      <c r="T300" s="553"/>
      <c r="U300" s="584"/>
      <c r="V300" s="553"/>
      <c r="W300" s="553"/>
      <c r="X300" s="553"/>
      <c r="Y300" s="553"/>
    </row>
    <row r="301" spans="2:32" s="374" customFormat="1" ht="13.8">
      <c r="B301" s="534"/>
      <c r="C301" s="535"/>
      <c r="D301" s="535"/>
      <c r="E301" s="535"/>
      <c r="F301" s="535"/>
      <c r="G301" s="536"/>
      <c r="H301" s="536"/>
      <c r="I301" s="536"/>
      <c r="J301" s="536"/>
      <c r="K301" s="536"/>
      <c r="L301" s="534"/>
      <c r="M301" s="535"/>
      <c r="N301" s="535"/>
      <c r="O301" s="535"/>
      <c r="P301" s="535"/>
      <c r="Q301" s="535"/>
      <c r="R301" s="535"/>
      <c r="S301" s="535"/>
      <c r="T301" s="535"/>
      <c r="U301" s="583"/>
      <c r="V301" s="535"/>
      <c r="W301" s="535"/>
      <c r="X301" s="535"/>
      <c r="Y301" s="535"/>
    </row>
    <row r="302" spans="2:32" ht="49.5" customHeight="1" outlineLevel="1">
      <c r="B302" s="1576" t="s">
        <v>289</v>
      </c>
      <c r="C302" s="1578" t="s">
        <v>336</v>
      </c>
      <c r="D302" s="1579"/>
      <c r="E302" s="1579"/>
      <c r="F302" s="1579"/>
      <c r="G302" s="1579"/>
      <c r="H302" s="1579"/>
      <c r="I302" s="1580"/>
      <c r="L302" s="351"/>
      <c r="M302" s="436" t="s">
        <v>335</v>
      </c>
      <c r="N302" s="437" t="s">
        <v>335</v>
      </c>
      <c r="O302" s="437" t="s">
        <v>335</v>
      </c>
      <c r="P302" s="437" t="s">
        <v>335</v>
      </c>
      <c r="Q302" s="437" t="s">
        <v>335</v>
      </c>
      <c r="R302" s="437" t="s">
        <v>335</v>
      </c>
      <c r="S302" s="437" t="s">
        <v>335</v>
      </c>
      <c r="T302" s="566" t="s">
        <v>335</v>
      </c>
      <c r="U302" s="588" t="s">
        <v>335</v>
      </c>
      <c r="V302" s="437" t="s">
        <v>335</v>
      </c>
      <c r="W302" s="437" t="s">
        <v>335</v>
      </c>
      <c r="X302" s="437" t="s">
        <v>335</v>
      </c>
      <c r="Y302" s="438" t="s">
        <v>335</v>
      </c>
    </row>
    <row r="303" spans="2:32" outlineLevel="1">
      <c r="B303" s="1577"/>
      <c r="C303" s="1581"/>
      <c r="D303" s="1582"/>
      <c r="E303" s="1582"/>
      <c r="F303" s="1582"/>
      <c r="G303" s="1582"/>
      <c r="H303" s="1582"/>
      <c r="I303" s="1583"/>
      <c r="L303" s="351"/>
      <c r="M303" s="439" t="s">
        <v>290</v>
      </c>
      <c r="N303" s="440" t="s">
        <v>290</v>
      </c>
      <c r="O303" s="440" t="s">
        <v>290</v>
      </c>
      <c r="P303" s="440" t="s">
        <v>290</v>
      </c>
      <c r="Q303" s="440" t="s">
        <v>290</v>
      </c>
      <c r="R303" s="440" t="s">
        <v>290</v>
      </c>
      <c r="S303" s="440" t="s">
        <v>290</v>
      </c>
      <c r="T303" s="567" t="s">
        <v>290</v>
      </c>
      <c r="U303" s="589" t="s">
        <v>290</v>
      </c>
      <c r="V303" s="440" t="s">
        <v>290</v>
      </c>
      <c r="W303" s="440" t="s">
        <v>290</v>
      </c>
      <c r="X303" s="440" t="s">
        <v>290</v>
      </c>
      <c r="Y303" s="441" t="s">
        <v>290</v>
      </c>
    </row>
    <row r="304" spans="2:32" outlineLevel="1">
      <c r="B304" s="696" t="s">
        <v>448</v>
      </c>
      <c r="C304" s="1204" t="str">
        <f>IF('R8a - Net Debt input'!D161 = "","",'R8a - Net Debt input'!D161)</f>
        <v/>
      </c>
      <c r="D304" s="1205"/>
      <c r="E304" s="1205"/>
      <c r="F304" s="1205"/>
      <c r="G304" s="1205"/>
      <c r="H304" s="1205"/>
      <c r="I304" s="1206"/>
      <c r="J304" s="451"/>
      <c r="K304" s="452"/>
      <c r="L304" s="453"/>
      <c r="M304" s="1394">
        <v>0</v>
      </c>
      <c r="N304" s="1394">
        <v>0</v>
      </c>
      <c r="O304" s="1394">
        <v>0</v>
      </c>
      <c r="P304" s="1394">
        <v>0</v>
      </c>
      <c r="Q304" s="1394">
        <v>0</v>
      </c>
      <c r="R304" s="1394">
        <v>0</v>
      </c>
      <c r="S304" s="1394">
        <v>0</v>
      </c>
      <c r="T304" s="1394">
        <v>0</v>
      </c>
      <c r="U304" s="1394">
        <v>0</v>
      </c>
      <c r="V304" s="1394">
        <v>0</v>
      </c>
      <c r="W304" s="1394">
        <v>0</v>
      </c>
      <c r="X304" s="1394">
        <v>0</v>
      </c>
      <c r="Y304" s="1394">
        <v>0</v>
      </c>
      <c r="Z304" s="1506"/>
    </row>
    <row r="305" spans="2:32" outlineLevel="1">
      <c r="B305" s="696" t="s">
        <v>449</v>
      </c>
      <c r="C305" s="1204" t="str">
        <f>IF('R8a - Net Debt input'!D162 = "","",'R8a - Net Debt input'!D162)</f>
        <v/>
      </c>
      <c r="D305" s="1205"/>
      <c r="E305" s="1205"/>
      <c r="F305" s="1205"/>
      <c r="G305" s="1205"/>
      <c r="H305" s="1205"/>
      <c r="I305" s="1206"/>
      <c r="J305" s="451"/>
      <c r="K305" s="452"/>
      <c r="L305" s="453"/>
      <c r="M305" s="1394">
        <v>0</v>
      </c>
      <c r="N305" s="1394">
        <v>0</v>
      </c>
      <c r="O305" s="1394">
        <v>0</v>
      </c>
      <c r="P305" s="1394">
        <v>0</v>
      </c>
      <c r="Q305" s="1394">
        <v>0</v>
      </c>
      <c r="R305" s="1394">
        <v>0</v>
      </c>
      <c r="S305" s="1394">
        <v>0</v>
      </c>
      <c r="T305" s="1394">
        <v>0</v>
      </c>
      <c r="U305" s="1394">
        <v>0</v>
      </c>
      <c r="V305" s="1394">
        <v>0</v>
      </c>
      <c r="W305" s="1394">
        <v>0</v>
      </c>
      <c r="X305" s="1394">
        <v>0</v>
      </c>
      <c r="Y305" s="1394">
        <v>0</v>
      </c>
      <c r="Z305" s="1506"/>
    </row>
    <row r="306" spans="2:32" outlineLevel="1">
      <c r="B306" s="696" t="s">
        <v>450</v>
      </c>
      <c r="C306" s="1204" t="str">
        <f>IF('R8a - Net Debt input'!D163 = "","",'R8a - Net Debt input'!D163)</f>
        <v/>
      </c>
      <c r="D306" s="1205"/>
      <c r="E306" s="1205"/>
      <c r="F306" s="1205"/>
      <c r="G306" s="1205"/>
      <c r="H306" s="1205"/>
      <c r="I306" s="1206"/>
      <c r="J306" s="451"/>
      <c r="K306" s="452"/>
      <c r="L306" s="453"/>
      <c r="M306" s="1394">
        <v>0</v>
      </c>
      <c r="N306" s="1394">
        <v>0</v>
      </c>
      <c r="O306" s="1394">
        <v>0</v>
      </c>
      <c r="P306" s="1394">
        <v>0</v>
      </c>
      <c r="Q306" s="1394">
        <v>0</v>
      </c>
      <c r="R306" s="1394">
        <v>0</v>
      </c>
      <c r="S306" s="1394">
        <v>0</v>
      </c>
      <c r="T306" s="1394">
        <v>0</v>
      </c>
      <c r="U306" s="1394">
        <v>0</v>
      </c>
      <c r="V306" s="1394">
        <v>0</v>
      </c>
      <c r="W306" s="1394">
        <v>0</v>
      </c>
      <c r="X306" s="1394">
        <v>0</v>
      </c>
      <c r="Y306" s="1394">
        <v>0</v>
      </c>
      <c r="Z306" s="1506"/>
    </row>
    <row r="307" spans="2:32" outlineLevel="1">
      <c r="B307" s="696" t="s">
        <v>451</v>
      </c>
      <c r="C307" s="1204" t="str">
        <f>IF('R8a - Net Debt input'!D164 = "","",'R8a - Net Debt input'!D164)</f>
        <v/>
      </c>
      <c r="D307" s="1205"/>
      <c r="E307" s="1205"/>
      <c r="F307" s="1205"/>
      <c r="G307" s="1205"/>
      <c r="H307" s="1205"/>
      <c r="I307" s="1206"/>
      <c r="J307" s="451"/>
      <c r="K307" s="452"/>
      <c r="L307" s="453"/>
      <c r="M307" s="1394">
        <v>0</v>
      </c>
      <c r="N307" s="1394">
        <v>0</v>
      </c>
      <c r="O307" s="1394">
        <v>0</v>
      </c>
      <c r="P307" s="1394">
        <v>0</v>
      </c>
      <c r="Q307" s="1394">
        <v>0</v>
      </c>
      <c r="R307" s="1394">
        <v>0</v>
      </c>
      <c r="S307" s="1394">
        <v>0</v>
      </c>
      <c r="T307" s="1394">
        <v>0</v>
      </c>
      <c r="U307" s="1394">
        <v>0</v>
      </c>
      <c r="V307" s="1394">
        <v>0</v>
      </c>
      <c r="W307" s="1394">
        <v>0</v>
      </c>
      <c r="X307" s="1394">
        <v>0</v>
      </c>
      <c r="Y307" s="1394">
        <v>0</v>
      </c>
      <c r="Z307" s="1506"/>
    </row>
    <row r="308" spans="2:32" outlineLevel="1">
      <c r="B308" s="696" t="s">
        <v>452</v>
      </c>
      <c r="C308" s="1204" t="str">
        <f>IF('R8a - Net Debt input'!D165 = "","",'R8a - Net Debt input'!D165)</f>
        <v/>
      </c>
      <c r="D308" s="1205"/>
      <c r="E308" s="1205"/>
      <c r="F308" s="1205"/>
      <c r="G308" s="1205"/>
      <c r="H308" s="1205"/>
      <c r="I308" s="1206"/>
      <c r="J308" s="451"/>
      <c r="K308" s="452"/>
      <c r="L308" s="453"/>
      <c r="M308" s="1394">
        <v>0</v>
      </c>
      <c r="N308" s="1394">
        <v>0</v>
      </c>
      <c r="O308" s="1394">
        <v>0</v>
      </c>
      <c r="P308" s="1394">
        <v>0</v>
      </c>
      <c r="Q308" s="1394">
        <v>0</v>
      </c>
      <c r="R308" s="1394">
        <v>0</v>
      </c>
      <c r="S308" s="1394">
        <v>0</v>
      </c>
      <c r="T308" s="1394">
        <v>0</v>
      </c>
      <c r="U308" s="1394">
        <v>0</v>
      </c>
      <c r="V308" s="1394">
        <v>0</v>
      </c>
      <c r="W308" s="1394">
        <v>0</v>
      </c>
      <c r="X308" s="1394">
        <v>0</v>
      </c>
      <c r="Y308" s="1394">
        <v>0</v>
      </c>
      <c r="Z308" s="1506"/>
    </row>
    <row r="309" spans="2:32" outlineLevel="1">
      <c r="B309" s="696" t="s">
        <v>453</v>
      </c>
      <c r="C309" s="1204" t="str">
        <f>IF('R8a - Net Debt input'!D166 = "","",'R8a - Net Debt input'!D166)</f>
        <v/>
      </c>
      <c r="D309" s="1205"/>
      <c r="E309" s="1205"/>
      <c r="F309" s="1205"/>
      <c r="G309" s="1205"/>
      <c r="H309" s="1205"/>
      <c r="I309" s="1206"/>
      <c r="J309" s="451"/>
      <c r="K309" s="452"/>
      <c r="L309" s="453"/>
      <c r="M309" s="1394">
        <v>0</v>
      </c>
      <c r="N309" s="1394">
        <v>0</v>
      </c>
      <c r="O309" s="1394">
        <v>0</v>
      </c>
      <c r="P309" s="1394">
        <v>0</v>
      </c>
      <c r="Q309" s="1394">
        <v>0</v>
      </c>
      <c r="R309" s="1394">
        <v>0</v>
      </c>
      <c r="S309" s="1394">
        <v>0</v>
      </c>
      <c r="T309" s="1394">
        <v>0</v>
      </c>
      <c r="U309" s="1394">
        <v>0</v>
      </c>
      <c r="V309" s="1394">
        <v>0</v>
      </c>
      <c r="W309" s="1394">
        <v>0</v>
      </c>
      <c r="X309" s="1394">
        <v>0</v>
      </c>
      <c r="Y309" s="1394">
        <v>0</v>
      </c>
      <c r="Z309" s="1506"/>
    </row>
    <row r="310" spans="2:32" outlineLevel="1">
      <c r="B310" s="696" t="s">
        <v>454</v>
      </c>
      <c r="C310" s="1204" t="str">
        <f>IF('R8a - Net Debt input'!D167 = "","",'R8a - Net Debt input'!D167)</f>
        <v/>
      </c>
      <c r="D310" s="1205"/>
      <c r="E310" s="1205"/>
      <c r="F310" s="1205"/>
      <c r="G310" s="1205"/>
      <c r="H310" s="1205"/>
      <c r="I310" s="1206"/>
      <c r="J310" s="451"/>
      <c r="K310" s="452"/>
      <c r="L310" s="453"/>
      <c r="M310" s="1394">
        <v>0</v>
      </c>
      <c r="N310" s="1394">
        <v>0</v>
      </c>
      <c r="O310" s="1394">
        <v>0</v>
      </c>
      <c r="P310" s="1394">
        <v>0</v>
      </c>
      <c r="Q310" s="1394">
        <v>0</v>
      </c>
      <c r="R310" s="1394">
        <v>0</v>
      </c>
      <c r="S310" s="1394">
        <v>0</v>
      </c>
      <c r="T310" s="1394">
        <v>0</v>
      </c>
      <c r="U310" s="1394">
        <v>0</v>
      </c>
      <c r="V310" s="1394">
        <v>0</v>
      </c>
      <c r="W310" s="1394">
        <v>0</v>
      </c>
      <c r="X310" s="1394">
        <v>0</v>
      </c>
      <c r="Y310" s="1394">
        <v>0</v>
      </c>
      <c r="Z310" s="1506"/>
    </row>
    <row r="311" spans="2:32" outlineLevel="1">
      <c r="B311" s="696" t="s">
        <v>455</v>
      </c>
      <c r="C311" s="1204" t="str">
        <f>IF('R8a - Net Debt input'!D168 = "","",'R8a - Net Debt input'!D168)</f>
        <v/>
      </c>
      <c r="D311" s="1205"/>
      <c r="E311" s="1205"/>
      <c r="F311" s="1205"/>
      <c r="G311" s="1205"/>
      <c r="H311" s="1205"/>
      <c r="I311" s="1206"/>
      <c r="J311" s="451"/>
      <c r="K311" s="452"/>
      <c r="L311" s="453"/>
      <c r="M311" s="1394">
        <v>0</v>
      </c>
      <c r="N311" s="1394">
        <v>0</v>
      </c>
      <c r="O311" s="1394">
        <v>0</v>
      </c>
      <c r="P311" s="1394">
        <v>0</v>
      </c>
      <c r="Q311" s="1394">
        <v>0</v>
      </c>
      <c r="R311" s="1394">
        <v>0</v>
      </c>
      <c r="S311" s="1394">
        <v>0</v>
      </c>
      <c r="T311" s="1394">
        <v>0</v>
      </c>
      <c r="U311" s="1394">
        <v>0</v>
      </c>
      <c r="V311" s="1394">
        <v>0</v>
      </c>
      <c r="W311" s="1394">
        <v>0</v>
      </c>
      <c r="X311" s="1394">
        <v>0</v>
      </c>
      <c r="Y311" s="1394">
        <v>0</v>
      </c>
      <c r="Z311" s="1506"/>
    </row>
    <row r="312" spans="2:32" outlineLevel="1">
      <c r="B312" s="696" t="s">
        <v>456</v>
      </c>
      <c r="C312" s="1204" t="str">
        <f>IF('R8a - Net Debt input'!D169 = "","",'R8a - Net Debt input'!D169)</f>
        <v/>
      </c>
      <c r="D312" s="1205"/>
      <c r="E312" s="1205"/>
      <c r="F312" s="1205"/>
      <c r="G312" s="1205"/>
      <c r="H312" s="1205"/>
      <c r="I312" s="1206"/>
      <c r="J312" s="451"/>
      <c r="K312" s="452"/>
      <c r="L312" s="453"/>
      <c r="M312" s="1394">
        <v>0</v>
      </c>
      <c r="N312" s="1394">
        <v>0</v>
      </c>
      <c r="O312" s="1394">
        <v>0</v>
      </c>
      <c r="P312" s="1394">
        <v>0</v>
      </c>
      <c r="Q312" s="1394">
        <v>0</v>
      </c>
      <c r="R312" s="1394">
        <v>0</v>
      </c>
      <c r="S312" s="1394">
        <v>0</v>
      </c>
      <c r="T312" s="1394">
        <v>0</v>
      </c>
      <c r="U312" s="1394">
        <v>0</v>
      </c>
      <c r="V312" s="1394">
        <v>0</v>
      </c>
      <c r="W312" s="1394">
        <v>0</v>
      </c>
      <c r="X312" s="1394">
        <v>0</v>
      </c>
      <c r="Y312" s="1394">
        <v>0</v>
      </c>
      <c r="Z312" s="1506"/>
    </row>
    <row r="313" spans="2:32" outlineLevel="1">
      <c r="B313" s="352"/>
      <c r="C313" s="352"/>
      <c r="D313" s="352"/>
      <c r="E313" s="352"/>
      <c r="F313" s="352"/>
      <c r="L313" s="362" t="s">
        <v>12</v>
      </c>
      <c r="M313" s="1385">
        <f t="shared" ref="M313:Y313" si="87">SUM(M304:M312)</f>
        <v>0</v>
      </c>
      <c r="N313" s="1385">
        <f t="shared" si="87"/>
        <v>0</v>
      </c>
      <c r="O313" s="1385">
        <f t="shared" si="87"/>
        <v>0</v>
      </c>
      <c r="P313" s="1385">
        <f t="shared" si="87"/>
        <v>0</v>
      </c>
      <c r="Q313" s="1385">
        <f t="shared" si="87"/>
        <v>0</v>
      </c>
      <c r="R313" s="1385">
        <f t="shared" si="87"/>
        <v>0</v>
      </c>
      <c r="S313" s="1385">
        <f t="shared" si="87"/>
        <v>0</v>
      </c>
      <c r="T313" s="1385">
        <f t="shared" si="87"/>
        <v>0</v>
      </c>
      <c r="U313" s="1385">
        <f t="shared" si="87"/>
        <v>0</v>
      </c>
      <c r="V313" s="1385">
        <f t="shared" si="87"/>
        <v>0</v>
      </c>
      <c r="W313" s="1385">
        <f t="shared" si="87"/>
        <v>0</v>
      </c>
      <c r="X313" s="1385">
        <f t="shared" si="87"/>
        <v>0</v>
      </c>
      <c r="Y313" s="1385">
        <f t="shared" si="87"/>
        <v>0</v>
      </c>
      <c r="Z313" s="1506"/>
    </row>
    <row r="314" spans="2:32" s="374" customFormat="1" outlineLevel="1">
      <c r="B314" s="353"/>
      <c r="C314" s="373"/>
      <c r="E314" s="356"/>
      <c r="F314" s="356"/>
      <c r="L314" s="1515"/>
      <c r="M314" s="1516"/>
      <c r="N314" s="1516"/>
      <c r="O314" s="1516"/>
      <c r="P314" s="1516"/>
      <c r="Q314" s="1516"/>
      <c r="R314" s="1516"/>
      <c r="S314" s="1516"/>
      <c r="T314" s="1516"/>
      <c r="U314" s="1516"/>
      <c r="V314" s="1516"/>
      <c r="W314" s="1516"/>
      <c r="X314" s="1516"/>
      <c r="Y314" s="1516"/>
      <c r="Z314" s="356"/>
      <c r="AA314" s="356"/>
      <c r="AB314" s="356"/>
      <c r="AC314" s="356"/>
      <c r="AD314" s="356"/>
      <c r="AE314" s="356"/>
      <c r="AF314" s="356"/>
    </row>
    <row r="315" spans="2:32" ht="17.399999999999999" outlineLevel="1">
      <c r="C315" s="352"/>
      <c r="D315" s="548" t="s">
        <v>300</v>
      </c>
      <c r="E315" s="549"/>
      <c r="F315" s="549"/>
      <c r="G315" s="549"/>
      <c r="H315" s="549"/>
      <c r="I315" s="549"/>
      <c r="J315" s="549"/>
      <c r="K315" s="549"/>
      <c r="L315" s="602"/>
      <c r="M315" s="549"/>
      <c r="N315" s="549"/>
      <c r="O315" s="549"/>
      <c r="P315" s="549"/>
      <c r="Q315" s="549"/>
      <c r="R315" s="549"/>
      <c r="S315" s="549"/>
      <c r="T315" s="549"/>
      <c r="U315" s="578"/>
      <c r="V315" s="549"/>
      <c r="W315" s="549"/>
      <c r="X315" s="549"/>
      <c r="Y315" s="549"/>
    </row>
    <row r="316" spans="2:32" s="374" customFormat="1" ht="13.8">
      <c r="B316" s="534"/>
      <c r="C316" s="535"/>
      <c r="D316" s="535"/>
      <c r="E316" s="535"/>
      <c r="F316" s="535"/>
      <c r="G316" s="536"/>
      <c r="H316" s="536"/>
      <c r="I316" s="536"/>
      <c r="J316" s="536"/>
      <c r="K316" s="536"/>
      <c r="L316" s="534"/>
      <c r="M316" s="535"/>
      <c r="N316" s="535"/>
      <c r="O316" s="535"/>
      <c r="P316" s="535"/>
      <c r="Q316" s="535"/>
      <c r="R316" s="535"/>
      <c r="S316" s="535"/>
      <c r="T316" s="535"/>
      <c r="U316" s="583"/>
      <c r="V316" s="535"/>
      <c r="W316" s="535"/>
      <c r="X316" s="535"/>
      <c r="Y316" s="535"/>
    </row>
    <row r="317" spans="2:32" ht="49.5" customHeight="1" outlineLevel="1">
      <c r="B317" s="1576" t="s">
        <v>289</v>
      </c>
      <c r="C317" s="1578" t="s">
        <v>336</v>
      </c>
      <c r="D317" s="1579"/>
      <c r="E317" s="1579"/>
      <c r="F317" s="1579"/>
      <c r="G317" s="1579"/>
      <c r="H317" s="1579"/>
      <c r="I317" s="1580"/>
      <c r="L317" s="351"/>
      <c r="M317" s="436" t="s">
        <v>335</v>
      </c>
      <c r="N317" s="437" t="s">
        <v>335</v>
      </c>
      <c r="O317" s="437" t="s">
        <v>335</v>
      </c>
      <c r="P317" s="437" t="s">
        <v>335</v>
      </c>
      <c r="Q317" s="437" t="s">
        <v>335</v>
      </c>
      <c r="R317" s="437" t="s">
        <v>335</v>
      </c>
      <c r="S317" s="437" t="s">
        <v>335</v>
      </c>
      <c r="T317" s="566" t="s">
        <v>335</v>
      </c>
      <c r="U317" s="588" t="s">
        <v>335</v>
      </c>
      <c r="V317" s="437" t="s">
        <v>335</v>
      </c>
      <c r="W317" s="437" t="s">
        <v>335</v>
      </c>
      <c r="X317" s="437" t="s">
        <v>335</v>
      </c>
      <c r="Y317" s="438" t="s">
        <v>335</v>
      </c>
    </row>
    <row r="318" spans="2:32" outlineLevel="1">
      <c r="B318" s="1577"/>
      <c r="C318" s="1581"/>
      <c r="D318" s="1582"/>
      <c r="E318" s="1582"/>
      <c r="F318" s="1582"/>
      <c r="G318" s="1582"/>
      <c r="H318" s="1582"/>
      <c r="I318" s="1583"/>
      <c r="L318" s="351"/>
      <c r="M318" s="439" t="s">
        <v>290</v>
      </c>
      <c r="N318" s="440" t="s">
        <v>290</v>
      </c>
      <c r="O318" s="440" t="s">
        <v>290</v>
      </c>
      <c r="P318" s="440" t="s">
        <v>290</v>
      </c>
      <c r="Q318" s="440" t="s">
        <v>290</v>
      </c>
      <c r="R318" s="440" t="s">
        <v>290</v>
      </c>
      <c r="S318" s="440" t="s">
        <v>290</v>
      </c>
      <c r="T318" s="567" t="s">
        <v>290</v>
      </c>
      <c r="U318" s="589" t="s">
        <v>290</v>
      </c>
      <c r="V318" s="440" t="s">
        <v>290</v>
      </c>
      <c r="W318" s="440" t="s">
        <v>290</v>
      </c>
      <c r="X318" s="440" t="s">
        <v>290</v>
      </c>
      <c r="Y318" s="441" t="s">
        <v>290</v>
      </c>
    </row>
    <row r="319" spans="2:32" outlineLevel="1">
      <c r="B319" s="696" t="s">
        <v>448</v>
      </c>
      <c r="C319" s="1584" t="str">
        <f>IF('R8a - Net Debt input'!D161 = "","",'R8a - Net Debt input'!D161)</f>
        <v/>
      </c>
      <c r="D319" s="1585"/>
      <c r="E319" s="1585"/>
      <c r="F319" s="1585"/>
      <c r="G319" s="1585"/>
      <c r="H319" s="1585"/>
      <c r="I319" s="1586"/>
      <c r="J319" s="451"/>
      <c r="K319" s="452"/>
      <c r="L319" s="453"/>
      <c r="M319" s="1394">
        <v>0</v>
      </c>
      <c r="N319" s="1394">
        <v>0</v>
      </c>
      <c r="O319" s="1394">
        <v>0</v>
      </c>
      <c r="P319" s="1394">
        <v>0</v>
      </c>
      <c r="Q319" s="1394">
        <v>0</v>
      </c>
      <c r="R319" s="1394">
        <v>0</v>
      </c>
      <c r="S319" s="1394">
        <v>0</v>
      </c>
      <c r="T319" s="1394">
        <v>0</v>
      </c>
      <c r="U319" s="1394">
        <v>0</v>
      </c>
      <c r="V319" s="1394">
        <v>0</v>
      </c>
      <c r="W319" s="1394">
        <v>0</v>
      </c>
      <c r="X319" s="1394">
        <v>0</v>
      </c>
      <c r="Y319" s="1394">
        <v>0</v>
      </c>
      <c r="Z319" s="1506"/>
    </row>
    <row r="320" spans="2:32" outlineLevel="1">
      <c r="B320" s="696" t="s">
        <v>449</v>
      </c>
      <c r="C320" s="1584" t="str">
        <f>IF('R8a - Net Debt input'!D162 = "","",'R8a - Net Debt input'!D162)</f>
        <v/>
      </c>
      <c r="D320" s="1585"/>
      <c r="E320" s="1585"/>
      <c r="F320" s="1585"/>
      <c r="G320" s="1585"/>
      <c r="H320" s="1585"/>
      <c r="I320" s="1586"/>
      <c r="J320" s="451"/>
      <c r="K320" s="452"/>
      <c r="L320" s="453"/>
      <c r="M320" s="1394">
        <v>0</v>
      </c>
      <c r="N320" s="1394">
        <v>0</v>
      </c>
      <c r="O320" s="1394">
        <v>0</v>
      </c>
      <c r="P320" s="1394">
        <v>0</v>
      </c>
      <c r="Q320" s="1394">
        <v>0</v>
      </c>
      <c r="R320" s="1394">
        <v>0</v>
      </c>
      <c r="S320" s="1394">
        <v>0</v>
      </c>
      <c r="T320" s="1394">
        <v>0</v>
      </c>
      <c r="U320" s="1394">
        <v>0</v>
      </c>
      <c r="V320" s="1394">
        <v>0</v>
      </c>
      <c r="W320" s="1394">
        <v>0</v>
      </c>
      <c r="X320" s="1394">
        <v>0</v>
      </c>
      <c r="Y320" s="1394">
        <v>0</v>
      </c>
      <c r="Z320" s="1506"/>
    </row>
    <row r="321" spans="2:32" outlineLevel="1">
      <c r="B321" s="696" t="s">
        <v>450</v>
      </c>
      <c r="C321" s="1584" t="str">
        <f>IF('R8a - Net Debt input'!D163 = "","",'R8a - Net Debt input'!D163)</f>
        <v/>
      </c>
      <c r="D321" s="1585"/>
      <c r="E321" s="1585"/>
      <c r="F321" s="1585"/>
      <c r="G321" s="1585"/>
      <c r="H321" s="1585"/>
      <c r="I321" s="1586"/>
      <c r="J321" s="451"/>
      <c r="K321" s="452"/>
      <c r="L321" s="453"/>
      <c r="M321" s="1394">
        <v>0</v>
      </c>
      <c r="N321" s="1394">
        <v>0</v>
      </c>
      <c r="O321" s="1394">
        <v>0</v>
      </c>
      <c r="P321" s="1394">
        <v>0</v>
      </c>
      <c r="Q321" s="1394">
        <v>0</v>
      </c>
      <c r="R321" s="1394">
        <v>0</v>
      </c>
      <c r="S321" s="1394">
        <v>0</v>
      </c>
      <c r="T321" s="1394">
        <v>0</v>
      </c>
      <c r="U321" s="1394">
        <v>0</v>
      </c>
      <c r="V321" s="1394">
        <v>0</v>
      </c>
      <c r="W321" s="1394">
        <v>0</v>
      </c>
      <c r="X321" s="1394">
        <v>0</v>
      </c>
      <c r="Y321" s="1394">
        <v>0</v>
      </c>
      <c r="Z321" s="1506"/>
    </row>
    <row r="322" spans="2:32" outlineLevel="1">
      <c r="B322" s="696" t="s">
        <v>451</v>
      </c>
      <c r="C322" s="1584" t="str">
        <f>IF('R8a - Net Debt input'!D164 = "","",'R8a - Net Debt input'!D164)</f>
        <v/>
      </c>
      <c r="D322" s="1585"/>
      <c r="E322" s="1585"/>
      <c r="F322" s="1585"/>
      <c r="G322" s="1585"/>
      <c r="H322" s="1585"/>
      <c r="I322" s="1586"/>
      <c r="J322" s="451"/>
      <c r="K322" s="452"/>
      <c r="L322" s="453"/>
      <c r="M322" s="1394">
        <v>0</v>
      </c>
      <c r="N322" s="1394">
        <v>0</v>
      </c>
      <c r="O322" s="1394">
        <v>0</v>
      </c>
      <c r="P322" s="1394">
        <v>0</v>
      </c>
      <c r="Q322" s="1394">
        <v>0</v>
      </c>
      <c r="R322" s="1394">
        <v>0</v>
      </c>
      <c r="S322" s="1394">
        <v>0</v>
      </c>
      <c r="T322" s="1394">
        <v>0</v>
      </c>
      <c r="U322" s="1394">
        <v>0</v>
      </c>
      <c r="V322" s="1394">
        <v>0</v>
      </c>
      <c r="W322" s="1394">
        <v>0</v>
      </c>
      <c r="X322" s="1394">
        <v>0</v>
      </c>
      <c r="Y322" s="1394">
        <v>0</v>
      </c>
      <c r="Z322" s="1506"/>
    </row>
    <row r="323" spans="2:32" outlineLevel="1">
      <c r="B323" s="696" t="s">
        <v>452</v>
      </c>
      <c r="C323" s="1584" t="str">
        <f>IF('R8a - Net Debt input'!D165 = "","",'R8a - Net Debt input'!D165)</f>
        <v/>
      </c>
      <c r="D323" s="1585"/>
      <c r="E323" s="1585"/>
      <c r="F323" s="1585"/>
      <c r="G323" s="1585"/>
      <c r="H323" s="1585"/>
      <c r="I323" s="1586"/>
      <c r="J323" s="451"/>
      <c r="K323" s="452"/>
      <c r="L323" s="453"/>
      <c r="M323" s="1394">
        <v>0</v>
      </c>
      <c r="N323" s="1394">
        <v>0</v>
      </c>
      <c r="O323" s="1394">
        <v>0</v>
      </c>
      <c r="P323" s="1394">
        <v>0</v>
      </c>
      <c r="Q323" s="1394">
        <v>0</v>
      </c>
      <c r="R323" s="1394">
        <v>0</v>
      </c>
      <c r="S323" s="1394">
        <v>0</v>
      </c>
      <c r="T323" s="1394">
        <v>0</v>
      </c>
      <c r="U323" s="1394">
        <v>0</v>
      </c>
      <c r="V323" s="1394">
        <v>0</v>
      </c>
      <c r="W323" s="1394">
        <v>0</v>
      </c>
      <c r="X323" s="1394">
        <v>0</v>
      </c>
      <c r="Y323" s="1394">
        <v>0</v>
      </c>
      <c r="Z323" s="1506"/>
    </row>
    <row r="324" spans="2:32" outlineLevel="1">
      <c r="B324" s="696" t="s">
        <v>453</v>
      </c>
      <c r="C324" s="1584" t="str">
        <f>IF('R8a - Net Debt input'!D166 = "","",'R8a - Net Debt input'!D166)</f>
        <v/>
      </c>
      <c r="D324" s="1585"/>
      <c r="E324" s="1585"/>
      <c r="F324" s="1585"/>
      <c r="G324" s="1585"/>
      <c r="H324" s="1585"/>
      <c r="I324" s="1586"/>
      <c r="J324" s="451"/>
      <c r="K324" s="452"/>
      <c r="L324" s="453"/>
      <c r="M324" s="1394">
        <v>0</v>
      </c>
      <c r="N324" s="1394">
        <v>0</v>
      </c>
      <c r="O324" s="1394">
        <v>0</v>
      </c>
      <c r="P324" s="1394">
        <v>0</v>
      </c>
      <c r="Q324" s="1394">
        <v>0</v>
      </c>
      <c r="R324" s="1394">
        <v>0</v>
      </c>
      <c r="S324" s="1394">
        <v>0</v>
      </c>
      <c r="T324" s="1394">
        <v>0</v>
      </c>
      <c r="U324" s="1394">
        <v>0</v>
      </c>
      <c r="V324" s="1394">
        <v>0</v>
      </c>
      <c r="W324" s="1394">
        <v>0</v>
      </c>
      <c r="X324" s="1394">
        <v>0</v>
      </c>
      <c r="Y324" s="1394">
        <v>0</v>
      </c>
      <c r="Z324" s="1506"/>
    </row>
    <row r="325" spans="2:32" outlineLevel="1">
      <c r="B325" s="696" t="s">
        <v>454</v>
      </c>
      <c r="C325" s="1584" t="str">
        <f>IF('R8a - Net Debt input'!D167 = "","",'R8a - Net Debt input'!D167)</f>
        <v/>
      </c>
      <c r="D325" s="1585"/>
      <c r="E325" s="1585"/>
      <c r="F325" s="1585"/>
      <c r="G325" s="1585"/>
      <c r="H325" s="1585"/>
      <c r="I325" s="1586"/>
      <c r="J325" s="451"/>
      <c r="K325" s="452"/>
      <c r="L325" s="453"/>
      <c r="M325" s="1394">
        <v>0</v>
      </c>
      <c r="N325" s="1394">
        <v>0</v>
      </c>
      <c r="O325" s="1394">
        <v>0</v>
      </c>
      <c r="P325" s="1394">
        <v>0</v>
      </c>
      <c r="Q325" s="1394">
        <v>0</v>
      </c>
      <c r="R325" s="1394">
        <v>0</v>
      </c>
      <c r="S325" s="1394">
        <v>0</v>
      </c>
      <c r="T325" s="1394">
        <v>0</v>
      </c>
      <c r="U325" s="1394">
        <v>0</v>
      </c>
      <c r="V325" s="1394">
        <v>0</v>
      </c>
      <c r="W325" s="1394">
        <v>0</v>
      </c>
      <c r="X325" s="1394">
        <v>0</v>
      </c>
      <c r="Y325" s="1394">
        <v>0</v>
      </c>
      <c r="Z325" s="1506"/>
    </row>
    <row r="326" spans="2:32" outlineLevel="1">
      <c r="B326" s="696" t="s">
        <v>455</v>
      </c>
      <c r="C326" s="1584" t="str">
        <f>IF('R8a - Net Debt input'!D168 = "","",'R8a - Net Debt input'!D168)</f>
        <v/>
      </c>
      <c r="D326" s="1585"/>
      <c r="E326" s="1585"/>
      <c r="F326" s="1585"/>
      <c r="G326" s="1585"/>
      <c r="H326" s="1585"/>
      <c r="I326" s="1586"/>
      <c r="J326" s="451"/>
      <c r="K326" s="452"/>
      <c r="L326" s="453"/>
      <c r="M326" s="1394">
        <v>0</v>
      </c>
      <c r="N326" s="1394">
        <v>0</v>
      </c>
      <c r="O326" s="1394">
        <v>0</v>
      </c>
      <c r="P326" s="1394">
        <v>0</v>
      </c>
      <c r="Q326" s="1394">
        <v>0</v>
      </c>
      <c r="R326" s="1394">
        <v>0</v>
      </c>
      <c r="S326" s="1394">
        <v>0</v>
      </c>
      <c r="T326" s="1394">
        <v>0</v>
      </c>
      <c r="U326" s="1394">
        <v>0</v>
      </c>
      <c r="V326" s="1394">
        <v>0</v>
      </c>
      <c r="W326" s="1394">
        <v>0</v>
      </c>
      <c r="X326" s="1394">
        <v>0</v>
      </c>
      <c r="Y326" s="1394">
        <v>0</v>
      </c>
      <c r="Z326" s="1506"/>
    </row>
    <row r="327" spans="2:32" outlineLevel="1">
      <c r="B327" s="696" t="s">
        <v>456</v>
      </c>
      <c r="C327" s="1584" t="str">
        <f>IF('R8a - Net Debt input'!D169 = "","",'R8a - Net Debt input'!D169)</f>
        <v/>
      </c>
      <c r="D327" s="1585"/>
      <c r="E327" s="1585"/>
      <c r="F327" s="1585"/>
      <c r="G327" s="1585"/>
      <c r="H327" s="1585"/>
      <c r="I327" s="1586"/>
      <c r="J327" s="451"/>
      <c r="K327" s="452"/>
      <c r="L327" s="453"/>
      <c r="M327" s="1394">
        <v>0</v>
      </c>
      <c r="N327" s="1394">
        <v>0</v>
      </c>
      <c r="O327" s="1394">
        <v>0</v>
      </c>
      <c r="P327" s="1394">
        <v>0</v>
      </c>
      <c r="Q327" s="1394">
        <v>0</v>
      </c>
      <c r="R327" s="1394">
        <v>0</v>
      </c>
      <c r="S327" s="1394">
        <v>0</v>
      </c>
      <c r="T327" s="1394">
        <v>0</v>
      </c>
      <c r="U327" s="1394">
        <v>0</v>
      </c>
      <c r="V327" s="1394">
        <v>0</v>
      </c>
      <c r="W327" s="1394">
        <v>0</v>
      </c>
      <c r="X327" s="1394">
        <v>0</v>
      </c>
      <c r="Y327" s="1394">
        <v>0</v>
      </c>
      <c r="Z327" s="1506"/>
    </row>
    <row r="328" spans="2:32" outlineLevel="1">
      <c r="B328" s="352"/>
      <c r="C328" s="352"/>
      <c r="D328" s="352"/>
      <c r="E328" s="352"/>
      <c r="F328" s="352"/>
      <c r="L328" s="362" t="s">
        <v>12</v>
      </c>
      <c r="M328" s="1385">
        <f t="shared" ref="M328:Y328" si="88">SUM(M319:M327)</f>
        <v>0</v>
      </c>
      <c r="N328" s="1385">
        <f t="shared" si="88"/>
        <v>0</v>
      </c>
      <c r="O328" s="1385">
        <f t="shared" si="88"/>
        <v>0</v>
      </c>
      <c r="P328" s="1385">
        <f t="shared" si="88"/>
        <v>0</v>
      </c>
      <c r="Q328" s="1385">
        <f t="shared" si="88"/>
        <v>0</v>
      </c>
      <c r="R328" s="1385">
        <f t="shared" si="88"/>
        <v>0</v>
      </c>
      <c r="S328" s="1385">
        <f t="shared" si="88"/>
        <v>0</v>
      </c>
      <c r="T328" s="1385">
        <f t="shared" si="88"/>
        <v>0</v>
      </c>
      <c r="U328" s="1385">
        <f t="shared" si="88"/>
        <v>0</v>
      </c>
      <c r="V328" s="1385">
        <f t="shared" si="88"/>
        <v>0</v>
      </c>
      <c r="W328" s="1385">
        <f t="shared" si="88"/>
        <v>0</v>
      </c>
      <c r="X328" s="1385">
        <f t="shared" si="88"/>
        <v>0</v>
      </c>
      <c r="Y328" s="1385">
        <f t="shared" si="88"/>
        <v>0</v>
      </c>
      <c r="Z328" s="1506"/>
    </row>
    <row r="329" spans="2:32" s="374" customFormat="1" outlineLevel="1">
      <c r="B329" s="353"/>
      <c r="C329" s="373"/>
      <c r="E329" s="356"/>
      <c r="F329" s="356"/>
      <c r="L329" s="1515"/>
      <c r="M329" s="1516"/>
      <c r="N329" s="1516"/>
      <c r="O329" s="1516"/>
      <c r="P329" s="1516"/>
      <c r="Q329" s="1516"/>
      <c r="R329" s="1516"/>
      <c r="S329" s="1516"/>
      <c r="T329" s="1516"/>
      <c r="U329" s="1516"/>
      <c r="V329" s="1516"/>
      <c r="W329" s="1516"/>
      <c r="X329" s="1516"/>
      <c r="Y329" s="1516"/>
      <c r="Z329" s="356"/>
      <c r="AA329" s="356"/>
      <c r="AB329" s="356"/>
      <c r="AC329" s="356"/>
      <c r="AD329" s="356"/>
      <c r="AE329" s="356"/>
      <c r="AF329" s="356"/>
    </row>
    <row r="330" spans="2:32" ht="13.8">
      <c r="B330" s="526" t="s">
        <v>459</v>
      </c>
      <c r="C330" s="527" t="s">
        <v>714</v>
      </c>
      <c r="D330" s="527"/>
      <c r="E330" s="527"/>
      <c r="F330" s="527"/>
      <c r="G330" s="528"/>
      <c r="H330" s="528"/>
      <c r="I330" s="528"/>
      <c r="J330" s="528"/>
      <c r="K330" s="528"/>
      <c r="L330" s="526"/>
      <c r="M330" s="527"/>
      <c r="N330" s="527"/>
      <c r="O330" s="527"/>
      <c r="P330" s="527"/>
      <c r="Q330" s="527"/>
      <c r="R330" s="527"/>
      <c r="S330" s="527"/>
      <c r="T330" s="527"/>
      <c r="U330" s="582"/>
      <c r="V330" s="527"/>
      <c r="W330" s="527"/>
      <c r="X330" s="527"/>
      <c r="Y330" s="527"/>
    </row>
    <row r="331" spans="2:32" outlineLevel="1">
      <c r="B331" s="455"/>
      <c r="C331" s="374"/>
      <c r="D331" s="374"/>
      <c r="E331" s="374"/>
      <c r="F331" s="374"/>
      <c r="G331" s="374"/>
      <c r="H331" s="374"/>
      <c r="I331" s="374"/>
      <c r="J331" s="374"/>
      <c r="K331" s="374"/>
      <c r="L331" s="374"/>
      <c r="M331" s="374"/>
      <c r="N331" s="374"/>
      <c r="O331" s="374"/>
      <c r="P331" s="374"/>
      <c r="Q331" s="374"/>
      <c r="R331" s="374"/>
      <c r="T331" s="347"/>
      <c r="U331" s="347"/>
      <c r="V331" s="347"/>
      <c r="W331" s="347"/>
      <c r="X331" s="347"/>
      <c r="Z331" s="353"/>
      <c r="AA331" s="593"/>
      <c r="AB331" s="347"/>
      <c r="AC331" s="347"/>
      <c r="AD331" s="347"/>
      <c r="AE331" s="347"/>
    </row>
    <row r="332" spans="2:32" ht="17.399999999999999" outlineLevel="1">
      <c r="B332" s="351"/>
      <c r="C332" s="352"/>
      <c r="D332" s="548" t="s">
        <v>288</v>
      </c>
      <c r="E332" s="553"/>
      <c r="F332" s="553"/>
      <c r="G332" s="549"/>
      <c r="H332" s="549"/>
      <c r="I332" s="549"/>
      <c r="J332" s="549"/>
      <c r="K332" s="549"/>
      <c r="L332" s="602"/>
      <c r="M332" s="553"/>
      <c r="N332" s="553"/>
      <c r="O332" s="553"/>
      <c r="P332" s="553"/>
      <c r="Q332" s="553"/>
      <c r="R332" s="553"/>
      <c r="S332" s="553"/>
      <c r="T332" s="553"/>
      <c r="U332" s="584"/>
      <c r="V332" s="553"/>
      <c r="W332" s="553"/>
      <c r="X332" s="553"/>
      <c r="Y332" s="553"/>
    </row>
    <row r="333" spans="2:32" outlineLevel="1">
      <c r="B333" s="455"/>
      <c r="C333" s="374"/>
      <c r="D333" s="374"/>
      <c r="E333" s="374"/>
      <c r="F333" s="374"/>
      <c r="G333" s="374"/>
      <c r="H333" s="374"/>
      <c r="I333" s="374"/>
      <c r="J333" s="374"/>
      <c r="K333" s="374"/>
      <c r="L333" s="374"/>
      <c r="M333" s="374"/>
      <c r="N333" s="374"/>
      <c r="O333" s="374"/>
      <c r="P333" s="374"/>
      <c r="Q333" s="374"/>
      <c r="R333" s="374"/>
      <c r="T333" s="347"/>
      <c r="U333" s="347"/>
      <c r="V333" s="347"/>
      <c r="W333" s="347"/>
      <c r="X333" s="347"/>
      <c r="Z333" s="353"/>
      <c r="AA333" s="350"/>
      <c r="AB333" s="347"/>
      <c r="AC333" s="347"/>
      <c r="AD333" s="347"/>
      <c r="AE333" s="347"/>
    </row>
    <row r="334" spans="2:32" s="1118" customFormat="1" ht="31.5" customHeight="1" outlineLevel="1">
      <c r="B334" s="1121"/>
      <c r="C334" s="659" t="s">
        <v>406</v>
      </c>
      <c r="D334" s="1187" t="s">
        <v>407</v>
      </c>
      <c r="E334" s="1589" t="s">
        <v>461</v>
      </c>
      <c r="F334" s="1590"/>
      <c r="G334" s="1590"/>
      <c r="H334" s="1590"/>
      <c r="I334" s="1591"/>
      <c r="J334" s="374"/>
      <c r="K334" s="374"/>
      <c r="L334" s="374"/>
      <c r="U334" s="1119"/>
      <c r="Z334" s="1117"/>
    </row>
    <row r="335" spans="2:32" s="1137" customFormat="1" ht="45.75" customHeight="1" outlineLevel="1">
      <c r="B335" s="1122" t="s">
        <v>289</v>
      </c>
      <c r="C335" s="1123" t="s">
        <v>416</v>
      </c>
      <c r="D335" s="1124" t="s">
        <v>416</v>
      </c>
      <c r="E335" s="1592"/>
      <c r="F335" s="1593"/>
      <c r="G335" s="1593"/>
      <c r="H335" s="1593"/>
      <c r="I335" s="1594"/>
      <c r="J335" s="374"/>
      <c r="K335" s="374"/>
      <c r="L335" s="374"/>
      <c r="M335" s="1132" t="s">
        <v>290</v>
      </c>
      <c r="N335" s="1133" t="s">
        <v>290</v>
      </c>
      <c r="O335" s="1133" t="s">
        <v>290</v>
      </c>
      <c r="P335" s="1133" t="s">
        <v>290</v>
      </c>
      <c r="Q335" s="1133" t="s">
        <v>290</v>
      </c>
      <c r="R335" s="1133" t="s">
        <v>290</v>
      </c>
      <c r="S335" s="1133" t="s">
        <v>290</v>
      </c>
      <c r="T335" s="1134" t="s">
        <v>290</v>
      </c>
      <c r="U335" s="1135" t="s">
        <v>290</v>
      </c>
      <c r="V335" s="1133" t="s">
        <v>290</v>
      </c>
      <c r="W335" s="1133" t="s">
        <v>290</v>
      </c>
      <c r="X335" s="1133" t="s">
        <v>290</v>
      </c>
      <c r="Y335" s="1136" t="s">
        <v>290</v>
      </c>
      <c r="Z335" s="1131"/>
    </row>
    <row r="336" spans="2:32" outlineLevel="1">
      <c r="B336" s="1381" t="s">
        <v>473</v>
      </c>
      <c r="C336" s="456">
        <f>IF('R8a - Net Debt input'!D177 = "","",'R8a - Net Debt input'!D177)</f>
        <v>41228</v>
      </c>
      <c r="D336" s="456">
        <f>IF('R8a - Net Debt input'!E177 = "","",'R8a - Net Debt input'!E177)</f>
        <v>43795</v>
      </c>
      <c r="E336" s="1197" t="str">
        <f>IF('R8a - Net Debt input'!F177 = "","",'R8a - Net Debt input'!F177)</f>
        <v>7 YR SWAP: PAY 6M Libor +79 bp GBP 108.2 M RCV 2.90000% CAD 172.0 M MAT: 26-NOV-2019</v>
      </c>
      <c r="F336" s="1198"/>
      <c r="G336" s="1198"/>
      <c r="H336" s="1198"/>
      <c r="I336" s="1199"/>
      <c r="J336" s="374"/>
      <c r="K336" s="374"/>
      <c r="L336" s="374"/>
      <c r="M336" s="1394">
        <v>0</v>
      </c>
      <c r="N336" s="1394">
        <v>0</v>
      </c>
      <c r="O336" s="1394">
        <v>0</v>
      </c>
      <c r="P336" s="1394">
        <v>0</v>
      </c>
      <c r="Q336" s="1394">
        <v>-1.4783495900000001</v>
      </c>
      <c r="R336" s="1394">
        <v>-1.2</v>
      </c>
      <c r="S336" s="1394">
        <v>-0.7</v>
      </c>
      <c r="T336" s="1394">
        <v>0</v>
      </c>
      <c r="U336" s="1394">
        <v>0</v>
      </c>
      <c r="V336" s="1394">
        <v>0</v>
      </c>
      <c r="W336" s="1394">
        <v>0</v>
      </c>
      <c r="X336" s="1394">
        <v>0</v>
      </c>
      <c r="Y336" s="1394">
        <v>0</v>
      </c>
      <c r="Z336" s="1506"/>
    </row>
    <row r="337" spans="2:26" outlineLevel="1">
      <c r="B337" s="1382" t="s">
        <v>476</v>
      </c>
      <c r="C337" s="456">
        <f>IF('R8a - Net Debt input'!D178 = "","",'R8a - Net Debt input'!D178)</f>
        <v>41228</v>
      </c>
      <c r="D337" s="456">
        <f>IF('R8a - Net Debt input'!E178 = "","",'R8a - Net Debt input'!E178)</f>
        <v>43795</v>
      </c>
      <c r="E337" s="1197" t="str">
        <f>IF('R8a - Net Debt input'!F178 = "","",'R8a - Net Debt input'!F178)</f>
        <v>7 YR SWAP: PAY 2.12400% GBP 143.4 M RCV 2.90000% CAD 228.0 M MAT: 26-NOV-2019</v>
      </c>
      <c r="F337" s="1198"/>
      <c r="G337" s="1198"/>
      <c r="H337" s="1198"/>
      <c r="I337" s="1199"/>
      <c r="J337" s="374"/>
      <c r="K337" s="374"/>
      <c r="L337" s="374"/>
      <c r="M337" s="1394">
        <v>0</v>
      </c>
      <c r="N337" s="1394">
        <v>0</v>
      </c>
      <c r="O337" s="1394">
        <v>0</v>
      </c>
      <c r="P337" s="1394">
        <v>0</v>
      </c>
      <c r="Q337" s="1394">
        <v>-0.77562986999999961</v>
      </c>
      <c r="R337" s="1394">
        <v>-0.9</v>
      </c>
      <c r="S337" s="1394">
        <v>-0.6</v>
      </c>
      <c r="T337" s="1394">
        <v>0</v>
      </c>
      <c r="U337" s="1394">
        <v>0</v>
      </c>
      <c r="V337" s="1394">
        <v>0</v>
      </c>
      <c r="W337" s="1394">
        <v>0</v>
      </c>
      <c r="X337" s="1394">
        <v>0</v>
      </c>
      <c r="Y337" s="1394">
        <v>0</v>
      </c>
      <c r="Z337" s="1506"/>
    </row>
    <row r="338" spans="2:26" outlineLevel="1">
      <c r="B338" s="1382" t="s">
        <v>477</v>
      </c>
      <c r="C338" s="456">
        <f>IF('R8a - Net Debt input'!D179 = "","",'R8a - Net Debt input'!D179)</f>
        <v>41290</v>
      </c>
      <c r="D338" s="456">
        <f>IF('R8a - Net Debt input'!E179 = "","",'R8a - Net Debt input'!E179)</f>
        <v>43125</v>
      </c>
      <c r="E338" s="1372" t="str">
        <f>IF('R8a - Net Debt input'!F179 = "","",'R8a - Net Debt input'!F179)</f>
        <v>5 YR SWAP: PAY 6M Libor +68 bp GBP 136.1 M RCV 3M CDOR +86 bp CAD 215.0 M MAT: 25-JAN-2018</v>
      </c>
      <c r="F338" s="1373"/>
      <c r="G338" s="1373"/>
      <c r="H338" s="1373"/>
      <c r="I338" s="1374"/>
      <c r="J338" s="374"/>
      <c r="K338" s="374"/>
      <c r="L338" s="374"/>
      <c r="M338" s="1394">
        <v>0</v>
      </c>
      <c r="N338" s="1394">
        <v>0</v>
      </c>
      <c r="O338" s="1394">
        <v>0</v>
      </c>
      <c r="P338" s="1394">
        <v>0</v>
      </c>
      <c r="Q338" s="1394">
        <v>-0.82437245999999975</v>
      </c>
      <c r="R338" s="1394">
        <v>0</v>
      </c>
      <c r="S338" s="1394">
        <v>0</v>
      </c>
      <c r="T338" s="1394">
        <v>0</v>
      </c>
      <c r="U338" s="1394">
        <v>0</v>
      </c>
      <c r="V338" s="1394">
        <v>0</v>
      </c>
      <c r="W338" s="1394">
        <v>0</v>
      </c>
      <c r="X338" s="1394">
        <v>0</v>
      </c>
      <c r="Y338" s="1394">
        <v>0</v>
      </c>
      <c r="Z338" s="1506"/>
    </row>
    <row r="339" spans="2:26" outlineLevel="1">
      <c r="B339" s="1382" t="s">
        <v>478</v>
      </c>
      <c r="C339" s="456">
        <f>IF('R8a - Net Debt input'!D180 = "","",'R8a - Net Debt input'!D180)</f>
        <v>41171</v>
      </c>
      <c r="D339" s="456">
        <f>IF('R8a - Net Debt input'!E180 = "","",'R8a - Net Debt input'!E180)</f>
        <v>48484</v>
      </c>
      <c r="E339" s="1372" t="str">
        <f>IF('R8a - Net Debt input'!F180 = "","",'R8a - Net Debt input'!F180)</f>
        <v>20 YR SWAP: PAY 6M Libor +110 bp GBP 80.5 M RCV 3.35000% EUR 100.0 M MAT: 27-SEP-2032</v>
      </c>
      <c r="F339" s="1373"/>
      <c r="G339" s="1373"/>
      <c r="H339" s="1373"/>
      <c r="I339" s="1374"/>
      <c r="J339" s="374"/>
      <c r="K339" s="374"/>
      <c r="L339" s="374"/>
      <c r="M339" s="1394">
        <v>0</v>
      </c>
      <c r="N339" s="1394">
        <v>0</v>
      </c>
      <c r="O339" s="1394">
        <v>0</v>
      </c>
      <c r="P339" s="1394">
        <v>0</v>
      </c>
      <c r="Q339" s="1394">
        <v>-1.6973575299999999</v>
      </c>
      <c r="R339" s="1394">
        <v>-1.4</v>
      </c>
      <c r="S339" s="1394">
        <v>-1.4</v>
      </c>
      <c r="T339" s="1394">
        <v>-1.8</v>
      </c>
      <c r="U339" s="1394">
        <v>-1.85817671</v>
      </c>
      <c r="V339" s="1394">
        <v>-1.6599531000000001</v>
      </c>
      <c r="W339" s="1394">
        <v>-1.3139115299999999</v>
      </c>
      <c r="X339" s="1394">
        <v>-1.1543684999999999</v>
      </c>
      <c r="Y339" s="1394">
        <v>-1.0175065599999999</v>
      </c>
      <c r="Z339" s="1506"/>
    </row>
    <row r="340" spans="2:26" outlineLevel="1">
      <c r="B340" s="1382" t="s">
        <v>479</v>
      </c>
      <c r="C340" s="456">
        <f>IF('R8a - Net Debt input'!D181 = "","",'R8a - Net Debt input'!D181)</f>
        <v>41297</v>
      </c>
      <c r="D340" s="456">
        <f>IF('R8a - Net Debt input'!E181 = "","",'R8a - Net Debt input'!E181)</f>
        <v>49339</v>
      </c>
      <c r="E340" s="1372" t="str">
        <f>IF('R8a - Net Debt input'!F181 = "","",'R8a - Net Debt input'!F181)</f>
        <v>22 YR SWAP: PAY 6M Libor +101 bp GBP 84.0 M RCV 3.21000% EUR 100.0 M MAT: 30-JAN-2035</v>
      </c>
      <c r="F340" s="1373"/>
      <c r="G340" s="1373"/>
      <c r="H340" s="1373"/>
      <c r="I340" s="1374"/>
      <c r="J340" s="374"/>
      <c r="K340" s="374"/>
      <c r="L340" s="374"/>
      <c r="M340" s="1394">
        <v>0</v>
      </c>
      <c r="N340" s="1394">
        <v>0</v>
      </c>
      <c r="O340" s="1394">
        <v>0</v>
      </c>
      <c r="P340" s="1394">
        <v>0</v>
      </c>
      <c r="Q340" s="1394">
        <v>-1.57196867</v>
      </c>
      <c r="R340" s="1394">
        <v>-1.3</v>
      </c>
      <c r="S340" s="1394">
        <v>-1.1000000000000001</v>
      </c>
      <c r="T340" s="1394">
        <v>-1.7</v>
      </c>
      <c r="U340" s="1394">
        <v>-1.7750195900000001</v>
      </c>
      <c r="V340" s="1394">
        <v>-1.5624788799999998</v>
      </c>
      <c r="W340" s="1394">
        <v>-1.2244709499999999</v>
      </c>
      <c r="X340" s="1394">
        <v>-1.02935139</v>
      </c>
      <c r="Y340" s="1394">
        <v>-0.89569887000000004</v>
      </c>
      <c r="Z340" s="1506"/>
    </row>
    <row r="341" spans="2:26" outlineLevel="1">
      <c r="B341" s="1382" t="s">
        <v>480</v>
      </c>
      <c r="C341" s="456">
        <f>IF('R8a - Net Debt input'!D182 = "","",'R8a - Net Debt input'!D182)</f>
        <v>40802</v>
      </c>
      <c r="D341" s="456">
        <f>IF('R8a - Net Debt input'!E182 = "","",'R8a - Net Debt input'!E182)</f>
        <v>46288</v>
      </c>
      <c r="E341" s="1372" t="str">
        <f>IF('R8a - Net Debt input'!F182 = "","",'R8a - Net Debt input'!F182)</f>
        <v>15 YR SWAP: PAY 6M Libor +115 bp GBP 20.3 M RCV 3.30000% HKD 250.0 M MAT: 23-SEP-2026</v>
      </c>
      <c r="F341" s="1373"/>
      <c r="G341" s="1373"/>
      <c r="H341" s="1373"/>
      <c r="I341" s="1374"/>
      <c r="J341" s="374"/>
      <c r="K341" s="374"/>
      <c r="L341" s="374"/>
      <c r="M341" s="1394">
        <v>0</v>
      </c>
      <c r="N341" s="1394">
        <v>0</v>
      </c>
      <c r="O341" s="1394">
        <v>0</v>
      </c>
      <c r="P341" s="1394">
        <v>0</v>
      </c>
      <c r="Q341" s="1394">
        <v>-0.39831452000000001</v>
      </c>
      <c r="R341" s="1394">
        <v>-0.4</v>
      </c>
      <c r="S341" s="1394">
        <v>-0.5</v>
      </c>
      <c r="T341" s="1394">
        <v>-0.5</v>
      </c>
      <c r="U341" s="1394">
        <v>-0.50891167000000004</v>
      </c>
      <c r="V341" s="1394">
        <v>-0.45880998000000001</v>
      </c>
      <c r="W341" s="1394">
        <v>-0.37281409999999998</v>
      </c>
      <c r="X341" s="1394">
        <v>-0.33255491999999998</v>
      </c>
      <c r="Y341" s="1394">
        <v>-0.29655842999999998</v>
      </c>
      <c r="Z341" s="1506"/>
    </row>
    <row r="342" spans="2:26" outlineLevel="1">
      <c r="B342" s="1382" t="s">
        <v>481</v>
      </c>
      <c r="C342" s="456">
        <f>IF('R8a - Net Debt input'!D183 = "","",'R8a - Net Debt input'!D183)</f>
        <v>41248</v>
      </c>
      <c r="D342" s="456">
        <f>IF('R8a - Net Debt input'!E183 = "","",'R8a - Net Debt input'!E183)</f>
        <v>46734</v>
      </c>
      <c r="E342" s="1372" t="str">
        <f>IF('R8a - Net Debt input'!F183 = "","",'R8a - Net Debt input'!F183)</f>
        <v>15 YR SWAP: PAY 6M Libor +98 bp GBP 24.0 M RCV 3.10000% HKD 300.0 M MAT: 13-DEC-2027</v>
      </c>
      <c r="F342" s="1373"/>
      <c r="G342" s="1373"/>
      <c r="H342" s="1373"/>
      <c r="I342" s="1374"/>
      <c r="J342" s="374"/>
      <c r="K342" s="374"/>
      <c r="L342" s="374"/>
      <c r="M342" s="1394">
        <v>0</v>
      </c>
      <c r="N342" s="1394">
        <v>0</v>
      </c>
      <c r="O342" s="1394">
        <v>0</v>
      </c>
      <c r="P342" s="1394">
        <v>0</v>
      </c>
      <c r="Q342" s="1394">
        <v>-0.5025885699999999</v>
      </c>
      <c r="R342" s="1394">
        <v>-0.5</v>
      </c>
      <c r="S342" s="1394">
        <v>-0.5</v>
      </c>
      <c r="T342" s="1394">
        <v>-0.5</v>
      </c>
      <c r="U342" s="1394">
        <v>-0.59892956000000008</v>
      </c>
      <c r="V342" s="1394">
        <v>-0.54202727000000006</v>
      </c>
      <c r="W342" s="1394">
        <v>-0.44352613000000002</v>
      </c>
      <c r="X342" s="1394">
        <v>-0.38947213000000003</v>
      </c>
      <c r="Y342" s="1394">
        <v>-0.34967303000000005</v>
      </c>
      <c r="Z342" s="1506"/>
    </row>
    <row r="343" spans="2:26" outlineLevel="1">
      <c r="B343" s="1382" t="s">
        <v>482</v>
      </c>
      <c r="C343" s="456">
        <f>IF('R8a - Net Debt input'!D184 = "","",'R8a - Net Debt input'!D184)</f>
        <v>41302</v>
      </c>
      <c r="D343" s="456">
        <f>IF('R8a - Net Debt input'!E184 = "","",'R8a - Net Debt input'!E184)</f>
        <v>46790</v>
      </c>
      <c r="E343" s="1372" t="str">
        <f>IF('R8a - Net Debt input'!F184 = "","",'R8a - Net Debt input'!F184)</f>
        <v>15 YR SWAP: PAY 6M Libor +88 bp GBP 24.6 M RCV 3.25000% HKD 300.0 M MAT: 07-FEB-2028</v>
      </c>
      <c r="F343" s="1373"/>
      <c r="G343" s="1373"/>
      <c r="H343" s="1373"/>
      <c r="I343" s="1374"/>
      <c r="J343" s="374"/>
      <c r="K343" s="374"/>
      <c r="L343" s="374"/>
      <c r="M343" s="1394">
        <v>0</v>
      </c>
      <c r="N343" s="1394">
        <v>0</v>
      </c>
      <c r="O343" s="1394">
        <v>0</v>
      </c>
      <c r="P343" s="1394">
        <v>0</v>
      </c>
      <c r="Q343" s="1394">
        <v>-0.54759681000000004</v>
      </c>
      <c r="R343" s="1394">
        <v>-0.6</v>
      </c>
      <c r="S343" s="1394">
        <v>-0.6</v>
      </c>
      <c r="T343" s="1394">
        <v>-0.6</v>
      </c>
      <c r="U343" s="1394">
        <v>-0.65978494999999993</v>
      </c>
      <c r="V343" s="1394">
        <v>-0.59931760000000001</v>
      </c>
      <c r="W343" s="1394">
        <v>-0.50087309999999996</v>
      </c>
      <c r="X343" s="1394">
        <v>-0.44517260999999997</v>
      </c>
      <c r="Y343" s="1394">
        <v>-0.40395693999999999</v>
      </c>
      <c r="Z343" s="1506"/>
    </row>
    <row r="344" spans="2:26" outlineLevel="1">
      <c r="B344" s="1382" t="s">
        <v>486</v>
      </c>
      <c r="C344" s="456">
        <f>IF('R8a - Net Debt input'!D185 = "","",'R8a - Net Debt input'!D185)</f>
        <v>41296</v>
      </c>
      <c r="D344" s="456">
        <f>IF('R8a - Net Debt input'!E185 = "","",'R8a - Net Debt input'!E185)</f>
        <v>45686</v>
      </c>
      <c r="E344" s="1372" t="str">
        <f>IF('R8a - Net Debt input'!F185 = "","",'R8a - Net Debt input'!F185)</f>
        <v>12 YR SWAP: PAY 6M Libor +83 bp GBP 134.7 M RCV 4.35000% NOK 1190.0 M MAT: 29-JAN-2025</v>
      </c>
      <c r="F344" s="1373"/>
      <c r="G344" s="1373"/>
      <c r="H344" s="1373"/>
      <c r="I344" s="1374"/>
      <c r="J344" s="374"/>
      <c r="K344" s="374"/>
      <c r="L344" s="374"/>
      <c r="M344" s="1394">
        <v>0</v>
      </c>
      <c r="N344" s="1394">
        <v>0</v>
      </c>
      <c r="O344" s="1394">
        <v>0</v>
      </c>
      <c r="P344" s="1394">
        <v>0</v>
      </c>
      <c r="Q344" s="1394">
        <v>-2.9837482500000001</v>
      </c>
      <c r="R344" s="1394">
        <v>-2.4</v>
      </c>
      <c r="S344" s="1394">
        <v>-1.9</v>
      </c>
      <c r="T344" s="1394">
        <v>-2.9</v>
      </c>
      <c r="U344" s="1394">
        <v>-3.1100442899999998</v>
      </c>
      <c r="V344" s="1394">
        <v>-2.75796179</v>
      </c>
      <c r="W344" s="1394">
        <v>-2.2067631599999999</v>
      </c>
      <c r="X344" s="1394">
        <v>-1.5925528200000001</v>
      </c>
      <c r="Y344" s="1394">
        <v>0</v>
      </c>
      <c r="Z344" s="1506"/>
    </row>
    <row r="345" spans="2:26" outlineLevel="1">
      <c r="B345" s="1382" t="s">
        <v>980</v>
      </c>
      <c r="C345" s="456">
        <f>IF('R8a - Net Debt input'!D186 = "","",'R8a - Net Debt input'!D186)</f>
        <v>41163</v>
      </c>
      <c r="D345" s="456">
        <f>IF('R8a - Net Debt input'!E186 = "","",'R8a - Net Debt input'!E186)</f>
        <v>42998</v>
      </c>
      <c r="E345" s="1372" t="str">
        <f>IF('R8a - Net Debt input'!F186 = "","",'R8a - Net Debt input'!F186)</f>
        <v>5 YR SWAP: PAY 6M Libor +73 bp GBP 206.4 M RCV 2.73000% CAD 322.5 M MAT: 20-SEP-2017</v>
      </c>
      <c r="F345" s="1373"/>
      <c r="G345" s="1373"/>
      <c r="H345" s="1373"/>
      <c r="I345" s="1374"/>
      <c r="J345" s="374"/>
      <c r="K345" s="374"/>
      <c r="L345" s="374"/>
      <c r="M345" s="1394">
        <v>0</v>
      </c>
      <c r="N345" s="1394">
        <v>0</v>
      </c>
      <c r="O345" s="1394">
        <v>0</v>
      </c>
      <c r="P345" s="1394">
        <v>0</v>
      </c>
      <c r="Q345" s="1394">
        <v>-1.3521356800000002</v>
      </c>
      <c r="R345" s="1394">
        <v>0</v>
      </c>
      <c r="S345" s="1394">
        <v>0</v>
      </c>
      <c r="T345" s="1394">
        <v>0</v>
      </c>
      <c r="U345" s="1394">
        <v>0</v>
      </c>
      <c r="V345" s="1394">
        <v>0</v>
      </c>
      <c r="W345" s="1394">
        <v>0</v>
      </c>
      <c r="X345" s="1394">
        <v>0</v>
      </c>
      <c r="Y345" s="1394">
        <v>0</v>
      </c>
      <c r="Z345" s="1506"/>
    </row>
    <row r="346" spans="2:26" outlineLevel="1">
      <c r="B346" s="1382" t="s">
        <v>981</v>
      </c>
      <c r="C346" s="456">
        <f>IF('R8a - Net Debt input'!D187 = "","",'R8a - Net Debt input'!D187)</f>
        <v>41163</v>
      </c>
      <c r="D346" s="456">
        <f>IF('R8a - Net Debt input'!E187 = "","",'R8a - Net Debt input'!E187)</f>
        <v>42998</v>
      </c>
      <c r="E346" s="1372" t="str">
        <f>IF('R8a - Net Debt input'!F187 = "","",'R8a - Net Debt input'!F187)</f>
        <v>5 YR SWAP: PAY 1.81875% GBP 273.8 M RCV 2.73000% CAD 427.5 M MAT: 20-SEP-2017</v>
      </c>
      <c r="F346" s="1373"/>
      <c r="G346" s="1373"/>
      <c r="H346" s="1373"/>
      <c r="I346" s="1374"/>
      <c r="J346" s="374"/>
      <c r="K346" s="374"/>
      <c r="L346" s="374"/>
      <c r="M346" s="1394">
        <v>0</v>
      </c>
      <c r="N346" s="1394">
        <v>0</v>
      </c>
      <c r="O346" s="1394">
        <v>0</v>
      </c>
      <c r="P346" s="1394">
        <v>0</v>
      </c>
      <c r="Q346" s="1394">
        <v>-1.0211920499999998</v>
      </c>
      <c r="R346" s="1394">
        <v>0</v>
      </c>
      <c r="S346" s="1394">
        <v>0</v>
      </c>
      <c r="T346" s="1394">
        <v>0</v>
      </c>
      <c r="U346" s="1394">
        <v>0</v>
      </c>
      <c r="V346" s="1394">
        <v>0</v>
      </c>
      <c r="W346" s="1394">
        <v>0</v>
      </c>
      <c r="X346" s="1394">
        <v>0</v>
      </c>
      <c r="Y346" s="1394">
        <v>0</v>
      </c>
      <c r="Z346" s="1506"/>
    </row>
    <row r="347" spans="2:26" outlineLevel="1">
      <c r="B347" s="1382" t="s">
        <v>982</v>
      </c>
      <c r="C347" s="456">
        <f>IF('R8a - Net Debt input'!D188 = "","",'R8a - Net Debt input'!D188)</f>
        <v>43431</v>
      </c>
      <c r="D347" s="456">
        <f>IF('R8a - Net Debt input'!E188 = "","",'R8a - Net Debt input'!E188)</f>
        <v>48918</v>
      </c>
      <c r="E347" s="1372" t="str">
        <f>IF('R8a - Net Debt input'!F188 = "","",'R8a - Net Debt input'!F188)</f>
        <v>15 YR SWAP: PAY 2.79350% GBP 91.2 M RCV 3.13500% NOK 1000.0 M MAT: 05-DEC-2033</v>
      </c>
      <c r="F347" s="1373"/>
      <c r="G347" s="1373"/>
      <c r="H347" s="1373"/>
      <c r="I347" s="1374"/>
      <c r="J347" s="374"/>
      <c r="K347" s="374"/>
      <c r="L347" s="374"/>
      <c r="M347" s="1394">
        <v>0</v>
      </c>
      <c r="N347" s="1394">
        <v>0</v>
      </c>
      <c r="O347" s="1394">
        <v>0</v>
      </c>
      <c r="P347" s="1394">
        <v>0</v>
      </c>
      <c r="Q347" s="1394">
        <v>0</v>
      </c>
      <c r="R347" s="1394">
        <v>-0.1</v>
      </c>
      <c r="S347" s="1394">
        <v>0.1</v>
      </c>
      <c r="T347" s="1394">
        <v>-0.2</v>
      </c>
      <c r="U347" s="1394">
        <v>-0.11598944</v>
      </c>
      <c r="V347" s="1394">
        <v>-0.10900575</v>
      </c>
      <c r="W347" s="1394">
        <v>-0.10202206</v>
      </c>
      <c r="X347" s="1394">
        <v>-0.10900575</v>
      </c>
      <c r="Y347" s="1394">
        <v>-0.10900575</v>
      </c>
      <c r="Z347" s="1506"/>
    </row>
    <row r="348" spans="2:26" outlineLevel="1">
      <c r="B348" s="1382" t="s">
        <v>983</v>
      </c>
      <c r="C348" s="456">
        <f>IF('R8a - Net Debt input'!D189 = "","",'R8a - Net Debt input'!D189)</f>
        <v>43504</v>
      </c>
      <c r="D348" s="456">
        <f>IF('R8a - Net Debt input'!E189 = "","",'R8a - Net Debt input'!E189)</f>
        <v>50816</v>
      </c>
      <c r="E348" s="1372" t="str">
        <f>IF('R8a - Net Debt input'!F189 = "","",'R8a - Net Debt input'!F189)</f>
        <v>20 YR SWAP: PAY 2.70600% GBP 98.4 M RCV 2.03700% EUR 112.5 M MAT: 15-FEB-2039</v>
      </c>
      <c r="F348" s="1373"/>
      <c r="G348" s="1373"/>
      <c r="H348" s="1373"/>
      <c r="I348" s="1374"/>
      <c r="J348" s="374"/>
      <c r="K348" s="374"/>
      <c r="L348" s="374"/>
      <c r="M348" s="1394">
        <v>0</v>
      </c>
      <c r="N348" s="1394">
        <v>0</v>
      </c>
      <c r="O348" s="1394">
        <v>0</v>
      </c>
      <c r="P348" s="1394">
        <v>0</v>
      </c>
      <c r="Q348" s="1394">
        <v>0</v>
      </c>
      <c r="R348" s="1394">
        <v>0.1</v>
      </c>
      <c r="S348" s="1394">
        <v>0.7</v>
      </c>
      <c r="T348" s="1394">
        <v>0.7</v>
      </c>
      <c r="U348" s="1394">
        <v>0.71238854000000007</v>
      </c>
      <c r="V348" s="1394">
        <v>0.71426646999999999</v>
      </c>
      <c r="W348" s="1394">
        <v>0.71711930000000002</v>
      </c>
      <c r="X348" s="1394">
        <v>0.71894904000000004</v>
      </c>
      <c r="Y348" s="1394">
        <v>0.71434565000000005</v>
      </c>
      <c r="Z348" s="1506"/>
    </row>
    <row r="349" spans="2:26" outlineLevel="1">
      <c r="B349" s="1382" t="s">
        <v>984</v>
      </c>
      <c r="C349" s="456">
        <f>IF('R8a - Net Debt input'!D190 = "","",'R8a - Net Debt input'!D190)</f>
        <v>43732</v>
      </c>
      <c r="D349" s="456">
        <f>IF('R8a - Net Debt input'!E190 = "","",'R8a - Net Debt input'!E190)</f>
        <v>49221</v>
      </c>
      <c r="E349" s="1372" t="str">
        <f>IF('R8a - Net Debt input'!F190 = "","",'R8a - Net Debt input'!F190)</f>
        <v>15 YR SWAP: PAY 6M Libor +105 bp GBP 38.2 M RCV 2.71000% AUD 70.0 M MAT: 04-OCT-2034</v>
      </c>
      <c r="F349" s="1373"/>
      <c r="G349" s="1373"/>
      <c r="H349" s="1373"/>
      <c r="I349" s="1374"/>
      <c r="J349" s="374"/>
      <c r="K349" s="374"/>
      <c r="L349" s="374"/>
      <c r="M349" s="1394">
        <v>0</v>
      </c>
      <c r="N349" s="1394">
        <v>0</v>
      </c>
      <c r="O349" s="1394">
        <v>0</v>
      </c>
      <c r="P349" s="1394">
        <v>0</v>
      </c>
      <c r="Q349" s="1394">
        <v>0</v>
      </c>
      <c r="R349" s="1394">
        <v>0</v>
      </c>
      <c r="S349" s="1394">
        <v>-0.1</v>
      </c>
      <c r="T349" s="1394">
        <v>-0.5</v>
      </c>
      <c r="U349" s="1394">
        <v>-0.59493780000000007</v>
      </c>
      <c r="V349" s="1394">
        <v>-0.50043490000000002</v>
      </c>
      <c r="W349" s="1394">
        <v>-0.33641859999999996</v>
      </c>
      <c r="X349" s="1394">
        <v>-0.26217832000000002</v>
      </c>
      <c r="Y349" s="1394">
        <v>-0.19479429999999998</v>
      </c>
      <c r="Z349" s="1506"/>
    </row>
    <row r="350" spans="2:26" outlineLevel="1">
      <c r="B350" s="1382" t="s">
        <v>985</v>
      </c>
      <c r="C350" s="456">
        <f>IF('R8a - Net Debt input'!D191 = "","",'R8a - Net Debt input'!D191)</f>
        <v>43802</v>
      </c>
      <c r="D350" s="456">
        <f>IF('R8a - Net Debt input'!E191 = "","",'R8a - Net Debt input'!E191)</f>
        <v>51114</v>
      </c>
      <c r="E350" s="1372" t="str">
        <f>IF('R8a - Net Debt input'!F191 = "","",'R8a - Net Debt input'!F191)</f>
        <v>20 YR SWAP: PAY 2.21700% GBP 43.4 M RCV 3.12000% AUD 82.0 M MAT: 10-DEC-2039</v>
      </c>
      <c r="F350" s="1373"/>
      <c r="G350" s="1373"/>
      <c r="H350" s="1373"/>
      <c r="I350" s="1374"/>
      <c r="J350" s="374"/>
      <c r="K350" s="374"/>
      <c r="L350" s="374"/>
      <c r="M350" s="1394">
        <v>0</v>
      </c>
      <c r="N350" s="1394">
        <v>0</v>
      </c>
      <c r="O350" s="1394">
        <v>0</v>
      </c>
      <c r="P350" s="1394">
        <v>0</v>
      </c>
      <c r="Q350" s="1394">
        <v>0</v>
      </c>
      <c r="R350" s="1394">
        <v>0</v>
      </c>
      <c r="S350" s="1394">
        <v>-0.1</v>
      </c>
      <c r="T350" s="1394">
        <v>-0.5</v>
      </c>
      <c r="U350" s="1394">
        <v>-0.44763415000000001</v>
      </c>
      <c r="V350" s="1394">
        <v>-0.44870247999999996</v>
      </c>
      <c r="W350" s="1394">
        <v>-0.44891075000000003</v>
      </c>
      <c r="X350" s="1394">
        <v>-0.44569871</v>
      </c>
      <c r="Y350" s="1394">
        <v>-0.44886410999999998</v>
      </c>
      <c r="Z350" s="1506"/>
    </row>
    <row r="351" spans="2:26" outlineLevel="1">
      <c r="B351" s="1382" t="s">
        <v>986</v>
      </c>
      <c r="C351" s="456">
        <f>IF('R8a - Net Debt input'!D192 = "","",'R8a - Net Debt input'!D192)</f>
        <v>43843</v>
      </c>
      <c r="D351" s="456">
        <f>IF('R8a - Net Debt input'!E192 = "","",'R8a - Net Debt input'!E192)</f>
        <v>45677</v>
      </c>
      <c r="E351" s="1372" t="str">
        <f>IF('R8a - Net Debt input'!F192 = "","",'R8a - Net Debt input'!F192)</f>
        <v>5 YR SWAP: PAY 1.35180% GBP 342.5 M RCV 0.19000% EUR 400.0 M MAT: 20-JAN-2025</v>
      </c>
      <c r="F351" s="1373"/>
      <c r="G351" s="1373"/>
      <c r="H351" s="1373"/>
      <c r="I351" s="1374"/>
      <c r="J351" s="374"/>
      <c r="K351" s="374"/>
      <c r="L351" s="374"/>
      <c r="M351" s="1394">
        <v>0</v>
      </c>
      <c r="N351" s="1394">
        <v>0</v>
      </c>
      <c r="O351" s="1394">
        <v>0</v>
      </c>
      <c r="P351" s="1394">
        <v>0</v>
      </c>
      <c r="Q351" s="1394">
        <v>0</v>
      </c>
      <c r="R351" s="1394">
        <v>0</v>
      </c>
      <c r="S351" s="1394">
        <v>0.7</v>
      </c>
      <c r="T351" s="1394">
        <v>3.8</v>
      </c>
      <c r="U351" s="1394">
        <v>3.97277638</v>
      </c>
      <c r="V351" s="1394">
        <v>3.9836729599999998</v>
      </c>
      <c r="W351" s="1394">
        <v>3.9949838900000003</v>
      </c>
      <c r="X351" s="1394">
        <v>3.2211049300000001</v>
      </c>
      <c r="Y351" s="1394">
        <v>0</v>
      </c>
      <c r="Z351" s="1506"/>
    </row>
    <row r="352" spans="2:26" outlineLevel="1">
      <c r="B352" s="1382" t="s">
        <v>987</v>
      </c>
      <c r="C352" s="456">
        <f>IF('R8a - Net Debt input'!D193 = "","",'R8a - Net Debt input'!D193)</f>
        <v>43843</v>
      </c>
      <c r="D352" s="456">
        <f>IF('R8a - Net Debt input'!E193 = "","",'R8a - Net Debt input'!E193)</f>
        <v>45677</v>
      </c>
      <c r="E352" s="1372" t="str">
        <f>IF('R8a - Net Debt input'!F193 = "","",'R8a - Net Debt input'!F193)</f>
        <v>5 YR SWAP: PAY 1.34600% GBP 85.8 M RCV 0.19000% EUR 100.0 M MAT: 20-JAN-2025</v>
      </c>
      <c r="F352" s="1373"/>
      <c r="G352" s="1373"/>
      <c r="H352" s="1373"/>
      <c r="I352" s="1374"/>
      <c r="J352" s="374"/>
      <c r="K352" s="374"/>
      <c r="L352" s="374"/>
      <c r="M352" s="1394">
        <v>0</v>
      </c>
      <c r="N352" s="1394">
        <v>0</v>
      </c>
      <c r="O352" s="1394">
        <v>0</v>
      </c>
      <c r="P352" s="1394">
        <v>0</v>
      </c>
      <c r="Q352" s="1394">
        <v>0</v>
      </c>
      <c r="R352" s="1394">
        <v>0</v>
      </c>
      <c r="S352" s="1394">
        <v>0.2</v>
      </c>
      <c r="T352" s="1394">
        <v>1</v>
      </c>
      <c r="U352" s="1394">
        <v>0.99003037999999999</v>
      </c>
      <c r="V352" s="1394">
        <v>0.99274582999999994</v>
      </c>
      <c r="W352" s="1394">
        <v>0.99556486</v>
      </c>
      <c r="X352" s="1394">
        <v>0.80271223000000003</v>
      </c>
      <c r="Y352" s="1394">
        <v>0</v>
      </c>
      <c r="Z352" s="1506"/>
    </row>
    <row r="353" spans="2:26" outlineLevel="1">
      <c r="B353" s="1382" t="s">
        <v>988</v>
      </c>
      <c r="C353" s="456">
        <f>IF('R8a - Net Debt input'!D194 = "","",'R8a - Net Debt input'!D194)</f>
        <v>43846</v>
      </c>
      <c r="D353" s="456">
        <f>IF('R8a - Net Debt input'!E194 = "","",'R8a - Net Debt input'!E194)</f>
        <v>46776</v>
      </c>
      <c r="E353" s="1372" t="str">
        <f>IF('R8a - Net Debt input'!F194 = "","",'R8a - Net Debt input'!F194)</f>
        <v>8 YR SWAP: RCV 2.24500% HKD 422.0 M PAY 1.38400% GBP 41.6 M MAT: 24-JAN-2028</v>
      </c>
      <c r="F353" s="1373"/>
      <c r="G353" s="1373"/>
      <c r="H353" s="1373"/>
      <c r="I353" s="1374"/>
      <c r="J353" s="374"/>
      <c r="K353" s="374"/>
      <c r="L353" s="374"/>
      <c r="M353" s="1394">
        <v>0</v>
      </c>
      <c r="N353" s="1394">
        <v>0</v>
      </c>
      <c r="O353" s="1394">
        <v>0</v>
      </c>
      <c r="P353" s="1394">
        <v>0</v>
      </c>
      <c r="Q353" s="1394">
        <v>0</v>
      </c>
      <c r="R353" s="1394">
        <v>0</v>
      </c>
      <c r="S353" s="1394">
        <v>-0.1</v>
      </c>
      <c r="T353" s="1394">
        <v>-0.3</v>
      </c>
      <c r="U353" s="1394">
        <v>-0.30756566999999996</v>
      </c>
      <c r="V353" s="1394">
        <v>-0.30841061999999997</v>
      </c>
      <c r="W353" s="1394">
        <v>-0.30925558000000003</v>
      </c>
      <c r="X353" s="1394">
        <v>-0.30841061999999997</v>
      </c>
      <c r="Y353" s="1394">
        <v>-0.30841061999999997</v>
      </c>
      <c r="Z353" s="1506"/>
    </row>
    <row r="354" spans="2:26" outlineLevel="1">
      <c r="B354" s="1382" t="s">
        <v>989</v>
      </c>
      <c r="C354" s="456">
        <f>IF('R8a - Net Debt input'!D195 = "","",'R8a - Net Debt input'!D195)</f>
        <v>43852</v>
      </c>
      <c r="D354" s="456">
        <f>IF('R8a - Net Debt input'!E195 = "","",'R8a - Net Debt input'!E195)</f>
        <v>47877</v>
      </c>
      <c r="E354" s="1372" t="str">
        <f>IF('R8a - Net Debt input'!F195 = "","",'R8a - Net Debt input'!F195)</f>
        <v>11 YR SWAP: RCV 2.50000% USD 85.0 M PAY 1.57700% GBP 65.2 M MAT: 29-JAN-2031</v>
      </c>
      <c r="F354" s="1373"/>
      <c r="G354" s="1373"/>
      <c r="H354" s="1373"/>
      <c r="I354" s="1374"/>
      <c r="J354" s="374"/>
      <c r="K354" s="374"/>
      <c r="L354" s="374"/>
      <c r="M354" s="1394">
        <v>0</v>
      </c>
      <c r="N354" s="1394">
        <v>0</v>
      </c>
      <c r="O354" s="1394">
        <v>0</v>
      </c>
      <c r="P354" s="1394">
        <v>0</v>
      </c>
      <c r="Q354" s="1394">
        <v>0</v>
      </c>
      <c r="R354" s="1394">
        <v>0</v>
      </c>
      <c r="S354" s="1394">
        <v>-0.1</v>
      </c>
      <c r="T354" s="1394">
        <v>-0.5</v>
      </c>
      <c r="U354" s="1394">
        <v>-0.51638397999999996</v>
      </c>
      <c r="V354" s="1394">
        <v>-0.51356809999999997</v>
      </c>
      <c r="W354" s="1394">
        <v>-0.51075223000000003</v>
      </c>
      <c r="X354" s="1394">
        <v>-0.51356811000000002</v>
      </c>
      <c r="Y354" s="1394">
        <v>-0.51356811000000002</v>
      </c>
      <c r="Z354" s="1506"/>
    </row>
    <row r="355" spans="2:26" outlineLevel="1">
      <c r="B355" s="1382" t="s">
        <v>990</v>
      </c>
      <c r="C355" s="456">
        <f>IF('R8a - Net Debt input'!D196 = "","",'R8a - Net Debt input'!D196)</f>
        <v>43874</v>
      </c>
      <c r="D355" s="456">
        <f>IF('R8a - Net Debt input'!E196 = "","",'R8a - Net Debt input'!E196)</f>
        <v>51186</v>
      </c>
      <c r="E355" s="1372" t="str">
        <f>IF('R8a - Net Debt input'!F196 = "","",'R8a - Net Debt input'!F196)</f>
        <v>20 YR SWAP: PAY 6M Libor +103 bp GBP 83.3 M RCV 1.15100% EUR 100.0 M MAT: 20-FEB-2040</v>
      </c>
      <c r="F355" s="1373"/>
      <c r="G355" s="1373"/>
      <c r="H355" s="1373"/>
      <c r="I355" s="1374"/>
      <c r="J355" s="374"/>
      <c r="K355" s="374"/>
      <c r="L355" s="374"/>
      <c r="M355" s="1394">
        <v>0</v>
      </c>
      <c r="N355" s="1394">
        <v>0</v>
      </c>
      <c r="O355" s="1394">
        <v>0</v>
      </c>
      <c r="P355" s="1394">
        <v>0</v>
      </c>
      <c r="Q355" s="1394">
        <v>0</v>
      </c>
      <c r="R355" s="1394">
        <v>0</v>
      </c>
      <c r="S355" s="1394">
        <v>0.1</v>
      </c>
      <c r="T355" s="1394">
        <v>0.2</v>
      </c>
      <c r="U355" s="1394">
        <v>-1.5918559999999998E-2</v>
      </c>
      <c r="V355" s="1394">
        <v>0.19642862</v>
      </c>
      <c r="W355" s="1394">
        <v>0.53836569999999995</v>
      </c>
      <c r="X355" s="1394">
        <v>0.71828795999999995</v>
      </c>
      <c r="Y355" s="1394">
        <v>0.85687857999999995</v>
      </c>
      <c r="Z355" s="1506"/>
    </row>
    <row r="356" spans="2:26" outlineLevel="1">
      <c r="B356" s="1382" t="s">
        <v>991</v>
      </c>
      <c r="C356" s="456">
        <f>IF('R8a - Net Debt input'!D197 = "","",'R8a - Net Debt input'!D197)</f>
        <v>43895</v>
      </c>
      <c r="D356" s="456">
        <f>IF('R8a - Net Debt input'!E197 = "","",'R8a - Net Debt input'!E197)</f>
        <v>48285</v>
      </c>
      <c r="E356" s="1372" t="str">
        <f>IF('R8a - Net Debt input'!F197 = "","",'R8a - Net Debt input'!F197)</f>
        <v>12 YR SWAP: PAY 1.33100% GBP 36.0 M RCV 2.02000% AUD 70.0 M MAT: 12-MAR-2032</v>
      </c>
      <c r="F356" s="1373"/>
      <c r="G356" s="1373"/>
      <c r="H356" s="1373"/>
      <c r="I356" s="1374"/>
      <c r="J356" s="374"/>
      <c r="K356" s="374"/>
      <c r="L356" s="374"/>
      <c r="M356" s="1394">
        <v>0</v>
      </c>
      <c r="N356" s="1394">
        <v>0</v>
      </c>
      <c r="O356" s="1394">
        <v>0</v>
      </c>
      <c r="P356" s="1394">
        <v>0</v>
      </c>
      <c r="Q356" s="1394">
        <v>0</v>
      </c>
      <c r="R356" s="1394">
        <v>0</v>
      </c>
      <c r="S356" s="1394">
        <v>0</v>
      </c>
      <c r="T356" s="1394">
        <v>-0.3</v>
      </c>
      <c r="U356" s="1394">
        <v>-0.29994653000000004</v>
      </c>
      <c r="V356" s="1394">
        <v>-0.3007531</v>
      </c>
      <c r="W356" s="1394">
        <v>-0.29944191999999997</v>
      </c>
      <c r="X356" s="1394">
        <v>-0.3007531</v>
      </c>
      <c r="Y356" s="1394">
        <v>-0.3007531</v>
      </c>
      <c r="Z356" s="1506"/>
    </row>
    <row r="357" spans="2:26" outlineLevel="1">
      <c r="B357" s="1382" t="s">
        <v>992</v>
      </c>
      <c r="C357" s="456">
        <f>IF('R8a - Net Debt input'!D198 = "","",'R8a - Net Debt input'!D198)</f>
        <v>44029</v>
      </c>
      <c r="D357" s="456">
        <f>IF('R8a - Net Debt input'!E198 = "","",'R8a - Net Debt input'!E198)</f>
        <v>49514</v>
      </c>
      <c r="E357" s="1372" t="str">
        <f>IF('R8a - Net Debt input'!F198 = "","",'R8a - Net Debt input'!F198)</f>
        <v>15 YR SWAP: PAY 1.41800% GBP 30.6 M RCV 2.50000% AUD 55.0 M MAT: 24-JUL-2035</v>
      </c>
      <c r="F357" s="1373"/>
      <c r="G357" s="1373"/>
      <c r="H357" s="1373"/>
      <c r="I357" s="1374"/>
      <c r="J357" s="374"/>
      <c r="K357" s="374"/>
      <c r="L357" s="374"/>
      <c r="M357" s="1394">
        <v>0</v>
      </c>
      <c r="N357" s="1394">
        <v>0</v>
      </c>
      <c r="O357" s="1394">
        <v>0</v>
      </c>
      <c r="P357" s="1394">
        <v>0</v>
      </c>
      <c r="Q357" s="1394">
        <v>0</v>
      </c>
      <c r="R357" s="1394">
        <v>0</v>
      </c>
      <c r="S357" s="1394">
        <v>0</v>
      </c>
      <c r="T357" s="1394">
        <v>-0.2</v>
      </c>
      <c r="U357" s="1394">
        <v>-0.32462412000000002</v>
      </c>
      <c r="V357" s="1394">
        <v>-0.32343397999999995</v>
      </c>
      <c r="W357" s="1394">
        <v>-0.32224383000000001</v>
      </c>
      <c r="X357" s="1394">
        <v>-0.32343397999999995</v>
      </c>
      <c r="Y357" s="1394">
        <v>-0.32343397999999995</v>
      </c>
      <c r="Z357" s="1506"/>
    </row>
    <row r="358" spans="2:26" outlineLevel="1">
      <c r="B358" s="1382" t="s">
        <v>993</v>
      </c>
      <c r="C358" s="456">
        <f>IF('R8a - Net Debt input'!D199 = "","",'R8a - Net Debt input'!D199)</f>
        <v>44014</v>
      </c>
      <c r="D358" s="456">
        <f>IF('R8a - Net Debt input'!E199 = "","",'R8a - Net Debt input'!E199)</f>
        <v>48402</v>
      </c>
      <c r="E358" s="1372" t="str">
        <f>IF('R8a - Net Debt input'!F199 = "","",'R8a - Net Debt input'!F199)</f>
        <v>12 YR SWAP: PAY 1.55460% GBP 162.3 M RCV 0.82300% EUR 180.0 M MAT: 07-JUL-2032</v>
      </c>
      <c r="F358" s="1373"/>
      <c r="G358" s="1373"/>
      <c r="H358" s="1373"/>
      <c r="I358" s="1374"/>
      <c r="J358" s="374"/>
      <c r="K358" s="374"/>
      <c r="L358" s="374"/>
      <c r="M358" s="1394">
        <v>0</v>
      </c>
      <c r="N358" s="1394">
        <v>0</v>
      </c>
      <c r="O358" s="1394">
        <v>0</v>
      </c>
      <c r="P358" s="1394">
        <v>0</v>
      </c>
      <c r="Q358" s="1394">
        <v>0</v>
      </c>
      <c r="R358" s="1394">
        <v>0</v>
      </c>
      <c r="S358" s="1394">
        <v>0</v>
      </c>
      <c r="T358" s="1394">
        <v>0.9</v>
      </c>
      <c r="U358" s="1394">
        <v>1.2591474499999999</v>
      </c>
      <c r="V358" s="1394">
        <v>1.26305468</v>
      </c>
      <c r="W358" s="1394">
        <v>1.2685941599999999</v>
      </c>
      <c r="X358" s="1394">
        <v>1.2648795400000001</v>
      </c>
      <c r="Y358" s="1394">
        <v>1.2626032700000001</v>
      </c>
      <c r="Z358" s="1506"/>
    </row>
    <row r="359" spans="2:26" outlineLevel="1">
      <c r="B359" s="1382" t="s">
        <v>994</v>
      </c>
      <c r="C359" s="456">
        <f>IF('R8a - Net Debt input'!D200 = "","",'R8a - Net Debt input'!D200)</f>
        <v>44014</v>
      </c>
      <c r="D359" s="456">
        <f>IF('R8a - Net Debt input'!E200 = "","",'R8a - Net Debt input'!E200)</f>
        <v>48402</v>
      </c>
      <c r="E359" s="1372" t="str">
        <f>IF('R8a - Net Debt input'!F200 = "","",'R8a - Net Debt input'!F200)</f>
        <v>12 YR SWAP: PAY 1.55510% GBP 162.3 M RCV 0.82300% EUR 180.0 M MAT: 07-JUL-2032</v>
      </c>
      <c r="F359" s="1373"/>
      <c r="G359" s="1373"/>
      <c r="H359" s="1373"/>
      <c r="I359" s="1374"/>
      <c r="J359" s="374"/>
      <c r="K359" s="374"/>
      <c r="L359" s="374"/>
      <c r="M359" s="1394">
        <v>0</v>
      </c>
      <c r="N359" s="1394">
        <v>0</v>
      </c>
      <c r="O359" s="1394">
        <v>0</v>
      </c>
      <c r="P359" s="1394">
        <v>0</v>
      </c>
      <c r="Q359" s="1394">
        <v>0</v>
      </c>
      <c r="R359" s="1394">
        <v>0</v>
      </c>
      <c r="S359" s="1394">
        <v>0</v>
      </c>
      <c r="T359" s="1394">
        <v>0.9</v>
      </c>
      <c r="U359" s="1394">
        <v>1.2602358999999999</v>
      </c>
      <c r="V359" s="1394">
        <v>1.2641461299999999</v>
      </c>
      <c r="W359" s="1394">
        <v>1.2696886000000001</v>
      </c>
      <c r="X359" s="1394">
        <v>1.2659709800000001</v>
      </c>
      <c r="Y359" s="1394">
        <v>1.26369471</v>
      </c>
      <c r="Z359" s="1506"/>
    </row>
    <row r="360" spans="2:26" outlineLevel="1">
      <c r="B360" s="1382" t="s">
        <v>995</v>
      </c>
      <c r="C360" s="456">
        <f>IF('R8a - Net Debt input'!D201 = "","",'R8a - Net Debt input'!D201)</f>
        <v>44014</v>
      </c>
      <c r="D360" s="456">
        <f>IF('R8a - Net Debt input'!E201 = "","",'R8a - Net Debt input'!E201)</f>
        <v>48402</v>
      </c>
      <c r="E360" s="1372" t="str">
        <f>IF('R8a - Net Debt input'!F201 = "","",'R8a - Net Debt input'!F201)</f>
        <v>12 YR SWAP: PAY 1.55460% GBP 135.3 M RCV 0.82300% EUR 150.0 M MAT: 07-JUL-2032</v>
      </c>
      <c r="F360" s="1373"/>
      <c r="G360" s="1373"/>
      <c r="H360" s="1373"/>
      <c r="I360" s="1374"/>
      <c r="J360" s="374"/>
      <c r="K360" s="374"/>
      <c r="L360" s="374"/>
      <c r="M360" s="1394">
        <v>0</v>
      </c>
      <c r="N360" s="1394">
        <v>0</v>
      </c>
      <c r="O360" s="1394">
        <v>0</v>
      </c>
      <c r="P360" s="1394">
        <v>0</v>
      </c>
      <c r="Q360" s="1394">
        <v>0</v>
      </c>
      <c r="R360" s="1394">
        <v>0</v>
      </c>
      <c r="S360" s="1394">
        <v>0</v>
      </c>
      <c r="T360" s="1394">
        <v>0.8</v>
      </c>
      <c r="U360" s="1394">
        <v>1.04998719</v>
      </c>
      <c r="V360" s="1394">
        <v>1.0532451399999998</v>
      </c>
      <c r="W360" s="1394">
        <v>1.05786329</v>
      </c>
      <c r="X360" s="1394">
        <v>1.0547658400000002</v>
      </c>
      <c r="Y360" s="1394">
        <v>1.0528689599999999</v>
      </c>
      <c r="Z360" s="1506"/>
    </row>
    <row r="361" spans="2:26" outlineLevel="1">
      <c r="B361" s="1382" t="s">
        <v>996</v>
      </c>
      <c r="C361" s="456">
        <f>IF('R8a - Net Debt input'!D202 = "","",'R8a - Net Debt input'!D202)</f>
        <v>44014</v>
      </c>
      <c r="D361" s="456">
        <f>IF('R8a - Net Debt input'!E202 = "","",'R8a - Net Debt input'!E202)</f>
        <v>48402</v>
      </c>
      <c r="E361" s="1372" t="str">
        <f>IF('R8a - Net Debt input'!F202 = "","",'R8a - Net Debt input'!F202)</f>
        <v>12 YR SWAP: PAY 6M Libor +113 bp GBP 216.4 M RCV 0.82300% EUR 240.0 M MAT: 07-JUL-2032</v>
      </c>
      <c r="F361" s="1373"/>
      <c r="G361" s="1373"/>
      <c r="H361" s="1373"/>
      <c r="I361" s="1374"/>
      <c r="J361" s="374"/>
      <c r="K361" s="374"/>
      <c r="L361" s="374"/>
      <c r="M361" s="1394">
        <v>0</v>
      </c>
      <c r="N361" s="1394">
        <v>0</v>
      </c>
      <c r="O361" s="1394">
        <v>0</v>
      </c>
      <c r="P361" s="1394">
        <v>0</v>
      </c>
      <c r="Q361" s="1394">
        <v>0</v>
      </c>
      <c r="R361" s="1394">
        <v>0</v>
      </c>
      <c r="S361" s="1394">
        <v>0</v>
      </c>
      <c r="T361" s="1394">
        <v>0.8</v>
      </c>
      <c r="U361" s="1394">
        <v>1.0324522599999999</v>
      </c>
      <c r="V361" s="1394">
        <v>1.5811886899999998</v>
      </c>
      <c r="W361" s="1394">
        <v>2.4731559999999999</v>
      </c>
      <c r="X361" s="1394">
        <v>2.9490460299999999</v>
      </c>
      <c r="Y361" s="1394">
        <v>3.3028532799999999</v>
      </c>
      <c r="Z361" s="1506"/>
    </row>
    <row r="362" spans="2:26" outlineLevel="1">
      <c r="B362" s="1382" t="s">
        <v>997</v>
      </c>
      <c r="C362" s="456">
        <f>IF('R8a - Net Debt input'!D203 = "","",'R8a - Net Debt input'!D203)</f>
        <v>44154</v>
      </c>
      <c r="D362" s="456">
        <f>IF('R8a - Net Debt input'!E203 = "","",'R8a - Net Debt input'!E203)</f>
        <v>51466</v>
      </c>
      <c r="E362" s="1372" t="str">
        <f>IF('R8a - Net Debt input'!F203 = "","",'R8a - Net Debt input'!F203)</f>
        <v>20 YR SWAP: PAY 6M Libor +100 bp GBP 179.1 M RCV 0.87200% EUR 200.0 M MAT: 26-NOV-2040</v>
      </c>
      <c r="F362" s="1373"/>
      <c r="G362" s="1373"/>
      <c r="H362" s="1373"/>
      <c r="I362" s="1374"/>
      <c r="J362" s="374"/>
      <c r="K362" s="374"/>
      <c r="L362" s="374"/>
      <c r="M362" s="1394">
        <v>0</v>
      </c>
      <c r="N362" s="1394">
        <v>0</v>
      </c>
      <c r="O362" s="1394">
        <v>0</v>
      </c>
      <c r="P362" s="1394">
        <v>0</v>
      </c>
      <c r="Q362" s="1394">
        <v>0</v>
      </c>
      <c r="R362" s="1394">
        <v>0</v>
      </c>
      <c r="S362" s="1394">
        <v>0</v>
      </c>
      <c r="T362" s="1394">
        <v>0.1</v>
      </c>
      <c r="U362" s="1394">
        <v>0.55092595999999994</v>
      </c>
      <c r="V362" s="1394">
        <v>0.97966030000000004</v>
      </c>
      <c r="W362" s="1394">
        <v>1.7319290300000001</v>
      </c>
      <c r="X362" s="1394">
        <v>2.1163071800000002</v>
      </c>
      <c r="Y362" s="1394">
        <v>2.4115598599999997</v>
      </c>
      <c r="Z362" s="1506"/>
    </row>
    <row r="363" spans="2:26" outlineLevel="1">
      <c r="B363" s="1382" t="s">
        <v>998</v>
      </c>
      <c r="C363" s="456">
        <f>IF('R8a - Net Debt input'!D204 = "","",'R8a - Net Debt input'!D204)</f>
        <v>44167</v>
      </c>
      <c r="D363" s="456">
        <f>IF('R8a - Net Debt input'!E204 = "","",'R8a - Net Debt input'!E204)</f>
        <v>51466</v>
      </c>
      <c r="E363" s="1372" t="str">
        <f>IF('R8a - Net Debt input'!F204 = "","",'R8a - Net Debt input'!F204)</f>
        <v>20.0 YR SWAP: PAY 1.65715% GBP 90.6 M RCV 0.87200% EUR 100.0 M MAT: 26-NOV-2040</v>
      </c>
      <c r="F363" s="1373"/>
      <c r="G363" s="1373"/>
      <c r="H363" s="1373"/>
      <c r="I363" s="1374"/>
      <c r="J363" s="374"/>
      <c r="K363" s="374"/>
      <c r="L363" s="374"/>
      <c r="M363" s="1394">
        <v>0</v>
      </c>
      <c r="N363" s="1394">
        <v>0</v>
      </c>
      <c r="O363" s="1394">
        <v>0</v>
      </c>
      <c r="P363" s="1394">
        <v>0</v>
      </c>
      <c r="Q363" s="1394">
        <v>0</v>
      </c>
      <c r="R363" s="1394">
        <v>0</v>
      </c>
      <c r="S363" s="1394">
        <v>0</v>
      </c>
      <c r="T363" s="1394">
        <v>0.2</v>
      </c>
      <c r="U363" s="1394">
        <v>0.75706766000000003</v>
      </c>
      <c r="V363" s="1394">
        <v>0.75927880000000003</v>
      </c>
      <c r="W363" s="1394">
        <v>0.76192759999999993</v>
      </c>
      <c r="X363" s="1394">
        <v>0.76087393000000003</v>
      </c>
      <c r="Y363" s="1394">
        <v>0.75914733000000001</v>
      </c>
      <c r="Z363" s="1506"/>
    </row>
    <row r="364" spans="2:26" outlineLevel="1">
      <c r="B364" s="1382" t="s">
        <v>999</v>
      </c>
      <c r="C364" s="456">
        <f>IF('R8a - Net Debt input'!D205 = "","",'R8a - Net Debt input'!D205)</f>
        <v>44167</v>
      </c>
      <c r="D364" s="456">
        <f>IF('R8a - Net Debt input'!E205 = "","",'R8a - Net Debt input'!E205)</f>
        <v>51466</v>
      </c>
      <c r="E364" s="1372" t="str">
        <f>IF('R8a - Net Debt input'!F205 = "","",'R8a - Net Debt input'!F205)</f>
        <v>20.0 YR SWAP: PAY 1.66445% GBP 90.6 M RCV 0.87200% EUR 100.0 M MAT: 26-NOV-2040</v>
      </c>
      <c r="F364" s="1373"/>
      <c r="G364" s="1373"/>
      <c r="H364" s="1373"/>
      <c r="I364" s="1374"/>
      <c r="J364" s="374"/>
      <c r="K364" s="374"/>
      <c r="L364" s="374"/>
      <c r="M364" s="1394">
        <v>0</v>
      </c>
      <c r="N364" s="1394">
        <v>0</v>
      </c>
      <c r="O364" s="1394">
        <v>0</v>
      </c>
      <c r="P364" s="1394">
        <v>0</v>
      </c>
      <c r="Q364" s="1394">
        <v>0</v>
      </c>
      <c r="R364" s="1394">
        <v>0</v>
      </c>
      <c r="S364" s="1394">
        <v>0</v>
      </c>
      <c r="T364" s="1394">
        <v>0.2</v>
      </c>
      <c r="U364" s="1394">
        <v>0.76349590000000001</v>
      </c>
      <c r="V364" s="1394">
        <v>0.76572469999999992</v>
      </c>
      <c r="W364" s="1394">
        <v>0.76839115000000002</v>
      </c>
      <c r="X364" s="1394">
        <v>0.76731981999999999</v>
      </c>
      <c r="Y364" s="1394">
        <v>0.76559321999999996</v>
      </c>
      <c r="Z364" s="1506"/>
    </row>
    <row r="365" spans="2:26" outlineLevel="1">
      <c r="B365" s="1382" t="s">
        <v>1000</v>
      </c>
      <c r="C365" s="456">
        <f>IF('R8a - Net Debt input'!D206 = "","",'R8a - Net Debt input'!D206)</f>
        <v>44167</v>
      </c>
      <c r="D365" s="456">
        <f>IF('R8a - Net Debt input'!E206 = "","",'R8a - Net Debt input'!E206)</f>
        <v>51466</v>
      </c>
      <c r="E365" s="1372" t="str">
        <f>IF('R8a - Net Debt input'!F206 = "","",'R8a - Net Debt input'!F206)</f>
        <v>20.0 YR SWAP: PAY 1.66815% GBP 90.9 M RCV 0.87200% EUR 100.0 M MAT: 26-NOV-2040</v>
      </c>
      <c r="F365" s="1373"/>
      <c r="G365" s="1373"/>
      <c r="H365" s="1373"/>
      <c r="I365" s="1374"/>
      <c r="J365" s="374"/>
      <c r="K365" s="374"/>
      <c r="L365" s="374"/>
      <c r="M365" s="1394">
        <v>0</v>
      </c>
      <c r="N365" s="1394">
        <v>0</v>
      </c>
      <c r="O365" s="1394">
        <v>0</v>
      </c>
      <c r="P365" s="1394">
        <v>0</v>
      </c>
      <c r="Q365" s="1394">
        <v>0</v>
      </c>
      <c r="R365" s="1394">
        <v>0</v>
      </c>
      <c r="S365" s="1394">
        <v>0</v>
      </c>
      <c r="T365" s="1394">
        <v>0.2</v>
      </c>
      <c r="U365" s="1394">
        <v>0.77149582999999999</v>
      </c>
      <c r="V365" s="1394">
        <v>0.77374661</v>
      </c>
      <c r="W365" s="1394">
        <v>0.77643504000000008</v>
      </c>
      <c r="X365" s="1394">
        <v>0.77534172999999995</v>
      </c>
      <c r="Y365" s="1394">
        <v>0.77361513000000004</v>
      </c>
      <c r="Z365" s="1506"/>
    </row>
    <row r="366" spans="2:26" outlineLevel="1">
      <c r="B366" s="630"/>
      <c r="C366" s="456"/>
      <c r="D366" s="456"/>
      <c r="E366" s="1197"/>
      <c r="F366" s="1198"/>
      <c r="G366" s="1198"/>
      <c r="H366" s="1198"/>
      <c r="I366" s="1199"/>
      <c r="J366" s="374"/>
      <c r="K366" s="374"/>
      <c r="L366" s="374"/>
      <c r="M366" s="1394">
        <v>0</v>
      </c>
      <c r="N366" s="1394">
        <v>0</v>
      </c>
      <c r="O366" s="1394">
        <v>0</v>
      </c>
      <c r="P366" s="1394">
        <v>0</v>
      </c>
      <c r="Q366" s="1394">
        <v>0</v>
      </c>
      <c r="R366" s="1394">
        <v>0</v>
      </c>
      <c r="S366" s="1394">
        <v>0</v>
      </c>
      <c r="T366" s="1394">
        <v>0</v>
      </c>
      <c r="U366" s="1394">
        <v>0</v>
      </c>
      <c r="V366" s="1394">
        <v>0</v>
      </c>
      <c r="W366" s="1394">
        <v>0</v>
      </c>
      <c r="X366" s="1394">
        <v>0</v>
      </c>
      <c r="Y366" s="1394">
        <v>0</v>
      </c>
      <c r="Z366" s="1506"/>
    </row>
    <row r="367" spans="2:26" outlineLevel="1">
      <c r="B367" s="630"/>
      <c r="C367" s="456"/>
      <c r="D367" s="456"/>
      <c r="E367" s="1197"/>
      <c r="F367" s="1198"/>
      <c r="G367" s="1198"/>
      <c r="H367" s="1198"/>
      <c r="I367" s="1199"/>
      <c r="J367" s="374"/>
      <c r="K367" s="374"/>
      <c r="L367" s="374"/>
      <c r="M367" s="1394">
        <v>0</v>
      </c>
      <c r="N367" s="1394">
        <v>0</v>
      </c>
      <c r="O367" s="1394">
        <v>0</v>
      </c>
      <c r="P367" s="1394">
        <v>0</v>
      </c>
      <c r="Q367" s="1394">
        <v>0</v>
      </c>
      <c r="R367" s="1394">
        <v>0</v>
      </c>
      <c r="S367" s="1394">
        <v>0</v>
      </c>
      <c r="T367" s="1394">
        <v>0</v>
      </c>
      <c r="U367" s="1394">
        <v>0</v>
      </c>
      <c r="V367" s="1394">
        <v>0</v>
      </c>
      <c r="W367" s="1394">
        <v>0</v>
      </c>
      <c r="X367" s="1394">
        <v>0</v>
      </c>
      <c r="Y367" s="1394">
        <v>0</v>
      </c>
      <c r="Z367" s="1506"/>
    </row>
    <row r="368" spans="2:26" outlineLevel="1">
      <c r="B368" s="630"/>
      <c r="C368" s="456"/>
      <c r="D368" s="456"/>
      <c r="E368" s="1197"/>
      <c r="F368" s="1198"/>
      <c r="G368" s="1198"/>
      <c r="H368" s="1198"/>
      <c r="I368" s="1199"/>
      <c r="J368" s="374"/>
      <c r="K368" s="374"/>
      <c r="L368" s="374"/>
      <c r="M368" s="1394">
        <v>0</v>
      </c>
      <c r="N368" s="1394">
        <v>0</v>
      </c>
      <c r="O368" s="1394">
        <v>0</v>
      </c>
      <c r="P368" s="1394">
        <v>0</v>
      </c>
      <c r="Q368" s="1394">
        <v>0</v>
      </c>
      <c r="R368" s="1394">
        <v>0</v>
      </c>
      <c r="S368" s="1394">
        <v>0</v>
      </c>
      <c r="T368" s="1394">
        <v>0</v>
      </c>
      <c r="U368" s="1394">
        <v>0</v>
      </c>
      <c r="V368" s="1394">
        <v>0</v>
      </c>
      <c r="W368" s="1394">
        <v>0</v>
      </c>
      <c r="X368" s="1394">
        <v>0</v>
      </c>
      <c r="Y368" s="1394">
        <v>0</v>
      </c>
      <c r="Z368" s="1506"/>
    </row>
    <row r="369" spans="2:32" outlineLevel="1">
      <c r="B369" s="630"/>
      <c r="C369" s="456"/>
      <c r="D369" s="456"/>
      <c r="E369" s="1197"/>
      <c r="F369" s="1198"/>
      <c r="G369" s="1198"/>
      <c r="H369" s="1198"/>
      <c r="I369" s="1199"/>
      <c r="J369" s="374"/>
      <c r="K369" s="374"/>
      <c r="L369" s="374"/>
      <c r="M369" s="1394">
        <v>0</v>
      </c>
      <c r="N369" s="1394">
        <v>0</v>
      </c>
      <c r="O369" s="1394">
        <v>0</v>
      </c>
      <c r="P369" s="1394">
        <v>0</v>
      </c>
      <c r="Q369" s="1394">
        <v>0</v>
      </c>
      <c r="R369" s="1394">
        <v>0</v>
      </c>
      <c r="S369" s="1394">
        <v>0</v>
      </c>
      <c r="T369" s="1394">
        <v>0</v>
      </c>
      <c r="U369" s="1394">
        <v>0</v>
      </c>
      <c r="V369" s="1394">
        <v>0</v>
      </c>
      <c r="W369" s="1394">
        <v>0</v>
      </c>
      <c r="X369" s="1394">
        <v>0</v>
      </c>
      <c r="Y369" s="1394">
        <v>0</v>
      </c>
      <c r="Z369" s="1506"/>
    </row>
    <row r="370" spans="2:32" outlineLevel="1">
      <c r="B370" s="630"/>
      <c r="C370" s="456" t="str">
        <f>IF('R8a - Net Debt input'!D208 = "","",'R8a - Net Debt input'!D208)</f>
        <v/>
      </c>
      <c r="D370" s="456" t="str">
        <f>IF('R8a - Net Debt input'!E208 = "","",'R8a - Net Debt input'!E208)</f>
        <v/>
      </c>
      <c r="E370" s="1197" t="str">
        <f>IF('R8a - Net Debt input'!F208 = "","",'R8a - Net Debt input'!F208)</f>
        <v/>
      </c>
      <c r="F370" s="1198"/>
      <c r="G370" s="1198"/>
      <c r="H370" s="1198"/>
      <c r="I370" s="1199"/>
      <c r="J370" s="374"/>
      <c r="K370" s="374"/>
      <c r="L370" s="374"/>
      <c r="M370" s="1394">
        <v>0</v>
      </c>
      <c r="N370" s="1394">
        <v>0</v>
      </c>
      <c r="O370" s="1394">
        <v>0</v>
      </c>
      <c r="P370" s="1394">
        <v>0</v>
      </c>
      <c r="Q370" s="1394">
        <v>0</v>
      </c>
      <c r="R370" s="1394">
        <v>0</v>
      </c>
      <c r="S370" s="1394">
        <v>0</v>
      </c>
      <c r="T370" s="1394">
        <v>0</v>
      </c>
      <c r="U370" s="1394">
        <v>0</v>
      </c>
      <c r="V370" s="1394">
        <v>0</v>
      </c>
      <c r="W370" s="1394">
        <v>0</v>
      </c>
      <c r="X370" s="1394">
        <v>0</v>
      </c>
      <c r="Y370" s="1394">
        <v>0</v>
      </c>
      <c r="Z370" s="1506"/>
    </row>
    <row r="371" spans="2:32" outlineLevel="1">
      <c r="B371" s="625" t="s">
        <v>483</v>
      </c>
      <c r="C371" s="1595" t="s">
        <v>403</v>
      </c>
      <c r="D371" s="1596"/>
      <c r="E371" s="1596"/>
      <c r="F371" s="1596"/>
      <c r="G371" s="1596"/>
      <c r="H371" s="1596"/>
      <c r="I371" s="1597"/>
      <c r="J371" s="374"/>
      <c r="K371" s="374"/>
      <c r="L371" s="374"/>
      <c r="M371" s="1394">
        <v>0</v>
      </c>
      <c r="N371" s="1394">
        <v>0</v>
      </c>
      <c r="O371" s="1394">
        <v>0</v>
      </c>
      <c r="P371" s="1394">
        <v>0</v>
      </c>
      <c r="Q371" s="1394">
        <v>0</v>
      </c>
      <c r="R371" s="1394">
        <v>0</v>
      </c>
      <c r="S371" s="1394">
        <v>0</v>
      </c>
      <c r="T371" s="1394">
        <v>0</v>
      </c>
      <c r="U371" s="1394">
        <v>0</v>
      </c>
      <c r="V371" s="1394">
        <v>0</v>
      </c>
      <c r="W371" s="1394">
        <v>0</v>
      </c>
      <c r="X371" s="1394">
        <v>0</v>
      </c>
      <c r="Y371" s="1394">
        <v>0</v>
      </c>
      <c r="Z371" s="1506"/>
    </row>
    <row r="372" spans="2:32" s="346" customFormat="1">
      <c r="B372" s="391"/>
      <c r="C372" s="377"/>
      <c r="D372" s="377"/>
      <c r="E372" s="381"/>
      <c r="F372" s="381"/>
      <c r="G372" s="381"/>
      <c r="H372" s="381"/>
      <c r="I372" s="377"/>
      <c r="J372" s="377"/>
      <c r="K372" s="377"/>
      <c r="L372" s="380" t="s">
        <v>484</v>
      </c>
      <c r="M372" s="1385">
        <f t="shared" ref="M372:Y372" si="89">SUM(M336:M371)</f>
        <v>0</v>
      </c>
      <c r="N372" s="1385">
        <f t="shared" si="89"/>
        <v>0</v>
      </c>
      <c r="O372" s="1385">
        <f t="shared" si="89"/>
        <v>0</v>
      </c>
      <c r="P372" s="1385">
        <f t="shared" si="89"/>
        <v>0</v>
      </c>
      <c r="Q372" s="1385">
        <f t="shared" si="89"/>
        <v>-13.153253999999999</v>
      </c>
      <c r="R372" s="1385">
        <f t="shared" si="89"/>
        <v>-8.6999999999999993</v>
      </c>
      <c r="S372" s="1385">
        <f t="shared" si="89"/>
        <v>-5.8999999999999977</v>
      </c>
      <c r="T372" s="1385">
        <f t="shared" si="89"/>
        <v>-0.70000000000000018</v>
      </c>
      <c r="U372" s="1385">
        <f t="shared" si="89"/>
        <v>1.9861364300000002</v>
      </c>
      <c r="V372" s="1385">
        <f t="shared" si="89"/>
        <v>4.2423013799999989</v>
      </c>
      <c r="W372" s="1385">
        <f t="shared" si="89"/>
        <v>7.9626146799999997</v>
      </c>
      <c r="X372" s="1385">
        <f t="shared" si="89"/>
        <v>9.209038249999999</v>
      </c>
      <c r="Y372" s="1385">
        <f t="shared" si="89"/>
        <v>8.0009361899999991</v>
      </c>
      <c r="Z372" s="1506"/>
    </row>
    <row r="373" spans="2:32" s="374" customFormat="1" outlineLevel="1">
      <c r="B373" s="353"/>
      <c r="C373" s="373"/>
      <c r="E373" s="356"/>
      <c r="F373" s="356"/>
      <c r="L373" s="1515"/>
      <c r="M373" s="1516"/>
      <c r="N373" s="1516"/>
      <c r="O373" s="1516"/>
      <c r="P373" s="1516"/>
      <c r="Q373" s="1516"/>
      <c r="R373" s="1516"/>
      <c r="S373" s="1516"/>
      <c r="T373" s="1516"/>
      <c r="U373" s="1516"/>
      <c r="V373" s="1516"/>
      <c r="W373" s="1516"/>
      <c r="X373" s="1516"/>
      <c r="Y373" s="1516"/>
      <c r="Z373" s="356"/>
      <c r="AA373" s="356"/>
      <c r="AB373" s="356"/>
      <c r="AC373" s="356"/>
      <c r="AD373" s="356"/>
      <c r="AE373" s="356"/>
      <c r="AF373" s="356"/>
    </row>
    <row r="374" spans="2:32" ht="17.399999999999999" outlineLevel="1">
      <c r="C374" s="352"/>
      <c r="D374" s="548" t="s">
        <v>300</v>
      </c>
      <c r="E374" s="549"/>
      <c r="F374" s="549"/>
      <c r="G374" s="549"/>
      <c r="H374" s="549"/>
      <c r="I374" s="549"/>
      <c r="J374" s="549"/>
      <c r="K374" s="549"/>
      <c r="L374" s="602"/>
      <c r="M374" s="549"/>
      <c r="N374" s="549"/>
      <c r="O374" s="549"/>
      <c r="P374" s="549"/>
      <c r="Q374" s="549"/>
      <c r="R374" s="549"/>
      <c r="S374" s="549"/>
      <c r="T374" s="549"/>
      <c r="U374" s="578"/>
      <c r="V374" s="549"/>
      <c r="W374" s="549"/>
      <c r="X374" s="549"/>
      <c r="Y374" s="549"/>
    </row>
    <row r="375" spans="2:32" s="346" customFormat="1">
      <c r="B375" s="391"/>
      <c r="C375" s="377"/>
      <c r="D375" s="377"/>
      <c r="E375" s="381"/>
      <c r="F375" s="381"/>
      <c r="G375" s="381"/>
      <c r="H375" s="381"/>
      <c r="I375" s="377"/>
      <c r="J375" s="377"/>
      <c r="K375" s="377"/>
      <c r="L375" s="377"/>
      <c r="M375" s="377"/>
      <c r="N375" s="377"/>
      <c r="O375" s="377"/>
      <c r="P375" s="377"/>
      <c r="Q375" s="377"/>
      <c r="R375" s="377"/>
      <c r="S375" s="377"/>
      <c r="T375" s="377"/>
      <c r="U375" s="377"/>
      <c r="V375" s="377"/>
      <c r="W375" s="377"/>
      <c r="X375" s="377"/>
      <c r="Y375" s="377"/>
      <c r="Z375" s="377"/>
    </row>
    <row r="376" spans="2:32" s="1118" customFormat="1" ht="31.5" customHeight="1" outlineLevel="1">
      <c r="B376" s="1121"/>
      <c r="C376" s="659" t="s">
        <v>406</v>
      </c>
      <c r="D376" s="1187" t="s">
        <v>407</v>
      </c>
      <c r="E376" s="1589" t="s">
        <v>461</v>
      </c>
      <c r="F376" s="1590"/>
      <c r="G376" s="1590"/>
      <c r="H376" s="1590"/>
      <c r="I376" s="1591"/>
      <c r="J376" s="374"/>
      <c r="K376" s="374"/>
      <c r="L376" s="374"/>
      <c r="U376" s="1119"/>
      <c r="Z376" s="1117"/>
    </row>
    <row r="377" spans="2:32" s="1137" customFormat="1" ht="45.75" customHeight="1" outlineLevel="1">
      <c r="B377" s="1122" t="s">
        <v>289</v>
      </c>
      <c r="C377" s="1123" t="s">
        <v>416</v>
      </c>
      <c r="D377" s="1124" t="s">
        <v>416</v>
      </c>
      <c r="E377" s="1592"/>
      <c r="F377" s="1593"/>
      <c r="G377" s="1593"/>
      <c r="H377" s="1593"/>
      <c r="I377" s="1594"/>
      <c r="J377" s="374"/>
      <c r="K377" s="374"/>
      <c r="L377" s="374"/>
      <c r="M377" s="1132" t="s">
        <v>290</v>
      </c>
      <c r="N377" s="1133" t="s">
        <v>290</v>
      </c>
      <c r="O377" s="1133" t="s">
        <v>290</v>
      </c>
      <c r="P377" s="1133" t="s">
        <v>290</v>
      </c>
      <c r="Q377" s="1133" t="s">
        <v>290</v>
      </c>
      <c r="R377" s="1133" t="s">
        <v>290</v>
      </c>
      <c r="S377" s="1133" t="s">
        <v>290</v>
      </c>
      <c r="T377" s="1134" t="s">
        <v>290</v>
      </c>
      <c r="U377" s="1135" t="s">
        <v>290</v>
      </c>
      <c r="V377" s="1133" t="s">
        <v>290</v>
      </c>
      <c r="W377" s="1133" t="s">
        <v>290</v>
      </c>
      <c r="X377" s="1133" t="s">
        <v>290</v>
      </c>
      <c r="Y377" s="1136" t="s">
        <v>290</v>
      </c>
      <c r="Z377" s="1131"/>
    </row>
    <row r="378" spans="2:32" outlineLevel="1">
      <c r="B378" s="1381" t="s">
        <v>473</v>
      </c>
      <c r="C378" s="456">
        <f>IF('R8a - Net Debt input'!D177 = "","",'R8a - Net Debt input'!D177)</f>
        <v>41228</v>
      </c>
      <c r="D378" s="456">
        <f>IF('R8a - Net Debt input'!E177 = "","",'R8a - Net Debt input'!E177)</f>
        <v>43795</v>
      </c>
      <c r="E378" s="1570" t="str">
        <f>IF('R8a - Net Debt input'!F177 = "","",'R8a - Net Debt input'!F177)</f>
        <v>7 YR SWAP: PAY 6M Libor +79 bp GBP 108.2 M RCV 2.90000% CAD 172.0 M MAT: 26-NOV-2019</v>
      </c>
      <c r="F378" s="1571"/>
      <c r="G378" s="1571"/>
      <c r="H378" s="1571"/>
      <c r="I378" s="1572"/>
      <c r="J378" s="374"/>
      <c r="K378" s="374"/>
      <c r="L378" s="374"/>
      <c r="M378" s="1394">
        <v>0</v>
      </c>
      <c r="N378" s="1394">
        <v>0</v>
      </c>
      <c r="O378" s="1394">
        <v>0</v>
      </c>
      <c r="P378" s="1394">
        <v>0</v>
      </c>
      <c r="Q378" s="1394">
        <v>-1.5243384499999999</v>
      </c>
      <c r="R378" s="1394">
        <v>-2.1</v>
      </c>
      <c r="S378" s="1394">
        <v>-1</v>
      </c>
      <c r="T378" s="1394">
        <v>0</v>
      </c>
      <c r="U378" s="1394">
        <v>0</v>
      </c>
      <c r="V378" s="1394">
        <v>0</v>
      </c>
      <c r="W378" s="1394">
        <v>0</v>
      </c>
      <c r="X378" s="1394">
        <v>0</v>
      </c>
      <c r="Y378" s="1394">
        <v>0</v>
      </c>
      <c r="Z378" s="1506"/>
    </row>
    <row r="379" spans="2:32" outlineLevel="1">
      <c r="B379" s="1382" t="s">
        <v>476</v>
      </c>
      <c r="C379" s="456">
        <f>IF('R8a - Net Debt input'!D178 = "","",'R8a - Net Debt input'!D178)</f>
        <v>41228</v>
      </c>
      <c r="D379" s="456">
        <f>IF('R8a - Net Debt input'!E178 = "","",'R8a - Net Debt input'!E178)</f>
        <v>43795</v>
      </c>
      <c r="E379" s="1570" t="str">
        <f>IF('R8a - Net Debt input'!F178 = "","",'R8a - Net Debt input'!F178)</f>
        <v>7 YR SWAP: PAY 2.12400% GBP 143.4 M RCV 2.90000% CAD 228.0 M MAT: 26-NOV-2019</v>
      </c>
      <c r="F379" s="1571"/>
      <c r="G379" s="1571"/>
      <c r="H379" s="1571"/>
      <c r="I379" s="1572"/>
      <c r="J379" s="374"/>
      <c r="K379" s="374"/>
      <c r="L379" s="374"/>
      <c r="M379" s="1394">
        <v>0</v>
      </c>
      <c r="N379" s="1394">
        <v>0</v>
      </c>
      <c r="O379" s="1394">
        <v>0</v>
      </c>
      <c r="P379" s="1394">
        <v>0</v>
      </c>
      <c r="Q379" s="1394">
        <v>-0.82640361000000029</v>
      </c>
      <c r="R379" s="1394">
        <v>-2.4</v>
      </c>
      <c r="S379" s="1394">
        <v>-0.8</v>
      </c>
      <c r="T379" s="1394">
        <v>0</v>
      </c>
      <c r="U379" s="1394">
        <v>0</v>
      </c>
      <c r="V379" s="1394">
        <v>0</v>
      </c>
      <c r="W379" s="1394">
        <v>0</v>
      </c>
      <c r="X379" s="1394">
        <v>0</v>
      </c>
      <c r="Y379" s="1394">
        <v>0</v>
      </c>
      <c r="Z379" s="1506"/>
    </row>
    <row r="380" spans="2:32" outlineLevel="1">
      <c r="B380" s="1382" t="s">
        <v>477</v>
      </c>
      <c r="C380" s="456">
        <f>IF('R8a - Net Debt input'!D179 = "","",'R8a - Net Debt input'!D179)</f>
        <v>41290</v>
      </c>
      <c r="D380" s="456">
        <f>IF('R8a - Net Debt input'!E179 = "","",'R8a - Net Debt input'!E179)</f>
        <v>43125</v>
      </c>
      <c r="E380" s="1570" t="str">
        <f>IF('R8a - Net Debt input'!F179 = "","",'R8a - Net Debt input'!F179)</f>
        <v>5 YR SWAP: PAY 6M Libor +68 bp GBP 136.1 M RCV 3M CDOR +86 bp CAD 215.0 M MAT: 25-JAN-2018</v>
      </c>
      <c r="F380" s="1571"/>
      <c r="G380" s="1571"/>
      <c r="H380" s="1571"/>
      <c r="I380" s="1572"/>
      <c r="J380" s="374"/>
      <c r="K380" s="374"/>
      <c r="L380" s="374"/>
      <c r="M380" s="1394">
        <v>0</v>
      </c>
      <c r="N380" s="1394">
        <v>0</v>
      </c>
      <c r="O380" s="1394">
        <v>0</v>
      </c>
      <c r="P380" s="1394">
        <v>0</v>
      </c>
      <c r="Q380" s="1394">
        <v>-0.82437245999999975</v>
      </c>
      <c r="R380" s="1394">
        <v>0</v>
      </c>
      <c r="S380" s="1394">
        <v>0</v>
      </c>
      <c r="T380" s="1394">
        <v>0</v>
      </c>
      <c r="U380" s="1394">
        <v>0</v>
      </c>
      <c r="V380" s="1394">
        <v>0</v>
      </c>
      <c r="W380" s="1394">
        <v>0</v>
      </c>
      <c r="X380" s="1394">
        <v>0</v>
      </c>
      <c r="Y380" s="1394">
        <v>0</v>
      </c>
      <c r="Z380" s="1506"/>
    </row>
    <row r="381" spans="2:32" outlineLevel="1">
      <c r="B381" s="1382" t="s">
        <v>478</v>
      </c>
      <c r="C381" s="456">
        <f>IF('R8a - Net Debt input'!D180 = "","",'R8a - Net Debt input'!D180)</f>
        <v>41171</v>
      </c>
      <c r="D381" s="456">
        <f>IF('R8a - Net Debt input'!E180 = "","",'R8a - Net Debt input'!E180)</f>
        <v>48484</v>
      </c>
      <c r="E381" s="1570" t="str">
        <f>IF('R8a - Net Debt input'!F180 = "","",'R8a - Net Debt input'!F180)</f>
        <v>20 YR SWAP: PAY 6M Libor +110 bp GBP 80.5 M RCV 3.35000% EUR 100.0 M MAT: 27-SEP-2032</v>
      </c>
      <c r="F381" s="1571"/>
      <c r="G381" s="1571"/>
      <c r="H381" s="1571"/>
      <c r="I381" s="1572"/>
      <c r="J381" s="374"/>
      <c r="K381" s="374"/>
      <c r="L381" s="374"/>
      <c r="M381" s="1394">
        <v>0</v>
      </c>
      <c r="N381" s="1394">
        <v>0</v>
      </c>
      <c r="O381" s="1394">
        <v>0</v>
      </c>
      <c r="P381" s="1394">
        <v>0</v>
      </c>
      <c r="Q381" s="1394">
        <v>-1.6563580799999997</v>
      </c>
      <c r="R381" s="1394">
        <v>-1.4</v>
      </c>
      <c r="S381" s="1394">
        <v>-1.4</v>
      </c>
      <c r="T381" s="1394">
        <v>-1.8</v>
      </c>
      <c r="U381" s="1394">
        <v>-1.85817671</v>
      </c>
      <c r="V381" s="1394">
        <v>-1.6599531000000001</v>
      </c>
      <c r="W381" s="1394">
        <v>-1.3139115299999999</v>
      </c>
      <c r="X381" s="1394">
        <v>-1.1543684999999999</v>
      </c>
      <c r="Y381" s="1394">
        <v>-1.0175065599999999</v>
      </c>
      <c r="Z381" s="1506"/>
    </row>
    <row r="382" spans="2:32" outlineLevel="1">
      <c r="B382" s="1382" t="s">
        <v>479</v>
      </c>
      <c r="C382" s="456">
        <f>IF('R8a - Net Debt input'!D181 = "","",'R8a - Net Debt input'!D181)</f>
        <v>41297</v>
      </c>
      <c r="D382" s="456">
        <f>IF('R8a - Net Debt input'!E181 = "","",'R8a - Net Debt input'!E181)</f>
        <v>49339</v>
      </c>
      <c r="E382" s="1570" t="str">
        <f>IF('R8a - Net Debt input'!F181 = "","",'R8a - Net Debt input'!F181)</f>
        <v>22 YR SWAP: PAY 6M Libor +101 bp GBP 84.0 M RCV 3.21000% EUR 100.0 M MAT: 30-JAN-2035</v>
      </c>
      <c r="F382" s="1571"/>
      <c r="G382" s="1571"/>
      <c r="H382" s="1571"/>
      <c r="I382" s="1572"/>
      <c r="J382" s="374"/>
      <c r="K382" s="374"/>
      <c r="L382" s="374"/>
      <c r="M382" s="1394">
        <v>0</v>
      </c>
      <c r="N382" s="1394">
        <v>0</v>
      </c>
      <c r="O382" s="1394">
        <v>0</v>
      </c>
      <c r="P382" s="1394">
        <v>0</v>
      </c>
      <c r="Q382" s="1394">
        <v>-1.5684953699999997</v>
      </c>
      <c r="R382" s="1394">
        <v>-1.3</v>
      </c>
      <c r="S382" s="1394">
        <v>-1.1000000000000001</v>
      </c>
      <c r="T382" s="1394">
        <v>-1.6</v>
      </c>
      <c r="U382" s="1394">
        <v>-1.7750195900000001</v>
      </c>
      <c r="V382" s="1394">
        <v>-1.5624788799999998</v>
      </c>
      <c r="W382" s="1394">
        <v>-1.2244709499999999</v>
      </c>
      <c r="X382" s="1394">
        <v>-1.02935139</v>
      </c>
      <c r="Y382" s="1394">
        <v>-0.89569887000000004</v>
      </c>
      <c r="Z382" s="1506"/>
    </row>
    <row r="383" spans="2:32" outlineLevel="1">
      <c r="B383" s="1382" t="s">
        <v>480</v>
      </c>
      <c r="C383" s="456">
        <f>IF('R8a - Net Debt input'!D182 = "","",'R8a - Net Debt input'!D182)</f>
        <v>40802</v>
      </c>
      <c r="D383" s="456">
        <f>IF('R8a - Net Debt input'!E182 = "","",'R8a - Net Debt input'!E182)</f>
        <v>46288</v>
      </c>
      <c r="E383" s="1570" t="str">
        <f>IF('R8a - Net Debt input'!F182 = "","",'R8a - Net Debt input'!F182)</f>
        <v>15 YR SWAP: PAY 6M Libor +115 bp GBP 20.3 M RCV 3.30000% HKD 250.0 M MAT: 23-SEP-2026</v>
      </c>
      <c r="F383" s="1571"/>
      <c r="G383" s="1571"/>
      <c r="H383" s="1571"/>
      <c r="I383" s="1572"/>
      <c r="J383" s="374"/>
      <c r="K383" s="374"/>
      <c r="L383" s="374"/>
      <c r="M383" s="1394">
        <v>0</v>
      </c>
      <c r="N383" s="1394">
        <v>0</v>
      </c>
      <c r="O383" s="1394">
        <v>0</v>
      </c>
      <c r="P383" s="1394">
        <v>0</v>
      </c>
      <c r="Q383" s="1394">
        <v>-0.45030845999999997</v>
      </c>
      <c r="R383" s="1394">
        <v>-0.4</v>
      </c>
      <c r="S383" s="1394">
        <v>-0.4</v>
      </c>
      <c r="T383" s="1394">
        <v>-0.5</v>
      </c>
      <c r="U383" s="1394">
        <v>-0.50891167000000004</v>
      </c>
      <c r="V383" s="1394">
        <v>-0.45880998000000001</v>
      </c>
      <c r="W383" s="1394">
        <v>-0.37281409999999998</v>
      </c>
      <c r="X383" s="1394">
        <v>-0.33255491999999998</v>
      </c>
      <c r="Y383" s="1394">
        <v>-0.29655842999999998</v>
      </c>
      <c r="Z383" s="1506"/>
    </row>
    <row r="384" spans="2:32" outlineLevel="1">
      <c r="B384" s="1382" t="s">
        <v>481</v>
      </c>
      <c r="C384" s="456">
        <f>IF('R8a - Net Debt input'!D183 = "","",'R8a - Net Debt input'!D183)</f>
        <v>41248</v>
      </c>
      <c r="D384" s="456">
        <f>IF('R8a - Net Debt input'!E183 = "","",'R8a - Net Debt input'!E183)</f>
        <v>46734</v>
      </c>
      <c r="E384" s="1570" t="str">
        <f>IF('R8a - Net Debt input'!F183 = "","",'R8a - Net Debt input'!F183)</f>
        <v>15 YR SWAP: PAY 6M Libor +98 bp GBP 24.0 M RCV 3.10000% HKD 300.0 M MAT: 13-DEC-2027</v>
      </c>
      <c r="F384" s="1571"/>
      <c r="G384" s="1571"/>
      <c r="H384" s="1571"/>
      <c r="I384" s="1572"/>
      <c r="J384" s="374"/>
      <c r="K384" s="374"/>
      <c r="L384" s="374"/>
      <c r="M384" s="1394">
        <v>0</v>
      </c>
      <c r="N384" s="1394">
        <v>0</v>
      </c>
      <c r="O384" s="1394">
        <v>0</v>
      </c>
      <c r="P384" s="1394">
        <v>0</v>
      </c>
      <c r="Q384" s="1394">
        <v>-0.53813014000000003</v>
      </c>
      <c r="R384" s="1394">
        <v>-0.5</v>
      </c>
      <c r="S384" s="1394">
        <v>-0.4</v>
      </c>
      <c r="T384" s="1394">
        <v>-0.5</v>
      </c>
      <c r="U384" s="1394">
        <v>-0.59892956000000008</v>
      </c>
      <c r="V384" s="1394">
        <v>-0.54202727000000006</v>
      </c>
      <c r="W384" s="1394">
        <v>-0.44352613000000002</v>
      </c>
      <c r="X384" s="1394">
        <v>-0.38947213000000003</v>
      </c>
      <c r="Y384" s="1394">
        <v>-0.34967303000000005</v>
      </c>
      <c r="Z384" s="1506"/>
    </row>
    <row r="385" spans="2:26" outlineLevel="1">
      <c r="B385" s="1382" t="s">
        <v>482</v>
      </c>
      <c r="C385" s="456">
        <f>IF('R8a - Net Debt input'!D184 = "","",'R8a - Net Debt input'!D184)</f>
        <v>41302</v>
      </c>
      <c r="D385" s="456">
        <f>IF('R8a - Net Debt input'!E184 = "","",'R8a - Net Debt input'!E184)</f>
        <v>46790</v>
      </c>
      <c r="E385" s="1570" t="str">
        <f>IF('R8a - Net Debt input'!F184 = "","",'R8a - Net Debt input'!F184)</f>
        <v>15 YR SWAP: PAY 6M Libor +88 bp GBP 24.6 M RCV 3.25000% HKD 300.0 M MAT: 07-FEB-2028</v>
      </c>
      <c r="F385" s="1571"/>
      <c r="G385" s="1571"/>
      <c r="H385" s="1571"/>
      <c r="I385" s="1572"/>
      <c r="J385" s="374"/>
      <c r="K385" s="374"/>
      <c r="L385" s="374"/>
      <c r="M385" s="1394">
        <v>0</v>
      </c>
      <c r="N385" s="1394">
        <v>0</v>
      </c>
      <c r="O385" s="1394">
        <v>0</v>
      </c>
      <c r="P385" s="1394">
        <v>0</v>
      </c>
      <c r="Q385" s="1394">
        <v>-0.56692757999999999</v>
      </c>
      <c r="R385" s="1394">
        <v>-0.6</v>
      </c>
      <c r="S385" s="1394">
        <v>-0.5</v>
      </c>
      <c r="T385" s="1394">
        <v>-0.6</v>
      </c>
      <c r="U385" s="1394">
        <v>-0.65978494999999993</v>
      </c>
      <c r="V385" s="1394">
        <v>-0.59931760000000001</v>
      </c>
      <c r="W385" s="1394">
        <v>-0.50087309999999996</v>
      </c>
      <c r="X385" s="1394">
        <v>-0.44517260999999997</v>
      </c>
      <c r="Y385" s="1394">
        <v>-0.40395693999999999</v>
      </c>
      <c r="Z385" s="1506"/>
    </row>
    <row r="386" spans="2:26" outlineLevel="1">
      <c r="B386" s="1382" t="s">
        <v>486</v>
      </c>
      <c r="C386" s="456">
        <f>IF('R8a - Net Debt input'!D185 = "","",'R8a - Net Debt input'!D185)</f>
        <v>41296</v>
      </c>
      <c r="D386" s="456">
        <f>IF('R8a - Net Debt input'!E185 = "","",'R8a - Net Debt input'!E185)</f>
        <v>45686</v>
      </c>
      <c r="E386" s="1570" t="str">
        <f>IF('R8a - Net Debt input'!F185 = "","",'R8a - Net Debt input'!F185)</f>
        <v>12 YR SWAP: PAY 6M Libor +83 bp GBP 134.7 M RCV 4.35000% NOK 1190.0 M MAT: 29-JAN-2025</v>
      </c>
      <c r="F386" s="1571"/>
      <c r="G386" s="1571"/>
      <c r="H386" s="1571"/>
      <c r="I386" s="1572"/>
      <c r="J386" s="374"/>
      <c r="K386" s="374"/>
      <c r="L386" s="374"/>
      <c r="M386" s="1394">
        <v>0</v>
      </c>
      <c r="N386" s="1394">
        <v>0</v>
      </c>
      <c r="O386" s="1394">
        <v>0</v>
      </c>
      <c r="P386" s="1394">
        <v>0</v>
      </c>
      <c r="Q386" s="1394">
        <v>-3.0250491800000008</v>
      </c>
      <c r="R386" s="1394">
        <v>-2.5</v>
      </c>
      <c r="S386" s="1394">
        <v>-2</v>
      </c>
      <c r="T386" s="1394">
        <v>-2.7</v>
      </c>
      <c r="U386" s="1394">
        <v>-3.1100442899999998</v>
      </c>
      <c r="V386" s="1394">
        <v>-2.75796179</v>
      </c>
      <c r="W386" s="1394">
        <v>-2.2067631599999999</v>
      </c>
      <c r="X386" s="1394">
        <v>-1.5925528200000001</v>
      </c>
      <c r="Y386" s="1394">
        <v>0</v>
      </c>
      <c r="Z386" s="1506"/>
    </row>
    <row r="387" spans="2:26" outlineLevel="1">
      <c r="B387" s="1382" t="s">
        <v>980</v>
      </c>
      <c r="C387" s="456">
        <f>IF('R8a - Net Debt input'!D186 = "","",'R8a - Net Debt input'!D186)</f>
        <v>41163</v>
      </c>
      <c r="D387" s="456">
        <f>IF('R8a - Net Debt input'!E186 = "","",'R8a - Net Debt input'!E186)</f>
        <v>42998</v>
      </c>
      <c r="E387" s="1570" t="str">
        <f>IF('R8a - Net Debt input'!F186 = "","",'R8a - Net Debt input'!F186)</f>
        <v>5 YR SWAP: PAY 6M Libor +73 bp GBP 206.4 M RCV 2.73000% CAD 322.5 M MAT: 20-SEP-2017</v>
      </c>
      <c r="F387" s="1571"/>
      <c r="G387" s="1571"/>
      <c r="H387" s="1571"/>
      <c r="I387" s="1572"/>
      <c r="J387" s="374"/>
      <c r="K387" s="374"/>
      <c r="L387" s="374"/>
      <c r="M387" s="1394">
        <v>0</v>
      </c>
      <c r="N387" s="1394">
        <v>0</v>
      </c>
      <c r="O387" s="1394">
        <v>0</v>
      </c>
      <c r="P387" s="1394">
        <v>0</v>
      </c>
      <c r="Q387" s="1394">
        <v>-1.3521356800000002</v>
      </c>
      <c r="R387" s="1394">
        <v>0</v>
      </c>
      <c r="S387" s="1394">
        <v>0</v>
      </c>
      <c r="T387" s="1394">
        <v>0</v>
      </c>
      <c r="U387" s="1394">
        <v>0</v>
      </c>
      <c r="V387" s="1394">
        <v>0</v>
      </c>
      <c r="W387" s="1394">
        <v>0</v>
      </c>
      <c r="X387" s="1394">
        <v>0</v>
      </c>
      <c r="Y387" s="1394">
        <v>0</v>
      </c>
      <c r="Z387" s="1506"/>
    </row>
    <row r="388" spans="2:26" outlineLevel="1">
      <c r="B388" s="1382" t="s">
        <v>981</v>
      </c>
      <c r="C388" s="456">
        <f>IF('R8a - Net Debt input'!D187 = "","",'R8a - Net Debt input'!D187)</f>
        <v>41163</v>
      </c>
      <c r="D388" s="456">
        <f>IF('R8a - Net Debt input'!E187 = "","",'R8a - Net Debt input'!E187)</f>
        <v>42998</v>
      </c>
      <c r="E388" s="1570" t="str">
        <f>IF('R8a - Net Debt input'!F187 = "","",'R8a - Net Debt input'!F187)</f>
        <v>5 YR SWAP: PAY 1.81875% GBP 273.8 M RCV 2.73000% CAD 427.5 M MAT: 20-SEP-2017</v>
      </c>
      <c r="F388" s="1571"/>
      <c r="G388" s="1571"/>
      <c r="H388" s="1571"/>
      <c r="I388" s="1572"/>
      <c r="J388" s="374"/>
      <c r="K388" s="374"/>
      <c r="L388" s="374"/>
      <c r="M388" s="1394">
        <v>0</v>
      </c>
      <c r="N388" s="1394">
        <v>0</v>
      </c>
      <c r="O388" s="1394">
        <v>0</v>
      </c>
      <c r="P388" s="1394">
        <v>0</v>
      </c>
      <c r="Q388" s="1394">
        <v>-1.0211920499999998</v>
      </c>
      <c r="R388" s="1394">
        <v>0</v>
      </c>
      <c r="S388" s="1394">
        <v>0</v>
      </c>
      <c r="T388" s="1394">
        <v>0</v>
      </c>
      <c r="U388" s="1394">
        <v>0</v>
      </c>
      <c r="V388" s="1394">
        <v>0</v>
      </c>
      <c r="W388" s="1394">
        <v>0</v>
      </c>
      <c r="X388" s="1394">
        <v>0</v>
      </c>
      <c r="Y388" s="1394">
        <v>0</v>
      </c>
      <c r="Z388" s="1506"/>
    </row>
    <row r="389" spans="2:26" outlineLevel="1">
      <c r="B389" s="1382" t="s">
        <v>982</v>
      </c>
      <c r="C389" s="456">
        <f>IF('R8a - Net Debt input'!D188 = "","",'R8a - Net Debt input'!D188)</f>
        <v>43431</v>
      </c>
      <c r="D389" s="456">
        <f>IF('R8a - Net Debt input'!E188 = "","",'R8a - Net Debt input'!E188)</f>
        <v>48918</v>
      </c>
      <c r="E389" s="1570" t="str">
        <f>IF('R8a - Net Debt input'!F188 = "","",'R8a - Net Debt input'!F188)</f>
        <v>15 YR SWAP: PAY 2.79350% GBP 91.2 M RCV 3.13500% NOK 1000.0 M MAT: 05-DEC-2033</v>
      </c>
      <c r="F389" s="1571"/>
      <c r="G389" s="1571"/>
      <c r="H389" s="1571"/>
      <c r="I389" s="1572"/>
      <c r="J389" s="374"/>
      <c r="K389" s="374"/>
      <c r="L389" s="374"/>
      <c r="M389" s="1394">
        <v>0</v>
      </c>
      <c r="N389" s="1394">
        <v>0</v>
      </c>
      <c r="O389" s="1394">
        <v>0</v>
      </c>
      <c r="P389" s="1394">
        <v>0</v>
      </c>
      <c r="Q389" s="1394">
        <v>0</v>
      </c>
      <c r="R389" s="1394">
        <v>0</v>
      </c>
      <c r="S389" s="1394">
        <v>-0.1</v>
      </c>
      <c r="T389" s="1394">
        <v>-0.1</v>
      </c>
      <c r="U389" s="1394">
        <v>-0.11598944</v>
      </c>
      <c r="V389" s="1394">
        <v>-0.10900575</v>
      </c>
      <c r="W389" s="1394">
        <v>-0.10202206</v>
      </c>
      <c r="X389" s="1394">
        <v>-0.10900575</v>
      </c>
      <c r="Y389" s="1394">
        <v>-0.10900575</v>
      </c>
      <c r="Z389" s="1506"/>
    </row>
    <row r="390" spans="2:26" outlineLevel="1">
      <c r="B390" s="1382" t="s">
        <v>983</v>
      </c>
      <c r="C390" s="456">
        <f>IF('R8a - Net Debt input'!D189 = "","",'R8a - Net Debt input'!D189)</f>
        <v>43504</v>
      </c>
      <c r="D390" s="456">
        <f>IF('R8a - Net Debt input'!E189 = "","",'R8a - Net Debt input'!E189)</f>
        <v>50816</v>
      </c>
      <c r="E390" s="1570" t="str">
        <f>IF('R8a - Net Debt input'!F189 = "","",'R8a - Net Debt input'!F189)</f>
        <v>20 YR SWAP: PAY 2.70600% GBP 98.4 M RCV 2.03700% EUR 112.5 M MAT: 15-FEB-2039</v>
      </c>
      <c r="F390" s="1571"/>
      <c r="G390" s="1571"/>
      <c r="H390" s="1571"/>
      <c r="I390" s="1572"/>
      <c r="J390" s="374"/>
      <c r="K390" s="374"/>
      <c r="L390" s="374"/>
      <c r="M390" s="1394">
        <v>0</v>
      </c>
      <c r="N390" s="1394">
        <v>0</v>
      </c>
      <c r="O390" s="1394">
        <v>0</v>
      </c>
      <c r="P390" s="1394">
        <v>0</v>
      </c>
      <c r="Q390" s="1394">
        <v>0</v>
      </c>
      <c r="R390" s="1394">
        <v>0</v>
      </c>
      <c r="S390" s="1394">
        <v>0.8</v>
      </c>
      <c r="T390" s="1394">
        <v>0.7</v>
      </c>
      <c r="U390" s="1394">
        <v>0.71238854000000007</v>
      </c>
      <c r="V390" s="1394">
        <v>0.71426646999999999</v>
      </c>
      <c r="W390" s="1394">
        <v>0.71711930000000002</v>
      </c>
      <c r="X390" s="1394">
        <v>0.71894904000000004</v>
      </c>
      <c r="Y390" s="1394">
        <v>0.71434565000000005</v>
      </c>
      <c r="Z390" s="1506"/>
    </row>
    <row r="391" spans="2:26" outlineLevel="1">
      <c r="B391" s="1382" t="s">
        <v>984</v>
      </c>
      <c r="C391" s="456">
        <f>IF('R8a - Net Debt input'!D190 = "","",'R8a - Net Debt input'!D190)</f>
        <v>43732</v>
      </c>
      <c r="D391" s="456">
        <f>IF('R8a - Net Debt input'!E190 = "","",'R8a - Net Debt input'!E190)</f>
        <v>49221</v>
      </c>
      <c r="E391" s="1570" t="str">
        <f>IF('R8a - Net Debt input'!F190 = "","",'R8a - Net Debt input'!F190)</f>
        <v>15 YR SWAP: PAY 6M Libor +105 bp GBP 38.2 M RCV 2.71000% AUD 70.0 M MAT: 04-OCT-2034</v>
      </c>
      <c r="F391" s="1571"/>
      <c r="G391" s="1571"/>
      <c r="H391" s="1571"/>
      <c r="I391" s="1572"/>
      <c r="J391" s="374"/>
      <c r="K391" s="374"/>
      <c r="L391" s="374"/>
      <c r="M391" s="1394">
        <v>0</v>
      </c>
      <c r="N391" s="1394">
        <v>0</v>
      </c>
      <c r="O391" s="1394">
        <v>0</v>
      </c>
      <c r="P391" s="1394">
        <v>0</v>
      </c>
      <c r="Q391" s="1394">
        <v>0</v>
      </c>
      <c r="R391" s="1394">
        <v>0</v>
      </c>
      <c r="S391" s="1394">
        <v>0</v>
      </c>
      <c r="T391" s="1394">
        <v>-0.3</v>
      </c>
      <c r="U391" s="1394">
        <v>-0.59493780000000007</v>
      </c>
      <c r="V391" s="1394">
        <v>-0.50043490000000002</v>
      </c>
      <c r="W391" s="1394">
        <v>-0.33641859999999996</v>
      </c>
      <c r="X391" s="1394">
        <v>-0.26217832000000002</v>
      </c>
      <c r="Y391" s="1394">
        <v>-0.19479429999999998</v>
      </c>
      <c r="Z391" s="1506"/>
    </row>
    <row r="392" spans="2:26" outlineLevel="1">
      <c r="B392" s="1382" t="s">
        <v>985</v>
      </c>
      <c r="C392" s="456">
        <f>IF('R8a - Net Debt input'!D191 = "","",'R8a - Net Debt input'!D191)</f>
        <v>43802</v>
      </c>
      <c r="D392" s="456">
        <f>IF('R8a - Net Debt input'!E191 = "","",'R8a - Net Debt input'!E191)</f>
        <v>51114</v>
      </c>
      <c r="E392" s="1570" t="str">
        <f>IF('R8a - Net Debt input'!F191 = "","",'R8a - Net Debt input'!F191)</f>
        <v>20 YR SWAP: PAY 2.21700% GBP 43.4 M RCV 3.12000% AUD 82.0 M MAT: 10-DEC-2039</v>
      </c>
      <c r="F392" s="1571"/>
      <c r="G392" s="1571"/>
      <c r="H392" s="1571"/>
      <c r="I392" s="1572"/>
      <c r="J392" s="374"/>
      <c r="K392" s="374"/>
      <c r="L392" s="374"/>
      <c r="M392" s="1394">
        <v>0</v>
      </c>
      <c r="N392" s="1394">
        <v>0</v>
      </c>
      <c r="O392" s="1394">
        <v>0</v>
      </c>
      <c r="P392" s="1394">
        <v>0</v>
      </c>
      <c r="Q392" s="1394">
        <v>0</v>
      </c>
      <c r="R392" s="1394">
        <v>0</v>
      </c>
      <c r="S392" s="1394">
        <v>0</v>
      </c>
      <c r="T392" s="1394">
        <v>-0.5</v>
      </c>
      <c r="U392" s="1394">
        <v>-0.44763415000000001</v>
      </c>
      <c r="V392" s="1394">
        <v>-0.44870247999999996</v>
      </c>
      <c r="W392" s="1394">
        <v>-0.44891075000000003</v>
      </c>
      <c r="X392" s="1394">
        <v>-0.44569871</v>
      </c>
      <c r="Y392" s="1394">
        <v>-0.44886410999999998</v>
      </c>
      <c r="Z392" s="1506"/>
    </row>
    <row r="393" spans="2:26" outlineLevel="1">
      <c r="B393" s="1382" t="s">
        <v>986</v>
      </c>
      <c r="C393" s="456">
        <f>IF('R8a - Net Debt input'!D192 = "","",'R8a - Net Debt input'!D192)</f>
        <v>43843</v>
      </c>
      <c r="D393" s="456">
        <f>IF('R8a - Net Debt input'!E192 = "","",'R8a - Net Debt input'!E192)</f>
        <v>45677</v>
      </c>
      <c r="E393" s="1570" t="str">
        <f>IF('R8a - Net Debt input'!F192 = "","",'R8a - Net Debt input'!F192)</f>
        <v>5 YR SWAP: PAY 1.35180% GBP 342.5 M RCV 0.19000% EUR 400.0 M MAT: 20-JAN-2025</v>
      </c>
      <c r="F393" s="1571"/>
      <c r="G393" s="1571"/>
      <c r="H393" s="1571"/>
      <c r="I393" s="1572"/>
      <c r="J393" s="374"/>
      <c r="K393" s="374"/>
      <c r="L393" s="374"/>
      <c r="M393" s="1394">
        <v>0</v>
      </c>
      <c r="N393" s="1394">
        <v>0</v>
      </c>
      <c r="O393" s="1394">
        <v>0</v>
      </c>
      <c r="P393" s="1394">
        <v>0</v>
      </c>
      <c r="Q393" s="1394">
        <v>0</v>
      </c>
      <c r="R393" s="1394">
        <v>0</v>
      </c>
      <c r="S393" s="1394">
        <v>0</v>
      </c>
      <c r="T393" s="1394">
        <v>4</v>
      </c>
      <c r="U393" s="1394">
        <v>3.97277638</v>
      </c>
      <c r="V393" s="1394">
        <v>3.9836729599999998</v>
      </c>
      <c r="W393" s="1394">
        <v>3.9949838900000003</v>
      </c>
      <c r="X393" s="1394">
        <v>3.2211049300000001</v>
      </c>
      <c r="Y393" s="1394">
        <v>0</v>
      </c>
      <c r="Z393" s="1506"/>
    </row>
    <row r="394" spans="2:26" outlineLevel="1">
      <c r="B394" s="1382" t="s">
        <v>987</v>
      </c>
      <c r="C394" s="456">
        <f>IF('R8a - Net Debt input'!D193 = "","",'R8a - Net Debt input'!D193)</f>
        <v>43843</v>
      </c>
      <c r="D394" s="456">
        <f>IF('R8a - Net Debt input'!E193 = "","",'R8a - Net Debt input'!E193)</f>
        <v>45677</v>
      </c>
      <c r="E394" s="1570" t="str">
        <f>IF('R8a - Net Debt input'!F193 = "","",'R8a - Net Debt input'!F193)</f>
        <v>5 YR SWAP: PAY 1.34600% GBP 85.8 M RCV 0.19000% EUR 100.0 M MAT: 20-JAN-2025</v>
      </c>
      <c r="F394" s="1571"/>
      <c r="G394" s="1571"/>
      <c r="H394" s="1571"/>
      <c r="I394" s="1572"/>
      <c r="J394" s="374"/>
      <c r="K394" s="374"/>
      <c r="L394" s="374"/>
      <c r="M394" s="1394">
        <v>0</v>
      </c>
      <c r="N394" s="1394">
        <v>0</v>
      </c>
      <c r="O394" s="1394">
        <v>0</v>
      </c>
      <c r="P394" s="1394">
        <v>0</v>
      </c>
      <c r="Q394" s="1394">
        <v>0</v>
      </c>
      <c r="R394" s="1394">
        <v>0</v>
      </c>
      <c r="S394" s="1394">
        <v>0</v>
      </c>
      <c r="T394" s="1394">
        <v>1</v>
      </c>
      <c r="U394" s="1394">
        <v>0.99003037999999999</v>
      </c>
      <c r="V394" s="1394">
        <v>0.99274582999999994</v>
      </c>
      <c r="W394" s="1394">
        <v>0.99556486</v>
      </c>
      <c r="X394" s="1394">
        <v>0.80271223000000003</v>
      </c>
      <c r="Y394" s="1394">
        <v>0</v>
      </c>
      <c r="Z394" s="1506"/>
    </row>
    <row r="395" spans="2:26" outlineLevel="1">
      <c r="B395" s="1382" t="s">
        <v>988</v>
      </c>
      <c r="C395" s="456">
        <f>IF('R8a - Net Debt input'!D194 = "","",'R8a - Net Debt input'!D194)</f>
        <v>43846</v>
      </c>
      <c r="D395" s="456">
        <f>IF('R8a - Net Debt input'!E194 = "","",'R8a - Net Debt input'!E194)</f>
        <v>46776</v>
      </c>
      <c r="E395" s="1570" t="str">
        <f>IF('R8a - Net Debt input'!F194 = "","",'R8a - Net Debt input'!F194)</f>
        <v>8 YR SWAP: RCV 2.24500% HKD 422.0 M PAY 1.38400% GBP 41.6 M MAT: 24-JAN-2028</v>
      </c>
      <c r="F395" s="1571"/>
      <c r="G395" s="1571"/>
      <c r="H395" s="1571"/>
      <c r="I395" s="1572"/>
      <c r="J395" s="374"/>
      <c r="K395" s="374"/>
      <c r="L395" s="374"/>
      <c r="M395" s="1394">
        <v>0</v>
      </c>
      <c r="N395" s="1394">
        <v>0</v>
      </c>
      <c r="O395" s="1394">
        <v>0</v>
      </c>
      <c r="P395" s="1394">
        <v>0</v>
      </c>
      <c r="Q395" s="1394">
        <v>0</v>
      </c>
      <c r="R395" s="1394">
        <v>0</v>
      </c>
      <c r="S395" s="1394">
        <v>0</v>
      </c>
      <c r="T395" s="1394">
        <v>-0.3</v>
      </c>
      <c r="U395" s="1394">
        <v>-0.30756566999999996</v>
      </c>
      <c r="V395" s="1394">
        <v>-0.30841061999999997</v>
      </c>
      <c r="W395" s="1394">
        <v>-0.30925558000000003</v>
      </c>
      <c r="X395" s="1394">
        <v>-0.30841061999999997</v>
      </c>
      <c r="Y395" s="1394">
        <v>-0.30841061999999997</v>
      </c>
      <c r="Z395" s="1506"/>
    </row>
    <row r="396" spans="2:26" outlineLevel="1">
      <c r="B396" s="1382" t="s">
        <v>989</v>
      </c>
      <c r="C396" s="456">
        <f>IF('R8a - Net Debt input'!D195 = "","",'R8a - Net Debt input'!D195)</f>
        <v>43852</v>
      </c>
      <c r="D396" s="456">
        <f>IF('R8a - Net Debt input'!E195 = "","",'R8a - Net Debt input'!E195)</f>
        <v>47877</v>
      </c>
      <c r="E396" s="1570" t="str">
        <f>IF('R8a - Net Debt input'!F195 = "","",'R8a - Net Debt input'!F195)</f>
        <v>11 YR SWAP: RCV 2.50000% USD 85.0 M PAY 1.57700% GBP 65.2 M MAT: 29-JAN-2031</v>
      </c>
      <c r="F396" s="1571"/>
      <c r="G396" s="1571"/>
      <c r="H396" s="1571"/>
      <c r="I396" s="1572"/>
      <c r="J396" s="374"/>
      <c r="K396" s="374"/>
      <c r="L396" s="374"/>
      <c r="M396" s="1394">
        <v>0</v>
      </c>
      <c r="N396" s="1394">
        <v>0</v>
      </c>
      <c r="O396" s="1394">
        <v>0</v>
      </c>
      <c r="P396" s="1394">
        <v>0</v>
      </c>
      <c r="Q396" s="1394">
        <v>0</v>
      </c>
      <c r="R396" s="1394">
        <v>0</v>
      </c>
      <c r="S396" s="1394">
        <v>0</v>
      </c>
      <c r="T396" s="1394">
        <v>-0.6</v>
      </c>
      <c r="U396" s="1394">
        <v>-0.51638397999999996</v>
      </c>
      <c r="V396" s="1394">
        <v>-0.51356809999999997</v>
      </c>
      <c r="W396" s="1394">
        <v>-0.51075223000000003</v>
      </c>
      <c r="X396" s="1394">
        <v>-0.51356811000000002</v>
      </c>
      <c r="Y396" s="1394">
        <v>-0.51356811000000002</v>
      </c>
      <c r="Z396" s="1506"/>
    </row>
    <row r="397" spans="2:26" outlineLevel="1">
      <c r="B397" s="1382" t="s">
        <v>990</v>
      </c>
      <c r="C397" s="456">
        <f>IF('R8a - Net Debt input'!D196 = "","",'R8a - Net Debt input'!D196)</f>
        <v>43874</v>
      </c>
      <c r="D397" s="456">
        <f>IF('R8a - Net Debt input'!E196 = "","",'R8a - Net Debt input'!E196)</f>
        <v>51186</v>
      </c>
      <c r="E397" s="1570" t="str">
        <f>IF('R8a - Net Debt input'!F196 = "","",'R8a - Net Debt input'!F196)</f>
        <v>20 YR SWAP: PAY 6M Libor +103 bp GBP 83.3 M RCV 1.15100% EUR 100.0 M MAT: 20-FEB-2040</v>
      </c>
      <c r="F397" s="1571"/>
      <c r="G397" s="1571"/>
      <c r="H397" s="1571"/>
      <c r="I397" s="1572"/>
      <c r="J397" s="374"/>
      <c r="K397" s="374"/>
      <c r="L397" s="374"/>
      <c r="M397" s="1394">
        <v>0</v>
      </c>
      <c r="N397" s="1394">
        <v>0</v>
      </c>
      <c r="O397" s="1394">
        <v>0</v>
      </c>
      <c r="P397" s="1394">
        <v>0</v>
      </c>
      <c r="Q397" s="1394">
        <v>0</v>
      </c>
      <c r="R397" s="1394">
        <v>0</v>
      </c>
      <c r="S397" s="1394">
        <v>0</v>
      </c>
      <c r="T397" s="1394">
        <v>0.3</v>
      </c>
      <c r="U397" s="1394">
        <v>-1.5918559999999998E-2</v>
      </c>
      <c r="V397" s="1394">
        <v>0.19642862</v>
      </c>
      <c r="W397" s="1394">
        <v>0.53836569999999995</v>
      </c>
      <c r="X397" s="1394">
        <v>0.71828795999999995</v>
      </c>
      <c r="Y397" s="1394">
        <v>0.85687857999999995</v>
      </c>
      <c r="Z397" s="1506"/>
    </row>
    <row r="398" spans="2:26" outlineLevel="1">
      <c r="B398" s="1382" t="s">
        <v>991</v>
      </c>
      <c r="C398" s="456">
        <f>IF('R8a - Net Debt input'!D197 = "","",'R8a - Net Debt input'!D197)</f>
        <v>43895</v>
      </c>
      <c r="D398" s="456">
        <f>IF('R8a - Net Debt input'!E197 = "","",'R8a - Net Debt input'!E197)</f>
        <v>48285</v>
      </c>
      <c r="E398" s="1570" t="str">
        <f>IF('R8a - Net Debt input'!F197 = "","",'R8a - Net Debt input'!F197)</f>
        <v>12 YR SWAP: PAY 1.33100% GBP 36.0 M RCV 2.02000% AUD 70.0 M MAT: 12-MAR-2032</v>
      </c>
      <c r="F398" s="1571"/>
      <c r="G398" s="1571"/>
      <c r="H398" s="1571"/>
      <c r="I398" s="1572"/>
      <c r="J398" s="374"/>
      <c r="K398" s="374"/>
      <c r="L398" s="374"/>
      <c r="M398" s="1394">
        <v>0</v>
      </c>
      <c r="N398" s="1394">
        <v>0</v>
      </c>
      <c r="O398" s="1394">
        <v>0</v>
      </c>
      <c r="P398" s="1394">
        <v>0</v>
      </c>
      <c r="Q398" s="1394">
        <v>0</v>
      </c>
      <c r="R398" s="1394">
        <v>0</v>
      </c>
      <c r="S398" s="1394">
        <v>0</v>
      </c>
      <c r="T398" s="1394">
        <v>-0.3</v>
      </c>
      <c r="U398" s="1394">
        <v>-0.29994653000000004</v>
      </c>
      <c r="V398" s="1394">
        <v>-0.3007531</v>
      </c>
      <c r="W398" s="1394">
        <v>-0.29944191999999997</v>
      </c>
      <c r="X398" s="1394">
        <v>-0.3007531</v>
      </c>
      <c r="Y398" s="1394">
        <v>-0.3007531</v>
      </c>
      <c r="Z398" s="1506"/>
    </row>
    <row r="399" spans="2:26" outlineLevel="1">
      <c r="B399" s="1382" t="s">
        <v>992</v>
      </c>
      <c r="C399" s="456">
        <f>IF('R8a - Net Debt input'!D198 = "","",'R8a - Net Debt input'!D198)</f>
        <v>44029</v>
      </c>
      <c r="D399" s="456">
        <f>IF('R8a - Net Debt input'!E198 = "","",'R8a - Net Debt input'!E198)</f>
        <v>49514</v>
      </c>
      <c r="E399" s="1570" t="str">
        <f>IF('R8a - Net Debt input'!F198 = "","",'R8a - Net Debt input'!F198)</f>
        <v>15 YR SWAP: PAY 1.41800% GBP 30.6 M RCV 2.50000% AUD 55.0 M MAT: 24-JUL-2035</v>
      </c>
      <c r="F399" s="1571"/>
      <c r="G399" s="1571"/>
      <c r="H399" s="1571"/>
      <c r="I399" s="1572"/>
      <c r="J399" s="374"/>
      <c r="K399" s="374"/>
      <c r="L399" s="374"/>
      <c r="M399" s="1394">
        <v>0</v>
      </c>
      <c r="N399" s="1394">
        <v>0</v>
      </c>
      <c r="O399" s="1394">
        <v>0</v>
      </c>
      <c r="P399" s="1394">
        <v>0</v>
      </c>
      <c r="Q399" s="1394">
        <v>0</v>
      </c>
      <c r="R399" s="1394">
        <v>0</v>
      </c>
      <c r="S399" s="1394">
        <v>0</v>
      </c>
      <c r="T399" s="1394">
        <v>0.2</v>
      </c>
      <c r="U399" s="1394">
        <v>-0.32462412000000002</v>
      </c>
      <c r="V399" s="1394">
        <v>-0.32343397999999995</v>
      </c>
      <c r="W399" s="1394">
        <v>-0.32224383000000001</v>
      </c>
      <c r="X399" s="1394">
        <v>-0.32343397999999995</v>
      </c>
      <c r="Y399" s="1394">
        <v>-0.32343397999999995</v>
      </c>
      <c r="Z399" s="1506"/>
    </row>
    <row r="400" spans="2:26" outlineLevel="1">
      <c r="B400" s="1382" t="s">
        <v>993</v>
      </c>
      <c r="C400" s="456">
        <f>IF('R8a - Net Debt input'!D199 = "","",'R8a - Net Debt input'!D199)</f>
        <v>44014</v>
      </c>
      <c r="D400" s="456">
        <f>IF('R8a - Net Debt input'!E199 = "","",'R8a - Net Debt input'!E199)</f>
        <v>48402</v>
      </c>
      <c r="E400" s="1570" t="str">
        <f>IF('R8a - Net Debt input'!F199 = "","",'R8a - Net Debt input'!F199)</f>
        <v>12 YR SWAP: PAY 1.55460% GBP 162.3 M RCV 0.82300% EUR 180.0 M MAT: 07-JUL-2032</v>
      </c>
      <c r="F400" s="1571"/>
      <c r="G400" s="1571"/>
      <c r="H400" s="1571"/>
      <c r="I400" s="1572"/>
      <c r="J400" s="374"/>
      <c r="K400" s="374"/>
      <c r="L400" s="374"/>
      <c r="M400" s="1394">
        <v>0</v>
      </c>
      <c r="N400" s="1394">
        <v>0</v>
      </c>
      <c r="O400" s="1394">
        <v>0</v>
      </c>
      <c r="P400" s="1394">
        <v>0</v>
      </c>
      <c r="Q400" s="1394">
        <v>0</v>
      </c>
      <c r="R400" s="1394">
        <v>0</v>
      </c>
      <c r="S400" s="1394">
        <v>0</v>
      </c>
      <c r="T400" s="1394">
        <v>1.3</v>
      </c>
      <c r="U400" s="1394">
        <v>1.2591474499999999</v>
      </c>
      <c r="V400" s="1394">
        <v>1.26305468</v>
      </c>
      <c r="W400" s="1394">
        <v>1.2685941599999999</v>
      </c>
      <c r="X400" s="1394">
        <v>1.2648795400000001</v>
      </c>
      <c r="Y400" s="1394">
        <v>1.2626032700000001</v>
      </c>
      <c r="Z400" s="1506"/>
    </row>
    <row r="401" spans="2:32" outlineLevel="1">
      <c r="B401" s="1382" t="s">
        <v>994</v>
      </c>
      <c r="C401" s="456">
        <f>IF('R8a - Net Debt input'!D200 = "","",'R8a - Net Debt input'!D200)</f>
        <v>44014</v>
      </c>
      <c r="D401" s="456">
        <f>IF('R8a - Net Debt input'!E200 = "","",'R8a - Net Debt input'!E200)</f>
        <v>48402</v>
      </c>
      <c r="E401" s="1570" t="str">
        <f>IF('R8a - Net Debt input'!F200 = "","",'R8a - Net Debt input'!F200)</f>
        <v>12 YR SWAP: PAY 1.55510% GBP 162.3 M RCV 0.82300% EUR 180.0 M MAT: 07-JUL-2032</v>
      </c>
      <c r="F401" s="1571"/>
      <c r="G401" s="1571"/>
      <c r="H401" s="1571"/>
      <c r="I401" s="1572"/>
      <c r="J401" s="374"/>
      <c r="K401" s="374"/>
      <c r="L401" s="374"/>
      <c r="M401" s="1394">
        <v>0</v>
      </c>
      <c r="N401" s="1394">
        <v>0</v>
      </c>
      <c r="O401" s="1394">
        <v>0</v>
      </c>
      <c r="P401" s="1394">
        <v>0</v>
      </c>
      <c r="Q401" s="1394">
        <v>0</v>
      </c>
      <c r="R401" s="1394">
        <v>0</v>
      </c>
      <c r="S401" s="1394">
        <v>0</v>
      </c>
      <c r="T401" s="1394">
        <v>1.3</v>
      </c>
      <c r="U401" s="1394">
        <v>1.2602358999999999</v>
      </c>
      <c r="V401" s="1394">
        <v>1.2641461299999999</v>
      </c>
      <c r="W401" s="1394">
        <v>1.2696886000000001</v>
      </c>
      <c r="X401" s="1394">
        <v>1.2659709800000001</v>
      </c>
      <c r="Y401" s="1394">
        <v>1.26369471</v>
      </c>
      <c r="Z401" s="1506"/>
    </row>
    <row r="402" spans="2:32" outlineLevel="1">
      <c r="B402" s="1382" t="s">
        <v>995</v>
      </c>
      <c r="C402" s="456">
        <f>IF('R8a - Net Debt input'!D201 = "","",'R8a - Net Debt input'!D201)</f>
        <v>44014</v>
      </c>
      <c r="D402" s="456">
        <f>IF('R8a - Net Debt input'!E201 = "","",'R8a - Net Debt input'!E201)</f>
        <v>48402</v>
      </c>
      <c r="E402" s="1570" t="str">
        <f>IF('R8a - Net Debt input'!F201 = "","",'R8a - Net Debt input'!F201)</f>
        <v>12 YR SWAP: PAY 1.55460% GBP 135.3 M RCV 0.82300% EUR 150.0 M MAT: 07-JUL-2032</v>
      </c>
      <c r="F402" s="1571"/>
      <c r="G402" s="1571"/>
      <c r="H402" s="1571"/>
      <c r="I402" s="1572"/>
      <c r="J402" s="374"/>
      <c r="K402" s="374"/>
      <c r="L402" s="374"/>
      <c r="M402" s="1394">
        <v>0</v>
      </c>
      <c r="N402" s="1394">
        <v>0</v>
      </c>
      <c r="O402" s="1394">
        <v>0</v>
      </c>
      <c r="P402" s="1394">
        <v>0</v>
      </c>
      <c r="Q402" s="1394">
        <v>0</v>
      </c>
      <c r="R402" s="1394">
        <v>0</v>
      </c>
      <c r="S402" s="1394">
        <v>0</v>
      </c>
      <c r="T402" s="1394">
        <v>1.1000000000000001</v>
      </c>
      <c r="U402" s="1394">
        <v>1.04998719</v>
      </c>
      <c r="V402" s="1394">
        <v>1.0532451399999998</v>
      </c>
      <c r="W402" s="1394">
        <v>1.05786329</v>
      </c>
      <c r="X402" s="1394">
        <v>1.0547658400000002</v>
      </c>
      <c r="Y402" s="1394">
        <v>1.0528689599999999</v>
      </c>
      <c r="Z402" s="1506"/>
    </row>
    <row r="403" spans="2:32" outlineLevel="1">
      <c r="B403" s="1382" t="s">
        <v>996</v>
      </c>
      <c r="C403" s="456">
        <f>IF('R8a - Net Debt input'!D202 = "","",'R8a - Net Debt input'!D202)</f>
        <v>44014</v>
      </c>
      <c r="D403" s="456">
        <f>IF('R8a - Net Debt input'!E202 = "","",'R8a - Net Debt input'!E202)</f>
        <v>48402</v>
      </c>
      <c r="E403" s="1570" t="str">
        <f>IF('R8a - Net Debt input'!F202 = "","",'R8a - Net Debt input'!F202)</f>
        <v>12 YR SWAP: PAY 6M Libor +113 bp GBP 216.4 M RCV 0.82300% EUR 240.0 M MAT: 07-JUL-2032</v>
      </c>
      <c r="F403" s="1571"/>
      <c r="G403" s="1571"/>
      <c r="H403" s="1571"/>
      <c r="I403" s="1572"/>
      <c r="J403" s="374"/>
      <c r="K403" s="374"/>
      <c r="L403" s="374"/>
      <c r="M403" s="1394">
        <v>0</v>
      </c>
      <c r="N403" s="1394">
        <v>0</v>
      </c>
      <c r="O403" s="1394">
        <v>0</v>
      </c>
      <c r="P403" s="1394">
        <v>0</v>
      </c>
      <c r="Q403" s="1394">
        <v>0</v>
      </c>
      <c r="R403" s="1394">
        <v>0</v>
      </c>
      <c r="S403" s="1394">
        <v>0</v>
      </c>
      <c r="T403" s="1394">
        <v>1.5</v>
      </c>
      <c r="U403" s="1394">
        <v>1.0324522599999999</v>
      </c>
      <c r="V403" s="1394">
        <v>1.5811886899999998</v>
      </c>
      <c r="W403" s="1394">
        <v>2.4731559999999999</v>
      </c>
      <c r="X403" s="1394">
        <v>2.9490460299999999</v>
      </c>
      <c r="Y403" s="1394">
        <v>3.3028532799999999</v>
      </c>
      <c r="Z403" s="1506"/>
    </row>
    <row r="404" spans="2:32" outlineLevel="1">
      <c r="B404" s="1382" t="s">
        <v>997</v>
      </c>
      <c r="C404" s="456">
        <f>IF('R8a - Net Debt input'!D203 = "","",'R8a - Net Debt input'!D203)</f>
        <v>44154</v>
      </c>
      <c r="D404" s="456">
        <f>IF('R8a - Net Debt input'!E203 = "","",'R8a - Net Debt input'!E203)</f>
        <v>51466</v>
      </c>
      <c r="E404" s="1570" t="str">
        <f>IF('R8a - Net Debt input'!F203 = "","",'R8a - Net Debt input'!F203)</f>
        <v>20 YR SWAP: PAY 6M Libor +100 bp GBP 179.1 M RCV 0.87200% EUR 200.0 M MAT: 26-NOV-2040</v>
      </c>
      <c r="F404" s="1571"/>
      <c r="G404" s="1571"/>
      <c r="H404" s="1571"/>
      <c r="I404" s="1572"/>
      <c r="J404" s="374"/>
      <c r="K404" s="374"/>
      <c r="L404" s="374"/>
      <c r="M404" s="1394">
        <v>0</v>
      </c>
      <c r="N404" s="1394">
        <v>0</v>
      </c>
      <c r="O404" s="1394">
        <v>0</v>
      </c>
      <c r="P404" s="1394">
        <v>0</v>
      </c>
      <c r="Q404" s="1394">
        <v>0</v>
      </c>
      <c r="R404" s="1394">
        <v>0</v>
      </c>
      <c r="S404" s="1394">
        <v>0</v>
      </c>
      <c r="T404" s="1394">
        <v>0</v>
      </c>
      <c r="U404" s="1394">
        <v>0.55092595999999994</v>
      </c>
      <c r="V404" s="1394">
        <v>0.97966030000000004</v>
      </c>
      <c r="W404" s="1394">
        <v>1.7319290300000001</v>
      </c>
      <c r="X404" s="1394">
        <v>2.1163071800000002</v>
      </c>
      <c r="Y404" s="1394">
        <v>2.4115598599999997</v>
      </c>
      <c r="Z404" s="1506"/>
    </row>
    <row r="405" spans="2:32" outlineLevel="1">
      <c r="B405" s="1382" t="s">
        <v>998</v>
      </c>
      <c r="C405" s="456">
        <f>IF('R8a - Net Debt input'!D204 = "","",'R8a - Net Debt input'!D204)</f>
        <v>44167</v>
      </c>
      <c r="D405" s="456">
        <f>IF('R8a - Net Debt input'!E204 = "","",'R8a - Net Debt input'!E204)</f>
        <v>51466</v>
      </c>
      <c r="E405" s="1570" t="str">
        <f>IF('R8a - Net Debt input'!F204 = "","",'R8a - Net Debt input'!F204)</f>
        <v>20.0 YR SWAP: PAY 1.65715% GBP 90.6 M RCV 0.87200% EUR 100.0 M MAT: 26-NOV-2040</v>
      </c>
      <c r="F405" s="1571"/>
      <c r="G405" s="1571"/>
      <c r="H405" s="1571"/>
      <c r="I405" s="1572"/>
      <c r="J405" s="374"/>
      <c r="K405" s="374"/>
      <c r="L405" s="374"/>
      <c r="M405" s="1394">
        <v>0</v>
      </c>
      <c r="N405" s="1394">
        <v>0</v>
      </c>
      <c r="O405" s="1394">
        <v>0</v>
      </c>
      <c r="P405" s="1394">
        <v>0</v>
      </c>
      <c r="Q405" s="1394">
        <v>0</v>
      </c>
      <c r="R405" s="1394">
        <v>0</v>
      </c>
      <c r="S405" s="1394">
        <v>0</v>
      </c>
      <c r="T405" s="1394">
        <v>0</v>
      </c>
      <c r="U405" s="1394">
        <v>0.75706766000000003</v>
      </c>
      <c r="V405" s="1394">
        <v>0.75927880000000003</v>
      </c>
      <c r="W405" s="1394">
        <v>0.76192759999999993</v>
      </c>
      <c r="X405" s="1394">
        <v>0.76087393000000003</v>
      </c>
      <c r="Y405" s="1394">
        <v>0.75914733000000001</v>
      </c>
      <c r="Z405" s="1506"/>
    </row>
    <row r="406" spans="2:32" outlineLevel="1">
      <c r="B406" s="1382" t="s">
        <v>999</v>
      </c>
      <c r="C406" s="456">
        <f>IF('R8a - Net Debt input'!D205 = "","",'R8a - Net Debt input'!D205)</f>
        <v>44167</v>
      </c>
      <c r="D406" s="456">
        <f>IF('R8a - Net Debt input'!E205 = "","",'R8a - Net Debt input'!E205)</f>
        <v>51466</v>
      </c>
      <c r="E406" s="1570" t="str">
        <f>IF('R8a - Net Debt input'!F205 = "","",'R8a - Net Debt input'!F205)</f>
        <v>20.0 YR SWAP: PAY 1.66445% GBP 90.6 M RCV 0.87200% EUR 100.0 M MAT: 26-NOV-2040</v>
      </c>
      <c r="F406" s="1571"/>
      <c r="G406" s="1571"/>
      <c r="H406" s="1571"/>
      <c r="I406" s="1572"/>
      <c r="J406" s="374"/>
      <c r="K406" s="374"/>
      <c r="L406" s="374"/>
      <c r="M406" s="1394">
        <v>0</v>
      </c>
      <c r="N406" s="1394">
        <v>0</v>
      </c>
      <c r="O406" s="1394">
        <v>0</v>
      </c>
      <c r="P406" s="1394">
        <v>0</v>
      </c>
      <c r="Q406" s="1394">
        <v>0</v>
      </c>
      <c r="R406" s="1394">
        <v>0</v>
      </c>
      <c r="S406" s="1394">
        <v>0</v>
      </c>
      <c r="T406" s="1394">
        <v>0</v>
      </c>
      <c r="U406" s="1394">
        <v>0.76349590000000001</v>
      </c>
      <c r="V406" s="1394">
        <v>0.76572469999999992</v>
      </c>
      <c r="W406" s="1394">
        <v>0.76839115000000002</v>
      </c>
      <c r="X406" s="1394">
        <v>0.76731981999999999</v>
      </c>
      <c r="Y406" s="1394">
        <v>0.76559321999999996</v>
      </c>
      <c r="Z406" s="1506"/>
    </row>
    <row r="407" spans="2:32" outlineLevel="1">
      <c r="B407" s="1382" t="s">
        <v>1000</v>
      </c>
      <c r="C407" s="456">
        <f>IF('R8a - Net Debt input'!D206 = "","",'R8a - Net Debt input'!D206)</f>
        <v>44167</v>
      </c>
      <c r="D407" s="456">
        <f>IF('R8a - Net Debt input'!E206 = "","",'R8a - Net Debt input'!E206)</f>
        <v>51466</v>
      </c>
      <c r="E407" s="1570" t="str">
        <f>IF('R8a - Net Debt input'!F206 = "","",'R8a - Net Debt input'!F206)</f>
        <v>20.0 YR SWAP: PAY 1.66815% GBP 90.9 M RCV 0.87200% EUR 100.0 M MAT: 26-NOV-2040</v>
      </c>
      <c r="F407" s="1571"/>
      <c r="G407" s="1571"/>
      <c r="H407" s="1571"/>
      <c r="I407" s="1572"/>
      <c r="J407" s="374"/>
      <c r="K407" s="374"/>
      <c r="L407" s="374"/>
      <c r="M407" s="1394">
        <v>0</v>
      </c>
      <c r="N407" s="1394">
        <v>0</v>
      </c>
      <c r="O407" s="1394">
        <v>0</v>
      </c>
      <c r="P407" s="1394">
        <v>0</v>
      </c>
      <c r="Q407" s="1394">
        <v>0</v>
      </c>
      <c r="R407" s="1394">
        <v>0</v>
      </c>
      <c r="S407" s="1394">
        <v>0</v>
      </c>
      <c r="T407" s="1394">
        <v>0</v>
      </c>
      <c r="U407" s="1394">
        <v>0.77149582999999999</v>
      </c>
      <c r="V407" s="1394">
        <v>0.77374661</v>
      </c>
      <c r="W407" s="1394">
        <v>0.77643504000000008</v>
      </c>
      <c r="X407" s="1394">
        <v>0.77534172999999995</v>
      </c>
      <c r="Y407" s="1394">
        <v>0.77361513000000004</v>
      </c>
      <c r="Z407" s="1506"/>
    </row>
    <row r="408" spans="2:32" outlineLevel="1">
      <c r="B408" s="630"/>
      <c r="C408" s="1181"/>
      <c r="D408" s="1181"/>
      <c r="E408" s="1366"/>
      <c r="F408" s="1368"/>
      <c r="G408" s="1368"/>
      <c r="H408" s="1368"/>
      <c r="I408" s="1369"/>
      <c r="J408" s="374"/>
      <c r="K408" s="374"/>
      <c r="L408" s="374"/>
      <c r="M408" s="1394">
        <v>0</v>
      </c>
      <c r="N408" s="1394">
        <v>0</v>
      </c>
      <c r="O408" s="1394">
        <v>0</v>
      </c>
      <c r="P408" s="1394">
        <v>0</v>
      </c>
      <c r="Q408" s="1394">
        <v>0</v>
      </c>
      <c r="R408" s="1394">
        <v>0</v>
      </c>
      <c r="S408" s="1394">
        <v>0</v>
      </c>
      <c r="T408" s="1394">
        <v>0</v>
      </c>
      <c r="U408" s="1394">
        <v>0</v>
      </c>
      <c r="V408" s="1394">
        <v>0</v>
      </c>
      <c r="W408" s="1394">
        <v>0</v>
      </c>
      <c r="X408" s="1394">
        <v>0</v>
      </c>
      <c r="Y408" s="1394">
        <v>0</v>
      </c>
      <c r="Z408" s="1506"/>
    </row>
    <row r="409" spans="2:32" outlineLevel="1">
      <c r="B409" s="630"/>
      <c r="C409" s="1181"/>
      <c r="D409" s="1181"/>
      <c r="E409" s="1366"/>
      <c r="F409" s="1368"/>
      <c r="G409" s="1368"/>
      <c r="H409" s="1368"/>
      <c r="I409" s="1369"/>
      <c r="J409" s="374"/>
      <c r="K409" s="374"/>
      <c r="L409" s="374"/>
      <c r="M409" s="1394">
        <v>0</v>
      </c>
      <c r="N409" s="1394">
        <v>0</v>
      </c>
      <c r="O409" s="1394">
        <v>0</v>
      </c>
      <c r="P409" s="1394">
        <v>0</v>
      </c>
      <c r="Q409" s="1394">
        <v>0</v>
      </c>
      <c r="R409" s="1394">
        <v>0</v>
      </c>
      <c r="S409" s="1394">
        <v>0</v>
      </c>
      <c r="T409" s="1394">
        <v>0</v>
      </c>
      <c r="U409" s="1394">
        <v>0</v>
      </c>
      <c r="V409" s="1394">
        <v>0</v>
      </c>
      <c r="W409" s="1394">
        <v>0</v>
      </c>
      <c r="X409" s="1394">
        <v>0</v>
      </c>
      <c r="Y409" s="1394">
        <v>0</v>
      </c>
      <c r="Z409" s="1506"/>
    </row>
    <row r="410" spans="2:32" outlineLevel="1">
      <c r="B410" s="630"/>
      <c r="C410" s="1181"/>
      <c r="D410" s="1181"/>
      <c r="E410" s="1366"/>
      <c r="F410" s="1368"/>
      <c r="G410" s="1368"/>
      <c r="H410" s="1368"/>
      <c r="I410" s="1369"/>
      <c r="J410" s="374"/>
      <c r="K410" s="374"/>
      <c r="L410" s="374"/>
      <c r="M410" s="1394">
        <v>0</v>
      </c>
      <c r="N410" s="1394">
        <v>0</v>
      </c>
      <c r="O410" s="1394">
        <v>0</v>
      </c>
      <c r="P410" s="1394">
        <v>0</v>
      </c>
      <c r="Q410" s="1394">
        <v>0</v>
      </c>
      <c r="R410" s="1394">
        <v>0</v>
      </c>
      <c r="S410" s="1394">
        <v>0</v>
      </c>
      <c r="T410" s="1394">
        <v>0</v>
      </c>
      <c r="U410" s="1394">
        <v>0</v>
      </c>
      <c r="V410" s="1394">
        <v>0</v>
      </c>
      <c r="W410" s="1394">
        <v>0</v>
      </c>
      <c r="X410" s="1394">
        <v>0</v>
      </c>
      <c r="Y410" s="1394">
        <v>0</v>
      </c>
      <c r="Z410" s="1506"/>
    </row>
    <row r="411" spans="2:32" outlineLevel="1">
      <c r="B411" s="630"/>
      <c r="C411" s="1181"/>
      <c r="D411" s="1181"/>
      <c r="E411" s="1567"/>
      <c r="F411" s="1568"/>
      <c r="G411" s="1568"/>
      <c r="H411" s="1568"/>
      <c r="I411" s="1569"/>
      <c r="J411" s="374"/>
      <c r="K411" s="374"/>
      <c r="L411" s="374"/>
      <c r="M411" s="1394">
        <v>0</v>
      </c>
      <c r="N411" s="1394">
        <v>0</v>
      </c>
      <c r="O411" s="1394">
        <v>0</v>
      </c>
      <c r="P411" s="1394">
        <v>0</v>
      </c>
      <c r="Q411" s="1394">
        <v>0</v>
      </c>
      <c r="R411" s="1394">
        <v>0</v>
      </c>
      <c r="S411" s="1394">
        <v>0</v>
      </c>
      <c r="T411" s="1394">
        <v>0</v>
      </c>
      <c r="U411" s="1394">
        <v>0</v>
      </c>
      <c r="V411" s="1394">
        <v>0</v>
      </c>
      <c r="W411" s="1394">
        <v>0</v>
      </c>
      <c r="X411" s="1394">
        <v>0</v>
      </c>
      <c r="Y411" s="1394">
        <v>0</v>
      </c>
      <c r="Z411" s="1506"/>
    </row>
    <row r="412" spans="2:32" outlineLevel="1">
      <c r="B412" s="630"/>
      <c r="C412" s="1181" t="str">
        <f>IF('R8a - Net Debt input'!D207 = "","",'R8a - Net Debt input'!D207)</f>
        <v/>
      </c>
      <c r="D412" s="1181" t="str">
        <f>IF('R8a - Net Debt input'!E207 = "","",'R8a - Net Debt input'!E207)</f>
        <v/>
      </c>
      <c r="E412" s="1567" t="str">
        <f>IF('R8a - Net Debt input'!F207 = "","",'R8a - Net Debt input'!F207)</f>
        <v/>
      </c>
      <c r="F412" s="1568"/>
      <c r="G412" s="1568"/>
      <c r="H412" s="1568"/>
      <c r="I412" s="1569"/>
      <c r="J412" s="374"/>
      <c r="K412" s="374"/>
      <c r="L412" s="374"/>
      <c r="M412" s="1394">
        <v>0</v>
      </c>
      <c r="N412" s="1394">
        <v>0</v>
      </c>
      <c r="O412" s="1394">
        <v>0</v>
      </c>
      <c r="P412" s="1394">
        <v>0</v>
      </c>
      <c r="Q412" s="1394">
        <v>0</v>
      </c>
      <c r="R412" s="1394">
        <v>0</v>
      </c>
      <c r="S412" s="1394">
        <v>0</v>
      </c>
      <c r="T412" s="1394">
        <v>0</v>
      </c>
      <c r="U412" s="1394">
        <v>0</v>
      </c>
      <c r="V412" s="1394">
        <v>0</v>
      </c>
      <c r="W412" s="1394">
        <v>0</v>
      </c>
      <c r="X412" s="1394">
        <v>0</v>
      </c>
      <c r="Y412" s="1394">
        <v>0</v>
      </c>
      <c r="Z412" s="1506"/>
    </row>
    <row r="413" spans="2:32" outlineLevel="1">
      <c r="B413" s="630"/>
      <c r="C413" s="1181" t="str">
        <f>IF('R8a - Net Debt input'!D208 = "","",'R8a - Net Debt input'!D208)</f>
        <v/>
      </c>
      <c r="D413" s="1181" t="str">
        <f>IF('R8a - Net Debt input'!E208 = "","",'R8a - Net Debt input'!E208)</f>
        <v/>
      </c>
      <c r="E413" s="1567" t="str">
        <f>IF('R8a - Net Debt input'!F208 = "","",'R8a - Net Debt input'!F208)</f>
        <v/>
      </c>
      <c r="F413" s="1568"/>
      <c r="G413" s="1568"/>
      <c r="H413" s="1568"/>
      <c r="I413" s="1569"/>
      <c r="J413" s="374"/>
      <c r="K413" s="374"/>
      <c r="L413" s="374"/>
      <c r="M413" s="1394">
        <v>0</v>
      </c>
      <c r="N413" s="1394">
        <v>0</v>
      </c>
      <c r="O413" s="1394">
        <v>0</v>
      </c>
      <c r="P413" s="1394">
        <v>0</v>
      </c>
      <c r="Q413" s="1394">
        <v>0</v>
      </c>
      <c r="R413" s="1394">
        <v>0</v>
      </c>
      <c r="S413" s="1394">
        <v>0</v>
      </c>
      <c r="T413" s="1394">
        <v>0</v>
      </c>
      <c r="U413" s="1394">
        <v>0</v>
      </c>
      <c r="V413" s="1394">
        <v>0</v>
      </c>
      <c r="W413" s="1394">
        <v>0</v>
      </c>
      <c r="X413" s="1394">
        <v>0</v>
      </c>
      <c r="Y413" s="1394">
        <v>0</v>
      </c>
      <c r="Z413" s="1506"/>
    </row>
    <row r="414" spans="2:32" outlineLevel="1">
      <c r="B414" s="625" t="s">
        <v>483</v>
      </c>
      <c r="C414" s="1595" t="s">
        <v>403</v>
      </c>
      <c r="D414" s="1596"/>
      <c r="E414" s="1596"/>
      <c r="F414" s="1596"/>
      <c r="G414" s="1596"/>
      <c r="H414" s="1596"/>
      <c r="I414" s="1597"/>
      <c r="J414" s="374"/>
      <c r="K414" s="374"/>
      <c r="L414" s="374"/>
      <c r="M414" s="1394">
        <v>0</v>
      </c>
      <c r="N414" s="1394">
        <v>0</v>
      </c>
      <c r="O414" s="1394">
        <v>0</v>
      </c>
      <c r="P414" s="1394">
        <v>0</v>
      </c>
      <c r="Q414" s="1394">
        <v>0</v>
      </c>
      <c r="R414" s="1394">
        <v>0</v>
      </c>
      <c r="S414" s="1394">
        <v>0</v>
      </c>
      <c r="T414" s="1394">
        <v>0</v>
      </c>
      <c r="U414" s="1394">
        <v>0</v>
      </c>
      <c r="V414" s="1394">
        <v>0</v>
      </c>
      <c r="W414" s="1394">
        <v>0</v>
      </c>
      <c r="X414" s="1394">
        <v>0</v>
      </c>
      <c r="Y414" s="1394">
        <v>0</v>
      </c>
      <c r="Z414" s="1506"/>
    </row>
    <row r="415" spans="2:32" s="346" customFormat="1">
      <c r="B415" s="391"/>
      <c r="C415" s="377"/>
      <c r="D415" s="377"/>
      <c r="E415" s="381"/>
      <c r="F415" s="381"/>
      <c r="G415" s="381"/>
      <c r="H415" s="381"/>
      <c r="I415" s="377"/>
      <c r="J415" s="377"/>
      <c r="K415" s="377"/>
      <c r="L415" s="380" t="s">
        <v>484</v>
      </c>
      <c r="M415" s="1385">
        <f t="shared" ref="M415:Y415" si="90">SUM(M378:M414)</f>
        <v>0</v>
      </c>
      <c r="N415" s="1385">
        <f t="shared" si="90"/>
        <v>0</v>
      </c>
      <c r="O415" s="1385">
        <f t="shared" si="90"/>
        <v>0</v>
      </c>
      <c r="P415" s="1385">
        <f t="shared" si="90"/>
        <v>0</v>
      </c>
      <c r="Q415" s="1385">
        <f t="shared" si="90"/>
        <v>-13.353711059999998</v>
      </c>
      <c r="R415" s="1385">
        <f t="shared" si="90"/>
        <v>-11.200000000000001</v>
      </c>
      <c r="S415" s="1385">
        <f t="shared" si="90"/>
        <v>-6.9000000000000012</v>
      </c>
      <c r="T415" s="1385">
        <f t="shared" si="90"/>
        <v>1.6000000000000012</v>
      </c>
      <c r="U415" s="1385">
        <f t="shared" si="90"/>
        <v>1.9861364300000002</v>
      </c>
      <c r="V415" s="1385">
        <f t="shared" si="90"/>
        <v>4.2423013799999989</v>
      </c>
      <c r="W415" s="1385">
        <f t="shared" si="90"/>
        <v>7.9626146799999997</v>
      </c>
      <c r="X415" s="1385">
        <f t="shared" si="90"/>
        <v>9.209038249999999</v>
      </c>
      <c r="Y415" s="1385">
        <f t="shared" si="90"/>
        <v>8.0009361899999991</v>
      </c>
      <c r="Z415" s="1506"/>
    </row>
    <row r="416" spans="2:32" s="374" customFormat="1" outlineLevel="1">
      <c r="B416" s="353"/>
      <c r="C416" s="373"/>
      <c r="E416" s="356"/>
      <c r="F416" s="356"/>
      <c r="L416" s="1515"/>
      <c r="M416" s="1516"/>
      <c r="N416" s="1516"/>
      <c r="O416" s="1516"/>
      <c r="P416" s="1516"/>
      <c r="Q416" s="1516"/>
      <c r="R416" s="1516"/>
      <c r="S416" s="1516"/>
      <c r="T416" s="1516"/>
      <c r="U416" s="1516"/>
      <c r="V416" s="1516"/>
      <c r="W416" s="1516"/>
      <c r="X416" s="1516"/>
      <c r="Y416" s="1516"/>
      <c r="Z416" s="356"/>
      <c r="AA416" s="356"/>
      <c r="AB416" s="356"/>
      <c r="AC416" s="356"/>
      <c r="AD416" s="356"/>
      <c r="AE416" s="356"/>
      <c r="AF416" s="356"/>
    </row>
    <row r="417" spans="2:27" ht="13.8">
      <c r="B417" s="526" t="s">
        <v>487</v>
      </c>
      <c r="C417" s="527" t="s">
        <v>753</v>
      </c>
      <c r="D417" s="527"/>
      <c r="E417" s="527"/>
      <c r="F417" s="527"/>
      <c r="G417" s="528"/>
      <c r="H417" s="528"/>
      <c r="I417" s="528"/>
      <c r="J417" s="528"/>
      <c r="K417" s="528"/>
      <c r="L417" s="526"/>
      <c r="M417" s="527"/>
      <c r="N417" s="527"/>
      <c r="O417" s="527"/>
      <c r="P417" s="527"/>
      <c r="Q417" s="527"/>
      <c r="R417" s="527"/>
      <c r="S417" s="527"/>
      <c r="T417" s="527"/>
      <c r="U417" s="582"/>
      <c r="V417" s="527"/>
      <c r="W417" s="527"/>
      <c r="X417" s="527"/>
      <c r="Y417" s="527"/>
    </row>
    <row r="418" spans="2:27" outlineLevel="1">
      <c r="B418" s="613"/>
      <c r="C418" s="349"/>
      <c r="D418" s="349"/>
      <c r="E418" s="349"/>
      <c r="F418" s="349"/>
      <c r="G418" s="349"/>
      <c r="H418" s="349"/>
      <c r="I418" s="1600"/>
      <c r="J418" s="1600"/>
      <c r="K418" s="1600"/>
      <c r="L418" s="1600"/>
      <c r="M418" s="1600"/>
      <c r="N418" s="1600"/>
      <c r="O418" s="1600"/>
      <c r="P418" s="1600"/>
      <c r="Q418" s="1601"/>
      <c r="R418" s="1177"/>
      <c r="S418" s="344"/>
      <c r="T418" s="344"/>
      <c r="U418" s="344"/>
      <c r="V418" s="344"/>
      <c r="W418" s="344"/>
      <c r="X418" s="344"/>
      <c r="Y418" s="344"/>
      <c r="AA418" s="586"/>
    </row>
    <row r="419" spans="2:27" ht="17.399999999999999" outlineLevel="1">
      <c r="B419" s="351"/>
      <c r="C419" s="352"/>
      <c r="D419" s="548" t="s">
        <v>288</v>
      </c>
      <c r="E419" s="553"/>
      <c r="F419" s="553"/>
      <c r="G419" s="549"/>
      <c r="H419" s="549"/>
      <c r="I419" s="549"/>
      <c r="J419" s="549"/>
      <c r="K419" s="549"/>
      <c r="L419" s="602"/>
      <c r="M419" s="553"/>
      <c r="N419" s="553"/>
      <c r="O419" s="553"/>
      <c r="P419" s="553"/>
      <c r="Q419" s="553"/>
      <c r="R419" s="553"/>
      <c r="S419" s="553"/>
      <c r="T419" s="553"/>
      <c r="U419" s="584"/>
      <c r="V419" s="553"/>
      <c r="W419" s="553"/>
      <c r="X419" s="553"/>
      <c r="Y419" s="553"/>
    </row>
    <row r="420" spans="2:27" outlineLevel="1">
      <c r="B420" s="613"/>
      <c r="C420" s="349"/>
      <c r="D420" s="349"/>
      <c r="E420" s="349"/>
      <c r="F420" s="349"/>
      <c r="G420" s="349"/>
      <c r="H420" s="349"/>
      <c r="I420" s="1202"/>
      <c r="J420" s="1202"/>
      <c r="K420" s="1202"/>
      <c r="L420" s="1202"/>
      <c r="M420" s="1202"/>
      <c r="N420" s="1202"/>
      <c r="O420" s="1202"/>
      <c r="P420" s="1202"/>
      <c r="Q420" s="1203"/>
      <c r="R420" s="1203"/>
      <c r="S420" s="344"/>
      <c r="T420" s="344"/>
      <c r="U420" s="344"/>
      <c r="V420" s="344"/>
      <c r="W420" s="344"/>
      <c r="X420" s="344"/>
      <c r="Y420" s="344"/>
      <c r="AA420" s="346"/>
    </row>
    <row r="421" spans="2:27" s="1118" customFormat="1" ht="32.25" customHeight="1" outlineLevel="1">
      <c r="B421" s="1120"/>
      <c r="C421" s="659" t="s">
        <v>406</v>
      </c>
      <c r="D421" s="1187" t="s">
        <v>407</v>
      </c>
      <c r="E421" s="1589" t="s">
        <v>461</v>
      </c>
      <c r="F421" s="1590" t="s">
        <v>462</v>
      </c>
      <c r="G421" s="1590" t="s">
        <v>463</v>
      </c>
      <c r="H421" s="1590" t="s">
        <v>464</v>
      </c>
      <c r="I421" s="1591" t="s">
        <v>465</v>
      </c>
      <c r="J421" s="353"/>
      <c r="K421" s="353"/>
      <c r="L421" s="1203"/>
      <c r="U421" s="1119"/>
      <c r="Z421" s="1117"/>
    </row>
    <row r="422" spans="2:27" s="1145" customFormat="1" ht="53.25" customHeight="1" outlineLevel="1">
      <c r="B422" s="1138" t="s">
        <v>289</v>
      </c>
      <c r="C422" s="1123" t="s">
        <v>416</v>
      </c>
      <c r="D422" s="1124" t="s">
        <v>416</v>
      </c>
      <c r="E422" s="1599"/>
      <c r="F422" s="1593" t="s">
        <v>467</v>
      </c>
      <c r="G422" s="1593" t="s">
        <v>467</v>
      </c>
      <c r="H422" s="1593" t="s">
        <v>290</v>
      </c>
      <c r="I422" s="1594" t="s">
        <v>468</v>
      </c>
      <c r="J422" s="353"/>
      <c r="K422" s="353"/>
      <c r="L422" s="1139"/>
      <c r="M422" s="1140" t="s">
        <v>290</v>
      </c>
      <c r="N422" s="1141" t="s">
        <v>290</v>
      </c>
      <c r="O422" s="1141" t="s">
        <v>290</v>
      </c>
      <c r="P422" s="1141" t="s">
        <v>290</v>
      </c>
      <c r="Q422" s="1141" t="s">
        <v>290</v>
      </c>
      <c r="R422" s="1141" t="s">
        <v>290</v>
      </c>
      <c r="S422" s="1141" t="s">
        <v>290</v>
      </c>
      <c r="T422" s="1142" t="s">
        <v>290</v>
      </c>
      <c r="U422" s="1143" t="s">
        <v>290</v>
      </c>
      <c r="V422" s="1141" t="s">
        <v>290</v>
      </c>
      <c r="W422" s="1141" t="s">
        <v>290</v>
      </c>
      <c r="X422" s="1141" t="s">
        <v>290</v>
      </c>
      <c r="Y422" s="1144" t="s">
        <v>290</v>
      </c>
      <c r="Z422" s="1146"/>
    </row>
    <row r="423" spans="2:27" outlineLevel="1">
      <c r="B423" s="1382" t="s">
        <v>489</v>
      </c>
      <c r="C423" s="1182">
        <f>IF('R8a - Net Debt input'!D228 = "","",'R8a - Net Debt input'!D228)</f>
        <v>41948</v>
      </c>
      <c r="D423" s="1215">
        <f>IF('R8a - Net Debt input'!E228 = "","",'R8a - Net Debt input'!E228)</f>
        <v>43795</v>
      </c>
      <c r="E423" s="1211" t="str">
        <f>IF('R8a - Net Debt input'!F228 = "","",'R8a - Net Debt input'!F228)</f>
        <v>5.1 YR SWAP: PAY 2.59600% GBP RCV 6M Libor +79 bp GBP 50.0 M MAT: 26-NOV-2019</v>
      </c>
      <c r="F423" s="1211"/>
      <c r="G423" s="1211"/>
      <c r="H423" s="1211"/>
      <c r="I423" s="1212"/>
      <c r="J423" s="353"/>
      <c r="K423" s="353"/>
      <c r="L423" s="1203"/>
      <c r="M423" s="1394">
        <v>0</v>
      </c>
      <c r="N423" s="1394">
        <v>0</v>
      </c>
      <c r="O423" s="1394">
        <v>0</v>
      </c>
      <c r="P423" s="1394">
        <v>0</v>
      </c>
      <c r="Q423" s="1394">
        <v>0.64885703000000006</v>
      </c>
      <c r="R423" s="1394">
        <v>0.5</v>
      </c>
      <c r="S423" s="1394">
        <v>0.3</v>
      </c>
      <c r="T423" s="1394">
        <v>0</v>
      </c>
      <c r="U423" s="1394">
        <v>0</v>
      </c>
      <c r="V423" s="1394">
        <v>0</v>
      </c>
      <c r="W423" s="1394">
        <v>0</v>
      </c>
      <c r="X423" s="1394">
        <v>0</v>
      </c>
      <c r="Y423" s="1394">
        <v>0</v>
      </c>
      <c r="Z423" s="1506"/>
    </row>
    <row r="424" spans="2:27" outlineLevel="1">
      <c r="B424" s="1382" t="s">
        <v>490</v>
      </c>
      <c r="C424" s="1182">
        <f>IF('R8a - Net Debt input'!D229 = "","",'R8a - Net Debt input'!D229)</f>
        <v>41305</v>
      </c>
      <c r="D424" s="1215">
        <f>IF('R8a - Net Debt input'!E229 = "","",'R8a - Net Debt input'!E229)</f>
        <v>43125</v>
      </c>
      <c r="E424" s="1211" t="str">
        <f>IF('R8a - Net Debt input'!F229 = "","",'R8a - Net Debt input'!F229)</f>
        <v>5.0 YR SWAP: PAY 1.85400% GBP RCV 6M Libor +68 bp GBP 78.0 M MAT: 25-JAN-2018</v>
      </c>
      <c r="F424" s="1383"/>
      <c r="G424" s="1383"/>
      <c r="H424" s="1383"/>
      <c r="I424" s="1384"/>
      <c r="J424" s="353"/>
      <c r="K424" s="353"/>
      <c r="L424" s="1367"/>
      <c r="M424" s="1394">
        <v>0</v>
      </c>
      <c r="N424" s="1394">
        <v>0</v>
      </c>
      <c r="O424" s="1394">
        <v>0</v>
      </c>
      <c r="P424" s="1394">
        <v>0</v>
      </c>
      <c r="Q424" s="1394">
        <v>0.45481915000000001</v>
      </c>
      <c r="R424" s="1394">
        <v>0</v>
      </c>
      <c r="S424" s="1394">
        <v>0</v>
      </c>
      <c r="T424" s="1394">
        <v>0</v>
      </c>
      <c r="U424" s="1394">
        <v>0</v>
      </c>
      <c r="V424" s="1394">
        <v>0</v>
      </c>
      <c r="W424" s="1394">
        <v>0</v>
      </c>
      <c r="X424" s="1394">
        <v>0</v>
      </c>
      <c r="Y424" s="1394">
        <v>0</v>
      </c>
      <c r="Z424" s="1506"/>
    </row>
    <row r="425" spans="2:27" outlineLevel="1">
      <c r="B425" s="1382" t="s">
        <v>491</v>
      </c>
      <c r="C425" s="1182">
        <f>IF('R8a - Net Debt input'!D230 = "","",'R8a - Net Debt input'!D230)</f>
        <v>41171</v>
      </c>
      <c r="D425" s="1215">
        <f>IF('R8a - Net Debt input'!E230 = "","",'R8a - Net Debt input'!E230)</f>
        <v>48484</v>
      </c>
      <c r="E425" s="1211" t="str">
        <f>IF('R8a - Net Debt input'!F230 = "","",'R8a - Net Debt input'!F230)</f>
        <v>20 YR SWAP: PAY 3.87750% GBP RCV 6M Libor +110 bp GBP 45.5 M MAT: 27-SEP-2032</v>
      </c>
      <c r="F425" s="1383"/>
      <c r="G425" s="1383"/>
      <c r="H425" s="1383"/>
      <c r="I425" s="1384"/>
      <c r="J425" s="353"/>
      <c r="K425" s="353"/>
      <c r="L425" s="1367"/>
      <c r="M425" s="1394">
        <v>0</v>
      </c>
      <c r="N425" s="1394">
        <v>0</v>
      </c>
      <c r="O425" s="1394">
        <v>0</v>
      </c>
      <c r="P425" s="1394">
        <v>0</v>
      </c>
      <c r="Q425" s="1394">
        <v>1.0381103599999999</v>
      </c>
      <c r="R425" s="1394">
        <v>0.9</v>
      </c>
      <c r="S425" s="1394">
        <v>0.9</v>
      </c>
      <c r="T425" s="1394">
        <v>1.1000000000000001</v>
      </c>
      <c r="U425" s="1394">
        <v>1.20251241</v>
      </c>
      <c r="V425" s="1394">
        <v>1.09138975</v>
      </c>
      <c r="W425" s="1394">
        <v>0.89777227000000004</v>
      </c>
      <c r="X425" s="1394">
        <v>0.80875930000000007</v>
      </c>
      <c r="Y425" s="1394">
        <v>0.72747053000000006</v>
      </c>
      <c r="Z425" s="1506"/>
    </row>
    <row r="426" spans="2:27" outlineLevel="1">
      <c r="B426" s="1382" t="s">
        <v>492</v>
      </c>
      <c r="C426" s="1182">
        <f>IF('R8a - Net Debt input'!D231 = "","",'R8a - Net Debt input'!D231)</f>
        <v>41390</v>
      </c>
      <c r="D426" s="1215">
        <f>IF('R8a - Net Debt input'!E231 = "","",'R8a - Net Debt input'!E231)</f>
        <v>48484</v>
      </c>
      <c r="E426" s="1211" t="str">
        <f>IF('R8a - Net Debt input'!F231 = "","",'R8a - Net Debt input'!F231)</f>
        <v>19.4 YR SWAP: PAY 6M Libor +110 bp GBP RCV 3.75500% GBP 45.5 M MAT: 27-SEP-2032</v>
      </c>
      <c r="F426" s="1383"/>
      <c r="G426" s="1383"/>
      <c r="H426" s="1383"/>
      <c r="I426" s="1384"/>
      <c r="J426" s="353"/>
      <c r="K426" s="353"/>
      <c r="L426" s="1367"/>
      <c r="M426" s="1394">
        <v>0</v>
      </c>
      <c r="N426" s="1394">
        <v>0</v>
      </c>
      <c r="O426" s="1394">
        <v>0</v>
      </c>
      <c r="P426" s="1394">
        <v>0</v>
      </c>
      <c r="Q426" s="1394">
        <v>-0.98237286000000001</v>
      </c>
      <c r="R426" s="1394">
        <v>-0.8</v>
      </c>
      <c r="S426" s="1394">
        <v>-0.7</v>
      </c>
      <c r="T426" s="1394">
        <v>0</v>
      </c>
      <c r="U426" s="1394">
        <v>0</v>
      </c>
      <c r="V426" s="1394">
        <v>0</v>
      </c>
      <c r="W426" s="1394">
        <v>0</v>
      </c>
      <c r="X426" s="1394">
        <v>0</v>
      </c>
      <c r="Y426" s="1394">
        <v>0</v>
      </c>
      <c r="Z426" s="1506"/>
    </row>
    <row r="427" spans="2:27" outlineLevel="1">
      <c r="B427" s="1382" t="s">
        <v>493</v>
      </c>
      <c r="C427" s="1182">
        <f>IF('R8a - Net Debt input'!D232 = "","",'R8a - Net Debt input'!D232)</f>
        <v>41505</v>
      </c>
      <c r="D427" s="1215">
        <f>IF('R8a - Net Debt input'!E232 = "","",'R8a - Net Debt input'!E232)</f>
        <v>48484</v>
      </c>
      <c r="E427" s="1211" t="str">
        <f>IF('R8a - Net Debt input'!F232 = "","",'R8a - Net Debt input'!F232)</f>
        <v>16.5 YR SWAP: PAY 4.15600% GBP RCV 6M Libor +110 bp GBP 45.5 M MAT: 27-SEP-2032</v>
      </c>
      <c r="F427" s="1383"/>
      <c r="G427" s="1383"/>
      <c r="H427" s="1383"/>
      <c r="I427" s="1384"/>
      <c r="J427" s="353"/>
      <c r="K427" s="353"/>
      <c r="L427" s="1367"/>
      <c r="M427" s="1394">
        <v>0</v>
      </c>
      <c r="N427" s="1394">
        <v>0</v>
      </c>
      <c r="O427" s="1394">
        <v>0</v>
      </c>
      <c r="P427" s="1394">
        <v>0</v>
      </c>
      <c r="Q427" s="1394">
        <v>1.1648278599999999</v>
      </c>
      <c r="R427" s="1394">
        <v>1</v>
      </c>
      <c r="S427" s="1394">
        <v>0.9</v>
      </c>
      <c r="T427" s="1394">
        <v>0</v>
      </c>
      <c r="U427" s="1394">
        <v>0</v>
      </c>
      <c r="V427" s="1394">
        <v>0</v>
      </c>
      <c r="W427" s="1394">
        <v>0</v>
      </c>
      <c r="X427" s="1394">
        <v>0</v>
      </c>
      <c r="Y427" s="1394">
        <v>0</v>
      </c>
      <c r="Z427" s="1506"/>
    </row>
    <row r="428" spans="2:27" outlineLevel="1">
      <c r="B428" s="1382" t="s">
        <v>494</v>
      </c>
      <c r="C428" s="1182">
        <f>IF('R8a - Net Debt input'!D233 = "","",'R8a - Net Debt input'!D233)</f>
        <v>41305</v>
      </c>
      <c r="D428" s="1215">
        <f>IF('R8a - Net Debt input'!E233 = "","",'R8a - Net Debt input'!E233)</f>
        <v>49339</v>
      </c>
      <c r="E428" s="1211" t="str">
        <f>IF('R8a - Net Debt input'!F233 = "","",'R8a - Net Debt input'!F233)</f>
        <v>22.0 YR SWAP: PAY 4.01600% GBP RCV 6M Libor +101 bp GBP 48.0 M MAT: 30-JAN-2035</v>
      </c>
      <c r="F428" s="1383"/>
      <c r="G428" s="1383"/>
      <c r="H428" s="1383"/>
      <c r="I428" s="1384"/>
      <c r="J428" s="353"/>
      <c r="K428" s="353"/>
      <c r="L428" s="1367"/>
      <c r="M428" s="1394">
        <v>0</v>
      </c>
      <c r="N428" s="1394">
        <v>0</v>
      </c>
      <c r="O428" s="1394">
        <v>0</v>
      </c>
      <c r="P428" s="1394">
        <v>0</v>
      </c>
      <c r="Q428" s="1394">
        <v>1.2106748799999998</v>
      </c>
      <c r="R428" s="1394">
        <v>1</v>
      </c>
      <c r="S428" s="1394">
        <v>1</v>
      </c>
      <c r="T428" s="1394">
        <v>0.4</v>
      </c>
      <c r="U428" s="1394">
        <v>0</v>
      </c>
      <c r="V428" s="1394">
        <v>0</v>
      </c>
      <c r="W428" s="1394">
        <v>0</v>
      </c>
      <c r="X428" s="1394">
        <v>0</v>
      </c>
      <c r="Y428" s="1394">
        <v>0</v>
      </c>
      <c r="Z428" s="1506"/>
    </row>
    <row r="429" spans="2:27" outlineLevel="1">
      <c r="B429" s="1382" t="s">
        <v>495</v>
      </c>
      <c r="C429" s="1182">
        <f>IF('R8a - Net Debt input'!D234 = "","",'R8a - Net Debt input'!D234)</f>
        <v>41389</v>
      </c>
      <c r="D429" s="1215">
        <f>IF('R8a - Net Debt input'!E234 = "","",'R8a - Net Debt input'!E234)</f>
        <v>49339</v>
      </c>
      <c r="E429" s="1211" t="str">
        <f>IF('R8a - Net Debt input'!F234 = "","",'R8a - Net Debt input'!F234)</f>
        <v>21.8 YR SWAP: PAY 6M Libor +101 bp GBP RCV 3.80000% GBP 48.0 M MAT: 30-JAN-2035</v>
      </c>
      <c r="F429" s="1383"/>
      <c r="G429" s="1383"/>
      <c r="H429" s="1383"/>
      <c r="I429" s="1384"/>
      <c r="J429" s="353"/>
      <c r="K429" s="353"/>
      <c r="L429" s="1367"/>
      <c r="M429" s="1394">
        <v>0</v>
      </c>
      <c r="N429" s="1394">
        <v>0</v>
      </c>
      <c r="O429" s="1394">
        <v>0</v>
      </c>
      <c r="P429" s="1394">
        <v>0</v>
      </c>
      <c r="Q429" s="1394">
        <v>-1.1069948799999998</v>
      </c>
      <c r="R429" s="1394">
        <v>-0.9</v>
      </c>
      <c r="S429" s="1394">
        <v>-0.9</v>
      </c>
      <c r="T429" s="1394">
        <v>-0.2</v>
      </c>
      <c r="U429" s="1394">
        <v>0</v>
      </c>
      <c r="V429" s="1394">
        <v>0</v>
      </c>
      <c r="W429" s="1394">
        <v>0</v>
      </c>
      <c r="X429" s="1394">
        <v>0</v>
      </c>
      <c r="Y429" s="1394">
        <v>0</v>
      </c>
      <c r="Z429" s="1506"/>
    </row>
    <row r="430" spans="2:27" outlineLevel="1">
      <c r="B430" s="1382" t="s">
        <v>496</v>
      </c>
      <c r="C430" s="1182">
        <f>IF('R8a - Net Debt input'!D235 = "","",'R8a - Net Debt input'!D235)</f>
        <v>41505</v>
      </c>
      <c r="D430" s="1215">
        <f>IF('R8a - Net Debt input'!E235 = "","",'R8a - Net Debt input'!E235)</f>
        <v>49339</v>
      </c>
      <c r="E430" s="1211" t="str">
        <f>IF('R8a - Net Debt input'!F235 = "","",'R8a - Net Debt input'!F235)</f>
        <v>19.0 YR SWAP: PAY 4.17600% GBP RCV 6M Libor +101 bp GBP 48.0 M MAT: 30-JAN-2035</v>
      </c>
      <c r="F430" s="1383"/>
      <c r="G430" s="1383"/>
      <c r="H430" s="1383"/>
      <c r="I430" s="1384"/>
      <c r="J430" s="353"/>
      <c r="K430" s="353"/>
      <c r="L430" s="1367"/>
      <c r="M430" s="1394">
        <v>0</v>
      </c>
      <c r="N430" s="1394">
        <v>0</v>
      </c>
      <c r="O430" s="1394">
        <v>0</v>
      </c>
      <c r="P430" s="1394">
        <v>0</v>
      </c>
      <c r="Q430" s="1394">
        <v>1.28747488</v>
      </c>
      <c r="R430" s="1394">
        <v>1.1000000000000001</v>
      </c>
      <c r="S430" s="1394">
        <v>1.1000000000000001</v>
      </c>
      <c r="T430" s="1394">
        <v>0.2</v>
      </c>
      <c r="U430" s="1394">
        <v>0</v>
      </c>
      <c r="V430" s="1394">
        <v>0</v>
      </c>
      <c r="W430" s="1394">
        <v>0</v>
      </c>
      <c r="X430" s="1394">
        <v>0</v>
      </c>
      <c r="Y430" s="1394">
        <v>0</v>
      </c>
      <c r="Z430" s="1506"/>
    </row>
    <row r="431" spans="2:27" outlineLevel="1">
      <c r="B431" s="1382" t="s">
        <v>499</v>
      </c>
      <c r="C431" s="1182">
        <f>IF('R8a - Net Debt input'!D236 = "","",'R8a - Net Debt input'!D236)</f>
        <v>37742</v>
      </c>
      <c r="D431" s="1215">
        <f>IF('R8a - Net Debt input'!E236 = "","",'R8a - Net Debt input'!E236)</f>
        <v>45324</v>
      </c>
      <c r="E431" s="1211" t="str">
        <f>IF('R8a - Net Debt input'!F236 = "","",'R8a - Net Debt input'!F236)</f>
        <v>20.8 YR SWAP: PAY 6M Libor +100 bp GBP RCV 5.87500% GBP 30.0 M MAT: 02-FEB-2024</v>
      </c>
      <c r="F431" s="1383"/>
      <c r="G431" s="1383"/>
      <c r="H431" s="1383"/>
      <c r="I431" s="1384"/>
      <c r="J431" s="353"/>
      <c r="K431" s="353"/>
      <c r="L431" s="1367"/>
      <c r="M431" s="1394">
        <v>0</v>
      </c>
      <c r="N431" s="1394">
        <v>0</v>
      </c>
      <c r="O431" s="1394">
        <v>0</v>
      </c>
      <c r="P431" s="1394">
        <v>0</v>
      </c>
      <c r="Q431" s="1394">
        <v>-1.31530408</v>
      </c>
      <c r="R431" s="1394">
        <v>-1.3</v>
      </c>
      <c r="S431" s="1394">
        <v>0</v>
      </c>
      <c r="T431" s="1394">
        <v>0</v>
      </c>
      <c r="U431" s="1394">
        <v>0</v>
      </c>
      <c r="V431" s="1394">
        <v>0</v>
      </c>
      <c r="W431" s="1394">
        <v>0</v>
      </c>
      <c r="X431" s="1394">
        <v>0</v>
      </c>
      <c r="Y431" s="1394">
        <v>0</v>
      </c>
      <c r="Z431" s="1506"/>
    </row>
    <row r="432" spans="2:27" outlineLevel="1">
      <c r="B432" s="1382" t="s">
        <v>1001</v>
      </c>
      <c r="C432" s="1182">
        <f>IF('R8a - Net Debt input'!D237 = "","",'R8a - Net Debt input'!D237)</f>
        <v>37747</v>
      </c>
      <c r="D432" s="1215">
        <f>IF('R8a - Net Debt input'!E237 = "","",'R8a - Net Debt input'!E237)</f>
        <v>45324</v>
      </c>
      <c r="E432" s="1211" t="str">
        <f>IF('R8a - Net Debt input'!F237 = "","",'R8a - Net Debt input'!F237)</f>
        <v>20.7 YR SWAP: PAY 6M Libor +96 bp GBP RCV 5.87500% GBP 28.0 M MAT: 02-FEB-2024</v>
      </c>
      <c r="F432" s="1383"/>
      <c r="G432" s="1383"/>
      <c r="H432" s="1383"/>
      <c r="I432" s="1384"/>
      <c r="J432" s="353"/>
      <c r="K432" s="353"/>
      <c r="L432" s="1367"/>
      <c r="M432" s="1394">
        <v>0</v>
      </c>
      <c r="N432" s="1394">
        <v>0</v>
      </c>
      <c r="O432" s="1394">
        <v>0</v>
      </c>
      <c r="P432" s="1394">
        <v>0</v>
      </c>
      <c r="Q432" s="1394">
        <v>-1.23965714</v>
      </c>
      <c r="R432" s="1394">
        <v>-1</v>
      </c>
      <c r="S432" s="1394">
        <v>0</v>
      </c>
      <c r="T432" s="1394">
        <v>0</v>
      </c>
      <c r="U432" s="1394">
        <v>0</v>
      </c>
      <c r="V432" s="1394">
        <v>0</v>
      </c>
      <c r="W432" s="1394">
        <v>0</v>
      </c>
      <c r="X432" s="1394">
        <v>0</v>
      </c>
      <c r="Y432" s="1394">
        <v>0</v>
      </c>
      <c r="Z432" s="1506"/>
    </row>
    <row r="433" spans="2:26" outlineLevel="1">
      <c r="B433" s="1382" t="s">
        <v>1002</v>
      </c>
      <c r="C433" s="1182">
        <f>IF('R8a - Net Debt input'!D238 = "","",'R8a - Net Debt input'!D238)</f>
        <v>37796</v>
      </c>
      <c r="D433" s="1215">
        <f>IF('R8a - Net Debt input'!E238 = "","",'R8a - Net Debt input'!E238)</f>
        <v>45324</v>
      </c>
      <c r="E433" s="1211" t="str">
        <f>IF('R8a - Net Debt input'!F238 = "","",'R8a - Net Debt input'!F238)</f>
        <v>20.6 YR SWAP: PAY 6M Libor +114 bp GBP RCV 5.87500% GBP 37.0 M MAT: 02-FEB-2024</v>
      </c>
      <c r="F433" s="1383"/>
      <c r="G433" s="1383"/>
      <c r="H433" s="1383"/>
      <c r="I433" s="1384"/>
      <c r="J433" s="353"/>
      <c r="K433" s="353"/>
      <c r="L433" s="1367"/>
      <c r="M433" s="1394">
        <v>0</v>
      </c>
      <c r="N433" s="1394">
        <v>0</v>
      </c>
      <c r="O433" s="1394">
        <v>0</v>
      </c>
      <c r="P433" s="1394">
        <v>0</v>
      </c>
      <c r="Q433" s="1394">
        <v>2.4535439999999999E-2</v>
      </c>
      <c r="R433" s="1394">
        <v>0</v>
      </c>
      <c r="S433" s="1394">
        <v>0</v>
      </c>
      <c r="T433" s="1394">
        <v>0</v>
      </c>
      <c r="U433" s="1394">
        <v>0</v>
      </c>
      <c r="V433" s="1394">
        <v>0</v>
      </c>
      <c r="W433" s="1394">
        <v>0</v>
      </c>
      <c r="X433" s="1394">
        <v>0</v>
      </c>
      <c r="Y433" s="1394">
        <v>0</v>
      </c>
      <c r="Z433" s="1506"/>
    </row>
    <row r="434" spans="2:26" outlineLevel="1">
      <c r="B434" s="1382" t="s">
        <v>1003</v>
      </c>
      <c r="C434" s="1182">
        <f>IF('R8a - Net Debt input'!D239 = "","",'R8a - Net Debt input'!D239)</f>
        <v>37798</v>
      </c>
      <c r="D434" s="1215">
        <f>IF('R8a - Net Debt input'!E239 = "","",'R8a - Net Debt input'!E239)</f>
        <v>45324</v>
      </c>
      <c r="E434" s="1211" t="str">
        <f>IF('R8a - Net Debt input'!F239 = "","",'R8a - Net Debt input'!F239)</f>
        <v>20.6 YR SWAP: PAY 6M Libor +114 bp GBP RCV 5.87500% GBP 18.0 M MAT: 02-FEB-2024</v>
      </c>
      <c r="F434" s="1383"/>
      <c r="G434" s="1383"/>
      <c r="H434" s="1383"/>
      <c r="I434" s="1384"/>
      <c r="J434" s="353"/>
      <c r="K434" s="353"/>
      <c r="L434" s="1367"/>
      <c r="M434" s="1394">
        <v>0</v>
      </c>
      <c r="N434" s="1394">
        <v>0</v>
      </c>
      <c r="O434" s="1394">
        <v>0</v>
      </c>
      <c r="P434" s="1394">
        <v>0</v>
      </c>
      <c r="Q434" s="1394">
        <v>-0.76452244999999996</v>
      </c>
      <c r="R434" s="1394">
        <v>-0.7</v>
      </c>
      <c r="S434" s="1394">
        <v>0</v>
      </c>
      <c r="T434" s="1394">
        <v>0</v>
      </c>
      <c r="U434" s="1394">
        <v>0</v>
      </c>
      <c r="V434" s="1394">
        <v>0</v>
      </c>
      <c r="W434" s="1394">
        <v>0</v>
      </c>
      <c r="X434" s="1394">
        <v>0</v>
      </c>
      <c r="Y434" s="1394">
        <v>0</v>
      </c>
      <c r="Z434" s="1506"/>
    </row>
    <row r="435" spans="2:26" outlineLevel="1">
      <c r="B435" s="1382" t="s">
        <v>1004</v>
      </c>
      <c r="C435" s="1182">
        <f>IF('R8a - Net Debt input'!D240 = "","",'R8a - Net Debt input'!D240)</f>
        <v>37798</v>
      </c>
      <c r="D435" s="1215">
        <f>IF('R8a - Net Debt input'!E240 = "","",'R8a - Net Debt input'!E240)</f>
        <v>45324</v>
      </c>
      <c r="E435" s="1211" t="str">
        <f>IF('R8a - Net Debt input'!F240 = "","",'R8a - Net Debt input'!F240)</f>
        <v>20.6 YR SWAP: PAY 6M Libor +110 bp GBP RCV 5.87500% GBP 20.0 M MAT: 02-FEB-2024</v>
      </c>
      <c r="F435" s="1383"/>
      <c r="G435" s="1383"/>
      <c r="H435" s="1383"/>
      <c r="I435" s="1384"/>
      <c r="J435" s="353"/>
      <c r="K435" s="353"/>
      <c r="L435" s="1367"/>
      <c r="M435" s="1394">
        <v>0</v>
      </c>
      <c r="N435" s="1394">
        <v>0</v>
      </c>
      <c r="O435" s="1394">
        <v>0</v>
      </c>
      <c r="P435" s="1394">
        <v>0</v>
      </c>
      <c r="Q435" s="1394">
        <v>-0.85666938999999998</v>
      </c>
      <c r="R435" s="1394">
        <v>-0.8</v>
      </c>
      <c r="S435" s="1394">
        <v>0</v>
      </c>
      <c r="T435" s="1394">
        <v>0</v>
      </c>
      <c r="U435" s="1394">
        <v>0</v>
      </c>
      <c r="V435" s="1394">
        <v>0</v>
      </c>
      <c r="W435" s="1394">
        <v>0</v>
      </c>
      <c r="X435" s="1394">
        <v>0</v>
      </c>
      <c r="Y435" s="1394">
        <v>0</v>
      </c>
      <c r="Z435" s="1506"/>
    </row>
    <row r="436" spans="2:26" outlineLevel="1">
      <c r="B436" s="1382" t="s">
        <v>1005</v>
      </c>
      <c r="C436" s="1182">
        <f>IF('R8a - Net Debt input'!D241 = "","",'R8a - Net Debt input'!D241)</f>
        <v>37799</v>
      </c>
      <c r="D436" s="1215">
        <f>IF('R8a - Net Debt input'!E241 = "","",'R8a - Net Debt input'!E241)</f>
        <v>45324</v>
      </c>
      <c r="E436" s="1211" t="str">
        <f>IF('R8a - Net Debt input'!F241 = "","",'R8a - Net Debt input'!F241)</f>
        <v>20.6 YR SWAP: PAY 6M Libor +109 bp GBP RCV 5.87500% GBP 21.0 M MAT: 02-FEB-2024</v>
      </c>
      <c r="F436" s="1383"/>
      <c r="G436" s="1383"/>
      <c r="H436" s="1383"/>
      <c r="I436" s="1384"/>
      <c r="J436" s="353"/>
      <c r="K436" s="353"/>
      <c r="L436" s="1367"/>
      <c r="M436" s="1394">
        <v>0</v>
      </c>
      <c r="N436" s="1394">
        <v>0</v>
      </c>
      <c r="O436" s="1394">
        <v>0</v>
      </c>
      <c r="P436" s="1394">
        <v>0</v>
      </c>
      <c r="Q436" s="1394">
        <v>-0.90286284999999999</v>
      </c>
      <c r="R436" s="1394">
        <v>-0.8</v>
      </c>
      <c r="S436" s="1394">
        <v>0</v>
      </c>
      <c r="T436" s="1394">
        <v>0</v>
      </c>
      <c r="U436" s="1394">
        <v>0</v>
      </c>
      <c r="V436" s="1394">
        <v>0</v>
      </c>
      <c r="W436" s="1394">
        <v>0</v>
      </c>
      <c r="X436" s="1394">
        <v>0</v>
      </c>
      <c r="Y436" s="1394">
        <v>0</v>
      </c>
      <c r="Z436" s="1506"/>
    </row>
    <row r="437" spans="2:26" outlineLevel="1">
      <c r="B437" s="1382" t="s">
        <v>1006</v>
      </c>
      <c r="C437" s="1182">
        <f>IF('R8a - Net Debt input'!D242 = "","",'R8a - Net Debt input'!D242)</f>
        <v>38236</v>
      </c>
      <c r="D437" s="1215">
        <f>IF('R8a - Net Debt input'!E242 = "","",'R8a - Net Debt input'!E242)</f>
        <v>45324</v>
      </c>
      <c r="E437" s="1211" t="str">
        <f>IF('R8a - Net Debt input'!F242 = "","",'R8a - Net Debt input'!F242)</f>
        <v>19.4 YR SWAP: PAY 6M Libor +57 bp GBP RCV 5.87500% GBP 30.0 M MAT: 02-FEB-2024</v>
      </c>
      <c r="F437" s="1383"/>
      <c r="G437" s="1383"/>
      <c r="H437" s="1383"/>
      <c r="I437" s="1384"/>
      <c r="J437" s="353"/>
      <c r="K437" s="353"/>
      <c r="L437" s="1367"/>
      <c r="M437" s="1394">
        <v>0</v>
      </c>
      <c r="N437" s="1394">
        <v>0</v>
      </c>
      <c r="O437" s="1394">
        <v>0</v>
      </c>
      <c r="P437" s="1394">
        <v>0</v>
      </c>
      <c r="Q437" s="1394">
        <v>-1.4446040800000002</v>
      </c>
      <c r="R437" s="1394">
        <v>-1.3</v>
      </c>
      <c r="S437" s="1394">
        <v>0</v>
      </c>
      <c r="T437" s="1394">
        <v>0</v>
      </c>
      <c r="U437" s="1394">
        <v>0</v>
      </c>
      <c r="V437" s="1394">
        <v>0</v>
      </c>
      <c r="W437" s="1394">
        <v>0</v>
      </c>
      <c r="X437" s="1394">
        <v>0</v>
      </c>
      <c r="Y437" s="1394">
        <v>0</v>
      </c>
      <c r="Z437" s="1506"/>
    </row>
    <row r="438" spans="2:26" outlineLevel="1">
      <c r="B438" s="1382" t="s">
        <v>1007</v>
      </c>
      <c r="C438" s="1182">
        <f>IF('R8a - Net Debt input'!D243 = "","",'R8a - Net Debt input'!D243)</f>
        <v>38566</v>
      </c>
      <c r="D438" s="1215">
        <f>IF('R8a - Net Debt input'!E243 = "","",'R8a - Net Debt input'!E243)</f>
        <v>45324</v>
      </c>
      <c r="E438" s="1211" t="str">
        <f>IF('R8a - Net Debt input'!F243 = "","",'R8a - Net Debt input'!F243)</f>
        <v>18.5 YR SWAP: PAY 6M Libor +117 bp GBP RCV 5.87500% GBP 20.0 M MAT: 02-FEB-2024</v>
      </c>
      <c r="F438" s="1383"/>
      <c r="G438" s="1383"/>
      <c r="H438" s="1383"/>
      <c r="I438" s="1384"/>
      <c r="J438" s="353"/>
      <c r="K438" s="353"/>
      <c r="L438" s="1367"/>
      <c r="M438" s="1394">
        <v>0</v>
      </c>
      <c r="N438" s="1394">
        <v>0</v>
      </c>
      <c r="O438" s="1394">
        <v>0</v>
      </c>
      <c r="P438" s="1394">
        <v>0</v>
      </c>
      <c r="Q438" s="1394">
        <v>-0.84236938000000006</v>
      </c>
      <c r="R438" s="1394">
        <v>-0.8</v>
      </c>
      <c r="S438" s="1394">
        <v>-0.8</v>
      </c>
      <c r="T438" s="1394">
        <v>-0.9</v>
      </c>
      <c r="U438" s="1394">
        <v>-0.91351959999999999</v>
      </c>
      <c r="V438" s="1394">
        <v>-0.86439496999999998</v>
      </c>
      <c r="W438" s="1394">
        <v>-0.65998111000000004</v>
      </c>
      <c r="X438" s="1394">
        <v>0</v>
      </c>
      <c r="Y438" s="1394">
        <v>0</v>
      </c>
      <c r="Z438" s="1506"/>
    </row>
    <row r="439" spans="2:26" outlineLevel="1">
      <c r="B439" s="1382" t="s">
        <v>1008</v>
      </c>
      <c r="C439" s="1182">
        <f>IF('R8a - Net Debt input'!D244 = "","",'R8a - Net Debt input'!D244)</f>
        <v>38827</v>
      </c>
      <c r="D439" s="1215">
        <f>IF('R8a - Net Debt input'!E244 = "","",'R8a - Net Debt input'!E244)</f>
        <v>45324</v>
      </c>
      <c r="E439" s="1211" t="str">
        <f>IF('R8a - Net Debt input'!F244 = "","",'R8a - Net Debt input'!F244)</f>
        <v>17.8 YR SWAP: PAY 6M Libor +109 bp GBP RCV 5.87500% GBP 20.0 M MAT: 02-FEB-2024</v>
      </c>
      <c r="F439" s="1383"/>
      <c r="G439" s="1383"/>
      <c r="H439" s="1383"/>
      <c r="I439" s="1384"/>
      <c r="J439" s="353"/>
      <c r="K439" s="353"/>
      <c r="L439" s="1367"/>
      <c r="M439" s="1394">
        <v>0</v>
      </c>
      <c r="N439" s="1394">
        <v>0</v>
      </c>
      <c r="O439" s="1394">
        <v>0</v>
      </c>
      <c r="P439" s="1394">
        <v>0</v>
      </c>
      <c r="Q439" s="1394">
        <v>1.326249E-2</v>
      </c>
      <c r="R439" s="1394">
        <v>0</v>
      </c>
      <c r="S439" s="1394">
        <v>0</v>
      </c>
      <c r="T439" s="1394">
        <v>0</v>
      </c>
      <c r="U439" s="1394">
        <v>0</v>
      </c>
      <c r="V439" s="1394">
        <v>0</v>
      </c>
      <c r="W439" s="1394">
        <v>0</v>
      </c>
      <c r="X439" s="1394">
        <v>0</v>
      </c>
      <c r="Y439" s="1394">
        <v>0</v>
      </c>
      <c r="Z439" s="1506"/>
    </row>
    <row r="440" spans="2:26" outlineLevel="1">
      <c r="B440" s="1382" t="s">
        <v>1009</v>
      </c>
      <c r="C440" s="1182">
        <f>IF('R8a - Net Debt input'!D245 = "","",'R8a - Net Debt input'!D245)</f>
        <v>39070</v>
      </c>
      <c r="D440" s="1215">
        <f>IF('R8a - Net Debt input'!E245 = "","",'R8a - Net Debt input'!E245)</f>
        <v>45324</v>
      </c>
      <c r="E440" s="1211" t="str">
        <f>IF('R8a - Net Debt input'!F245 = "","",'R8a - Net Debt input'!F245)</f>
        <v>17.1 YR SWAP: PAY 6M Libor +98 bp GBP RCV 5.87500% GBP 22.0 M MAT: 02-FEB-2024</v>
      </c>
      <c r="F440" s="1383"/>
      <c r="G440" s="1383"/>
      <c r="H440" s="1383"/>
      <c r="I440" s="1384"/>
      <c r="J440" s="353"/>
      <c r="K440" s="353"/>
      <c r="L440" s="1367"/>
      <c r="M440" s="1394">
        <v>0</v>
      </c>
      <c r="N440" s="1394">
        <v>0</v>
      </c>
      <c r="O440" s="1394">
        <v>0</v>
      </c>
      <c r="P440" s="1394">
        <v>0</v>
      </c>
      <c r="Q440" s="1394">
        <v>-0.96983633000000002</v>
      </c>
      <c r="R440" s="1394">
        <v>-0.9</v>
      </c>
      <c r="S440" s="1394">
        <v>0</v>
      </c>
      <c r="T440" s="1394">
        <v>0</v>
      </c>
      <c r="U440" s="1394">
        <v>0</v>
      </c>
      <c r="V440" s="1394">
        <v>0</v>
      </c>
      <c r="W440" s="1394">
        <v>0</v>
      </c>
      <c r="X440" s="1394">
        <v>0</v>
      </c>
      <c r="Y440" s="1394">
        <v>0</v>
      </c>
      <c r="Z440" s="1506"/>
    </row>
    <row r="441" spans="2:26" outlineLevel="1">
      <c r="B441" s="1382" t="s">
        <v>1010</v>
      </c>
      <c r="C441" s="1182">
        <f>IF('R8a - Net Debt input'!D246 = "","",'R8a - Net Debt input'!D246)</f>
        <v>39087</v>
      </c>
      <c r="D441" s="1215">
        <f>IF('R8a - Net Debt input'!E246 = "","",'R8a - Net Debt input'!E246)</f>
        <v>45324</v>
      </c>
      <c r="E441" s="1211" t="str">
        <f>IF('R8a - Net Debt input'!F246 = "","",'R8a - Net Debt input'!F246)</f>
        <v>17.1 YR SWAP: PAY 6M Libor +91 bp GBP RCV 5.87500% GBP 22.0 M MAT: 02-FEB-2024</v>
      </c>
      <c r="F441" s="1383"/>
      <c r="G441" s="1383"/>
      <c r="H441" s="1383"/>
      <c r="I441" s="1384"/>
      <c r="J441" s="353"/>
      <c r="K441" s="353"/>
      <c r="L441" s="1367"/>
      <c r="M441" s="1394">
        <v>0</v>
      </c>
      <c r="N441" s="1394">
        <v>0</v>
      </c>
      <c r="O441" s="1394">
        <v>0</v>
      </c>
      <c r="P441" s="1394">
        <v>0</v>
      </c>
      <c r="Q441" s="1394">
        <v>1.4589059999999999E-2</v>
      </c>
      <c r="R441" s="1394">
        <v>0</v>
      </c>
      <c r="S441" s="1394">
        <v>0</v>
      </c>
      <c r="T441" s="1394">
        <v>0</v>
      </c>
      <c r="U441" s="1394">
        <v>0</v>
      </c>
      <c r="V441" s="1394">
        <v>0</v>
      </c>
      <c r="W441" s="1394">
        <v>0</v>
      </c>
      <c r="X441" s="1394">
        <v>0</v>
      </c>
      <c r="Y441" s="1394">
        <v>0</v>
      </c>
      <c r="Z441" s="1506"/>
    </row>
    <row r="442" spans="2:26" outlineLevel="1">
      <c r="B442" s="1382" t="s">
        <v>1011</v>
      </c>
      <c r="C442" s="1182">
        <f>IF('R8a - Net Debt input'!D247 = "","",'R8a - Net Debt input'!D247)</f>
        <v>39349</v>
      </c>
      <c r="D442" s="1215">
        <f>IF('R8a - Net Debt input'!E247 = "","",'R8a - Net Debt input'!E247)</f>
        <v>45324</v>
      </c>
      <c r="E442" s="1211" t="str">
        <f>IF('R8a - Net Debt input'!F247 = "","",'R8a - Net Debt input'!F247)</f>
        <v>16.4 YR SWAP: PAY 5.87500% GBP RCV 6M Libor +33 bp GBP 23.0 M MAT: 02-FEB-2024</v>
      </c>
      <c r="F442" s="1383"/>
      <c r="G442" s="1383"/>
      <c r="H442" s="1383"/>
      <c r="I442" s="1384"/>
      <c r="J442" s="353"/>
      <c r="K442" s="353"/>
      <c r="L442" s="1367"/>
      <c r="M442" s="1394">
        <v>0</v>
      </c>
      <c r="N442" s="1394">
        <v>0</v>
      </c>
      <c r="O442" s="1394">
        <v>0</v>
      </c>
      <c r="P442" s="1394">
        <v>0</v>
      </c>
      <c r="Q442" s="1394">
        <v>1.16249979</v>
      </c>
      <c r="R442" s="1394">
        <v>1</v>
      </c>
      <c r="S442" s="1394">
        <v>0</v>
      </c>
      <c r="T442" s="1394">
        <v>0</v>
      </c>
      <c r="U442" s="1394">
        <v>0</v>
      </c>
      <c r="V442" s="1394">
        <v>0</v>
      </c>
      <c r="W442" s="1394">
        <v>0</v>
      </c>
      <c r="X442" s="1394">
        <v>0</v>
      </c>
      <c r="Y442" s="1394">
        <v>0</v>
      </c>
      <c r="Z442" s="1506"/>
    </row>
    <row r="443" spans="2:26" outlineLevel="1">
      <c r="B443" s="1382" t="s">
        <v>1012</v>
      </c>
      <c r="C443" s="1182">
        <f>IF('R8a - Net Debt input'!D248 = "","",'R8a - Net Debt input'!D248)</f>
        <v>39940</v>
      </c>
      <c r="D443" s="1215">
        <f>IF('R8a - Net Debt input'!E248 = "","",'R8a - Net Debt input'!E248)</f>
        <v>45324</v>
      </c>
      <c r="E443" s="1211" t="str">
        <f>IF('R8a - Net Debt input'!F248 = "","",'R8a - Net Debt input'!F248)</f>
        <v>14.7 YR SWAP: PAY 5.87500% GBP RCV 6M Libor +158 bp GBP 38.0 M MAT: 02-FEB-2024</v>
      </c>
      <c r="F443" s="1383"/>
      <c r="G443" s="1383"/>
      <c r="H443" s="1383"/>
      <c r="I443" s="1384"/>
      <c r="J443" s="353"/>
      <c r="K443" s="353"/>
      <c r="L443" s="1367"/>
      <c r="M443" s="1394">
        <v>0</v>
      </c>
      <c r="N443" s="1394">
        <v>0</v>
      </c>
      <c r="O443" s="1394">
        <v>0</v>
      </c>
      <c r="P443" s="1394">
        <v>0</v>
      </c>
      <c r="Q443" s="1394">
        <v>1.4447018500000002</v>
      </c>
      <c r="R443" s="1394">
        <v>1.3</v>
      </c>
      <c r="S443" s="1394">
        <v>0</v>
      </c>
      <c r="T443" s="1394">
        <v>0</v>
      </c>
      <c r="U443" s="1394">
        <v>0</v>
      </c>
      <c r="V443" s="1394">
        <v>0</v>
      </c>
      <c r="W443" s="1394">
        <v>0</v>
      </c>
      <c r="X443" s="1394">
        <v>0</v>
      </c>
      <c r="Y443" s="1394">
        <v>0</v>
      </c>
      <c r="Z443" s="1506"/>
    </row>
    <row r="444" spans="2:26" outlineLevel="1">
      <c r="B444" s="1382" t="s">
        <v>1013</v>
      </c>
      <c r="C444" s="1182">
        <f>IF('R8a - Net Debt input'!D249 = "","",'R8a - Net Debt input'!D249)</f>
        <v>40309</v>
      </c>
      <c r="D444" s="1215">
        <f>IF('R8a - Net Debt input'!E249 = "","",'R8a - Net Debt input'!E249)</f>
        <v>45324</v>
      </c>
      <c r="E444" s="1211" t="str">
        <f>IF('R8a - Net Debt input'!F249 = "","",'R8a - Net Debt input'!F249)</f>
        <v>13.7 YR SWAP: PAY 6M Libor +172 bp GBP RCV 5.87500% GBP 75.0 M MAT: 02-FEB-2024</v>
      </c>
      <c r="F444" s="1383"/>
      <c r="G444" s="1383"/>
      <c r="H444" s="1383"/>
      <c r="I444" s="1384"/>
      <c r="J444" s="353"/>
      <c r="K444" s="353"/>
      <c r="L444" s="1367"/>
      <c r="M444" s="1394">
        <v>0</v>
      </c>
      <c r="N444" s="1394">
        <v>0</v>
      </c>
      <c r="O444" s="1394">
        <v>0</v>
      </c>
      <c r="P444" s="1394">
        <v>0</v>
      </c>
      <c r="Q444" s="1394">
        <v>-2.7456352000000002</v>
      </c>
      <c r="R444" s="1394">
        <v>-2.5</v>
      </c>
      <c r="S444" s="1394">
        <v>-2.4</v>
      </c>
      <c r="T444" s="1394">
        <v>-2.8</v>
      </c>
      <c r="U444" s="1394">
        <v>-3.0135807200000002</v>
      </c>
      <c r="V444" s="1394">
        <v>-2.82823117</v>
      </c>
      <c r="W444" s="1394">
        <v>-2.12621408</v>
      </c>
      <c r="X444" s="1394">
        <v>0</v>
      </c>
      <c r="Y444" s="1394">
        <v>0</v>
      </c>
      <c r="Z444" s="1506"/>
    </row>
    <row r="445" spans="2:26" outlineLevel="1">
      <c r="B445" s="1382" t="s">
        <v>1014</v>
      </c>
      <c r="C445" s="1182">
        <f>IF('R8a - Net Debt input'!D250 = "","",'R8a - Net Debt input'!D250)</f>
        <v>40401</v>
      </c>
      <c r="D445" s="1215">
        <f>IF('R8a - Net Debt input'!E250 = "","",'R8a - Net Debt input'!E250)</f>
        <v>45324</v>
      </c>
      <c r="E445" s="1211" t="str">
        <f>IF('R8a - Net Debt input'!F250 = "","",'R8a - Net Debt input'!F250)</f>
        <v>11.5 YR SWAP: PAY 5.87500% GBP RCV 6M Libor +176 bp GBP 149.5 M MAT: 02-FEB-2024</v>
      </c>
      <c r="F445" s="1383"/>
      <c r="G445" s="1383"/>
      <c r="H445" s="1383"/>
      <c r="I445" s="1384"/>
      <c r="J445" s="353"/>
      <c r="K445" s="353"/>
      <c r="L445" s="1367"/>
      <c r="M445" s="1394">
        <v>0</v>
      </c>
      <c r="N445" s="1394">
        <v>0</v>
      </c>
      <c r="O445" s="1394">
        <v>0</v>
      </c>
      <c r="P445" s="1394">
        <v>0</v>
      </c>
      <c r="Q445" s="1394">
        <v>5.42213616</v>
      </c>
      <c r="R445" s="1394">
        <v>4.9000000000000004</v>
      </c>
      <c r="S445" s="1394">
        <v>4.5</v>
      </c>
      <c r="T445" s="1394">
        <v>1.5</v>
      </c>
      <c r="U445" s="1394">
        <v>1.5936803100000001</v>
      </c>
      <c r="V445" s="1394">
        <v>1.4947899599999999</v>
      </c>
      <c r="W445" s="1394">
        <v>1.12250468</v>
      </c>
      <c r="X445" s="1394">
        <v>0</v>
      </c>
      <c r="Y445" s="1394">
        <v>0</v>
      </c>
      <c r="Z445" s="1506"/>
    </row>
    <row r="446" spans="2:26" outlineLevel="1">
      <c r="B446" s="1382" t="s">
        <v>1015</v>
      </c>
      <c r="C446" s="1182">
        <f>IF('R8a - Net Debt input'!D251 = "","",'R8a - Net Debt input'!D251)</f>
        <v>40504</v>
      </c>
      <c r="D446" s="1215">
        <f>IF('R8a - Net Debt input'!E251 = "","",'R8a - Net Debt input'!E251)</f>
        <v>45324</v>
      </c>
      <c r="E446" s="1211" t="str">
        <f>IF('R8a - Net Debt input'!F251 = "","",'R8a - Net Debt input'!F251)</f>
        <v>13.2 YR SWAP: PAY 6M Libor +244 bp GBP RCV 5.87500% GBP 28.0 M MAT: 02-FEB-2024</v>
      </c>
      <c r="F446" s="1383"/>
      <c r="G446" s="1383"/>
      <c r="H446" s="1383"/>
      <c r="I446" s="1384"/>
      <c r="J446" s="353"/>
      <c r="K446" s="353"/>
      <c r="L446" s="1367"/>
      <c r="M446" s="1394">
        <v>0</v>
      </c>
      <c r="N446" s="1394">
        <v>0</v>
      </c>
      <c r="O446" s="1394">
        <v>0</v>
      </c>
      <c r="P446" s="1394">
        <v>0</v>
      </c>
      <c r="Q446" s="1394">
        <v>-0.82441713999999999</v>
      </c>
      <c r="R446" s="1394">
        <v>-0.7</v>
      </c>
      <c r="S446" s="1394">
        <v>-0.7</v>
      </c>
      <c r="T446" s="1394">
        <v>-0.9</v>
      </c>
      <c r="U446" s="1394">
        <v>-0.92499978000000005</v>
      </c>
      <c r="V446" s="1394">
        <v>-0.85525297</v>
      </c>
      <c r="W446" s="1394">
        <v>-0.62449628000000001</v>
      </c>
      <c r="X446" s="1394">
        <v>0</v>
      </c>
      <c r="Y446" s="1394">
        <v>0</v>
      </c>
      <c r="Z446" s="1506"/>
    </row>
    <row r="447" spans="2:26" outlineLevel="1">
      <c r="B447" s="1382" t="s">
        <v>1016</v>
      </c>
      <c r="C447" s="1182">
        <f>IF('R8a - Net Debt input'!D252 = "","",'R8a - Net Debt input'!D252)</f>
        <v>41149</v>
      </c>
      <c r="D447" s="1215">
        <f>IF('R8a - Net Debt input'!E252 = "","",'R8a - Net Debt input'!E252)</f>
        <v>45324</v>
      </c>
      <c r="E447" s="1211" t="str">
        <f>IF('R8a - Net Debt input'!F252 = "","",'R8a - Net Debt input'!F252)</f>
        <v>11.4 YR SWAP: PAY 5.87500% GBP RCV 6M Libor +356 bp GBP 30.0 M MAT: 02-FEB-2024</v>
      </c>
      <c r="F447" s="1383"/>
      <c r="G447" s="1383"/>
      <c r="H447" s="1383"/>
      <c r="I447" s="1384"/>
      <c r="J447" s="353"/>
      <c r="K447" s="353"/>
      <c r="L447" s="1367"/>
      <c r="M447" s="1394">
        <v>0</v>
      </c>
      <c r="N447" s="1394">
        <v>0</v>
      </c>
      <c r="O447" s="1394">
        <v>0</v>
      </c>
      <c r="P447" s="1394">
        <v>0</v>
      </c>
      <c r="Q447" s="1394">
        <v>0.54730408000000008</v>
      </c>
      <c r="R447" s="1394">
        <v>0.4</v>
      </c>
      <c r="S447" s="1394">
        <v>0</v>
      </c>
      <c r="T447" s="1394">
        <v>0</v>
      </c>
      <c r="U447" s="1394">
        <v>0</v>
      </c>
      <c r="V447" s="1394">
        <v>0</v>
      </c>
      <c r="W447" s="1394">
        <v>0</v>
      </c>
      <c r="X447" s="1394">
        <v>0</v>
      </c>
      <c r="Y447" s="1394">
        <v>0</v>
      </c>
      <c r="Z447" s="1506"/>
    </row>
    <row r="448" spans="2:26" outlineLevel="1">
      <c r="B448" s="1382" t="s">
        <v>1017</v>
      </c>
      <c r="C448" s="1182">
        <f>IF('R8a - Net Debt input'!D253 = "","",'R8a - Net Debt input'!D253)</f>
        <v>41717</v>
      </c>
      <c r="D448" s="1215">
        <f>IF('R8a - Net Debt input'!E253 = "","",'R8a - Net Debt input'!E253)</f>
        <v>45324</v>
      </c>
      <c r="E448" s="1211" t="str">
        <f>IF('R8a - Net Debt input'!F253 = "","",'R8a - Net Debt input'!F253)</f>
        <v>10.0 YR SWAP: PAY 6M Libor +108 bp GBP RCV 5.87500% GBP 28.0 M MAT: 02-FEB-2024</v>
      </c>
      <c r="F448" s="1383"/>
      <c r="G448" s="1383"/>
      <c r="H448" s="1383"/>
      <c r="I448" s="1384"/>
      <c r="J448" s="353"/>
      <c r="K448" s="353"/>
      <c r="L448" s="1367"/>
      <c r="M448" s="1394">
        <v>0</v>
      </c>
      <c r="N448" s="1394">
        <v>0</v>
      </c>
      <c r="O448" s="1394">
        <v>0</v>
      </c>
      <c r="P448" s="1394">
        <v>0</v>
      </c>
      <c r="Q448" s="1394">
        <v>-1.2053731000000001</v>
      </c>
      <c r="R448" s="1394">
        <v>-0.9</v>
      </c>
      <c r="S448" s="1394">
        <v>0</v>
      </c>
      <c r="T448" s="1394">
        <v>0</v>
      </c>
      <c r="U448" s="1394">
        <v>0</v>
      </c>
      <c r="V448" s="1394">
        <v>0</v>
      </c>
      <c r="W448" s="1394">
        <v>0</v>
      </c>
      <c r="X448" s="1394">
        <v>0</v>
      </c>
      <c r="Y448" s="1394">
        <v>0</v>
      </c>
      <c r="Z448" s="1506"/>
    </row>
    <row r="449" spans="2:26" outlineLevel="1">
      <c r="B449" s="1382" t="s">
        <v>1018</v>
      </c>
      <c r="C449" s="1182">
        <f>IF('R8a - Net Debt input'!D254 = "","",'R8a - Net Debt input'!D254)</f>
        <v>41975</v>
      </c>
      <c r="D449" s="1215">
        <f>IF('R8a - Net Debt input'!E254 = "","",'R8a - Net Debt input'!E254)</f>
        <v>45324</v>
      </c>
      <c r="E449" s="1211" t="str">
        <f>IF('R8a - Net Debt input'!F254 = "","",'R8a - Net Debt input'!F254)</f>
        <v>9.2 YR SWAP: PAY 5.87500% GBP RCV 6M Libor +389 bp GBP 35.5 M MAT: 02-FEB-2024</v>
      </c>
      <c r="F449" s="1383"/>
      <c r="G449" s="1383"/>
      <c r="H449" s="1383"/>
      <c r="I449" s="1384"/>
      <c r="J449" s="353"/>
      <c r="K449" s="353"/>
      <c r="L449" s="1367"/>
      <c r="M449" s="1394">
        <v>0</v>
      </c>
      <c r="N449" s="1394">
        <v>0</v>
      </c>
      <c r="O449" s="1394">
        <v>0</v>
      </c>
      <c r="P449" s="1394">
        <v>0</v>
      </c>
      <c r="Q449" s="1394">
        <v>0.5313806499999999</v>
      </c>
      <c r="R449" s="1394">
        <v>0.3</v>
      </c>
      <c r="S449" s="1394">
        <v>0</v>
      </c>
      <c r="T449" s="1394">
        <v>0</v>
      </c>
      <c r="U449" s="1394">
        <v>0</v>
      </c>
      <c r="V449" s="1394">
        <v>0</v>
      </c>
      <c r="W449" s="1394">
        <v>0</v>
      </c>
      <c r="X449" s="1394">
        <v>0</v>
      </c>
      <c r="Y449" s="1394">
        <v>0</v>
      </c>
      <c r="Z449" s="1506"/>
    </row>
    <row r="450" spans="2:26" outlineLevel="1">
      <c r="B450" s="1382" t="s">
        <v>1019</v>
      </c>
      <c r="C450" s="1182">
        <f>IF('R8a - Net Debt input'!D255 = "","",'R8a - Net Debt input'!D255)</f>
        <v>42055</v>
      </c>
      <c r="D450" s="1215">
        <f>IF('R8a - Net Debt input'!E255 = "","",'R8a - Net Debt input'!E255)</f>
        <v>45324</v>
      </c>
      <c r="E450" s="1211" t="str">
        <f>IF('R8a - Net Debt input'!F255 = "","",'R8a - Net Debt input'!F255)</f>
        <v>9.0 YR SWAP: PAY 5.87500% GBP RCV 6M Libor +401 bp GBP 80.0 M MAT: 02-FEB-2024</v>
      </c>
      <c r="F450" s="1383"/>
      <c r="G450" s="1383"/>
      <c r="H450" s="1383"/>
      <c r="I450" s="1384"/>
      <c r="J450" s="353"/>
      <c r="K450" s="353"/>
      <c r="L450" s="1367"/>
      <c r="M450" s="1394">
        <v>0</v>
      </c>
      <c r="N450" s="1394">
        <v>0</v>
      </c>
      <c r="O450" s="1394">
        <v>0</v>
      </c>
      <c r="P450" s="1394">
        <v>0</v>
      </c>
      <c r="Q450" s="1394">
        <v>1.1010775499999998</v>
      </c>
      <c r="R450" s="1394">
        <v>0.7</v>
      </c>
      <c r="S450" s="1394">
        <v>0</v>
      </c>
      <c r="T450" s="1394">
        <v>0</v>
      </c>
      <c r="U450" s="1394">
        <v>0</v>
      </c>
      <c r="V450" s="1394">
        <v>0</v>
      </c>
      <c r="W450" s="1394">
        <v>0</v>
      </c>
      <c r="X450" s="1394">
        <v>0</v>
      </c>
      <c r="Y450" s="1394">
        <v>0</v>
      </c>
      <c r="Z450" s="1506"/>
    </row>
    <row r="451" spans="2:26" outlineLevel="1">
      <c r="B451" s="1382" t="s">
        <v>1020</v>
      </c>
      <c r="C451" s="1182">
        <f>IF('R8a - Net Debt input'!D256 = "","",'R8a - Net Debt input'!D256)</f>
        <v>42354</v>
      </c>
      <c r="D451" s="1215">
        <f>IF('R8a - Net Debt input'!E256 = "","",'R8a - Net Debt input'!E256)</f>
        <v>45324</v>
      </c>
      <c r="E451" s="1211" t="str">
        <f>IF('R8a - Net Debt input'!F256 = "","",'R8a - Net Debt input'!F256)</f>
        <v>8.5 YR SWAP: PAY 6M Libor +114 bp GBP RCV 5.87500% GBP 37.0 M MAT: 02-FEB-2024</v>
      </c>
      <c r="F451" s="1383"/>
      <c r="G451" s="1383"/>
      <c r="H451" s="1383"/>
      <c r="I451" s="1384"/>
      <c r="J451" s="353"/>
      <c r="K451" s="353"/>
      <c r="L451" s="1367"/>
      <c r="M451" s="1394">
        <v>0</v>
      </c>
      <c r="N451" s="1394">
        <v>0</v>
      </c>
      <c r="O451" s="1394">
        <v>0</v>
      </c>
      <c r="P451" s="1394">
        <v>0</v>
      </c>
      <c r="Q451" s="1394">
        <v>-1.5789498599999998</v>
      </c>
      <c r="R451" s="1394">
        <v>-1.4</v>
      </c>
      <c r="S451" s="1394">
        <v>0</v>
      </c>
      <c r="T451" s="1394">
        <v>0</v>
      </c>
      <c r="U451" s="1394">
        <v>0</v>
      </c>
      <c r="V451" s="1394">
        <v>0</v>
      </c>
      <c r="W451" s="1394">
        <v>0</v>
      </c>
      <c r="X451" s="1394">
        <v>0</v>
      </c>
      <c r="Y451" s="1394">
        <v>0</v>
      </c>
      <c r="Z451" s="1506"/>
    </row>
    <row r="452" spans="2:26" outlineLevel="1">
      <c r="B452" s="1382" t="s">
        <v>1021</v>
      </c>
      <c r="C452" s="1182">
        <f>IF('R8a - Net Debt input'!D257 = "","",'R8a - Net Debt input'!D257)</f>
        <v>42354</v>
      </c>
      <c r="D452" s="1215">
        <f>IF('R8a - Net Debt input'!E257 = "","",'R8a - Net Debt input'!E257)</f>
        <v>45324</v>
      </c>
      <c r="E452" s="1211" t="str">
        <f>IF('R8a - Net Debt input'!F257 = "","",'R8a - Net Debt input'!F257)</f>
        <v>8.5 YR SWAP: PAY 6M Libor +109 bp GBP RCV 5.87500% GBP 20.0 M MAT: 02-FEB-2024</v>
      </c>
      <c r="F452" s="1383"/>
      <c r="G452" s="1383"/>
      <c r="H452" s="1383"/>
      <c r="I452" s="1384"/>
      <c r="J452" s="353"/>
      <c r="K452" s="353"/>
      <c r="L452" s="1367"/>
      <c r="M452" s="1394">
        <v>0</v>
      </c>
      <c r="N452" s="1394">
        <v>0</v>
      </c>
      <c r="O452" s="1394">
        <v>0</v>
      </c>
      <c r="P452" s="1394">
        <v>0</v>
      </c>
      <c r="Q452" s="1394">
        <v>-0.86348645000000002</v>
      </c>
      <c r="R452" s="1394">
        <v>-0.8</v>
      </c>
      <c r="S452" s="1394">
        <v>-0.3</v>
      </c>
      <c r="T452" s="1394">
        <v>0</v>
      </c>
      <c r="U452" s="1394">
        <v>0</v>
      </c>
      <c r="V452" s="1394">
        <v>0</v>
      </c>
      <c r="W452" s="1394">
        <v>0</v>
      </c>
      <c r="X452" s="1394">
        <v>0</v>
      </c>
      <c r="Y452" s="1394">
        <v>0</v>
      </c>
      <c r="Z452" s="1506"/>
    </row>
    <row r="453" spans="2:26" outlineLevel="1">
      <c r="B453" s="1382" t="s">
        <v>1022</v>
      </c>
      <c r="C453" s="1182">
        <f>IF('R8a - Net Debt input'!D258 = "","",'R8a - Net Debt input'!D258)</f>
        <v>42354</v>
      </c>
      <c r="D453" s="1215">
        <f>IF('R8a - Net Debt input'!E258 = "","",'R8a - Net Debt input'!E258)</f>
        <v>45324</v>
      </c>
      <c r="E453" s="1211" t="str">
        <f>IF('R8a - Net Debt input'!F258 = "","",'R8a - Net Debt input'!F258)</f>
        <v>8.5 YR SWAP: PAY 6M Libor +91 bp GBP RCV 5.87500% GBP 22.0 M MAT: 02-FEB-2024</v>
      </c>
      <c r="F453" s="1383"/>
      <c r="G453" s="1383"/>
      <c r="H453" s="1383"/>
      <c r="I453" s="1384"/>
      <c r="J453" s="353"/>
      <c r="K453" s="353"/>
      <c r="L453" s="1367"/>
      <c r="M453" s="1394">
        <v>0</v>
      </c>
      <c r="N453" s="1394">
        <v>0</v>
      </c>
      <c r="O453" s="1394">
        <v>0</v>
      </c>
      <c r="P453" s="1394">
        <v>0</v>
      </c>
      <c r="Q453" s="1394">
        <v>-0.98899521000000012</v>
      </c>
      <c r="R453" s="1394">
        <v>-0.9</v>
      </c>
      <c r="S453" s="1394">
        <v>0</v>
      </c>
      <c r="T453" s="1394">
        <v>0</v>
      </c>
      <c r="U453" s="1394">
        <v>0</v>
      </c>
      <c r="V453" s="1394">
        <v>0</v>
      </c>
      <c r="W453" s="1394">
        <v>0</v>
      </c>
      <c r="X453" s="1394">
        <v>0</v>
      </c>
      <c r="Y453" s="1394">
        <v>0</v>
      </c>
      <c r="Z453" s="1506"/>
    </row>
    <row r="454" spans="2:26" outlineLevel="1">
      <c r="B454" s="1382" t="s">
        <v>1023</v>
      </c>
      <c r="C454" s="1182">
        <f>IF('R8a - Net Debt input'!D259 = "","",'R8a - Net Debt input'!D259)</f>
        <v>37747</v>
      </c>
      <c r="D454" s="1215">
        <f>IF('R8a - Net Debt input'!E259 = "","",'R8a - Net Debt input'!E259)</f>
        <v>46961</v>
      </c>
      <c r="E454" s="1211" t="str">
        <f>IF('R8a - Net Debt input'!F259 = "","",'R8a - Net Debt input'!F259)</f>
        <v>25.2 YR SWAP: PAY 6M Libor +159 bp GBP RCV 6.50000% GBP 21.0 M MAT: 27-JUL-2028</v>
      </c>
      <c r="F454" s="1383"/>
      <c r="G454" s="1383"/>
      <c r="H454" s="1383"/>
      <c r="I454" s="1384"/>
      <c r="J454" s="353"/>
      <c r="K454" s="353"/>
      <c r="L454" s="1367"/>
      <c r="M454" s="1394">
        <v>0</v>
      </c>
      <c r="N454" s="1394">
        <v>0</v>
      </c>
      <c r="O454" s="1394">
        <v>0</v>
      </c>
      <c r="P454" s="1394">
        <v>0</v>
      </c>
      <c r="Q454" s="1394">
        <v>1.3101989999999999E-2</v>
      </c>
      <c r="R454" s="1394">
        <v>1.7</v>
      </c>
      <c r="S454" s="1394">
        <v>0</v>
      </c>
      <c r="T454" s="1394">
        <v>0</v>
      </c>
      <c r="U454" s="1394">
        <v>0</v>
      </c>
      <c r="V454" s="1394">
        <v>0</v>
      </c>
      <c r="W454" s="1394">
        <v>0</v>
      </c>
      <c r="X454" s="1394">
        <v>0</v>
      </c>
      <c r="Y454" s="1394">
        <v>0</v>
      </c>
      <c r="Z454" s="1506"/>
    </row>
    <row r="455" spans="2:26" outlineLevel="1">
      <c r="B455" s="1382" t="s">
        <v>1024</v>
      </c>
      <c r="C455" s="1182">
        <f>IF('R8a - Net Debt input'!D260 = "","",'R8a - Net Debt input'!D260)</f>
        <v>37747</v>
      </c>
      <c r="D455" s="1215">
        <f>IF('R8a - Net Debt input'!E260 = "","",'R8a - Net Debt input'!E260)</f>
        <v>46961</v>
      </c>
      <c r="E455" s="1211" t="str">
        <f>IF('R8a - Net Debt input'!F260 = "","",'R8a - Net Debt input'!F260)</f>
        <v>25.2 YR SWAP: PAY 6M Libor +159 bp GBP RCV 6.50000% GBP 23.0 M MAT: 27-JUL-2028</v>
      </c>
      <c r="F455" s="1383"/>
      <c r="G455" s="1383"/>
      <c r="H455" s="1383"/>
      <c r="I455" s="1384"/>
      <c r="J455" s="353"/>
      <c r="K455" s="353"/>
      <c r="L455" s="1367"/>
      <c r="M455" s="1394">
        <v>0</v>
      </c>
      <c r="N455" s="1394">
        <v>0</v>
      </c>
      <c r="O455" s="1394">
        <v>0</v>
      </c>
      <c r="P455" s="1394">
        <v>0</v>
      </c>
      <c r="Q455" s="1394">
        <v>1.4349450000000001E-2</v>
      </c>
      <c r="R455" s="1394">
        <v>0</v>
      </c>
      <c r="S455" s="1394">
        <v>0</v>
      </c>
      <c r="T455" s="1394">
        <v>0</v>
      </c>
      <c r="U455" s="1394">
        <v>0</v>
      </c>
      <c r="V455" s="1394">
        <v>0</v>
      </c>
      <c r="W455" s="1394">
        <v>0</v>
      </c>
      <c r="X455" s="1394">
        <v>0</v>
      </c>
      <c r="Y455" s="1394">
        <v>0</v>
      </c>
      <c r="Z455" s="1506"/>
    </row>
    <row r="456" spans="2:26" outlineLevel="1">
      <c r="B456" s="1382" t="s">
        <v>1025</v>
      </c>
      <c r="C456" s="1182">
        <f>IF('R8a - Net Debt input'!D261 = "","",'R8a - Net Debt input'!D261)</f>
        <v>37747</v>
      </c>
      <c r="D456" s="1215">
        <f>IF('R8a - Net Debt input'!E261 = "","",'R8a - Net Debt input'!E261)</f>
        <v>46961</v>
      </c>
      <c r="E456" s="1211" t="str">
        <f>IF('R8a - Net Debt input'!F261 = "","",'R8a - Net Debt input'!F261)</f>
        <v>25.2 YR SWAP: PAY 6M Libor +157 bp GBP RCV 6.50000% GBP 15.0 M MAT: 27-JUL-2028</v>
      </c>
      <c r="F456" s="1383"/>
      <c r="G456" s="1383"/>
      <c r="H456" s="1383"/>
      <c r="I456" s="1384"/>
      <c r="J456" s="353"/>
      <c r="K456" s="353"/>
      <c r="L456" s="1367"/>
      <c r="M456" s="1394">
        <v>0</v>
      </c>
      <c r="N456" s="1394">
        <v>0</v>
      </c>
      <c r="O456" s="1394">
        <v>0</v>
      </c>
      <c r="P456" s="1394">
        <v>0</v>
      </c>
      <c r="Q456" s="1394">
        <v>-0.66637773</v>
      </c>
      <c r="R456" s="1394">
        <v>-0.6</v>
      </c>
      <c r="S456" s="1394">
        <v>-0.6</v>
      </c>
      <c r="T456" s="1394">
        <v>-0.7</v>
      </c>
      <c r="U456" s="1394">
        <v>-0.71905969999999997</v>
      </c>
      <c r="V456" s="1394">
        <v>-0.68219608999999992</v>
      </c>
      <c r="W456" s="1394">
        <v>-0.62172274999999999</v>
      </c>
      <c r="X456" s="1394">
        <v>-0.58632835999999999</v>
      </c>
      <c r="Y456" s="1394">
        <v>-0.56340802000000001</v>
      </c>
      <c r="Z456" s="1506"/>
    </row>
    <row r="457" spans="2:26" outlineLevel="1">
      <c r="B457" s="1382" t="s">
        <v>1026</v>
      </c>
      <c r="C457" s="1182">
        <f>IF('R8a - Net Debt input'!D262 = "","",'R8a - Net Debt input'!D262)</f>
        <v>37755</v>
      </c>
      <c r="D457" s="1215">
        <f>IF('R8a - Net Debt input'!E262 = "","",'R8a - Net Debt input'!E262)</f>
        <v>46961</v>
      </c>
      <c r="E457" s="1211" t="str">
        <f>IF('R8a - Net Debt input'!F262 = "","",'R8a - Net Debt input'!F262)</f>
        <v>25.2 YR SWAP: PAY 6M Libor +161 bp GBP RCV 6.50000% GBP 19.0 M MAT: 27-JUL-2028</v>
      </c>
      <c r="F457" s="1383"/>
      <c r="G457" s="1383"/>
      <c r="H457" s="1383"/>
      <c r="I457" s="1384"/>
      <c r="J457" s="353"/>
      <c r="K457" s="353"/>
      <c r="L457" s="1367"/>
      <c r="M457" s="1394">
        <v>0</v>
      </c>
      <c r="N457" s="1394">
        <v>0</v>
      </c>
      <c r="O457" s="1394">
        <v>0</v>
      </c>
      <c r="P457" s="1394">
        <v>0</v>
      </c>
      <c r="Q457" s="1394">
        <v>-0.83780844999999993</v>
      </c>
      <c r="R457" s="1394">
        <v>0</v>
      </c>
      <c r="S457" s="1394">
        <v>0</v>
      </c>
      <c r="T457" s="1394">
        <v>0</v>
      </c>
      <c r="U457" s="1394">
        <v>0</v>
      </c>
      <c r="V457" s="1394">
        <v>0</v>
      </c>
      <c r="W457" s="1394">
        <v>0</v>
      </c>
      <c r="X457" s="1394">
        <v>0</v>
      </c>
      <c r="Y457" s="1394">
        <v>0</v>
      </c>
      <c r="Z457" s="1506"/>
    </row>
    <row r="458" spans="2:26" outlineLevel="1">
      <c r="B458" s="1382" t="s">
        <v>1027</v>
      </c>
      <c r="C458" s="1182">
        <f>IF('R8a - Net Debt input'!D263 = "","",'R8a - Net Debt input'!D263)</f>
        <v>37790</v>
      </c>
      <c r="D458" s="1215">
        <f>IF('R8a - Net Debt input'!E263 = "","",'R8a - Net Debt input'!E263)</f>
        <v>46961</v>
      </c>
      <c r="E458" s="1211" t="str">
        <f>IF('R8a - Net Debt input'!F263 = "","",'R8a - Net Debt input'!F263)</f>
        <v>25.1 YR SWAP: PAY 6M Libor +184 bp GBP RCV 6.50000% GBP 20.0 M MAT: 27-JUL-2028</v>
      </c>
      <c r="F458" s="1383"/>
      <c r="G458" s="1383"/>
      <c r="H458" s="1383"/>
      <c r="I458" s="1384"/>
      <c r="J458" s="353"/>
      <c r="K458" s="353"/>
      <c r="L458" s="1367"/>
      <c r="M458" s="1394">
        <v>0</v>
      </c>
      <c r="N458" s="1394">
        <v>0</v>
      </c>
      <c r="O458" s="1394">
        <v>0</v>
      </c>
      <c r="P458" s="1394">
        <v>0</v>
      </c>
      <c r="Q458" s="1394">
        <v>-0.83590364000000006</v>
      </c>
      <c r="R458" s="1394">
        <v>0</v>
      </c>
      <c r="S458" s="1394">
        <v>0</v>
      </c>
      <c r="T458" s="1394">
        <v>0</v>
      </c>
      <c r="U458" s="1394">
        <v>0</v>
      </c>
      <c r="V458" s="1394">
        <v>0</v>
      </c>
      <c r="W458" s="1394">
        <v>0</v>
      </c>
      <c r="X458" s="1394">
        <v>0</v>
      </c>
      <c r="Y458" s="1394">
        <v>0</v>
      </c>
      <c r="Z458" s="1506"/>
    </row>
    <row r="459" spans="2:26" outlineLevel="1">
      <c r="B459" s="1382" t="s">
        <v>1028</v>
      </c>
      <c r="C459" s="1182">
        <f>IF('R8a - Net Debt input'!D264 = "","",'R8a - Net Debt input'!D264)</f>
        <v>37791</v>
      </c>
      <c r="D459" s="1215">
        <f>IF('R8a - Net Debt input'!E264 = "","",'R8a - Net Debt input'!E264)</f>
        <v>46961</v>
      </c>
      <c r="E459" s="1211" t="str">
        <f>IF('R8a - Net Debt input'!F264 = "","",'R8a - Net Debt input'!F264)</f>
        <v>25.1 YR SWAP: PAY 6M Libor +180 bp GBP RCV 6.50000% GBP 20.0 M MAT: 27-JUL-2028</v>
      </c>
      <c r="F459" s="1383"/>
      <c r="G459" s="1383"/>
      <c r="H459" s="1383"/>
      <c r="I459" s="1384"/>
      <c r="J459" s="353"/>
      <c r="K459" s="353"/>
      <c r="L459" s="1367"/>
      <c r="M459" s="1394">
        <v>0</v>
      </c>
      <c r="N459" s="1394">
        <v>0</v>
      </c>
      <c r="O459" s="1394">
        <v>0</v>
      </c>
      <c r="P459" s="1394">
        <v>0</v>
      </c>
      <c r="Q459" s="1394">
        <v>-0.84350364</v>
      </c>
      <c r="R459" s="1394">
        <v>0</v>
      </c>
      <c r="S459" s="1394">
        <v>0</v>
      </c>
      <c r="T459" s="1394">
        <v>0</v>
      </c>
      <c r="U459" s="1394">
        <v>0</v>
      </c>
      <c r="V459" s="1394">
        <v>0</v>
      </c>
      <c r="W459" s="1394">
        <v>0</v>
      </c>
      <c r="X459" s="1394">
        <v>0</v>
      </c>
      <c r="Y459" s="1394">
        <v>0</v>
      </c>
      <c r="Z459" s="1506"/>
    </row>
    <row r="460" spans="2:26" outlineLevel="1">
      <c r="B460" s="1382" t="s">
        <v>1029</v>
      </c>
      <c r="C460" s="1182">
        <f>IF('R8a - Net Debt input'!D265 = "","",'R8a - Net Debt input'!D265)</f>
        <v>37798</v>
      </c>
      <c r="D460" s="1215">
        <f>IF('R8a - Net Debt input'!E265 = "","",'R8a - Net Debt input'!E265)</f>
        <v>46961</v>
      </c>
      <c r="E460" s="1211" t="str">
        <f>IF('R8a - Net Debt input'!F265 = "","",'R8a - Net Debt input'!F265)</f>
        <v>25.1 YR SWAP: PAY 6M Libor +171 bp GBP RCV 6.50000% GBP 17.0 M MAT: 27-JUL-2028</v>
      </c>
      <c r="F460" s="1383"/>
      <c r="G460" s="1383"/>
      <c r="H460" s="1383"/>
      <c r="I460" s="1384"/>
      <c r="J460" s="353"/>
      <c r="K460" s="353"/>
      <c r="L460" s="1367"/>
      <c r="M460" s="1394">
        <v>0</v>
      </c>
      <c r="N460" s="1394">
        <v>0</v>
      </c>
      <c r="O460" s="1394">
        <v>0</v>
      </c>
      <c r="P460" s="1394">
        <v>0</v>
      </c>
      <c r="Q460" s="1394">
        <v>1.0605610000000001E-2</v>
      </c>
      <c r="R460" s="1394">
        <v>0</v>
      </c>
      <c r="S460" s="1394">
        <v>0</v>
      </c>
      <c r="T460" s="1394">
        <v>0</v>
      </c>
      <c r="U460" s="1394">
        <v>0</v>
      </c>
      <c r="V460" s="1394">
        <v>0</v>
      </c>
      <c r="W460" s="1394">
        <v>0</v>
      </c>
      <c r="X460" s="1394">
        <v>0</v>
      </c>
      <c r="Y460" s="1394">
        <v>0</v>
      </c>
      <c r="Z460" s="1506"/>
    </row>
    <row r="461" spans="2:26" outlineLevel="1">
      <c r="B461" s="1382" t="s">
        <v>1030</v>
      </c>
      <c r="C461" s="1182">
        <f>IF('R8a - Net Debt input'!D266 = "","",'R8a - Net Debt input'!D266)</f>
        <v>37818</v>
      </c>
      <c r="D461" s="1215">
        <f>IF('R8a - Net Debt input'!E266 = "","",'R8a - Net Debt input'!E266)</f>
        <v>46961</v>
      </c>
      <c r="E461" s="1211" t="str">
        <f>IF('R8a - Net Debt input'!F266 = "","",'R8a - Net Debt input'!F266)</f>
        <v>25.0 YR SWAP: PAY 6M Libor +156 bp GBP RCV 6.50000% GBP 18.0 M MAT: 27-JUL-2028</v>
      </c>
      <c r="F461" s="1383"/>
      <c r="G461" s="1383"/>
      <c r="H461" s="1383"/>
      <c r="I461" s="1384"/>
      <c r="J461" s="353"/>
      <c r="K461" s="353"/>
      <c r="L461" s="1367"/>
      <c r="M461" s="1394">
        <v>0</v>
      </c>
      <c r="N461" s="1394">
        <v>0</v>
      </c>
      <c r="O461" s="1394">
        <v>0</v>
      </c>
      <c r="P461" s="1394">
        <v>0</v>
      </c>
      <c r="Q461" s="1394">
        <v>-0.80271327999999997</v>
      </c>
      <c r="R461" s="1394">
        <v>0</v>
      </c>
      <c r="S461" s="1394">
        <v>0</v>
      </c>
      <c r="T461" s="1394">
        <v>0</v>
      </c>
      <c r="U461" s="1394">
        <v>0</v>
      </c>
      <c r="V461" s="1394">
        <v>0</v>
      </c>
      <c r="W461" s="1394">
        <v>0</v>
      </c>
      <c r="X461" s="1394">
        <v>0</v>
      </c>
      <c r="Y461" s="1394">
        <v>0</v>
      </c>
      <c r="Z461" s="1506"/>
    </row>
    <row r="462" spans="2:26" outlineLevel="1">
      <c r="B462" s="1382" t="s">
        <v>1031</v>
      </c>
      <c r="C462" s="1182">
        <f>IF('R8a - Net Debt input'!D267 = "","",'R8a - Net Debt input'!D267)</f>
        <v>38622</v>
      </c>
      <c r="D462" s="1215">
        <f>IF('R8a - Net Debt input'!E267 = "","",'R8a - Net Debt input'!E267)</f>
        <v>46961</v>
      </c>
      <c r="E462" s="1211" t="str">
        <f>IF('R8a - Net Debt input'!F267 = "","",'R8a - Net Debt input'!F267)</f>
        <v>22.8 YR SWAP: PAY 6M Libor +190 bp GBP RCV 6.50000% GBP 14.0 M MAT: 27-JUL-2028</v>
      </c>
      <c r="F462" s="1383"/>
      <c r="G462" s="1383"/>
      <c r="H462" s="1383"/>
      <c r="I462" s="1384"/>
      <c r="J462" s="353"/>
      <c r="K462" s="353"/>
      <c r="L462" s="1367"/>
      <c r="M462" s="1394">
        <v>0</v>
      </c>
      <c r="N462" s="1394">
        <v>0</v>
      </c>
      <c r="O462" s="1394">
        <v>0</v>
      </c>
      <c r="P462" s="1394">
        <v>0</v>
      </c>
      <c r="Q462" s="1394">
        <v>-0.57568255000000002</v>
      </c>
      <c r="R462" s="1394">
        <v>-0.5</v>
      </c>
      <c r="S462" s="1394">
        <v>-0.5</v>
      </c>
      <c r="T462" s="1394">
        <v>-0.6</v>
      </c>
      <c r="U462" s="1394">
        <v>-0.62497915999999998</v>
      </c>
      <c r="V462" s="1394">
        <v>-0.59044635999999995</v>
      </c>
      <c r="W462" s="1394">
        <v>-0.53387779000000002</v>
      </c>
      <c r="X462" s="1394">
        <v>-0.50096980999999996</v>
      </c>
      <c r="Y462" s="1394">
        <v>-0.47957749</v>
      </c>
      <c r="Z462" s="1506"/>
    </row>
    <row r="463" spans="2:26" outlineLevel="1">
      <c r="B463" s="1382" t="s">
        <v>1032</v>
      </c>
      <c r="C463" s="1182">
        <f>IF('R8a - Net Debt input'!D268 = "","",'R8a - Net Debt input'!D268)</f>
        <v>38628</v>
      </c>
      <c r="D463" s="1215">
        <f>IF('R8a - Net Debt input'!E268 = "","",'R8a - Net Debt input'!E268)</f>
        <v>46961</v>
      </c>
      <c r="E463" s="1211" t="str">
        <f>IF('R8a - Net Debt input'!F268 = "","",'R8a - Net Debt input'!F268)</f>
        <v>22.8 YR SWAP: PAY 6M Libor +190 bp GBP RCV 6.50000% GBP 15.0 M MAT: 27-JUL-2028</v>
      </c>
      <c r="F463" s="1383"/>
      <c r="G463" s="1383"/>
      <c r="H463" s="1383"/>
      <c r="I463" s="1384"/>
      <c r="J463" s="353"/>
      <c r="K463" s="353"/>
      <c r="L463" s="1367"/>
      <c r="M463" s="1394">
        <v>0</v>
      </c>
      <c r="N463" s="1394">
        <v>0</v>
      </c>
      <c r="O463" s="1394">
        <v>0</v>
      </c>
      <c r="P463" s="1394">
        <v>0</v>
      </c>
      <c r="Q463" s="1394">
        <v>-0.61657772999999994</v>
      </c>
      <c r="R463" s="1394">
        <v>-0.3</v>
      </c>
      <c r="S463" s="1394">
        <v>0</v>
      </c>
      <c r="T463" s="1394">
        <v>0</v>
      </c>
      <c r="U463" s="1394">
        <v>0</v>
      </c>
      <c r="V463" s="1394">
        <v>0</v>
      </c>
      <c r="W463" s="1394">
        <v>0</v>
      </c>
      <c r="X463" s="1394">
        <v>0</v>
      </c>
      <c r="Y463" s="1394">
        <v>0</v>
      </c>
      <c r="Z463" s="1506"/>
    </row>
    <row r="464" spans="2:26" outlineLevel="1">
      <c r="B464" s="1382" t="s">
        <v>1033</v>
      </c>
      <c r="C464" s="1182">
        <f>IF('R8a - Net Debt input'!D269 = "","",'R8a - Net Debt input'!D269)</f>
        <v>39811</v>
      </c>
      <c r="D464" s="1215">
        <f>IF('R8a - Net Debt input'!E269 = "","",'R8a - Net Debt input'!E269)</f>
        <v>46961</v>
      </c>
      <c r="E464" s="1211" t="str">
        <f>IF('R8a - Net Debt input'!F269 = "","",'R8a - Net Debt input'!F269)</f>
        <v>19.6 YR SWAP: PAY 6.50000% GBP RCV 6M Libor +194 bp GBP 20.0 M MAT: 27-JUL-2028</v>
      </c>
      <c r="F464" s="1383"/>
      <c r="G464" s="1383"/>
      <c r="H464" s="1383"/>
      <c r="I464" s="1384"/>
      <c r="J464" s="353"/>
      <c r="K464" s="353"/>
      <c r="L464" s="1367"/>
      <c r="M464" s="1394">
        <v>0</v>
      </c>
      <c r="N464" s="1394">
        <v>0</v>
      </c>
      <c r="O464" s="1394">
        <v>0</v>
      </c>
      <c r="P464" s="1394">
        <v>0</v>
      </c>
      <c r="Q464" s="1394">
        <v>0.81490364999999998</v>
      </c>
      <c r="R464" s="1394">
        <v>0.7</v>
      </c>
      <c r="S464" s="1394">
        <v>0.7</v>
      </c>
      <c r="T464" s="1394">
        <v>0.1</v>
      </c>
      <c r="U464" s="1394">
        <v>0</v>
      </c>
      <c r="V464" s="1394">
        <v>0</v>
      </c>
      <c r="W464" s="1394">
        <v>0</v>
      </c>
      <c r="X464" s="1394">
        <v>0</v>
      </c>
      <c r="Y464" s="1394">
        <v>0</v>
      </c>
      <c r="Z464" s="1506"/>
    </row>
    <row r="465" spans="2:26" outlineLevel="1">
      <c r="B465" s="1382" t="s">
        <v>1034</v>
      </c>
      <c r="C465" s="1182">
        <f>IF('R8a - Net Debt input'!D270 = "","",'R8a - Net Debt input'!D270)</f>
        <v>40309</v>
      </c>
      <c r="D465" s="1215">
        <f>IF('R8a - Net Debt input'!E270 = "","",'R8a - Net Debt input'!E270)</f>
        <v>46961</v>
      </c>
      <c r="E465" s="1211" t="str">
        <f>IF('R8a - Net Debt input'!F270 = "","",'R8a - Net Debt input'!F270)</f>
        <v>18.2 YR SWAP: PAY 6M Libor +226 bp GBP RCV 6.50000% GBP 65.0 M MAT: 27-JUL-2028</v>
      </c>
      <c r="F465" s="1383"/>
      <c r="G465" s="1383"/>
      <c r="H465" s="1383"/>
      <c r="I465" s="1384"/>
      <c r="J465" s="353"/>
      <c r="K465" s="353"/>
      <c r="L465" s="1367"/>
      <c r="M465" s="1394">
        <v>0</v>
      </c>
      <c r="N465" s="1394">
        <v>0</v>
      </c>
      <c r="O465" s="1394">
        <v>0</v>
      </c>
      <c r="P465" s="1394">
        <v>0</v>
      </c>
      <c r="Q465" s="1394">
        <v>-2.44206185</v>
      </c>
      <c r="R465" s="1394">
        <v>-2.2000000000000002</v>
      </c>
      <c r="S465" s="1394">
        <v>-2.2000000000000002</v>
      </c>
      <c r="T465" s="1394">
        <v>-2.5</v>
      </c>
      <c r="U465" s="1394">
        <v>-2.6715711299999998</v>
      </c>
      <c r="V465" s="1394">
        <v>-2.5106080799999999</v>
      </c>
      <c r="W465" s="1394">
        <v>-2.2473361400000003</v>
      </c>
      <c r="X465" s="1394">
        <v>-2.0951812599999999</v>
      </c>
      <c r="Y465" s="1394">
        <v>-1.99585978</v>
      </c>
      <c r="Z465" s="1506"/>
    </row>
    <row r="466" spans="2:26" outlineLevel="1">
      <c r="B466" s="1382" t="s">
        <v>1035</v>
      </c>
      <c r="C466" s="1182">
        <f>IF('R8a - Net Debt input'!D271 = "","",'R8a - Net Debt input'!D271)</f>
        <v>40309</v>
      </c>
      <c r="D466" s="1215">
        <f>IF('R8a - Net Debt input'!E271 = "","",'R8a - Net Debt input'!E271)</f>
        <v>46961</v>
      </c>
      <c r="E466" s="1211" t="str">
        <f>IF('R8a - Net Debt input'!F271 = "","",'R8a - Net Debt input'!F271)</f>
        <v>18.2 YR SWAP: PAY 6M Libor +228 bp GBP RCV 6.50000% GBP 60.0 M MAT: 27-JUL-2028</v>
      </c>
      <c r="F466" s="1383"/>
      <c r="G466" s="1383"/>
      <c r="H466" s="1383"/>
      <c r="I466" s="1384"/>
      <c r="J466" s="353"/>
      <c r="K466" s="353"/>
      <c r="L466" s="1367"/>
      <c r="M466" s="1394">
        <v>0</v>
      </c>
      <c r="N466" s="1394">
        <v>0</v>
      </c>
      <c r="O466" s="1394">
        <v>0</v>
      </c>
      <c r="P466" s="1394">
        <v>0</v>
      </c>
      <c r="Q466" s="1394">
        <v>-2.2431109299999998</v>
      </c>
      <c r="R466" s="1394">
        <v>-2</v>
      </c>
      <c r="S466" s="1394">
        <v>-2</v>
      </c>
      <c r="T466" s="1394">
        <v>-1.7</v>
      </c>
      <c r="U466" s="1394">
        <v>-1.63666405</v>
      </c>
      <c r="V466" s="1394">
        <v>-1.5375895900000001</v>
      </c>
      <c r="W466" s="1394">
        <v>-1.37555581</v>
      </c>
      <c r="X466" s="1394">
        <v>-1.28194231</v>
      </c>
      <c r="Y466" s="1394">
        <v>-1.2208213999999999</v>
      </c>
      <c r="Z466" s="1506"/>
    </row>
    <row r="467" spans="2:26" outlineLevel="1">
      <c r="B467" s="1382" t="s">
        <v>1036</v>
      </c>
      <c r="C467" s="1182">
        <f>IF('R8a - Net Debt input'!D272 = "","",'R8a - Net Debt input'!D272)</f>
        <v>40401</v>
      </c>
      <c r="D467" s="1215">
        <f>IF('R8a - Net Debt input'!E272 = "","",'R8a - Net Debt input'!E272)</f>
        <v>46961</v>
      </c>
      <c r="E467" s="1211" t="str">
        <f>IF('R8a - Net Debt input'!F272 = "","",'R8a - Net Debt input'!F272)</f>
        <v>16 YR SWAP: PAY 6.50000% GBP RCV 6M Libor +226 bp GBP 125.0 M MAT: 27-JUL-2028</v>
      </c>
      <c r="F467" s="1383"/>
      <c r="G467" s="1383"/>
      <c r="H467" s="1383"/>
      <c r="I467" s="1384"/>
      <c r="J467" s="353"/>
      <c r="K467" s="353"/>
      <c r="L467" s="1367"/>
      <c r="M467" s="1394">
        <v>0</v>
      </c>
      <c r="N467" s="1394">
        <v>0</v>
      </c>
      <c r="O467" s="1394">
        <v>0</v>
      </c>
      <c r="P467" s="1394">
        <v>0</v>
      </c>
      <c r="Q467" s="1394">
        <v>4.6962727799999993</v>
      </c>
      <c r="R467" s="1394">
        <v>4.3</v>
      </c>
      <c r="S467" s="1394">
        <v>4.0999999999999996</v>
      </c>
      <c r="T467" s="1394">
        <v>3.6</v>
      </c>
      <c r="U467" s="1394">
        <v>3.74019959</v>
      </c>
      <c r="V467" s="1394">
        <v>3.5148513100000001</v>
      </c>
      <c r="W467" s="1394">
        <v>3.1462706099999997</v>
      </c>
      <c r="X467" s="1394">
        <v>2.9332537699999999</v>
      </c>
      <c r="Y467" s="1394">
        <v>2.7942036899999998</v>
      </c>
      <c r="Z467" s="1506"/>
    </row>
    <row r="468" spans="2:26" outlineLevel="1">
      <c r="B468" s="1382" t="s">
        <v>1037</v>
      </c>
      <c r="C468" s="1182">
        <f>IF('R8a - Net Debt input'!D273 = "","",'R8a - Net Debt input'!D273)</f>
        <v>40529</v>
      </c>
      <c r="D468" s="1215">
        <f>IF('R8a - Net Debt input'!E273 = "","",'R8a - Net Debt input'!E273)</f>
        <v>46961</v>
      </c>
      <c r="E468" s="1211" t="str">
        <f>IF('R8a - Net Debt input'!F273 = "","",'R8a - Net Debt input'!F273)</f>
        <v>17.6 YR SWAP: PAY 6.50000% GBP RCV 6M Libor +233 bp GBP 100.0 M MAT: 27-JUL-2028</v>
      </c>
      <c r="F468" s="1383"/>
      <c r="G468" s="1383"/>
      <c r="H468" s="1383"/>
      <c r="I468" s="1384"/>
      <c r="J468" s="353"/>
      <c r="K468" s="353"/>
      <c r="L468" s="1367"/>
      <c r="M468" s="1394">
        <v>0</v>
      </c>
      <c r="N468" s="1394">
        <v>0</v>
      </c>
      <c r="O468" s="1394">
        <v>0</v>
      </c>
      <c r="P468" s="1394">
        <v>0</v>
      </c>
      <c r="Q468" s="1394">
        <v>3.6870182200000001</v>
      </c>
      <c r="R468" s="1394">
        <v>-0.5</v>
      </c>
      <c r="S468" s="1394">
        <v>0</v>
      </c>
      <c r="T468" s="1394">
        <v>0</v>
      </c>
      <c r="U468" s="1394">
        <v>0</v>
      </c>
      <c r="V468" s="1394">
        <v>0</v>
      </c>
      <c r="W468" s="1394">
        <v>0</v>
      </c>
      <c r="X468" s="1394">
        <v>0</v>
      </c>
      <c r="Y468" s="1394">
        <v>0</v>
      </c>
      <c r="Z468" s="1506"/>
    </row>
    <row r="469" spans="2:26" outlineLevel="1">
      <c r="B469" s="1382" t="s">
        <v>1038</v>
      </c>
      <c r="C469" s="1182">
        <f>IF('R8a - Net Debt input'!D274 = "","",'R8a - Net Debt input'!D274)</f>
        <v>41717</v>
      </c>
      <c r="D469" s="1215">
        <f>IF('R8a - Net Debt input'!E274 = "","",'R8a - Net Debt input'!E274)</f>
        <v>46961</v>
      </c>
      <c r="E469" s="1211" t="str">
        <f>IF('R8a - Net Debt input'!F274 = "","",'R8a - Net Debt input'!F274)</f>
        <v>15 YR SWAP: PAY 6.50000% GBP RCV 6M Libor +150 bp GBP 19.0 M MAT: 27-JUL-2028</v>
      </c>
      <c r="F469" s="1383"/>
      <c r="G469" s="1383"/>
      <c r="H469" s="1383"/>
      <c r="I469" s="1384"/>
      <c r="J469" s="353"/>
      <c r="K469" s="353"/>
      <c r="L469" s="1367"/>
      <c r="M469" s="1394">
        <v>0</v>
      </c>
      <c r="N469" s="1394">
        <v>0</v>
      </c>
      <c r="O469" s="1394">
        <v>0</v>
      </c>
      <c r="P469" s="1394">
        <v>0</v>
      </c>
      <c r="Q469" s="1394">
        <v>0.85775846</v>
      </c>
      <c r="R469" s="1394">
        <v>0.8</v>
      </c>
      <c r="S469" s="1394">
        <v>0.7</v>
      </c>
      <c r="T469" s="1394">
        <v>0</v>
      </c>
      <c r="U469" s="1394">
        <v>0</v>
      </c>
      <c r="V469" s="1394">
        <v>0</v>
      </c>
      <c r="W469" s="1394">
        <v>0</v>
      </c>
      <c r="X469" s="1394">
        <v>0</v>
      </c>
      <c r="Y469" s="1394">
        <v>0</v>
      </c>
      <c r="Z469" s="1506"/>
    </row>
    <row r="470" spans="2:26" outlineLevel="1">
      <c r="B470" s="1382" t="s">
        <v>1039</v>
      </c>
      <c r="C470" s="1182">
        <f>IF('R8a - Net Debt input'!D275 = "","",'R8a - Net Debt input'!D275)</f>
        <v>42354</v>
      </c>
      <c r="D470" s="1215">
        <f>IF('R8a - Net Debt input'!E275 = "","",'R8a - Net Debt input'!E275)</f>
        <v>46961</v>
      </c>
      <c r="E470" s="1211" t="str">
        <f>IF('R8a - Net Debt input'!F275 = "","",'R8a - Net Debt input'!F275)</f>
        <v>13 YR SWAP: PAY 6M Libor +159 bp GBP RCV 6.50000% GBP 21.0 M MAT: 27-JUL-2028</v>
      </c>
      <c r="F470" s="1383"/>
      <c r="G470" s="1383"/>
      <c r="H470" s="1383"/>
      <c r="I470" s="1384"/>
      <c r="J470" s="353"/>
      <c r="K470" s="353"/>
      <c r="L470" s="1367"/>
      <c r="M470" s="1394">
        <v>0</v>
      </c>
      <c r="N470" s="1394">
        <v>0</v>
      </c>
      <c r="O470" s="1394">
        <v>0</v>
      </c>
      <c r="P470" s="1394">
        <v>0</v>
      </c>
      <c r="Q470" s="1394">
        <v>-0.92935883000000008</v>
      </c>
      <c r="R470" s="1394">
        <v>-0.8</v>
      </c>
      <c r="S470" s="1394">
        <v>0</v>
      </c>
      <c r="T470" s="1394">
        <v>0</v>
      </c>
      <c r="U470" s="1394">
        <v>0</v>
      </c>
      <c r="V470" s="1394">
        <v>0</v>
      </c>
      <c r="W470" s="1394">
        <v>0</v>
      </c>
      <c r="X470" s="1394">
        <v>0</v>
      </c>
      <c r="Y470" s="1394">
        <v>0</v>
      </c>
      <c r="Z470" s="1506"/>
    </row>
    <row r="471" spans="2:26" outlineLevel="1">
      <c r="B471" s="1382" t="s">
        <v>1040</v>
      </c>
      <c r="C471" s="1182">
        <f>IF('R8a - Net Debt input'!D276 = "","",'R8a - Net Debt input'!D276)</f>
        <v>42354</v>
      </c>
      <c r="D471" s="1215">
        <f>IF('R8a - Net Debt input'!E276 = "","",'R8a - Net Debt input'!E276)</f>
        <v>46961</v>
      </c>
      <c r="E471" s="1211" t="str">
        <f>IF('R8a - Net Debt input'!F276 = "","",'R8a - Net Debt input'!F276)</f>
        <v>13 YR SWAP: PAY 6M Libor +159 bp GBP RCV 6.50000% GBP 23.0 M MAT: 27-JUL-2028</v>
      </c>
      <c r="F471" s="1383"/>
      <c r="G471" s="1383"/>
      <c r="H471" s="1383"/>
      <c r="I471" s="1384"/>
      <c r="J471" s="353"/>
      <c r="K471" s="353"/>
      <c r="L471" s="1367"/>
      <c r="M471" s="1394">
        <v>0</v>
      </c>
      <c r="N471" s="1394">
        <v>0</v>
      </c>
      <c r="O471" s="1394">
        <v>0</v>
      </c>
      <c r="P471" s="1394">
        <v>0</v>
      </c>
      <c r="Q471" s="1394">
        <v>-1.02329743</v>
      </c>
      <c r="R471" s="1394">
        <v>-0.9</v>
      </c>
      <c r="S471" s="1394">
        <v>0</v>
      </c>
      <c r="T471" s="1394">
        <v>0</v>
      </c>
      <c r="U471" s="1394">
        <v>0</v>
      </c>
      <c r="V471" s="1394">
        <v>0</v>
      </c>
      <c r="W471" s="1394">
        <v>0</v>
      </c>
      <c r="X471" s="1394">
        <v>0</v>
      </c>
      <c r="Y471" s="1394">
        <v>0</v>
      </c>
      <c r="Z471" s="1506"/>
    </row>
    <row r="472" spans="2:26" outlineLevel="1">
      <c r="B472" s="1382" t="s">
        <v>1041</v>
      </c>
      <c r="C472" s="1182">
        <f>IF('R8a - Net Debt input'!D277 = "","",'R8a - Net Debt input'!D277)</f>
        <v>42354</v>
      </c>
      <c r="D472" s="1215">
        <f>IF('R8a - Net Debt input'!E277 = "","",'R8a - Net Debt input'!E277)</f>
        <v>46961</v>
      </c>
      <c r="E472" s="1211" t="str">
        <f>IF('R8a - Net Debt input'!F277 = "","",'R8a - Net Debt input'!F277)</f>
        <v>13 YR SWAP: PAY 6M Libor +171 bp GBP RCV 6.50000% GBP 17.0 M MAT: 27-JUL-2028</v>
      </c>
      <c r="F472" s="1383"/>
      <c r="G472" s="1383"/>
      <c r="H472" s="1383"/>
      <c r="I472" s="1384"/>
      <c r="J472" s="353"/>
      <c r="K472" s="353"/>
      <c r="L472" s="1367"/>
      <c r="M472" s="1394">
        <v>0</v>
      </c>
      <c r="N472" s="1394">
        <v>0</v>
      </c>
      <c r="O472" s="1394">
        <v>0</v>
      </c>
      <c r="P472" s="1394">
        <v>0</v>
      </c>
      <c r="Q472" s="1394">
        <v>-0.73629008000000007</v>
      </c>
      <c r="R472" s="1394">
        <v>-0.7</v>
      </c>
      <c r="S472" s="1394">
        <v>0</v>
      </c>
      <c r="T472" s="1394">
        <v>0</v>
      </c>
      <c r="U472" s="1394">
        <v>0</v>
      </c>
      <c r="V472" s="1394">
        <v>0</v>
      </c>
      <c r="W472" s="1394">
        <v>0</v>
      </c>
      <c r="X472" s="1394">
        <v>0</v>
      </c>
      <c r="Y472" s="1394">
        <v>0</v>
      </c>
      <c r="Z472" s="1506"/>
    </row>
    <row r="473" spans="2:26" outlineLevel="1">
      <c r="B473" s="1382" t="s">
        <v>1042</v>
      </c>
      <c r="C473" s="1182">
        <f>IF('R8a - Net Debt input'!D278 = "","",'R8a - Net Debt input'!D278)</f>
        <v>38401</v>
      </c>
      <c r="D473" s="1215">
        <f>IF('R8a - Net Debt input'!E278 = "","",'R8a - Net Debt input'!E278)</f>
        <v>49369</v>
      </c>
      <c r="E473" s="1211" t="str">
        <f>IF('R8a - Net Debt input'!F278 = "","",'R8a - Net Debt input'!F278)</f>
        <v>30 YR SWAP: PAY 6M Libor +23 bp GBP RCV 5.00000% GBP 40.0 M MAT: 01-MAR-2035</v>
      </c>
      <c r="F473" s="1383"/>
      <c r="G473" s="1383"/>
      <c r="H473" s="1383"/>
      <c r="I473" s="1384"/>
      <c r="J473" s="353"/>
      <c r="K473" s="353"/>
      <c r="L473" s="1367"/>
      <c r="M473" s="1394">
        <v>0</v>
      </c>
      <c r="N473" s="1394">
        <v>0</v>
      </c>
      <c r="O473" s="1394">
        <v>0</v>
      </c>
      <c r="P473" s="1394">
        <v>0</v>
      </c>
      <c r="Q473" s="1394">
        <v>-1.72133297</v>
      </c>
      <c r="R473" s="1394">
        <v>-1.6</v>
      </c>
      <c r="S473" s="1394">
        <v>-1.6</v>
      </c>
      <c r="T473" s="1394">
        <v>-1.8</v>
      </c>
      <c r="U473" s="1394">
        <v>-1.852517</v>
      </c>
      <c r="V473" s="1394">
        <v>-1.7559574199999999</v>
      </c>
      <c r="W473" s="1394">
        <v>-1.5905358999999999</v>
      </c>
      <c r="X473" s="1394">
        <v>-1.50714741</v>
      </c>
      <c r="Y473" s="1394">
        <v>-1.43850451</v>
      </c>
      <c r="Z473" s="1506"/>
    </row>
    <row r="474" spans="2:26" outlineLevel="1">
      <c r="B474" s="1382" t="s">
        <v>1043</v>
      </c>
      <c r="C474" s="1182">
        <f>IF('R8a - Net Debt input'!D279 = "","",'R8a - Net Debt input'!D279)</f>
        <v>38834</v>
      </c>
      <c r="D474" s="1215">
        <f>IF('R8a - Net Debt input'!E279 = "","",'R8a - Net Debt input'!E279)</f>
        <v>49369</v>
      </c>
      <c r="E474" s="1211" t="str">
        <f>IF('R8a - Net Debt input'!F279 = "","",'R8a - Net Debt input'!F279)</f>
        <v>28.8 YR SWAP: PAY 6M Libor +28 bp GBP RCV 5.00000% GBP 13.0 M MAT: 01-MAR-2035</v>
      </c>
      <c r="F474" s="1383"/>
      <c r="G474" s="1383"/>
      <c r="H474" s="1383"/>
      <c r="I474" s="1384"/>
      <c r="J474" s="353"/>
      <c r="K474" s="353"/>
      <c r="L474" s="1367"/>
      <c r="M474" s="1394">
        <v>0</v>
      </c>
      <c r="N474" s="1394">
        <v>0</v>
      </c>
      <c r="O474" s="1394">
        <v>0</v>
      </c>
      <c r="P474" s="1394">
        <v>0</v>
      </c>
      <c r="Q474" s="1394">
        <v>7.4227900000000003E-3</v>
      </c>
      <c r="R474" s="1394">
        <v>0</v>
      </c>
      <c r="S474" s="1394">
        <v>0</v>
      </c>
      <c r="T474" s="1394">
        <v>0</v>
      </c>
      <c r="U474" s="1394">
        <v>0</v>
      </c>
      <c r="V474" s="1394">
        <v>0</v>
      </c>
      <c r="W474" s="1394">
        <v>0</v>
      </c>
      <c r="X474" s="1394">
        <v>0</v>
      </c>
      <c r="Y474" s="1394">
        <v>0</v>
      </c>
      <c r="Z474" s="1506"/>
    </row>
    <row r="475" spans="2:26" outlineLevel="1">
      <c r="B475" s="1382" t="s">
        <v>1044</v>
      </c>
      <c r="C475" s="1182">
        <f>IF('R8a - Net Debt input'!D280 = "","",'R8a - Net Debt input'!D280)</f>
        <v>40311</v>
      </c>
      <c r="D475" s="1215">
        <f>IF('R8a - Net Debt input'!E280 = "","",'R8a - Net Debt input'!E280)</f>
        <v>49369</v>
      </c>
      <c r="E475" s="1211" t="str">
        <f>IF('R8a - Net Debt input'!F280 = "","",'R8a - Net Debt input'!F280)</f>
        <v>24.8 YR SWAP: PAY 6M Libor +87 bp GBP RCV 5.00000% GBP 20.0 M MAT: 01-MAR-2035</v>
      </c>
      <c r="F475" s="1383"/>
      <c r="G475" s="1383"/>
      <c r="H475" s="1383"/>
      <c r="I475" s="1384"/>
      <c r="J475" s="353"/>
      <c r="K475" s="353"/>
      <c r="L475" s="1367"/>
      <c r="M475" s="1394">
        <v>0</v>
      </c>
      <c r="N475" s="1394">
        <v>0</v>
      </c>
      <c r="O475" s="1394">
        <v>0</v>
      </c>
      <c r="P475" s="1394">
        <v>0</v>
      </c>
      <c r="Q475" s="1394">
        <v>-0.73216647999999995</v>
      </c>
      <c r="R475" s="1394">
        <v>-0.7</v>
      </c>
      <c r="S475" s="1394">
        <v>-0.7</v>
      </c>
      <c r="T475" s="1394">
        <v>-0.8</v>
      </c>
      <c r="U475" s="1394">
        <v>-0.79811055000000009</v>
      </c>
      <c r="V475" s="1394">
        <v>-0.74947870999999999</v>
      </c>
      <c r="W475" s="1394">
        <v>-0.66641590000000006</v>
      </c>
      <c r="X475" s="1394">
        <v>-0.62507369999999995</v>
      </c>
      <c r="Y475" s="1394">
        <v>-0.59075226000000003</v>
      </c>
      <c r="Z475" s="1506"/>
    </row>
    <row r="476" spans="2:26" outlineLevel="1">
      <c r="B476" s="1382" t="s">
        <v>1045</v>
      </c>
      <c r="C476" s="1182">
        <f>IF('R8a - Net Debt input'!D281 = "","",'R8a - Net Debt input'!D281)</f>
        <v>40676</v>
      </c>
      <c r="D476" s="1215">
        <f>IF('R8a - Net Debt input'!E281 = "","",'R8a - Net Debt input'!E281)</f>
        <v>49369</v>
      </c>
      <c r="E476" s="1211" t="str">
        <f>IF('R8a - Net Debt input'!F281 = "","",'R8a - Net Debt input'!F281)</f>
        <v>23.8 YR SWAP: PAY 5.00000% GBP RCV 6M Libor +94 bp GBP 40.0 M MAT: 01-MAR-2035</v>
      </c>
      <c r="F476" s="1383"/>
      <c r="G476" s="1383"/>
      <c r="H476" s="1383"/>
      <c r="I476" s="1384"/>
      <c r="J476" s="353"/>
      <c r="K476" s="353"/>
      <c r="L476" s="1367"/>
      <c r="M476" s="1394">
        <v>0</v>
      </c>
      <c r="N476" s="1394">
        <v>0</v>
      </c>
      <c r="O476" s="1394">
        <v>0</v>
      </c>
      <c r="P476" s="1394">
        <v>0</v>
      </c>
      <c r="Q476" s="1394">
        <v>1.43673297</v>
      </c>
      <c r="R476" s="1394">
        <v>1.3</v>
      </c>
      <c r="S476" s="1394">
        <v>1.3</v>
      </c>
      <c r="T476" s="1394">
        <v>1.5</v>
      </c>
      <c r="U476" s="1394">
        <v>1.5686967199999999</v>
      </c>
      <c r="V476" s="1394">
        <v>1.4713574199999999</v>
      </c>
      <c r="W476" s="1394">
        <v>1.3051561699999998</v>
      </c>
      <c r="X476" s="1394">
        <v>1.22254741</v>
      </c>
      <c r="Y476" s="1394">
        <v>1.15390452</v>
      </c>
      <c r="Z476" s="1506"/>
    </row>
    <row r="477" spans="2:26" outlineLevel="1">
      <c r="B477" s="1382" t="s">
        <v>1046</v>
      </c>
      <c r="C477" s="1182">
        <f>IF('R8a - Net Debt input'!D282 = "","",'R8a - Net Debt input'!D282)</f>
        <v>41717</v>
      </c>
      <c r="D477" s="1215">
        <f>IF('R8a - Net Debt input'!E282 = "","",'R8a - Net Debt input'!E282)</f>
        <v>49369</v>
      </c>
      <c r="E477" s="1211" t="str">
        <f>IF('R8a - Net Debt input'!F282 = "","",'R8a - Net Debt input'!F282)</f>
        <v>21 YR SWAP: PAY 5.00000% GBP RCV 6M Libor +72 bp GBP 20.0 M MAT: 01-MAR-2035</v>
      </c>
      <c r="F477" s="1383"/>
      <c r="G477" s="1383"/>
      <c r="H477" s="1383"/>
      <c r="I477" s="1384"/>
      <c r="J477" s="353"/>
      <c r="K477" s="353"/>
      <c r="L477" s="1367"/>
      <c r="M477" s="1394">
        <v>0</v>
      </c>
      <c r="N477" s="1394">
        <v>0</v>
      </c>
      <c r="O477" s="1394">
        <v>0</v>
      </c>
      <c r="P477" s="1394">
        <v>0</v>
      </c>
      <c r="Q477" s="1394">
        <v>0.76216647999999998</v>
      </c>
      <c r="R477" s="1394">
        <v>0.7</v>
      </c>
      <c r="S477" s="1394">
        <v>0.3</v>
      </c>
      <c r="T477" s="1394">
        <v>0</v>
      </c>
      <c r="U477" s="1394">
        <v>0</v>
      </c>
      <c r="V477" s="1394">
        <v>0</v>
      </c>
      <c r="W477" s="1394">
        <v>0</v>
      </c>
      <c r="X477" s="1394">
        <v>0</v>
      </c>
      <c r="Y477" s="1394">
        <v>0</v>
      </c>
      <c r="Z477" s="1506"/>
    </row>
    <row r="478" spans="2:26" outlineLevel="1">
      <c r="B478" s="1382" t="s">
        <v>1047</v>
      </c>
      <c r="C478" s="1182">
        <f>IF('R8a - Net Debt input'!D283 = "","",'R8a - Net Debt input'!D283)</f>
        <v>42354</v>
      </c>
      <c r="D478" s="1215">
        <f>IF('R8a - Net Debt input'!E283 = "","",'R8a - Net Debt input'!E283)</f>
        <v>49369</v>
      </c>
      <c r="E478" s="1211" t="str">
        <f>IF('R8a - Net Debt input'!F283 = "","",'R8a - Net Debt input'!F283)</f>
        <v>19.5 YR SWAP: PAY 6M Libor +28 bp GBP RCV 5.00000% GBP 13.0 M MAT: 01-MAR-2035</v>
      </c>
      <c r="F478" s="1383"/>
      <c r="G478" s="1383"/>
      <c r="H478" s="1383"/>
      <c r="I478" s="1384"/>
      <c r="J478" s="353"/>
      <c r="K478" s="353"/>
      <c r="L478" s="1367"/>
      <c r="M478" s="1394">
        <v>0</v>
      </c>
      <c r="N478" s="1394">
        <v>0</v>
      </c>
      <c r="O478" s="1394">
        <v>0</v>
      </c>
      <c r="P478" s="1394">
        <v>0</v>
      </c>
      <c r="Q478" s="1394">
        <v>-0.55515616999999995</v>
      </c>
      <c r="R478" s="1394">
        <v>-0.5</v>
      </c>
      <c r="S478" s="1394">
        <v>0</v>
      </c>
      <c r="T478" s="1394">
        <v>0</v>
      </c>
      <c r="U478" s="1394">
        <v>0</v>
      </c>
      <c r="V478" s="1394">
        <v>0</v>
      </c>
      <c r="W478" s="1394">
        <v>0</v>
      </c>
      <c r="X478" s="1394">
        <v>0</v>
      </c>
      <c r="Y478" s="1394">
        <v>0</v>
      </c>
      <c r="Z478" s="1506"/>
    </row>
    <row r="479" spans="2:26" outlineLevel="1">
      <c r="B479" s="1382" t="s">
        <v>1048</v>
      </c>
      <c r="C479" s="1182">
        <f>IF('R8a - Net Debt input'!D284 = "","",'R8a - Net Debt input'!D284)</f>
        <v>39832</v>
      </c>
      <c r="D479" s="1215">
        <f>IF('R8a - Net Debt input'!E284 = "","",'R8a - Net Debt input'!E284)</f>
        <v>47861</v>
      </c>
      <c r="E479" s="1211" t="str">
        <f>IF('R8a - Net Debt input'!F284 = "","",'R8a - Net Debt input'!F284)</f>
        <v>22.0 YR SWAP: PAY 6M Libor +338 bp GBP RCV 7.37500% GBP 35.0 M MAT: 13-JAN-2031</v>
      </c>
      <c r="F479" s="1383"/>
      <c r="G479" s="1383"/>
      <c r="H479" s="1383"/>
      <c r="I479" s="1384"/>
      <c r="J479" s="353"/>
      <c r="K479" s="353"/>
      <c r="L479" s="1367"/>
      <c r="M479" s="1394">
        <v>0</v>
      </c>
      <c r="N479" s="1394">
        <v>0</v>
      </c>
      <c r="O479" s="1394">
        <v>0</v>
      </c>
      <c r="P479" s="1394">
        <v>0</v>
      </c>
      <c r="Q479" s="1394">
        <v>2.1206970000000002E-2</v>
      </c>
      <c r="R479" s="1394">
        <v>0</v>
      </c>
      <c r="S479" s="1394">
        <v>0</v>
      </c>
      <c r="T479" s="1394">
        <v>0</v>
      </c>
      <c r="U479" s="1394">
        <v>0</v>
      </c>
      <c r="V479" s="1394">
        <v>0</v>
      </c>
      <c r="W479" s="1394">
        <v>0</v>
      </c>
      <c r="X479" s="1394">
        <v>0</v>
      </c>
      <c r="Y479" s="1394">
        <v>0</v>
      </c>
      <c r="Z479" s="1506"/>
    </row>
    <row r="480" spans="2:26" outlineLevel="1">
      <c r="B480" s="1382" t="s">
        <v>1049</v>
      </c>
      <c r="C480" s="1182">
        <f>IF('R8a - Net Debt input'!D285 = "","",'R8a - Net Debt input'!D285)</f>
        <v>39832</v>
      </c>
      <c r="D480" s="1215">
        <f>IF('R8a - Net Debt input'!E285 = "","",'R8a - Net Debt input'!E285)</f>
        <v>47861</v>
      </c>
      <c r="E480" s="1211" t="str">
        <f>IF('R8a - Net Debt input'!F285 = "","",'R8a - Net Debt input'!F285)</f>
        <v>22.0 YR SWAP: PAY 6M Libor +341 bp GBP RCV 7.37500% GBP 35.0 M MAT: 13-JAN-2031</v>
      </c>
      <c r="F480" s="1383"/>
      <c r="G480" s="1383"/>
      <c r="H480" s="1383"/>
      <c r="I480" s="1384"/>
      <c r="J480" s="353"/>
      <c r="K480" s="353"/>
      <c r="L480" s="1367"/>
      <c r="M480" s="1394">
        <v>0</v>
      </c>
      <c r="N480" s="1394">
        <v>0</v>
      </c>
      <c r="O480" s="1394">
        <v>0</v>
      </c>
      <c r="P480" s="1394">
        <v>0</v>
      </c>
      <c r="Q480" s="1394">
        <v>-1.21699563</v>
      </c>
      <c r="R480" s="1394">
        <v>-1.1000000000000001</v>
      </c>
      <c r="S480" s="1394">
        <v>-1.1000000000000001</v>
      </c>
      <c r="T480" s="1394">
        <v>-0.2</v>
      </c>
      <c r="U480" s="1394">
        <v>0</v>
      </c>
      <c r="V480" s="1394">
        <v>0</v>
      </c>
      <c r="W480" s="1394">
        <v>0</v>
      </c>
      <c r="X480" s="1394">
        <v>0</v>
      </c>
      <c r="Y480" s="1394">
        <v>0</v>
      </c>
      <c r="Z480" s="1506"/>
    </row>
    <row r="481" spans="2:26" outlineLevel="1">
      <c r="B481" s="1382" t="s">
        <v>1050</v>
      </c>
      <c r="C481" s="1182">
        <f>IF('R8a - Net Debt input'!D286 = "","",'R8a - Net Debt input'!D286)</f>
        <v>39832</v>
      </c>
      <c r="D481" s="1215">
        <f>IF('R8a - Net Debt input'!E286 = "","",'R8a - Net Debt input'!E286)</f>
        <v>47861</v>
      </c>
      <c r="E481" s="1211" t="str">
        <f>IF('R8a - Net Debt input'!F286 = "","",'R8a - Net Debt input'!F286)</f>
        <v>22.0 YR SWAP: PAY 6M Libor +337 bp GBP RCV 7.37500% GBP 40.0 M MAT: 13-JAN-2031</v>
      </c>
      <c r="F481" s="1383"/>
      <c r="G481" s="1383"/>
      <c r="H481" s="1383"/>
      <c r="I481" s="1384"/>
      <c r="J481" s="353"/>
      <c r="K481" s="353"/>
      <c r="L481" s="1367"/>
      <c r="M481" s="1394">
        <v>0</v>
      </c>
      <c r="N481" s="1394">
        <v>0</v>
      </c>
      <c r="O481" s="1394">
        <v>0</v>
      </c>
      <c r="P481" s="1394">
        <v>0</v>
      </c>
      <c r="Q481" s="1394">
        <v>-1.4038521499999999</v>
      </c>
      <c r="R481" s="1394">
        <v>-1.3</v>
      </c>
      <c r="S481" s="1394">
        <v>-1.3</v>
      </c>
      <c r="T481" s="1394">
        <v>-1.5</v>
      </c>
      <c r="U481" s="1394">
        <v>-1.54571657</v>
      </c>
      <c r="V481" s="1394">
        <v>-1.44966829</v>
      </c>
      <c r="W481" s="1394">
        <v>-1.28895969</v>
      </c>
      <c r="X481" s="1394">
        <v>-1.1910626799999999</v>
      </c>
      <c r="Y481" s="1394">
        <v>-1.1313561599999999</v>
      </c>
      <c r="Z481" s="1506"/>
    </row>
    <row r="482" spans="2:26" outlineLevel="1">
      <c r="B482" s="1382" t="s">
        <v>1051</v>
      </c>
      <c r="C482" s="1182">
        <f>IF('R8a - Net Debt input'!D287 = "","",'R8a - Net Debt input'!D287)</f>
        <v>39834</v>
      </c>
      <c r="D482" s="1215">
        <f>IF('R8a - Net Debt input'!E287 = "","",'R8a - Net Debt input'!E287)</f>
        <v>47861</v>
      </c>
      <c r="E482" s="1211" t="str">
        <f>IF('R8a - Net Debt input'!F287 = "","",'R8a - Net Debt input'!F287)</f>
        <v>22.0 YR SWAP: PAY 6M Libor +348 bp GBP RCV 7.37500% GBP 24.0 M MAT: 13-JAN-2031</v>
      </c>
      <c r="F482" s="1383"/>
      <c r="G482" s="1383"/>
      <c r="H482" s="1383"/>
      <c r="I482" s="1384"/>
      <c r="J482" s="353"/>
      <c r="K482" s="353"/>
      <c r="L482" s="1367"/>
      <c r="M482" s="1394">
        <v>0</v>
      </c>
      <c r="N482" s="1394">
        <v>0</v>
      </c>
      <c r="O482" s="1394">
        <v>0</v>
      </c>
      <c r="P482" s="1394">
        <v>0</v>
      </c>
      <c r="Q482" s="1394">
        <v>-0.8171113000000001</v>
      </c>
      <c r="R482" s="1394">
        <v>-0.7</v>
      </c>
      <c r="S482" s="1394">
        <v>-0.7</v>
      </c>
      <c r="T482" s="1394">
        <v>-0.8</v>
      </c>
      <c r="U482" s="1394">
        <v>-0.90229899000000002</v>
      </c>
      <c r="V482" s="1394">
        <v>-0.84460097999999995</v>
      </c>
      <c r="W482" s="1394">
        <v>-0.74810677000000003</v>
      </c>
      <c r="X482" s="1394">
        <v>-0.68943761000000003</v>
      </c>
      <c r="Y482" s="1394">
        <v>-0.65361369999999996</v>
      </c>
      <c r="Z482" s="1506"/>
    </row>
    <row r="483" spans="2:26" outlineLevel="1">
      <c r="B483" s="1382" t="s">
        <v>1052</v>
      </c>
      <c r="C483" s="1182">
        <f>IF('R8a - Net Debt input'!D288 = "","",'R8a - Net Debt input'!D288)</f>
        <v>39834</v>
      </c>
      <c r="D483" s="1215">
        <f>IF('R8a - Net Debt input'!E288 = "","",'R8a - Net Debt input'!E288)</f>
        <v>47861</v>
      </c>
      <c r="E483" s="1211" t="str">
        <f>IF('R8a - Net Debt input'!F288 = "","",'R8a - Net Debt input'!F288)</f>
        <v>22.0 YR SWAP: PAY 6M Libor +339 bp GBP RCV 7.37500% GBP 36.0 M MAT: 13-JAN-2031</v>
      </c>
      <c r="F483" s="1383"/>
      <c r="G483" s="1383"/>
      <c r="H483" s="1383"/>
      <c r="I483" s="1384"/>
      <c r="J483" s="353"/>
      <c r="K483" s="353"/>
      <c r="L483" s="1367"/>
      <c r="M483" s="1394">
        <v>0</v>
      </c>
      <c r="N483" s="1394">
        <v>0</v>
      </c>
      <c r="O483" s="1394">
        <v>0</v>
      </c>
      <c r="P483" s="1394">
        <v>0</v>
      </c>
      <c r="Q483" s="1394">
        <v>-1.2589669399999999</v>
      </c>
      <c r="R483" s="1394">
        <v>-1.1000000000000001</v>
      </c>
      <c r="S483" s="1394">
        <v>-1.1000000000000001</v>
      </c>
      <c r="T483" s="1394">
        <v>-0.2</v>
      </c>
      <c r="U483" s="1394">
        <v>0</v>
      </c>
      <c r="V483" s="1394">
        <v>0</v>
      </c>
      <c r="W483" s="1394">
        <v>0</v>
      </c>
      <c r="X483" s="1394">
        <v>0</v>
      </c>
      <c r="Y483" s="1394">
        <v>0</v>
      </c>
      <c r="Z483" s="1506"/>
    </row>
    <row r="484" spans="2:26" outlineLevel="1">
      <c r="B484" s="1382" t="s">
        <v>1053</v>
      </c>
      <c r="C484" s="1182">
        <f>IF('R8a - Net Debt input'!D289 = "","",'R8a - Net Debt input'!D289)</f>
        <v>40007</v>
      </c>
      <c r="D484" s="1215">
        <f>IF('R8a - Net Debt input'!E289 = "","",'R8a - Net Debt input'!E289)</f>
        <v>47861</v>
      </c>
      <c r="E484" s="1211" t="str">
        <f>IF('R8a - Net Debt input'!F289 = "","",'R8a - Net Debt input'!F289)</f>
        <v>21.5 YR SWAP: PAY 7.37500% GBP RCV 6M Libor +304 bp GBP 19.0 M MAT: 13-JAN-2031</v>
      </c>
      <c r="F484" s="1383"/>
      <c r="G484" s="1383"/>
      <c r="H484" s="1383"/>
      <c r="I484" s="1384"/>
      <c r="J484" s="353"/>
      <c r="K484" s="353"/>
      <c r="L484" s="1367"/>
      <c r="M484" s="1394">
        <v>0</v>
      </c>
      <c r="N484" s="1394">
        <v>0</v>
      </c>
      <c r="O484" s="1394">
        <v>0</v>
      </c>
      <c r="P484" s="1394">
        <v>0</v>
      </c>
      <c r="Q484" s="1394">
        <v>0.72933977000000005</v>
      </c>
      <c r="R484" s="1394">
        <v>0.7</v>
      </c>
      <c r="S484" s="1394">
        <v>0.7</v>
      </c>
      <c r="T484" s="1394">
        <v>-0.5</v>
      </c>
      <c r="U484" s="1394">
        <v>0</v>
      </c>
      <c r="V484" s="1394">
        <v>0</v>
      </c>
      <c r="W484" s="1394">
        <v>0</v>
      </c>
      <c r="X484" s="1394">
        <v>0</v>
      </c>
      <c r="Y484" s="1394">
        <v>0</v>
      </c>
      <c r="Z484" s="1506"/>
    </row>
    <row r="485" spans="2:26" outlineLevel="1">
      <c r="B485" s="1382" t="s">
        <v>1054</v>
      </c>
      <c r="C485" s="1182">
        <f>IF('R8a - Net Debt input'!D290 = "","",'R8a - Net Debt input'!D290)</f>
        <v>40042</v>
      </c>
      <c r="D485" s="1215">
        <f>IF('R8a - Net Debt input'!E290 = "","",'R8a - Net Debt input'!E290)</f>
        <v>47861</v>
      </c>
      <c r="E485" s="1211" t="str">
        <f>IF('R8a - Net Debt input'!F290 = "","",'R8a - Net Debt input'!F290)</f>
        <v>21.4 YR SWAP: PAY 7.37500% GBP RCV 6M Libor +301 bp GBP 19.0 M MAT: 13-JAN-2031</v>
      </c>
      <c r="F485" s="1383"/>
      <c r="G485" s="1383"/>
      <c r="H485" s="1383"/>
      <c r="I485" s="1384"/>
      <c r="J485" s="353"/>
      <c r="K485" s="353"/>
      <c r="L485" s="1367"/>
      <c r="M485" s="1394">
        <v>0</v>
      </c>
      <c r="N485" s="1394">
        <v>0</v>
      </c>
      <c r="O485" s="1394">
        <v>0</v>
      </c>
      <c r="P485" s="1394">
        <v>0</v>
      </c>
      <c r="Q485" s="1394">
        <v>0.73494478000000008</v>
      </c>
      <c r="R485" s="1394">
        <v>0.7</v>
      </c>
      <c r="S485" s="1394">
        <v>0.4</v>
      </c>
      <c r="T485" s="1394">
        <v>0</v>
      </c>
      <c r="U485" s="1394">
        <v>0</v>
      </c>
      <c r="V485" s="1394">
        <v>0</v>
      </c>
      <c r="W485" s="1394">
        <v>0</v>
      </c>
      <c r="X485" s="1394">
        <v>0</v>
      </c>
      <c r="Y485" s="1394">
        <v>0</v>
      </c>
      <c r="Z485" s="1506"/>
    </row>
    <row r="486" spans="2:26" outlineLevel="1">
      <c r="B486" s="1382" t="s">
        <v>1055</v>
      </c>
      <c r="C486" s="1182">
        <f>IF('R8a - Net Debt input'!D291 = "","",'R8a - Net Debt input'!D291)</f>
        <v>40086</v>
      </c>
      <c r="D486" s="1215">
        <f>IF('R8a - Net Debt input'!E291 = "","",'R8a - Net Debt input'!E291)</f>
        <v>47861</v>
      </c>
      <c r="E486" s="1211" t="str">
        <f>IF('R8a - Net Debt input'!F291 = "","",'R8a - Net Debt input'!F291)</f>
        <v>21.3 YR SWAP: PAY 7.37500% GBP RCV 6M Libor +316 bp GBP 19.0 M MAT: 13-JAN-2031</v>
      </c>
      <c r="F486" s="1383"/>
      <c r="G486" s="1383"/>
      <c r="H486" s="1383"/>
      <c r="I486" s="1384"/>
      <c r="J486" s="353"/>
      <c r="K486" s="353"/>
      <c r="L486" s="1367"/>
      <c r="M486" s="1394">
        <v>0</v>
      </c>
      <c r="N486" s="1394">
        <v>0</v>
      </c>
      <c r="O486" s="1394">
        <v>0</v>
      </c>
      <c r="P486" s="1394">
        <v>0</v>
      </c>
      <c r="Q486" s="1394">
        <v>0.70653977000000001</v>
      </c>
      <c r="R486" s="1394">
        <v>0.6</v>
      </c>
      <c r="S486" s="1394">
        <v>0.6</v>
      </c>
      <c r="T486" s="1394">
        <v>0.1</v>
      </c>
      <c r="U486" s="1394">
        <v>0</v>
      </c>
      <c r="V486" s="1394">
        <v>0</v>
      </c>
      <c r="W486" s="1394">
        <v>0</v>
      </c>
      <c r="X486" s="1394">
        <v>0</v>
      </c>
      <c r="Y486" s="1394">
        <v>0</v>
      </c>
      <c r="Z486" s="1506"/>
    </row>
    <row r="487" spans="2:26" outlineLevel="1">
      <c r="B487" s="1382" t="s">
        <v>1056</v>
      </c>
      <c r="C487" s="1182">
        <f>IF('R8a - Net Debt input'!D292 = "","",'R8a - Net Debt input'!D292)</f>
        <v>40298</v>
      </c>
      <c r="D487" s="1215">
        <f>IF('R8a - Net Debt input'!E292 = "","",'R8a - Net Debt input'!E292)</f>
        <v>47861</v>
      </c>
      <c r="E487" s="1211" t="str">
        <f>IF('R8a - Net Debt input'!F292 = "","",'R8a - Net Debt input'!F292)</f>
        <v>20.7 YR SWAP: PAY 6M Libor +311 bp GBP RCV 7.37500% GBP 38.0 M MAT: 13-JAN-2031</v>
      </c>
      <c r="F487" s="1383"/>
      <c r="G487" s="1383"/>
      <c r="H487" s="1383"/>
      <c r="I487" s="1384"/>
      <c r="J487" s="353"/>
      <c r="K487" s="353"/>
      <c r="L487" s="1367"/>
      <c r="M487" s="1394">
        <v>0</v>
      </c>
      <c r="N487" s="1394">
        <v>0</v>
      </c>
      <c r="O487" s="1394">
        <v>0</v>
      </c>
      <c r="P487" s="1394">
        <v>0</v>
      </c>
      <c r="Q487" s="1394">
        <v>-1.4324595500000001</v>
      </c>
      <c r="R487" s="1394">
        <v>-1.3</v>
      </c>
      <c r="S487" s="1394">
        <v>-1.3</v>
      </c>
      <c r="T487" s="1394">
        <v>-1.5</v>
      </c>
      <c r="U487" s="1394">
        <v>-1.5669600700000001</v>
      </c>
      <c r="V487" s="1394">
        <v>-1.47598487</v>
      </c>
      <c r="W487" s="1394">
        <v>-1.3235823899999999</v>
      </c>
      <c r="X487" s="1394">
        <v>-1.2303095500000001</v>
      </c>
      <c r="Y487" s="1394">
        <v>-1.1735883500000002</v>
      </c>
      <c r="Z487" s="1506"/>
    </row>
    <row r="488" spans="2:26" outlineLevel="1">
      <c r="B488" s="1382" t="s">
        <v>1057</v>
      </c>
      <c r="C488" s="1182">
        <f>IF('R8a - Net Debt input'!D293 = "","",'R8a - Net Debt input'!D293)</f>
        <v>40302</v>
      </c>
      <c r="D488" s="1215">
        <f>IF('R8a - Net Debt input'!E293 = "","",'R8a - Net Debt input'!E293)</f>
        <v>47861</v>
      </c>
      <c r="E488" s="1211" t="str">
        <f>IF('R8a - Net Debt input'!F293 = "","",'R8a - Net Debt input'!F293)</f>
        <v>20.7 YR SWAP: PAY 6M Libor +315 bp GBP RCV 7.37500% GBP 38.0 M MAT: 13-JAN-2031</v>
      </c>
      <c r="F488" s="1383"/>
      <c r="G488" s="1383"/>
      <c r="H488" s="1383"/>
      <c r="I488" s="1384"/>
      <c r="J488" s="353"/>
      <c r="K488" s="353"/>
      <c r="L488" s="1367"/>
      <c r="M488" s="1394">
        <v>0</v>
      </c>
      <c r="N488" s="1394">
        <v>0</v>
      </c>
      <c r="O488" s="1394">
        <v>0</v>
      </c>
      <c r="P488" s="1394">
        <v>0</v>
      </c>
      <c r="Q488" s="1394">
        <v>-1.41915955</v>
      </c>
      <c r="R488" s="1394">
        <v>-1.3</v>
      </c>
      <c r="S488" s="1394">
        <v>-0.7</v>
      </c>
      <c r="T488" s="1394">
        <v>0</v>
      </c>
      <c r="U488" s="1394">
        <v>0</v>
      </c>
      <c r="V488" s="1394">
        <v>0</v>
      </c>
      <c r="W488" s="1394">
        <v>0</v>
      </c>
      <c r="X488" s="1394">
        <v>0</v>
      </c>
      <c r="Y488" s="1394">
        <v>0</v>
      </c>
      <c r="Z488" s="1506"/>
    </row>
    <row r="489" spans="2:26" outlineLevel="1">
      <c r="B489" s="1382" t="s">
        <v>1058</v>
      </c>
      <c r="C489" s="1182">
        <f>IF('R8a - Net Debt input'!D294 = "","",'R8a - Net Debt input'!D294)</f>
        <v>40302</v>
      </c>
      <c r="D489" s="1215">
        <f>IF('R8a - Net Debt input'!E294 = "","",'R8a - Net Debt input'!E294)</f>
        <v>47861</v>
      </c>
      <c r="E489" s="1211" t="str">
        <f>IF('R8a - Net Debt input'!F294 = "","",'R8a - Net Debt input'!F294)</f>
        <v>20.7 YR SWAP: PAY 6M Libor +315 bp GBP RCV 7.37500% GBP 38.0 M MAT: 13-JAN-2031</v>
      </c>
      <c r="F489" s="1383"/>
      <c r="G489" s="1383"/>
      <c r="H489" s="1383"/>
      <c r="I489" s="1384"/>
      <c r="J489" s="353"/>
      <c r="K489" s="353"/>
      <c r="L489" s="1367"/>
      <c r="M489" s="1394">
        <v>0</v>
      </c>
      <c r="N489" s="1394">
        <v>0</v>
      </c>
      <c r="O489" s="1394">
        <v>0</v>
      </c>
      <c r="P489" s="1394">
        <v>0</v>
      </c>
      <c r="Q489" s="1394">
        <v>-1.4178295400000001</v>
      </c>
      <c r="R489" s="1394">
        <v>-1.3</v>
      </c>
      <c r="S489" s="1394">
        <v>-1.3</v>
      </c>
      <c r="T489" s="1394">
        <v>-1.5</v>
      </c>
      <c r="U489" s="1394">
        <v>-1.5523701399999998</v>
      </c>
      <c r="V489" s="1394">
        <v>-1.4613548700000001</v>
      </c>
      <c r="W489" s="1394">
        <v>-1.3089123</v>
      </c>
      <c r="X489" s="1394">
        <v>-1.2156795499999999</v>
      </c>
      <c r="Y489" s="1394">
        <v>-1.15895835</v>
      </c>
      <c r="Z489" s="1506"/>
    </row>
    <row r="490" spans="2:26" outlineLevel="1">
      <c r="B490" s="1382" t="s">
        <v>1059</v>
      </c>
      <c r="C490" s="1182">
        <f>IF('R8a - Net Debt input'!D295 = "","",'R8a - Net Debt input'!D295)</f>
        <v>40311</v>
      </c>
      <c r="D490" s="1215">
        <f>IF('R8a - Net Debt input'!E295 = "","",'R8a - Net Debt input'!E295)</f>
        <v>47861</v>
      </c>
      <c r="E490" s="1211" t="str">
        <f>IF('R8a - Net Debt input'!F295 = "","",'R8a - Net Debt input'!F295)</f>
        <v>20.7 YR SWAP: PAY 6M Libor +320 bp GBP RCV 7.37500% GBP 48.0 M MAT: 13-JAN-2031</v>
      </c>
      <c r="F490" s="1383"/>
      <c r="G490" s="1383"/>
      <c r="H490" s="1383"/>
      <c r="I490" s="1384"/>
      <c r="J490" s="353"/>
      <c r="K490" s="353"/>
      <c r="L490" s="1367"/>
      <c r="M490" s="1394">
        <v>0</v>
      </c>
      <c r="N490" s="1394">
        <v>0</v>
      </c>
      <c r="O490" s="1394">
        <v>0</v>
      </c>
      <c r="P490" s="1394">
        <v>0</v>
      </c>
      <c r="Q490" s="1394">
        <v>-1.76982258</v>
      </c>
      <c r="R490" s="1394">
        <v>-1.6</v>
      </c>
      <c r="S490" s="1394">
        <v>-1.6</v>
      </c>
      <c r="T490" s="1394">
        <v>-1.8</v>
      </c>
      <c r="U490" s="1394">
        <v>-1.93982648</v>
      </c>
      <c r="V490" s="1394">
        <v>-1.8248019600000001</v>
      </c>
      <c r="W490" s="1394">
        <v>-1.63218504</v>
      </c>
      <c r="X490" s="1394">
        <v>-1.5144752100000001</v>
      </c>
      <c r="Y490" s="1394">
        <v>-1.4428273899999999</v>
      </c>
      <c r="Z490" s="1506"/>
    </row>
    <row r="491" spans="2:26" outlineLevel="1">
      <c r="B491" s="1382" t="s">
        <v>1060</v>
      </c>
      <c r="C491" s="1182">
        <f>IF('R8a - Net Debt input'!D296 = "","",'R8a - Net Debt input'!D296)</f>
        <v>40400</v>
      </c>
      <c r="D491" s="1215">
        <f>IF('R8a - Net Debt input'!E296 = "","",'R8a - Net Debt input'!E296)</f>
        <v>47861</v>
      </c>
      <c r="E491" s="1211" t="str">
        <f>IF('R8a - Net Debt input'!F296 = "","",'R8a - Net Debt input'!F296)</f>
        <v>18.5 YR SWAP: PAY 7.37500% GBP RCV 6M Libor +309 bp GBP 50.0 M MAT: 13-JAN-2031</v>
      </c>
      <c r="F491" s="1383"/>
      <c r="G491" s="1383"/>
      <c r="H491" s="1383"/>
      <c r="I491" s="1384"/>
      <c r="J491" s="353"/>
      <c r="K491" s="353"/>
      <c r="L491" s="1367"/>
      <c r="M491" s="1394">
        <v>0</v>
      </c>
      <c r="N491" s="1394">
        <v>0</v>
      </c>
      <c r="O491" s="1394">
        <v>0</v>
      </c>
      <c r="P491" s="1394">
        <v>0</v>
      </c>
      <c r="Q491" s="1394">
        <v>1.89731519</v>
      </c>
      <c r="R491" s="1394">
        <v>1.7</v>
      </c>
      <c r="S491" s="1394">
        <v>1.7</v>
      </c>
      <c r="T491" s="1394">
        <v>0.3</v>
      </c>
      <c r="U491" s="1394">
        <v>0</v>
      </c>
      <c r="V491" s="1394">
        <v>0</v>
      </c>
      <c r="W491" s="1394">
        <v>0</v>
      </c>
      <c r="X491" s="1394">
        <v>0</v>
      </c>
      <c r="Y491" s="1394">
        <v>0</v>
      </c>
      <c r="Z491" s="1506"/>
    </row>
    <row r="492" spans="2:26" outlineLevel="1">
      <c r="B492" s="1382" t="s">
        <v>1061</v>
      </c>
      <c r="C492" s="1182">
        <f>IF('R8a - Net Debt input'!D297 = "","",'R8a - Net Debt input'!D297)</f>
        <v>40400</v>
      </c>
      <c r="D492" s="1215">
        <f>IF('R8a - Net Debt input'!E297 = "","",'R8a - Net Debt input'!E297)</f>
        <v>47861</v>
      </c>
      <c r="E492" s="1211" t="str">
        <f>IF('R8a - Net Debt input'!F297 = "","",'R8a - Net Debt input'!F297)</f>
        <v>18.5 YR SWAP: PAY 7.37500% GBP RCV 6M Libor +310 bp GBP 50.0 M MAT: 13-JAN-2031</v>
      </c>
      <c r="F492" s="1383"/>
      <c r="G492" s="1383"/>
      <c r="H492" s="1383"/>
      <c r="I492" s="1384"/>
      <c r="J492" s="353"/>
      <c r="K492" s="353"/>
      <c r="L492" s="1367"/>
      <c r="M492" s="1394">
        <v>0</v>
      </c>
      <c r="N492" s="1394">
        <v>0</v>
      </c>
      <c r="O492" s="1394">
        <v>0</v>
      </c>
      <c r="P492" s="1394">
        <v>0</v>
      </c>
      <c r="Q492" s="1394">
        <v>1.8920652</v>
      </c>
      <c r="R492" s="1394">
        <v>1.7</v>
      </c>
      <c r="S492" s="1394">
        <v>1.2</v>
      </c>
      <c r="T492" s="1394">
        <v>0.6</v>
      </c>
      <c r="U492" s="1394">
        <v>0.62070591000000008</v>
      </c>
      <c r="V492" s="1394">
        <v>0.58480060999999994</v>
      </c>
      <c r="W492" s="1394">
        <v>0.52464768000000006</v>
      </c>
      <c r="X492" s="1394">
        <v>0.48782350000000002</v>
      </c>
      <c r="Y492" s="1394">
        <v>0.46543356000000002</v>
      </c>
      <c r="Z492" s="1506"/>
    </row>
    <row r="493" spans="2:26" outlineLevel="1">
      <c r="B493" s="1382" t="s">
        <v>1062</v>
      </c>
      <c r="C493" s="1182">
        <f>IF('R8a - Net Debt input'!D298 = "","",'R8a - Net Debt input'!D298)</f>
        <v>40401</v>
      </c>
      <c r="D493" s="1215">
        <f>IF('R8a - Net Debt input'!E298 = "","",'R8a - Net Debt input'!E298)</f>
        <v>47861</v>
      </c>
      <c r="E493" s="1211" t="str">
        <f>IF('R8a - Net Debt input'!F298 = "","",'R8a - Net Debt input'!F298)</f>
        <v>18.5 YR SWAP: PAY 7.37500% GBP RCV 6M Libor +308 bp GBP 100.0 M MAT: 13-JAN-2031</v>
      </c>
      <c r="F493" s="1383"/>
      <c r="G493" s="1383"/>
      <c r="H493" s="1383"/>
      <c r="I493" s="1384"/>
      <c r="J493" s="353"/>
      <c r="K493" s="353"/>
      <c r="L493" s="1367"/>
      <c r="M493" s="1394">
        <v>0</v>
      </c>
      <c r="N493" s="1394">
        <v>0</v>
      </c>
      <c r="O493" s="1394">
        <v>0</v>
      </c>
      <c r="P493" s="1394">
        <v>0</v>
      </c>
      <c r="Q493" s="1394">
        <v>3.8046303799999999</v>
      </c>
      <c r="R493" s="1394">
        <v>3.5</v>
      </c>
      <c r="S493" s="1394">
        <v>3.4</v>
      </c>
      <c r="T493" s="1394">
        <v>0.6</v>
      </c>
      <c r="U493" s="1394">
        <v>0</v>
      </c>
      <c r="V493" s="1394">
        <v>0</v>
      </c>
      <c r="W493" s="1394">
        <v>0</v>
      </c>
      <c r="X493" s="1394">
        <v>0</v>
      </c>
      <c r="Y493" s="1394">
        <v>0</v>
      </c>
      <c r="Z493" s="1506"/>
    </row>
    <row r="494" spans="2:26" outlineLevel="1">
      <c r="B494" s="1382" t="s">
        <v>1063</v>
      </c>
      <c r="C494" s="1182">
        <f>IF('R8a - Net Debt input'!D299 = "","",'R8a - Net Debt input'!D299)</f>
        <v>41058</v>
      </c>
      <c r="D494" s="1215">
        <f>IF('R8a - Net Debt input'!E299 = "","",'R8a - Net Debt input'!E299)</f>
        <v>47861</v>
      </c>
      <c r="E494" s="1211" t="str">
        <f>IF('R8a - Net Debt input'!F299 = "","",'R8a - Net Debt input'!F299)</f>
        <v>18.6 YR SWAP: PAY 6M Libor +456 bp GBP RCV 7.37500% GBP 35.0 M MAT: 13-JAN-2031</v>
      </c>
      <c r="F494" s="1383"/>
      <c r="G494" s="1383"/>
      <c r="H494" s="1383"/>
      <c r="I494" s="1384"/>
      <c r="J494" s="353"/>
      <c r="K494" s="353"/>
      <c r="L494" s="1367"/>
      <c r="M494" s="1394">
        <v>0</v>
      </c>
      <c r="N494" s="1394">
        <v>0</v>
      </c>
      <c r="O494" s="1394">
        <v>0</v>
      </c>
      <c r="P494" s="1394">
        <v>0</v>
      </c>
      <c r="Q494" s="1394">
        <v>-0.81134563999999987</v>
      </c>
      <c r="R494" s="1394">
        <v>-0.7</v>
      </c>
      <c r="S494" s="1394">
        <v>-0.7</v>
      </c>
      <c r="T494" s="1394">
        <v>-0.1</v>
      </c>
      <c r="U494" s="1394">
        <v>0</v>
      </c>
      <c r="V494" s="1394">
        <v>0</v>
      </c>
      <c r="W494" s="1394">
        <v>0</v>
      </c>
      <c r="X494" s="1394">
        <v>0</v>
      </c>
      <c r="Y494" s="1394">
        <v>0</v>
      </c>
      <c r="Z494" s="1506"/>
    </row>
    <row r="495" spans="2:26" outlineLevel="1">
      <c r="B495" s="1382" t="s">
        <v>1064</v>
      </c>
      <c r="C495" s="1182">
        <f>IF('R8a - Net Debt input'!D300 = "","",'R8a - Net Debt input'!D300)</f>
        <v>41389</v>
      </c>
      <c r="D495" s="1215">
        <f>IF('R8a - Net Debt input'!E300 = "","",'R8a - Net Debt input'!E300)</f>
        <v>47861</v>
      </c>
      <c r="E495" s="1211" t="str">
        <f>IF('R8a - Net Debt input'!F300 = "","",'R8a - Net Debt input'!F300)</f>
        <v>17.7 YR SWAP: PAY 6M Libor +474 bp GBP RCV 7.37500% GBP 167.6 M MAT: 13-JAN-2031</v>
      </c>
      <c r="F495" s="1383"/>
      <c r="G495" s="1383"/>
      <c r="H495" s="1383"/>
      <c r="I495" s="1384"/>
      <c r="J495" s="353"/>
      <c r="K495" s="353"/>
      <c r="L495" s="1367"/>
      <c r="M495" s="1394">
        <v>0</v>
      </c>
      <c r="N495" s="1394">
        <v>0</v>
      </c>
      <c r="O495" s="1394">
        <v>0</v>
      </c>
      <c r="P495" s="1394">
        <v>0</v>
      </c>
      <c r="Q495" s="1394">
        <v>-3.5988052400000003</v>
      </c>
      <c r="R495" s="1394">
        <v>-3.1</v>
      </c>
      <c r="S495" s="1394">
        <v>-3</v>
      </c>
      <c r="T495" s="1394">
        <v>-0.5</v>
      </c>
      <c r="U495" s="1394">
        <v>0</v>
      </c>
      <c r="V495" s="1394">
        <v>0</v>
      </c>
      <c r="W495" s="1394">
        <v>0</v>
      </c>
      <c r="X495" s="1394">
        <v>0</v>
      </c>
      <c r="Y495" s="1394">
        <v>0</v>
      </c>
      <c r="Z495" s="1506"/>
    </row>
    <row r="496" spans="2:26" outlineLevel="1">
      <c r="B496" s="1382" t="s">
        <v>1065</v>
      </c>
      <c r="C496" s="1182">
        <f>IF('R8a - Net Debt input'!D301 = "","",'R8a - Net Debt input'!D301)</f>
        <v>41505</v>
      </c>
      <c r="D496" s="1215">
        <f>IF('R8a - Net Debt input'!E301 = "","",'R8a - Net Debt input'!E301)</f>
        <v>47861</v>
      </c>
      <c r="E496" s="1211" t="str">
        <f>IF('R8a - Net Debt input'!F301 = "","",'R8a - Net Debt input'!F301)</f>
        <v>15 YR SWAP: PAY 7.37500% GBP RCV 6M Libor +433 bp GBP 167.6 M MAT: 13-JAN-2031</v>
      </c>
      <c r="F496" s="1383"/>
      <c r="G496" s="1383"/>
      <c r="H496" s="1383"/>
      <c r="I496" s="1384"/>
      <c r="J496" s="353"/>
      <c r="K496" s="353"/>
      <c r="L496" s="1367"/>
      <c r="M496" s="1394">
        <v>0</v>
      </c>
      <c r="N496" s="1394">
        <v>0</v>
      </c>
      <c r="O496" s="1394">
        <v>0</v>
      </c>
      <c r="P496" s="1394">
        <v>0</v>
      </c>
      <c r="Q496" s="1394">
        <v>4.2801398900000001</v>
      </c>
      <c r="R496" s="1394">
        <v>3.7</v>
      </c>
      <c r="S496" s="1394">
        <v>3.6</v>
      </c>
      <c r="T496" s="1394">
        <v>2.1</v>
      </c>
      <c r="U496" s="1394">
        <v>1.8338736899999999</v>
      </c>
      <c r="V496" s="1394">
        <v>1.6809475600000001</v>
      </c>
      <c r="W496" s="1394">
        <v>1.42618142</v>
      </c>
      <c r="X496" s="1394">
        <v>1.2736437199999999</v>
      </c>
      <c r="Y496" s="1394">
        <v>1.17960595</v>
      </c>
      <c r="Z496" s="1506"/>
    </row>
    <row r="497" spans="2:26" outlineLevel="1">
      <c r="B497" s="1382" t="s">
        <v>1066</v>
      </c>
      <c r="C497" s="1182">
        <f>IF('R8a - Net Debt input'!D302 = "","",'R8a - Net Debt input'!D302)</f>
        <v>41607</v>
      </c>
      <c r="D497" s="1215">
        <f>IF('R8a - Net Debt input'!E302 = "","",'R8a - Net Debt input'!E302)</f>
        <v>47861</v>
      </c>
      <c r="E497" s="1211" t="str">
        <f>IF('R8a - Net Debt input'!F302 = "","",'R8a - Net Debt input'!F302)</f>
        <v>18 YR SWAP: PAY 7.37500% GBP RCV 6M Libor +311 bp GBP 19.0 M MAT: 13-JAN-2031</v>
      </c>
      <c r="F497" s="1383"/>
      <c r="G497" s="1383"/>
      <c r="H497" s="1383"/>
      <c r="I497" s="1384"/>
      <c r="J497" s="353"/>
      <c r="K497" s="353"/>
      <c r="L497" s="1367"/>
      <c r="M497" s="1394">
        <v>0</v>
      </c>
      <c r="N497" s="1394">
        <v>0</v>
      </c>
      <c r="O497" s="1394">
        <v>0</v>
      </c>
      <c r="P497" s="1394">
        <v>0</v>
      </c>
      <c r="Q497" s="1394">
        <v>0.71622978000000004</v>
      </c>
      <c r="R497" s="1394">
        <v>0.7</v>
      </c>
      <c r="S497" s="1394">
        <v>0.4</v>
      </c>
      <c r="T497" s="1394">
        <v>0</v>
      </c>
      <c r="U497" s="1394">
        <v>0</v>
      </c>
      <c r="V497" s="1394">
        <v>0</v>
      </c>
      <c r="W497" s="1394">
        <v>0</v>
      </c>
      <c r="X497" s="1394">
        <v>0</v>
      </c>
      <c r="Y497" s="1394">
        <v>0</v>
      </c>
      <c r="Z497" s="1506"/>
    </row>
    <row r="498" spans="2:26" outlineLevel="1">
      <c r="B498" s="1382" t="s">
        <v>1067</v>
      </c>
      <c r="C498" s="1182">
        <f>IF('R8a - Net Debt input'!D303 = "","",'R8a - Net Debt input'!D303)</f>
        <v>41975</v>
      </c>
      <c r="D498" s="1215">
        <f>IF('R8a - Net Debt input'!E303 = "","",'R8a - Net Debt input'!E303)</f>
        <v>47861</v>
      </c>
      <c r="E498" s="1211" t="str">
        <f>IF('R8a - Net Debt input'!F303 = "","",'R8a - Net Debt input'!F303)</f>
        <v>16.1 YR SWAP: PAY 7.37500% GBP RCV 6M Libor +501 bp GBP 45.0 M MAT: 13-JAN-2031</v>
      </c>
      <c r="F498" s="1383"/>
      <c r="G498" s="1383"/>
      <c r="H498" s="1383"/>
      <c r="I498" s="1384"/>
      <c r="J498" s="353"/>
      <c r="K498" s="353"/>
      <c r="L498" s="1367"/>
      <c r="M498" s="1394">
        <v>0</v>
      </c>
      <c r="N498" s="1394">
        <v>0</v>
      </c>
      <c r="O498" s="1394">
        <v>0</v>
      </c>
      <c r="P498" s="1394">
        <v>0</v>
      </c>
      <c r="Q498" s="1394">
        <v>0.8435836699999999</v>
      </c>
      <c r="R498" s="1394">
        <v>0.7</v>
      </c>
      <c r="S498" s="1394">
        <v>0.7</v>
      </c>
      <c r="T498" s="1394">
        <v>0.9</v>
      </c>
      <c r="U498" s="1394">
        <v>1.0051969000000001</v>
      </c>
      <c r="V498" s="1394">
        <v>0.89512682999999993</v>
      </c>
      <c r="W498" s="1394">
        <v>0.71231389000000001</v>
      </c>
      <c r="X498" s="1394">
        <v>0.60419551999999999</v>
      </c>
      <c r="Y498" s="1394">
        <v>0.53702568000000006</v>
      </c>
      <c r="Z498" s="1506"/>
    </row>
    <row r="499" spans="2:26" outlineLevel="1">
      <c r="B499" s="1382" t="s">
        <v>1068</v>
      </c>
      <c r="C499" s="1182">
        <f>IF('R8a - Net Debt input'!D304 = "","",'R8a - Net Debt input'!D304)</f>
        <v>41975</v>
      </c>
      <c r="D499" s="1215">
        <f>IF('R8a - Net Debt input'!E304 = "","",'R8a - Net Debt input'!E304)</f>
        <v>47861</v>
      </c>
      <c r="E499" s="1211" t="str">
        <f>IF('R8a - Net Debt input'!F304 = "","",'R8a - Net Debt input'!F304)</f>
        <v>16.1 YR SWAP: PAY 7.37500% GBP RCV 6M Libor +501 bp GBP 45.0 M MAT: 13-JAN-2031</v>
      </c>
      <c r="F499" s="1383"/>
      <c r="G499" s="1383"/>
      <c r="H499" s="1383"/>
      <c r="I499" s="1384"/>
      <c r="J499" s="353"/>
      <c r="K499" s="353"/>
      <c r="L499" s="1367"/>
      <c r="M499" s="1394">
        <v>0</v>
      </c>
      <c r="N499" s="1394">
        <v>0</v>
      </c>
      <c r="O499" s="1394">
        <v>0</v>
      </c>
      <c r="P499" s="1394">
        <v>0</v>
      </c>
      <c r="Q499" s="1394">
        <v>0.84335866999999998</v>
      </c>
      <c r="R499" s="1394">
        <v>0.7</v>
      </c>
      <c r="S499" s="1394">
        <v>0.7</v>
      </c>
      <c r="T499" s="1394">
        <v>0.9</v>
      </c>
      <c r="U499" s="1394">
        <v>1.0049725199999999</v>
      </c>
      <c r="V499" s="1394">
        <v>0.89490183000000001</v>
      </c>
      <c r="W499" s="1394">
        <v>0.71208826999999997</v>
      </c>
      <c r="X499" s="1394">
        <v>0.60397052000000007</v>
      </c>
      <c r="Y499" s="1394">
        <v>0.53680068000000003</v>
      </c>
      <c r="Z499" s="1506"/>
    </row>
    <row r="500" spans="2:26" outlineLevel="1">
      <c r="B500" s="1382" t="s">
        <v>1069</v>
      </c>
      <c r="C500" s="1182">
        <f>IF('R8a - Net Debt input'!D305 = "","",'R8a - Net Debt input'!D305)</f>
        <v>42354</v>
      </c>
      <c r="D500" s="1215">
        <f>IF('R8a - Net Debt input'!E305 = "","",'R8a - Net Debt input'!E305)</f>
        <v>47861</v>
      </c>
      <c r="E500" s="1211" t="str">
        <f>IF('R8a - Net Debt input'!F305 = "","",'R8a - Net Debt input'!F305)</f>
        <v>15.5 YR SWAP: PAY 6M Libor +338 bp GBP RCV 7.37500% GBP 35.0 M MAT: 13-JAN-2031</v>
      </c>
      <c r="F500" s="1383"/>
      <c r="G500" s="1383"/>
      <c r="H500" s="1383"/>
      <c r="I500" s="1384"/>
      <c r="J500" s="353"/>
      <c r="K500" s="353"/>
      <c r="L500" s="1367"/>
      <c r="M500" s="1394">
        <v>0</v>
      </c>
      <c r="N500" s="1394">
        <v>0</v>
      </c>
      <c r="O500" s="1394">
        <v>0</v>
      </c>
      <c r="P500" s="1394">
        <v>0</v>
      </c>
      <c r="Q500" s="1394">
        <v>-1.2346430199999998</v>
      </c>
      <c r="R500" s="1394">
        <v>-1.1000000000000001</v>
      </c>
      <c r="S500" s="1394">
        <v>0</v>
      </c>
      <c r="T500" s="1394">
        <v>0</v>
      </c>
      <c r="U500" s="1394">
        <v>0</v>
      </c>
      <c r="V500" s="1394">
        <v>0</v>
      </c>
      <c r="W500" s="1394">
        <v>0</v>
      </c>
      <c r="X500" s="1394">
        <v>0</v>
      </c>
      <c r="Y500" s="1394">
        <v>0</v>
      </c>
      <c r="Z500" s="1506"/>
    </row>
    <row r="501" spans="2:26" outlineLevel="1">
      <c r="B501" s="1382" t="s">
        <v>1070</v>
      </c>
      <c r="C501" s="1182">
        <f>IF('R8a - Net Debt input'!D306 = "","",'R8a - Net Debt input'!D306)</f>
        <v>41058</v>
      </c>
      <c r="D501" s="1215">
        <f>IF('R8a - Net Debt input'!E306 = "","",'R8a - Net Debt input'!E306)</f>
        <v>46546</v>
      </c>
      <c r="E501" s="1211" t="str">
        <f>IF('R8a - Net Debt input'!F306 = "","",'R8a - Net Debt input'!F306)</f>
        <v>15 YR SWAP: PAY 6M Libor +136 bp GBP RCV 4.00000% GBP 50.0 M MAT: 08-JUN-2027</v>
      </c>
      <c r="F501" s="1383"/>
      <c r="G501" s="1383"/>
      <c r="H501" s="1383"/>
      <c r="I501" s="1384"/>
      <c r="J501" s="353"/>
      <c r="K501" s="353"/>
      <c r="L501" s="1367"/>
      <c r="M501" s="1394">
        <v>0</v>
      </c>
      <c r="N501" s="1394">
        <v>0</v>
      </c>
      <c r="O501" s="1394">
        <v>0</v>
      </c>
      <c r="P501" s="1394">
        <v>0</v>
      </c>
      <c r="Q501" s="1394">
        <v>-1.0734187800000001</v>
      </c>
      <c r="R501" s="1394">
        <v>-0.9</v>
      </c>
      <c r="S501" s="1394">
        <v>-0.9</v>
      </c>
      <c r="T501" s="1394">
        <v>-0.2</v>
      </c>
      <c r="U501" s="1394">
        <v>0</v>
      </c>
      <c r="V501" s="1394">
        <v>0</v>
      </c>
      <c r="W501" s="1394">
        <v>0</v>
      </c>
      <c r="X501" s="1394">
        <v>0</v>
      </c>
      <c r="Y501" s="1394">
        <v>0</v>
      </c>
      <c r="Z501" s="1506"/>
    </row>
    <row r="502" spans="2:26" outlineLevel="1">
      <c r="B502" s="1382" t="s">
        <v>1071</v>
      </c>
      <c r="C502" s="1182">
        <f>IF('R8a - Net Debt input'!D307 = "","",'R8a - Net Debt input'!D307)</f>
        <v>41058</v>
      </c>
      <c r="D502" s="1215">
        <f>IF('R8a - Net Debt input'!E307 = "","",'R8a - Net Debt input'!E307)</f>
        <v>46546</v>
      </c>
      <c r="E502" s="1211" t="str">
        <f>IF('R8a - Net Debt input'!F307 = "","",'R8a - Net Debt input'!F307)</f>
        <v>15 YR SWAP: PAY 6M Libor +135 bp GBP RCV 4.00000% GBP 43.0 M MAT: 08-JUN-2027</v>
      </c>
      <c r="F502" s="1383"/>
      <c r="G502" s="1383"/>
      <c r="H502" s="1383"/>
      <c r="I502" s="1384"/>
      <c r="J502" s="353"/>
      <c r="K502" s="353"/>
      <c r="L502" s="1367"/>
      <c r="M502" s="1394">
        <v>0</v>
      </c>
      <c r="N502" s="1394">
        <v>0</v>
      </c>
      <c r="O502" s="1394">
        <v>0</v>
      </c>
      <c r="P502" s="1394">
        <v>0</v>
      </c>
      <c r="Q502" s="1394">
        <v>-0.92744015000000002</v>
      </c>
      <c r="R502" s="1394">
        <v>-0.8</v>
      </c>
      <c r="S502" s="1394">
        <v>-0.8</v>
      </c>
      <c r="T502" s="1394">
        <v>-0.1</v>
      </c>
      <c r="U502" s="1394">
        <v>0</v>
      </c>
      <c r="V502" s="1394">
        <v>0</v>
      </c>
      <c r="W502" s="1394">
        <v>0</v>
      </c>
      <c r="X502" s="1394">
        <v>0</v>
      </c>
      <c r="Y502" s="1394">
        <v>0</v>
      </c>
      <c r="Z502" s="1506"/>
    </row>
    <row r="503" spans="2:26" outlineLevel="1">
      <c r="B503" s="1382" t="s">
        <v>1072</v>
      </c>
      <c r="C503" s="1182">
        <f>IF('R8a - Net Debt input'!D308 = "","",'R8a - Net Debt input'!D308)</f>
        <v>41975</v>
      </c>
      <c r="D503" s="1215">
        <f>IF('R8a - Net Debt input'!E308 = "","",'R8a - Net Debt input'!E308)</f>
        <v>46546</v>
      </c>
      <c r="E503" s="1211" t="str">
        <f>IF('R8a - Net Debt input'!F308 = "","",'R8a - Net Debt input'!F308)</f>
        <v>12.5 YR SWAP: PAY 4.00000% GBP RCV 6M Libor +182 bp GBP 35.0 M MAT: 08-JUN-2027</v>
      </c>
      <c r="F503" s="1383"/>
      <c r="G503" s="1383"/>
      <c r="H503" s="1383"/>
      <c r="I503" s="1384"/>
      <c r="J503" s="353"/>
      <c r="K503" s="353"/>
      <c r="L503" s="1367"/>
      <c r="M503" s="1394">
        <v>0</v>
      </c>
      <c r="N503" s="1394">
        <v>0</v>
      </c>
      <c r="O503" s="1394">
        <v>0</v>
      </c>
      <c r="P503" s="1394">
        <v>0</v>
      </c>
      <c r="Q503" s="1394">
        <v>0.59091813999999998</v>
      </c>
      <c r="R503" s="1394">
        <v>0.5</v>
      </c>
      <c r="S503" s="1394">
        <v>0.4</v>
      </c>
      <c r="T503" s="1394">
        <v>0.3</v>
      </c>
      <c r="U503" s="1394">
        <v>0</v>
      </c>
      <c r="V503" s="1394">
        <v>0</v>
      </c>
      <c r="W503" s="1394">
        <v>0</v>
      </c>
      <c r="X503" s="1394">
        <v>0</v>
      </c>
      <c r="Y503" s="1394">
        <v>0</v>
      </c>
      <c r="Z503" s="1506"/>
    </row>
    <row r="504" spans="2:26" outlineLevel="1">
      <c r="B504" s="1382" t="s">
        <v>1073</v>
      </c>
      <c r="C504" s="1182">
        <f>IF('R8a - Net Debt input'!D309 = "","",'R8a - Net Debt input'!D309)</f>
        <v>41100</v>
      </c>
      <c r="D504" s="1215">
        <f>IF('R8a - Net Debt input'!E309 = "","",'R8a - Net Debt input'!E309)</f>
        <v>46546</v>
      </c>
      <c r="E504" s="1211" t="str">
        <f>IF('R8a - Net Debt input'!F309 = "","",'R8a - Net Debt input'!F309)</f>
        <v>14.9 YR SWAP: PAY 6M Libor +155 bp GBP RCV 4.00000% GBP 21.5 M MAT: 08-JUN-2027</v>
      </c>
      <c r="F504" s="1383"/>
      <c r="G504" s="1383"/>
      <c r="H504" s="1383"/>
      <c r="I504" s="1384"/>
      <c r="J504" s="353"/>
      <c r="K504" s="353"/>
      <c r="L504" s="1367"/>
      <c r="M504" s="1394">
        <v>0</v>
      </c>
      <c r="N504" s="1394">
        <v>0</v>
      </c>
      <c r="O504" s="1394">
        <v>0</v>
      </c>
      <c r="P504" s="1394">
        <v>0</v>
      </c>
      <c r="Q504" s="1394">
        <v>1.3157540000000001E-2</v>
      </c>
      <c r="R504" s="1394">
        <v>0</v>
      </c>
      <c r="S504" s="1394">
        <v>0</v>
      </c>
      <c r="T504" s="1394">
        <v>0</v>
      </c>
      <c r="U504" s="1394">
        <v>0</v>
      </c>
      <c r="V504" s="1394">
        <v>0</v>
      </c>
      <c r="W504" s="1394">
        <v>0</v>
      </c>
      <c r="X504" s="1394">
        <v>0</v>
      </c>
      <c r="Y504" s="1394">
        <v>0</v>
      </c>
      <c r="Z504" s="1506"/>
    </row>
    <row r="505" spans="2:26" outlineLevel="1">
      <c r="B505" s="1382" t="s">
        <v>1074</v>
      </c>
      <c r="C505" s="1182">
        <f>IF('R8a - Net Debt input'!D310 = "","",'R8a - Net Debt input'!D310)</f>
        <v>41101</v>
      </c>
      <c r="D505" s="1215">
        <f>IF('R8a - Net Debt input'!E310 = "","",'R8a - Net Debt input'!E310)</f>
        <v>46546</v>
      </c>
      <c r="E505" s="1211" t="str">
        <f>IF('R8a - Net Debt input'!F310 = "","",'R8a - Net Debt input'!F310)</f>
        <v>14.9 YR SWAP: PAY 6M Libor +158 bp GBP RCV 4.00000% GBP 10.8 M MAT: 08-JUN-2027</v>
      </c>
      <c r="F505" s="1383"/>
      <c r="G505" s="1383"/>
      <c r="H505" s="1383"/>
      <c r="I505" s="1384"/>
      <c r="J505" s="353"/>
      <c r="K505" s="353"/>
      <c r="L505" s="1367"/>
      <c r="M505" s="1394">
        <v>0</v>
      </c>
      <c r="N505" s="1394">
        <v>0</v>
      </c>
      <c r="O505" s="1394">
        <v>0</v>
      </c>
      <c r="P505" s="1394">
        <v>0</v>
      </c>
      <c r="Q505" s="1394">
        <v>-0.20740378000000001</v>
      </c>
      <c r="R505" s="1394">
        <v>-0.2</v>
      </c>
      <c r="S505" s="1394">
        <v>-0.2</v>
      </c>
      <c r="T505" s="1394">
        <v>0</v>
      </c>
      <c r="U505" s="1394">
        <v>0</v>
      </c>
      <c r="V505" s="1394">
        <v>0</v>
      </c>
      <c r="W505" s="1394">
        <v>0</v>
      </c>
      <c r="X505" s="1394">
        <v>0</v>
      </c>
      <c r="Y505" s="1394">
        <v>0</v>
      </c>
      <c r="Z505" s="1506"/>
    </row>
    <row r="506" spans="2:26" outlineLevel="1">
      <c r="B506" s="1382" t="s">
        <v>1075</v>
      </c>
      <c r="C506" s="1182">
        <f>IF('R8a - Net Debt input'!D311 = "","",'R8a - Net Debt input'!D311)</f>
        <v>42354</v>
      </c>
      <c r="D506" s="1215">
        <f>IF('R8a - Net Debt input'!E311 = "","",'R8a - Net Debt input'!E311)</f>
        <v>46546</v>
      </c>
      <c r="E506" s="1211" t="str">
        <f>IF('R8a - Net Debt input'!F311 = "","",'R8a - Net Debt input'!F311)</f>
        <v>11.5 YR SWAP: PAY 6M Libor +155 bp GBP RCV 4.00000% GBP 21.5 M MAT: 08-JUN-2027</v>
      </c>
      <c r="F506" s="1383"/>
      <c r="G506" s="1383"/>
      <c r="H506" s="1383"/>
      <c r="I506" s="1384"/>
      <c r="J506" s="353"/>
      <c r="K506" s="353"/>
      <c r="L506" s="1367"/>
      <c r="M506" s="1394">
        <v>0</v>
      </c>
      <c r="N506" s="1394">
        <v>0</v>
      </c>
      <c r="O506" s="1394">
        <v>0</v>
      </c>
      <c r="P506" s="1394">
        <v>0</v>
      </c>
      <c r="Q506" s="1394">
        <v>-0.42515994000000001</v>
      </c>
      <c r="R506" s="1394">
        <v>-0.4</v>
      </c>
      <c r="S506" s="1394">
        <v>-0.3</v>
      </c>
      <c r="T506" s="1394">
        <v>-0.5</v>
      </c>
      <c r="U506" s="1394">
        <v>-0.49699559999999998</v>
      </c>
      <c r="V506" s="1394">
        <v>-0.44630108000000002</v>
      </c>
      <c r="W506" s="1394">
        <v>-0.35638028999999999</v>
      </c>
      <c r="X506" s="1394">
        <v>-0.30897826</v>
      </c>
      <c r="Y506" s="1394">
        <v>-0.27452666999999997</v>
      </c>
      <c r="Z506" s="1506"/>
    </row>
    <row r="507" spans="2:26" outlineLevel="1">
      <c r="B507" s="1382" t="s">
        <v>1076</v>
      </c>
      <c r="C507" s="1182">
        <f>IF('R8a - Net Debt input'!D312 = "","",'R8a - Net Debt input'!D312)</f>
        <v>41108</v>
      </c>
      <c r="D507" s="1215">
        <f>IF('R8a - Net Debt input'!E312 = "","",'R8a - Net Debt input'!E312)</f>
        <v>46546</v>
      </c>
      <c r="E507" s="1211" t="str">
        <f>IF('R8a - Net Debt input'!F312 = "","",'R8a - Net Debt input'!F312)</f>
        <v>14.9 YR SWAP: PAY 6M Libor +164 bp GBP RCV 4.00000% GBP 21.5 M MAT: 08-JUN-2027</v>
      </c>
      <c r="F507" s="1383"/>
      <c r="G507" s="1383"/>
      <c r="H507" s="1383"/>
      <c r="I507" s="1384"/>
      <c r="J507" s="353"/>
      <c r="K507" s="353"/>
      <c r="L507" s="1367"/>
      <c r="M507" s="1394">
        <v>0</v>
      </c>
      <c r="N507" s="1394">
        <v>0</v>
      </c>
      <c r="O507" s="1394">
        <v>0</v>
      </c>
      <c r="P507" s="1394">
        <v>0</v>
      </c>
      <c r="Q507" s="1394">
        <v>-0.40083257</v>
      </c>
      <c r="R507" s="1394">
        <v>-0.3</v>
      </c>
      <c r="S507" s="1394">
        <v>-0.3</v>
      </c>
      <c r="T507" s="1394">
        <v>-0.1</v>
      </c>
      <c r="U507" s="1394">
        <v>0</v>
      </c>
      <c r="V507" s="1394">
        <v>0</v>
      </c>
      <c r="W507" s="1394">
        <v>0</v>
      </c>
      <c r="X507" s="1394">
        <v>0</v>
      </c>
      <c r="Y507" s="1394">
        <v>0</v>
      </c>
      <c r="Z507" s="1506"/>
    </row>
    <row r="508" spans="2:26" outlineLevel="1">
      <c r="B508" s="1382" t="s">
        <v>1077</v>
      </c>
      <c r="C508" s="1182">
        <f>IF('R8a - Net Debt input'!D313 = "","",'R8a - Net Debt input'!D313)</f>
        <v>42697</v>
      </c>
      <c r="D508" s="1215">
        <f>IF('R8a - Net Debt input'!E313 = "","",'R8a - Net Debt input'!E313)</f>
        <v>46362</v>
      </c>
      <c r="E508" s="1211" t="str">
        <f>IF('R8a - Net Debt input'!F313 = "","",'R8a - Net Debt input'!F313)</f>
        <v>10 YR SWAP: PAY 2.04600% GBP RCV 6M Libor +70 bp GBP 100.0 M MAT: 06-DEC-2026</v>
      </c>
      <c r="F508" s="1383"/>
      <c r="G508" s="1383"/>
      <c r="H508" s="1383"/>
      <c r="I508" s="1384"/>
      <c r="J508" s="353"/>
      <c r="K508" s="353"/>
      <c r="L508" s="1367"/>
      <c r="M508" s="1394">
        <v>0</v>
      </c>
      <c r="N508" s="1394">
        <v>0</v>
      </c>
      <c r="O508" s="1394">
        <v>0</v>
      </c>
      <c r="P508" s="1394">
        <v>0</v>
      </c>
      <c r="Q508" s="1394">
        <v>0.85095778</v>
      </c>
      <c r="R508" s="1394">
        <v>0.5</v>
      </c>
      <c r="S508" s="1394">
        <v>0.5</v>
      </c>
      <c r="T508" s="1394">
        <v>1</v>
      </c>
      <c r="U508" s="1394">
        <v>1.2089345499999999</v>
      </c>
      <c r="V508" s="1394">
        <v>0.97371267000000006</v>
      </c>
      <c r="W508" s="1394">
        <v>0.56269292000000004</v>
      </c>
      <c r="X508" s="1394">
        <v>0.34169912000000002</v>
      </c>
      <c r="Y508" s="1394">
        <v>0.18396398999999999</v>
      </c>
      <c r="Z508" s="1506"/>
    </row>
    <row r="509" spans="2:26" outlineLevel="1">
      <c r="B509" s="1382" t="s">
        <v>1078</v>
      </c>
      <c r="C509" s="1182">
        <f>IF('R8a - Net Debt input'!D314 = "","",'R8a - Net Debt input'!D314)</f>
        <v>42697</v>
      </c>
      <c r="D509" s="1215">
        <f>IF('R8a - Net Debt input'!E314 = "","",'R8a - Net Debt input'!E314)</f>
        <v>46362</v>
      </c>
      <c r="E509" s="1211" t="str">
        <f>IF('R8a - Net Debt input'!F314 = "","",'R8a - Net Debt input'!F314)</f>
        <v>10 YR SWAP: PAY 2.02700% GBP RCV 6M Libor +70 bp GBP 100.0 M MAT: 06-DEC-2026</v>
      </c>
      <c r="F509" s="1383"/>
      <c r="G509" s="1383"/>
      <c r="H509" s="1383"/>
      <c r="I509" s="1384"/>
      <c r="J509" s="353"/>
      <c r="K509" s="353"/>
      <c r="L509" s="1367"/>
      <c r="M509" s="1394">
        <v>0</v>
      </c>
      <c r="N509" s="1394">
        <v>0</v>
      </c>
      <c r="O509" s="1394">
        <v>0</v>
      </c>
      <c r="P509" s="1394">
        <v>0</v>
      </c>
      <c r="Q509" s="1394">
        <v>0.83195777999999998</v>
      </c>
      <c r="R509" s="1394">
        <v>0.5</v>
      </c>
      <c r="S509" s="1394">
        <v>0.2</v>
      </c>
      <c r="T509" s="1394">
        <v>0</v>
      </c>
      <c r="U509" s="1394">
        <v>0</v>
      </c>
      <c r="V509" s="1394">
        <v>0</v>
      </c>
      <c r="W509" s="1394">
        <v>0</v>
      </c>
      <c r="X509" s="1394">
        <v>0</v>
      </c>
      <c r="Y509" s="1394">
        <v>0</v>
      </c>
      <c r="Z509" s="1506"/>
    </row>
    <row r="510" spans="2:26" outlineLevel="1">
      <c r="B510" s="1382" t="s">
        <v>1079</v>
      </c>
      <c r="C510" s="1182">
        <f>IF('R8a - Net Debt input'!D315 = "","",'R8a - Net Debt input'!D315)</f>
        <v>42697</v>
      </c>
      <c r="D510" s="1215">
        <f>IF('R8a - Net Debt input'!E315 = "","",'R8a - Net Debt input'!E315)</f>
        <v>46362</v>
      </c>
      <c r="E510" s="1211" t="str">
        <f>IF('R8a - Net Debt input'!F315 = "","",'R8a - Net Debt input'!F315)</f>
        <v>10 YR SWAP: PAY 2.05500% GBP RCV 6M Libor +70 bp GBP 100.0 M MAT: 06-DEC-2026</v>
      </c>
      <c r="F510" s="1383"/>
      <c r="G510" s="1383"/>
      <c r="H510" s="1383"/>
      <c r="I510" s="1384"/>
      <c r="J510" s="353"/>
      <c r="K510" s="353"/>
      <c r="L510" s="1367"/>
      <c r="M510" s="1394">
        <v>0</v>
      </c>
      <c r="N510" s="1394">
        <v>0</v>
      </c>
      <c r="O510" s="1394">
        <v>0</v>
      </c>
      <c r="P510" s="1394">
        <v>0</v>
      </c>
      <c r="Q510" s="1394">
        <v>0.85995778</v>
      </c>
      <c r="R510" s="1394">
        <v>0.6</v>
      </c>
      <c r="S510" s="1394">
        <v>0.2</v>
      </c>
      <c r="T510" s="1394">
        <v>0</v>
      </c>
      <c r="U510" s="1394">
        <v>0</v>
      </c>
      <c r="V510" s="1394">
        <v>0</v>
      </c>
      <c r="W510" s="1394">
        <v>0</v>
      </c>
      <c r="X510" s="1394">
        <v>0</v>
      </c>
      <c r="Y510" s="1394">
        <v>0</v>
      </c>
      <c r="Z510" s="1506"/>
    </row>
    <row r="511" spans="2:26" outlineLevel="1">
      <c r="B511" s="1382" t="s">
        <v>1080</v>
      </c>
      <c r="C511" s="1182">
        <f>IF('R8a - Net Debt input'!D316 = "","",'R8a - Net Debt input'!D316)</f>
        <v>41305</v>
      </c>
      <c r="D511" s="1215">
        <f>IF('R8a - Net Debt input'!E316 = "","",'R8a - Net Debt input'!E316)</f>
        <v>45686</v>
      </c>
      <c r="E511" s="1211" t="str">
        <f>IF('R8a - Net Debt input'!F316 = "","",'R8a - Net Debt input'!F316)</f>
        <v>12.0 YR SWAP: PAY 3.18000% GBP RCV 6M Libor +83 bp GBP 77.0 M MAT: 29-JAN-2025</v>
      </c>
      <c r="F511" s="1383"/>
      <c r="G511" s="1383"/>
      <c r="H511" s="1383"/>
      <c r="I511" s="1384"/>
      <c r="J511" s="353"/>
      <c r="K511" s="353"/>
      <c r="L511" s="1367"/>
      <c r="M511" s="1394">
        <v>0</v>
      </c>
      <c r="N511" s="1394">
        <v>0</v>
      </c>
      <c r="O511" s="1394">
        <v>0</v>
      </c>
      <c r="P511" s="1394">
        <v>0</v>
      </c>
      <c r="Q511" s="1394">
        <v>1.4363785300000003</v>
      </c>
      <c r="R511" s="1394">
        <v>1.2</v>
      </c>
      <c r="S511" s="1394">
        <v>1.1000000000000001</v>
      </c>
      <c r="T511" s="1394">
        <v>1.5</v>
      </c>
      <c r="U511" s="1394">
        <v>1.71087904</v>
      </c>
      <c r="V511" s="1394">
        <v>1.51634238</v>
      </c>
      <c r="W511" s="1394">
        <v>1.2079939199999998</v>
      </c>
      <c r="X511" s="1394">
        <v>0.87304214000000002</v>
      </c>
      <c r="Y511" s="1394">
        <v>0</v>
      </c>
      <c r="Z511" s="1506"/>
    </row>
    <row r="512" spans="2:26" outlineLevel="1">
      <c r="B512" s="1382" t="s">
        <v>1081</v>
      </c>
      <c r="C512" s="1182">
        <f>IF('R8a - Net Debt input'!D317 = "","",'R8a - Net Debt input'!D317)</f>
        <v>43507</v>
      </c>
      <c r="D512" s="1215">
        <f>IF('R8a - Net Debt input'!E317 = "","",'R8a - Net Debt input'!E317)</f>
        <v>45324</v>
      </c>
      <c r="E512" s="1211" t="str">
        <f>IF('R8a - Net Debt input'!F317 = "","",'R8a - Net Debt input'!F317)</f>
        <v>5.0 YR SWAP: PAY 6M Libor +467 bp GBP RCV 5.87500% GBP 40.0 M MAT: 02-FEB-2024</v>
      </c>
      <c r="F512" s="1383"/>
      <c r="G512" s="1383"/>
      <c r="H512" s="1383"/>
      <c r="I512" s="1384"/>
      <c r="J512" s="353"/>
      <c r="K512" s="353"/>
      <c r="L512" s="1367"/>
      <c r="M512" s="1394">
        <v>0</v>
      </c>
      <c r="N512" s="1394">
        <v>0</v>
      </c>
      <c r="O512" s="1394">
        <v>0</v>
      </c>
      <c r="P512" s="1394">
        <v>0</v>
      </c>
      <c r="Q512" s="1394">
        <v>0</v>
      </c>
      <c r="R512" s="1394">
        <v>0</v>
      </c>
      <c r="S512" s="1394">
        <v>-0.1</v>
      </c>
      <c r="T512" s="1394">
        <v>0</v>
      </c>
      <c r="U512" s="1394">
        <v>0</v>
      </c>
      <c r="V512" s="1394">
        <v>0</v>
      </c>
      <c r="W512" s="1394">
        <v>0</v>
      </c>
      <c r="X512" s="1394">
        <v>0</v>
      </c>
      <c r="Y512" s="1394">
        <v>0</v>
      </c>
      <c r="Z512" s="1506"/>
    </row>
    <row r="513" spans="2:26" outlineLevel="1">
      <c r="B513" s="1382" t="s">
        <v>1082</v>
      </c>
      <c r="C513" s="1182">
        <f>IF('R8a - Net Debt input'!D318 = "","",'R8a - Net Debt input'!D318)</f>
        <v>43549</v>
      </c>
      <c r="D513" s="1215">
        <f>IF('R8a - Net Debt input'!E318 = "","",'R8a - Net Debt input'!E318)</f>
        <v>45324</v>
      </c>
      <c r="E513" s="1211" t="str">
        <f>IF('R8a - Net Debt input'!F318 = "","",'R8a - Net Debt input'!F318)</f>
        <v>5.0 YR SWAP: PAY 6M Libor +477 bp GBP RCV 5.87500% GBP 22.0 M MAT: 02-FEB-2024</v>
      </c>
      <c r="F513" s="1383"/>
      <c r="G513" s="1383"/>
      <c r="H513" s="1383"/>
      <c r="I513" s="1384"/>
      <c r="J513" s="353"/>
      <c r="K513" s="353"/>
      <c r="L513" s="1367"/>
      <c r="M513" s="1394">
        <v>0</v>
      </c>
      <c r="N513" s="1394">
        <v>0</v>
      </c>
      <c r="O513" s="1394">
        <v>0</v>
      </c>
      <c r="P513" s="1394">
        <v>0</v>
      </c>
      <c r="Q513" s="1394">
        <v>0</v>
      </c>
      <c r="R513" s="1394">
        <v>0</v>
      </c>
      <c r="S513" s="1394">
        <v>0</v>
      </c>
      <c r="T513" s="1394">
        <v>0</v>
      </c>
      <c r="U513" s="1394">
        <v>0</v>
      </c>
      <c r="V513" s="1394">
        <v>0</v>
      </c>
      <c r="W513" s="1394">
        <v>0</v>
      </c>
      <c r="X513" s="1394">
        <v>0</v>
      </c>
      <c r="Y513" s="1394">
        <v>0</v>
      </c>
      <c r="Z513" s="1506"/>
    </row>
    <row r="514" spans="2:26" outlineLevel="1">
      <c r="B514" s="1382" t="s">
        <v>1083</v>
      </c>
      <c r="C514" s="1182">
        <f>IF('R8a - Net Debt input'!D319 = "","",'R8a - Net Debt input'!D319)</f>
        <v>43549</v>
      </c>
      <c r="D514" s="1215">
        <f>IF('R8a - Net Debt input'!E319 = "","",'R8a - Net Debt input'!E319)</f>
        <v>45324</v>
      </c>
      <c r="E514" s="1211" t="str">
        <f>IF('R8a - Net Debt input'!F319 = "","",'R8a - Net Debt input'!F319)</f>
        <v>5.0 YR SWAP: PAY 6M Libor +479 bp GBP RCV 5.87500% GBP 20.0 M MAT: 02-FEB-2024</v>
      </c>
      <c r="F514" s="1383"/>
      <c r="G514" s="1383"/>
      <c r="H514" s="1383"/>
      <c r="I514" s="1384"/>
      <c r="J514" s="353"/>
      <c r="K514" s="353"/>
      <c r="L514" s="1367"/>
      <c r="M514" s="1394">
        <v>0</v>
      </c>
      <c r="N514" s="1394">
        <v>0</v>
      </c>
      <c r="O514" s="1394">
        <v>0</v>
      </c>
      <c r="P514" s="1394">
        <v>0</v>
      </c>
      <c r="Q514" s="1394">
        <v>0</v>
      </c>
      <c r="R514" s="1394">
        <v>0</v>
      </c>
      <c r="S514" s="1394">
        <v>0</v>
      </c>
      <c r="T514" s="1394">
        <v>0</v>
      </c>
      <c r="U514" s="1394">
        <v>0</v>
      </c>
      <c r="V514" s="1394">
        <v>0</v>
      </c>
      <c r="W514" s="1394">
        <v>0</v>
      </c>
      <c r="X514" s="1394">
        <v>0</v>
      </c>
      <c r="Y514" s="1394">
        <v>0</v>
      </c>
      <c r="Z514" s="1506"/>
    </row>
    <row r="515" spans="2:26" outlineLevel="1">
      <c r="B515" s="1382" t="s">
        <v>1084</v>
      </c>
      <c r="C515" s="1182">
        <f>IF('R8a - Net Debt input'!D320 = "","",'R8a - Net Debt input'!D320)</f>
        <v>43549</v>
      </c>
      <c r="D515" s="1215">
        <f>IF('R8a - Net Debt input'!E320 = "","",'R8a - Net Debt input'!E320)</f>
        <v>45324</v>
      </c>
      <c r="E515" s="1211" t="str">
        <f>IF('R8a - Net Debt input'!F320 = "","",'R8a - Net Debt input'!F320)</f>
        <v>5.0 YR SWAP: PAY 6M Libor +479 bp GBP RCV 5.87500% GBP 18.0 M MAT: 02-FEB-2024</v>
      </c>
      <c r="F515" s="1383"/>
      <c r="G515" s="1383"/>
      <c r="H515" s="1383"/>
      <c r="I515" s="1384"/>
      <c r="J515" s="353"/>
      <c r="K515" s="353"/>
      <c r="L515" s="1367"/>
      <c r="M515" s="1394">
        <v>0</v>
      </c>
      <c r="N515" s="1394">
        <v>0</v>
      </c>
      <c r="O515" s="1394">
        <v>0</v>
      </c>
      <c r="P515" s="1394">
        <v>0</v>
      </c>
      <c r="Q515" s="1394">
        <v>0</v>
      </c>
      <c r="R515" s="1394">
        <v>0</v>
      </c>
      <c r="S515" s="1394">
        <v>0</v>
      </c>
      <c r="T515" s="1394">
        <v>0</v>
      </c>
      <c r="U515" s="1394">
        <v>0</v>
      </c>
      <c r="V515" s="1394">
        <v>0</v>
      </c>
      <c r="W515" s="1394">
        <v>0</v>
      </c>
      <c r="X515" s="1394">
        <v>0</v>
      </c>
      <c r="Y515" s="1394">
        <v>0</v>
      </c>
      <c r="Z515" s="1506"/>
    </row>
    <row r="516" spans="2:26" outlineLevel="1">
      <c r="B516" s="1382" t="s">
        <v>1085</v>
      </c>
      <c r="C516" s="1182">
        <f>IF('R8a - Net Debt input'!D321 = "","",'R8a - Net Debt input'!D321)</f>
        <v>43549</v>
      </c>
      <c r="D516" s="1215">
        <f>IF('R8a - Net Debt input'!E321 = "","",'R8a - Net Debt input'!E321)</f>
        <v>46961</v>
      </c>
      <c r="E516" s="1211" t="str">
        <f>IF('R8a - Net Debt input'!F321 = "","",'R8a - Net Debt input'!F321)</f>
        <v>9.5 YR SWAP: PAY 6M Libor +561 bp GBP RCV 6.50000% GBP 23.0 M MAT: 27-JUL-2028</v>
      </c>
      <c r="F516" s="1383"/>
      <c r="G516" s="1383"/>
      <c r="H516" s="1383"/>
      <c r="I516" s="1384"/>
      <c r="J516" s="353"/>
      <c r="K516" s="353"/>
      <c r="L516" s="1367"/>
      <c r="M516" s="1394">
        <v>0</v>
      </c>
      <c r="N516" s="1394">
        <v>0</v>
      </c>
      <c r="O516" s="1394">
        <v>0</v>
      </c>
      <c r="P516" s="1394">
        <v>0</v>
      </c>
      <c r="Q516" s="1394">
        <v>0</v>
      </c>
      <c r="R516" s="1394">
        <v>-0.8</v>
      </c>
      <c r="S516" s="1394">
        <v>0</v>
      </c>
      <c r="T516" s="1394">
        <v>0</v>
      </c>
      <c r="U516" s="1394">
        <v>0</v>
      </c>
      <c r="V516" s="1394">
        <v>0</v>
      </c>
      <c r="W516" s="1394">
        <v>0</v>
      </c>
      <c r="X516" s="1394">
        <v>0</v>
      </c>
      <c r="Y516" s="1394">
        <v>0</v>
      </c>
      <c r="Z516" s="1506"/>
    </row>
    <row r="517" spans="2:26" outlineLevel="1">
      <c r="B517" s="1382" t="s">
        <v>1086</v>
      </c>
      <c r="C517" s="1182">
        <f>IF('R8a - Net Debt input'!D322 = "","",'R8a - Net Debt input'!D322)</f>
        <v>43549</v>
      </c>
      <c r="D517" s="1215">
        <f>IF('R8a - Net Debt input'!E322 = "","",'R8a - Net Debt input'!E322)</f>
        <v>46961</v>
      </c>
      <c r="E517" s="1211" t="str">
        <f>IF('R8a - Net Debt input'!F322 = "","",'R8a - Net Debt input'!F322)</f>
        <v>9.5 YR SWAP: PAY 6M Libor +561 bp GBP RCV 6.50000% GBP 21.0 M MAT: 27-JUL-2028</v>
      </c>
      <c r="F517" s="1383"/>
      <c r="G517" s="1383"/>
      <c r="H517" s="1383"/>
      <c r="I517" s="1384"/>
      <c r="J517" s="353"/>
      <c r="K517" s="353"/>
      <c r="L517" s="1367"/>
      <c r="M517" s="1394">
        <v>0</v>
      </c>
      <c r="N517" s="1394">
        <v>0</v>
      </c>
      <c r="O517" s="1394">
        <v>0</v>
      </c>
      <c r="P517" s="1394">
        <v>0</v>
      </c>
      <c r="Q517" s="1394">
        <v>0</v>
      </c>
      <c r="R517" s="1394">
        <v>-0.7</v>
      </c>
      <c r="S517" s="1394">
        <v>0</v>
      </c>
      <c r="T517" s="1394">
        <v>0</v>
      </c>
      <c r="U517" s="1394">
        <v>0</v>
      </c>
      <c r="V517" s="1394">
        <v>0</v>
      </c>
      <c r="W517" s="1394">
        <v>0</v>
      </c>
      <c r="X517" s="1394">
        <v>0</v>
      </c>
      <c r="Y517" s="1394">
        <v>0</v>
      </c>
      <c r="Z517" s="1506"/>
    </row>
    <row r="518" spans="2:26" outlineLevel="1">
      <c r="B518" s="1382" t="s">
        <v>1087</v>
      </c>
      <c r="C518" s="1182">
        <f>IF('R8a - Net Debt input'!D323 = "","",'R8a - Net Debt input'!D323)</f>
        <v>43549</v>
      </c>
      <c r="D518" s="1215">
        <f>IF('R8a - Net Debt input'!E323 = "","",'R8a - Net Debt input'!E323)</f>
        <v>46961</v>
      </c>
      <c r="E518" s="1211" t="str">
        <f>IF('R8a - Net Debt input'!F323 = "","",'R8a - Net Debt input'!F323)</f>
        <v>9.5 YR SWAP: PAY 6M Libor +563 bp GBP RCV 6.50000% GBP 9.0 M MAT: 27-JUL-2028</v>
      </c>
      <c r="F518" s="1383"/>
      <c r="G518" s="1383"/>
      <c r="H518" s="1383"/>
      <c r="I518" s="1384"/>
      <c r="J518" s="353"/>
      <c r="K518" s="353"/>
      <c r="L518" s="1367"/>
      <c r="M518" s="1394">
        <v>0</v>
      </c>
      <c r="N518" s="1394">
        <v>0</v>
      </c>
      <c r="O518" s="1394">
        <v>0</v>
      </c>
      <c r="P518" s="1394">
        <v>0</v>
      </c>
      <c r="Q518" s="1394">
        <v>0</v>
      </c>
      <c r="R518" s="1394">
        <v>-0.3</v>
      </c>
      <c r="S518" s="1394">
        <v>0</v>
      </c>
      <c r="T518" s="1394">
        <v>0</v>
      </c>
      <c r="U518" s="1394">
        <v>0</v>
      </c>
      <c r="V518" s="1394">
        <v>0</v>
      </c>
      <c r="W518" s="1394">
        <v>0</v>
      </c>
      <c r="X518" s="1394">
        <v>0</v>
      </c>
      <c r="Y518" s="1394">
        <v>0</v>
      </c>
      <c r="Z518" s="1506"/>
    </row>
    <row r="519" spans="2:26" outlineLevel="1">
      <c r="B519" s="1382" t="s">
        <v>1088</v>
      </c>
      <c r="C519" s="1182">
        <f>IF('R8a - Net Debt input'!D324 = "","",'R8a - Net Debt input'!D324)</f>
        <v>43549</v>
      </c>
      <c r="D519" s="1215">
        <f>IF('R8a - Net Debt input'!E324 = "","",'R8a - Net Debt input'!E324)</f>
        <v>49369</v>
      </c>
      <c r="E519" s="1211" t="str">
        <f>IF('R8a - Net Debt input'!F324 = "","",'R8a - Net Debt input'!F324)</f>
        <v>16 YR SWAP: PAY 6M Libor +364 bp GBP RCV 5.00000% GBP 13.0 M MAT: 01-MAR-2035</v>
      </c>
      <c r="F519" s="1383"/>
      <c r="G519" s="1383"/>
      <c r="H519" s="1383"/>
      <c r="I519" s="1384"/>
      <c r="J519" s="353"/>
      <c r="K519" s="353"/>
      <c r="L519" s="1367"/>
      <c r="M519" s="1394">
        <v>0</v>
      </c>
      <c r="N519" s="1394">
        <v>0</v>
      </c>
      <c r="O519" s="1394">
        <v>0</v>
      </c>
      <c r="P519" s="1394">
        <v>0</v>
      </c>
      <c r="Q519" s="1394">
        <v>0</v>
      </c>
      <c r="R519" s="1394">
        <v>0</v>
      </c>
      <c r="S519" s="1394">
        <v>-0.1</v>
      </c>
      <c r="T519" s="1394">
        <v>0</v>
      </c>
      <c r="U519" s="1394">
        <v>0</v>
      </c>
      <c r="V519" s="1394">
        <v>0</v>
      </c>
      <c r="W519" s="1394">
        <v>0</v>
      </c>
      <c r="X519" s="1394">
        <v>0</v>
      </c>
      <c r="Y519" s="1394">
        <v>0</v>
      </c>
      <c r="Z519" s="1506"/>
    </row>
    <row r="520" spans="2:26" outlineLevel="1">
      <c r="B520" s="1382" t="s">
        <v>1089</v>
      </c>
      <c r="C520" s="1182">
        <f>IF('R8a - Net Debt input'!D325 = "","",'R8a - Net Debt input'!D325)</f>
        <v>43549</v>
      </c>
      <c r="D520" s="1215">
        <f>IF('R8a - Net Debt input'!E325 = "","",'R8a - Net Debt input'!E325)</f>
        <v>47861</v>
      </c>
      <c r="E520" s="1211" t="str">
        <f>IF('R8a - Net Debt input'!F325 = "","",'R8a - Net Debt input'!F325)</f>
        <v>12.0 YR SWAP: PAY 6M Libor +607 bp GBP RCV 7.37500% GBP 35.0 M MAT: 13-JAN-2031</v>
      </c>
      <c r="F520" s="1383"/>
      <c r="G520" s="1383"/>
      <c r="H520" s="1383"/>
      <c r="I520" s="1384"/>
      <c r="J520" s="353"/>
      <c r="K520" s="353"/>
      <c r="L520" s="1367"/>
      <c r="M520" s="1394">
        <v>0</v>
      </c>
      <c r="N520" s="1394">
        <v>0</v>
      </c>
      <c r="O520" s="1394">
        <v>0</v>
      </c>
      <c r="P520" s="1394">
        <v>0</v>
      </c>
      <c r="Q520" s="1394">
        <v>0</v>
      </c>
      <c r="R520" s="1394">
        <v>0</v>
      </c>
      <c r="S520" s="1394">
        <v>-0.1</v>
      </c>
      <c r="T520" s="1394">
        <v>0</v>
      </c>
      <c r="U520" s="1394">
        <v>0</v>
      </c>
      <c r="V520" s="1394">
        <v>0</v>
      </c>
      <c r="W520" s="1394">
        <v>0</v>
      </c>
      <c r="X520" s="1394">
        <v>0</v>
      </c>
      <c r="Y520" s="1394">
        <v>0</v>
      </c>
      <c r="Z520" s="1506"/>
    </row>
    <row r="521" spans="2:26" outlineLevel="1">
      <c r="B521" s="1382" t="s">
        <v>1090</v>
      </c>
      <c r="C521" s="1182">
        <f>IF('R8a - Net Debt input'!D326 = "","",'R8a - Net Debt input'!D326)</f>
        <v>43718</v>
      </c>
      <c r="D521" s="1215">
        <f>IF('R8a - Net Debt input'!E326 = "","",'R8a - Net Debt input'!E326)</f>
        <v>50664</v>
      </c>
      <c r="E521" s="1211" t="str">
        <f>IF('R8a - Net Debt input'!F326 = "","",'R8a - Net Debt input'!F326)</f>
        <v>19 YR SWAP: RCV 2.00000% GBP PAY 6M Libor +119 bp GBP 30.0 M MAT: 16-SEP-2038</v>
      </c>
      <c r="F521" s="1383"/>
      <c r="G521" s="1383"/>
      <c r="H521" s="1383"/>
      <c r="I521" s="1384"/>
      <c r="J521" s="353"/>
      <c r="K521" s="353"/>
      <c r="L521" s="1367"/>
      <c r="M521" s="1394">
        <v>0</v>
      </c>
      <c r="N521" s="1394">
        <v>0</v>
      </c>
      <c r="O521" s="1394">
        <v>0</v>
      </c>
      <c r="P521" s="1394">
        <v>0</v>
      </c>
      <c r="Q521" s="1394">
        <v>0</v>
      </c>
      <c r="R521" s="1394">
        <v>0</v>
      </c>
      <c r="S521" s="1394">
        <v>0</v>
      </c>
      <c r="T521" s="1394">
        <v>-0.1</v>
      </c>
      <c r="U521" s="1394">
        <v>-0.20340622</v>
      </c>
      <c r="V521" s="1394">
        <v>-0.12725096999999999</v>
      </c>
      <c r="W521" s="1394">
        <v>-1.203E-4</v>
      </c>
      <c r="X521" s="1394">
        <v>6.0199959999999997E-2</v>
      </c>
      <c r="Y521" s="1394">
        <v>0.11129316</v>
      </c>
      <c r="Z521" s="1506"/>
    </row>
    <row r="522" spans="2:26" outlineLevel="1">
      <c r="B522" s="1382" t="s">
        <v>1091</v>
      </c>
      <c r="C522" s="1182">
        <f>IF('R8a - Net Debt input'!D327 = "","",'R8a - Net Debt input'!D327)</f>
        <v>43843</v>
      </c>
      <c r="D522" s="1215">
        <f>IF('R8a - Net Debt input'!E327 = "","",'R8a - Net Debt input'!E327)</f>
        <v>50664</v>
      </c>
      <c r="E522" s="1211" t="str">
        <f>IF('R8a - Net Debt input'!F327 = "","",'R8a - Net Debt input'!F327)</f>
        <v>18.7 YR SWAP: RCV 2.00000% GBP PAY 6M Libor +96 bp GBP 30.0 M MAT: 16-SEP-2038</v>
      </c>
      <c r="F522" s="1383"/>
      <c r="G522" s="1383"/>
      <c r="H522" s="1383"/>
      <c r="I522" s="1384"/>
      <c r="J522" s="353"/>
      <c r="K522" s="353"/>
      <c r="L522" s="1367"/>
      <c r="M522" s="1394">
        <v>0</v>
      </c>
      <c r="N522" s="1394">
        <v>0</v>
      </c>
      <c r="O522" s="1394">
        <v>0</v>
      </c>
      <c r="P522" s="1394">
        <v>0</v>
      </c>
      <c r="Q522" s="1394">
        <v>0</v>
      </c>
      <c r="R522" s="1394">
        <v>0</v>
      </c>
      <c r="S522" s="1394">
        <v>0</v>
      </c>
      <c r="T522" s="1394">
        <v>-0.2</v>
      </c>
      <c r="U522" s="1394">
        <v>-0.27236677000000004</v>
      </c>
      <c r="V522" s="1394">
        <v>-0.19640097000000001</v>
      </c>
      <c r="W522" s="1394">
        <v>-6.9459750000000001E-2</v>
      </c>
      <c r="X522" s="1394">
        <v>-8.9500300000000012E-3</v>
      </c>
      <c r="Y522" s="1394">
        <v>4.2143160000000006E-2</v>
      </c>
      <c r="Z522" s="1506"/>
    </row>
    <row r="523" spans="2:26" outlineLevel="1">
      <c r="B523" s="1382" t="s">
        <v>1092</v>
      </c>
      <c r="C523" s="1182">
        <f>IF('R8a - Net Debt input'!D328 = "","",'R8a - Net Debt input'!D328)</f>
        <v>43889</v>
      </c>
      <c r="D523" s="1215">
        <f>IF('R8a - Net Debt input'!E328 = "","",'R8a - Net Debt input'!E328)</f>
        <v>49369</v>
      </c>
      <c r="E523" s="1211" t="str">
        <f>IF('R8a - Net Debt input'!F328 = "","",'R8a - Net Debt input'!F328)</f>
        <v>16 YR SWAP: PAY 5.00000% GBP RCV 6M Libor +72 bp GBP 7.0 M MAT: 01-MAR-2035</v>
      </c>
      <c r="F523" s="1383"/>
      <c r="G523" s="1383"/>
      <c r="H523" s="1383"/>
      <c r="I523" s="1384"/>
      <c r="J523" s="353"/>
      <c r="K523" s="353"/>
      <c r="L523" s="1367"/>
      <c r="M523" s="1394">
        <v>0</v>
      </c>
      <c r="N523" s="1394">
        <v>0</v>
      </c>
      <c r="O523" s="1394">
        <v>0</v>
      </c>
      <c r="P523" s="1394">
        <v>0</v>
      </c>
      <c r="Q523" s="1394">
        <v>0</v>
      </c>
      <c r="R523" s="1394">
        <v>0</v>
      </c>
      <c r="S523" s="1394">
        <v>0.3</v>
      </c>
      <c r="T523" s="1394">
        <v>0.3</v>
      </c>
      <c r="U523" s="1394">
        <v>0.28980992999999999</v>
      </c>
      <c r="V523" s="1394">
        <v>0.27281754999999996</v>
      </c>
      <c r="W523" s="1394">
        <v>0.24377432999999998</v>
      </c>
      <c r="X523" s="1394">
        <v>0.22927579000000001</v>
      </c>
      <c r="Y523" s="1394">
        <v>0.21726329</v>
      </c>
      <c r="Z523" s="1506"/>
    </row>
    <row r="524" spans="2:26" outlineLevel="1">
      <c r="B524" s="1382" t="s">
        <v>1093</v>
      </c>
      <c r="C524" s="1182">
        <f>IF('R8a - Net Debt input'!D329 = "","",'R8a - Net Debt input'!D329)</f>
        <v>43930</v>
      </c>
      <c r="D524" s="1215">
        <f>IF('R8a - Net Debt input'!E329 = "","",'R8a - Net Debt input'!E329)</f>
        <v>51243</v>
      </c>
      <c r="E524" s="1211" t="str">
        <f>IF('R8a - Net Debt input'!F329 = "","",'R8a - Net Debt input'!F329)</f>
        <v>20 YR SWAP: RCV 2.00000% GBP PAY 6M Libor +139 bp GBP 25.0 M MAT: 17-APR-2040</v>
      </c>
      <c r="F524" s="1383"/>
      <c r="G524" s="1383"/>
      <c r="H524" s="1383"/>
      <c r="I524" s="1384"/>
      <c r="J524" s="353"/>
      <c r="K524" s="353"/>
      <c r="L524" s="1367"/>
      <c r="M524" s="1394">
        <v>0</v>
      </c>
      <c r="N524" s="1394">
        <v>0</v>
      </c>
      <c r="O524" s="1394">
        <v>0</v>
      </c>
      <c r="P524" s="1394">
        <v>0</v>
      </c>
      <c r="Q524" s="1394">
        <v>0</v>
      </c>
      <c r="R524" s="1394">
        <v>0</v>
      </c>
      <c r="S524" s="1394">
        <v>0</v>
      </c>
      <c r="T524" s="1394">
        <v>0</v>
      </c>
      <c r="U524" s="1394">
        <v>-0.12053689999999999</v>
      </c>
      <c r="V524" s="1394">
        <v>-5.9429610000000001E-2</v>
      </c>
      <c r="W524" s="1394">
        <v>4.8777419999999995E-2</v>
      </c>
      <c r="X524" s="1394">
        <v>9.7435419999999995E-2</v>
      </c>
      <c r="Y524" s="1394">
        <v>0.14069907000000001</v>
      </c>
      <c r="Z524" s="1506"/>
    </row>
    <row r="525" spans="2:26" outlineLevel="1">
      <c r="B525" s="1382" t="s">
        <v>1094</v>
      </c>
      <c r="C525" s="1182">
        <f>IF('R8a - Net Debt input'!D330 = "","",'R8a - Net Debt input'!D330)</f>
        <v>44005</v>
      </c>
      <c r="D525" s="1215">
        <f>IF('R8a - Net Debt input'!E330 = "","",'R8a - Net Debt input'!E330)</f>
        <v>46281</v>
      </c>
      <c r="E525" s="1211" t="str">
        <f>IF('R8a - Net Debt input'!F330 = "","",'R8a - Net Debt input'!F330)</f>
        <v>6.2 YR SWAP: RCV 1.37500% GBP PAY 6M Libor +109 bp GBP 35.0 M MAT: 16-SEP-2026</v>
      </c>
      <c r="F525" s="1383"/>
      <c r="G525" s="1383"/>
      <c r="H525" s="1383"/>
      <c r="I525" s="1384"/>
      <c r="J525" s="353"/>
      <c r="K525" s="353"/>
      <c r="L525" s="1367"/>
      <c r="M525" s="1394">
        <v>0</v>
      </c>
      <c r="N525" s="1394">
        <v>0</v>
      </c>
      <c r="O525" s="1394">
        <v>0</v>
      </c>
      <c r="P525" s="1394">
        <v>0</v>
      </c>
      <c r="Q525" s="1394">
        <v>0</v>
      </c>
      <c r="R525" s="1394">
        <v>0</v>
      </c>
      <c r="S525" s="1394">
        <v>0</v>
      </c>
      <c r="T525" s="1394">
        <v>0</v>
      </c>
      <c r="U525" s="1394">
        <v>-5.694681E-2</v>
      </c>
      <c r="V525" s="1394">
        <v>3.231552E-2</v>
      </c>
      <c r="W525" s="1394">
        <v>0.18088817999999998</v>
      </c>
      <c r="X525" s="1394">
        <v>0.25056952999999998</v>
      </c>
      <c r="Y525" s="1394">
        <v>0.31069821000000003</v>
      </c>
      <c r="Z525" s="1506"/>
    </row>
    <row r="526" spans="2:26" outlineLevel="1">
      <c r="B526" s="1382" t="s">
        <v>1095</v>
      </c>
      <c r="C526" s="1182">
        <f>IF('R8a - Net Debt input'!D331 = "","",'R8a - Net Debt input'!D331)</f>
        <v>44005</v>
      </c>
      <c r="D526" s="1215">
        <f>IF('R8a - Net Debt input'!E331 = "","",'R8a - Net Debt input'!E331)</f>
        <v>46281</v>
      </c>
      <c r="E526" s="1211" t="str">
        <f>IF('R8a - Net Debt input'!F331 = "","",'R8a - Net Debt input'!F331)</f>
        <v>6.2 YR SWAP: RCV 1.37500% GBP PAY 6M Libor +109 bp GBP 35.0 M MAT: 16-SEP-2026</v>
      </c>
      <c r="F526" s="1383"/>
      <c r="G526" s="1383"/>
      <c r="H526" s="1383"/>
      <c r="I526" s="1384"/>
      <c r="J526" s="353"/>
      <c r="K526" s="353"/>
      <c r="L526" s="1367"/>
      <c r="M526" s="1394">
        <v>0</v>
      </c>
      <c r="N526" s="1394">
        <v>0</v>
      </c>
      <c r="O526" s="1394">
        <v>0</v>
      </c>
      <c r="P526" s="1394">
        <v>0</v>
      </c>
      <c r="Q526" s="1394">
        <v>0</v>
      </c>
      <c r="R526" s="1394">
        <v>0</v>
      </c>
      <c r="S526" s="1394">
        <v>0</v>
      </c>
      <c r="T526" s="1394">
        <v>0</v>
      </c>
      <c r="U526" s="1394">
        <v>-5.5376139999999997E-2</v>
      </c>
      <c r="V526" s="1394">
        <v>3.3890530000000002E-2</v>
      </c>
      <c r="W526" s="1394">
        <v>0.1824675</v>
      </c>
      <c r="X526" s="1394">
        <v>0.25214454000000003</v>
      </c>
      <c r="Y526" s="1394">
        <v>0.31227320000000003</v>
      </c>
      <c r="Z526" s="1506"/>
    </row>
    <row r="527" spans="2:26" outlineLevel="1">
      <c r="B527" s="1382" t="s">
        <v>1096</v>
      </c>
      <c r="C527" s="1182">
        <f>IF('R8a - Net Debt input'!D332 = "","",'R8a - Net Debt input'!D332)</f>
        <v>44106</v>
      </c>
      <c r="D527" s="1215">
        <f>IF('R8a - Net Debt input'!E332 = "","",'R8a - Net Debt input'!E332)</f>
        <v>47861</v>
      </c>
      <c r="E527" s="1211" t="str">
        <f>IF('R8a - Net Debt input'!F332 = "","",'R8a - Net Debt input'!F332)</f>
        <v>11 YR SWAP: PAY 7.37500% GBP RCV 6M Libor +304 bp GBP 19.0 M MAT: 13-JAN-2031</v>
      </c>
      <c r="F527" s="1383"/>
      <c r="G527" s="1383"/>
      <c r="H527" s="1383"/>
      <c r="I527" s="1384"/>
      <c r="J527" s="353"/>
      <c r="K527" s="353"/>
      <c r="L527" s="1367"/>
      <c r="M527" s="1394">
        <v>0</v>
      </c>
      <c r="N527" s="1394">
        <v>0</v>
      </c>
      <c r="O527" s="1394">
        <v>0</v>
      </c>
      <c r="P527" s="1394">
        <v>0</v>
      </c>
      <c r="Q527" s="1394">
        <v>0</v>
      </c>
      <c r="R527" s="1394">
        <v>0</v>
      </c>
      <c r="S527" s="1394">
        <v>0</v>
      </c>
      <c r="T527" s="1394">
        <v>1.3</v>
      </c>
      <c r="U527" s="1394">
        <v>0.79655412000000003</v>
      </c>
      <c r="V527" s="1394">
        <v>0.75110243999999993</v>
      </c>
      <c r="W527" s="1394">
        <v>0.67493711000000001</v>
      </c>
      <c r="X527" s="1394">
        <v>0.62826477000000003</v>
      </c>
      <c r="Y527" s="1394">
        <v>0.59990418000000001</v>
      </c>
      <c r="Z527" s="1506"/>
    </row>
    <row r="528" spans="2:26" outlineLevel="1">
      <c r="B528" s="1382" t="s">
        <v>1097</v>
      </c>
      <c r="C528" s="1182">
        <f>IF('R8a - Net Debt input'!D333 = "","",'R8a - Net Debt input'!D333)</f>
        <v>44106</v>
      </c>
      <c r="D528" s="1215">
        <f>IF('R8a - Net Debt input'!E333 = "","",'R8a - Net Debt input'!E333)</f>
        <v>46546</v>
      </c>
      <c r="E528" s="1211" t="str">
        <f>IF('R8a - Net Debt input'!F333 = "","",'R8a - Net Debt input'!F333)</f>
        <v>7 YR SWAP: PAY 6M Libor +136 bp GBP RCV 4.00000% GBP 50.0 M MAT: 08-JUN-2027</v>
      </c>
      <c r="F528" s="1383"/>
      <c r="G528" s="1383"/>
      <c r="H528" s="1383"/>
      <c r="I528" s="1384"/>
      <c r="J528" s="353"/>
      <c r="K528" s="353"/>
      <c r="L528" s="1367"/>
      <c r="M528" s="1394">
        <v>0</v>
      </c>
      <c r="N528" s="1394">
        <v>0</v>
      </c>
      <c r="O528" s="1394">
        <v>0</v>
      </c>
      <c r="P528" s="1394">
        <v>0</v>
      </c>
      <c r="Q528" s="1394">
        <v>0</v>
      </c>
      <c r="R528" s="1394">
        <v>0</v>
      </c>
      <c r="S528" s="1394">
        <v>0</v>
      </c>
      <c r="T528" s="1394">
        <v>-0.6</v>
      </c>
      <c r="U528" s="1394">
        <v>-0.37553700000000001</v>
      </c>
      <c r="V528" s="1394">
        <v>-0.34024784000000002</v>
      </c>
      <c r="W528" s="1394">
        <v>-0.27759152000000004</v>
      </c>
      <c r="X528" s="1394">
        <v>-0.24444123000000001</v>
      </c>
      <c r="Y528" s="1394">
        <v>-0.22040524</v>
      </c>
      <c r="Z528" s="1506"/>
    </row>
    <row r="529" spans="2:32" outlineLevel="1">
      <c r="B529" s="1382" t="s">
        <v>1098</v>
      </c>
      <c r="C529" s="1182">
        <f>IF('R8a - Net Debt input'!D334 = "","",'R8a - Net Debt input'!D334)</f>
        <v>44106</v>
      </c>
      <c r="D529" s="1215">
        <f>IF('R8a - Net Debt input'!E334 = "","",'R8a - Net Debt input'!E334)</f>
        <v>46546</v>
      </c>
      <c r="E529" s="1211" t="str">
        <f>IF('R8a - Net Debt input'!F334 = "","",'R8a - Net Debt input'!F334)</f>
        <v>7 YR SWAP: PAY 6M Libor +135 bp GBP RCV 4.00000% GBP 43.0 M MAT: 08-JUN-2027</v>
      </c>
      <c r="F529" s="1383"/>
      <c r="G529" s="1383"/>
      <c r="H529" s="1383"/>
      <c r="I529" s="1384"/>
      <c r="J529" s="353"/>
      <c r="K529" s="353"/>
      <c r="L529" s="1367"/>
      <c r="M529" s="1394">
        <v>0</v>
      </c>
      <c r="N529" s="1394">
        <v>0</v>
      </c>
      <c r="O529" s="1394">
        <v>0</v>
      </c>
      <c r="P529" s="1394">
        <v>0</v>
      </c>
      <c r="Q529" s="1394">
        <v>0</v>
      </c>
      <c r="R529" s="1394">
        <v>0</v>
      </c>
      <c r="S529" s="1394">
        <v>0</v>
      </c>
      <c r="T529" s="1394">
        <v>-0.8</v>
      </c>
      <c r="U529" s="1394">
        <v>-1.0808276399999999</v>
      </c>
      <c r="V529" s="1394">
        <v>-0.97967715</v>
      </c>
      <c r="W529" s="1394">
        <v>-0.80007413000000005</v>
      </c>
      <c r="X529" s="1394">
        <v>-0.70503152000000002</v>
      </c>
      <c r="Y529" s="1394">
        <v>-0.63612835000000001</v>
      </c>
      <c r="Z529" s="1506"/>
    </row>
    <row r="530" spans="2:32" outlineLevel="1">
      <c r="B530" s="1382" t="s">
        <v>1099</v>
      </c>
      <c r="C530" s="1182">
        <f>IF('R8a - Net Debt input'!D335 = "","",'R8a - Net Debt input'!D335)</f>
        <v>44106</v>
      </c>
      <c r="D530" s="1215">
        <f>IF('R8a - Net Debt input'!E335 = "","",'R8a - Net Debt input'!E335)</f>
        <v>46546</v>
      </c>
      <c r="E530" s="1211" t="str">
        <f>IF('R8a - Net Debt input'!F335 = "","",'R8a - Net Debt input'!F335)</f>
        <v>7 YR SWAP: PAY 6M Libor +158 bp GBP RCV 4.00000% GBP 10.8 M MAT: 08-JUN-2027</v>
      </c>
      <c r="F530" s="1383"/>
      <c r="G530" s="1383"/>
      <c r="H530" s="1383"/>
      <c r="I530" s="1384"/>
      <c r="J530" s="353"/>
      <c r="K530" s="353"/>
      <c r="L530" s="1367"/>
      <c r="M530" s="1394">
        <v>0</v>
      </c>
      <c r="N530" s="1394">
        <v>0</v>
      </c>
      <c r="O530" s="1394">
        <v>0</v>
      </c>
      <c r="P530" s="1394">
        <v>0</v>
      </c>
      <c r="Q530" s="1394">
        <v>0</v>
      </c>
      <c r="R530" s="1394">
        <v>0</v>
      </c>
      <c r="S530" s="1394">
        <v>0</v>
      </c>
      <c r="T530" s="1394">
        <v>-0.2</v>
      </c>
      <c r="U530" s="1394">
        <v>-0.24581765999999999</v>
      </c>
      <c r="V530" s="1394">
        <v>-0.22046304</v>
      </c>
      <c r="W530" s="1394">
        <v>-0.17549528</v>
      </c>
      <c r="X530" s="1394">
        <v>-0.15180162999999999</v>
      </c>
      <c r="Y530" s="1394">
        <v>-0.13457584</v>
      </c>
      <c r="Z530" s="1506"/>
    </row>
    <row r="531" spans="2:32" outlineLevel="1">
      <c r="B531" s="1382" t="s">
        <v>1100</v>
      </c>
      <c r="C531" s="1182">
        <f>IF('R8a - Net Debt input'!D336 = "","",'R8a - Net Debt input'!D336)</f>
        <v>44106</v>
      </c>
      <c r="D531" s="1215">
        <f>IF('R8a - Net Debt input'!E336 = "","",'R8a - Net Debt input'!E336)</f>
        <v>46546</v>
      </c>
      <c r="E531" s="1211" t="str">
        <f>IF('R8a - Net Debt input'!F336 = "","",'R8a - Net Debt input'!F336)</f>
        <v>7 YR SWAP: PAY 6M Libor +164 bp GBP RCV 4.00000% GBP 21.5 M MAT: 08-JUN-2027</v>
      </c>
      <c r="F531" s="1383"/>
      <c r="G531" s="1383"/>
      <c r="H531" s="1383"/>
      <c r="I531" s="1384"/>
      <c r="J531" s="353"/>
      <c r="K531" s="353"/>
      <c r="L531" s="1367"/>
      <c r="M531" s="1394">
        <v>0</v>
      </c>
      <c r="N531" s="1394">
        <v>0</v>
      </c>
      <c r="O531" s="1394">
        <v>0</v>
      </c>
      <c r="P531" s="1394">
        <v>0</v>
      </c>
      <c r="Q531" s="1394">
        <v>0</v>
      </c>
      <c r="R531" s="1394">
        <v>0</v>
      </c>
      <c r="S531" s="1394">
        <v>0</v>
      </c>
      <c r="T531" s="1394">
        <v>-0.4</v>
      </c>
      <c r="U531" s="1394">
        <v>-0.47769862000000002</v>
      </c>
      <c r="V531" s="1394">
        <v>-0.42695108000000004</v>
      </c>
      <c r="W531" s="1394">
        <v>-0.33697727</v>
      </c>
      <c r="X531" s="1394">
        <v>-0.28962826000000003</v>
      </c>
      <c r="Y531" s="1394">
        <v>-0.25517667999999999</v>
      </c>
      <c r="Z531" s="1506"/>
    </row>
    <row r="532" spans="2:32" outlineLevel="1">
      <c r="B532" s="1382" t="s">
        <v>1101</v>
      </c>
      <c r="C532" s="1182">
        <f>IF('R8a - Net Debt input'!D337 = "","",'R8a - Net Debt input'!D337)</f>
        <v>43929</v>
      </c>
      <c r="D532" s="1215">
        <f>IF('R8a - Net Debt input'!E337 = "","",'R8a - Net Debt input'!E337)</f>
        <v>49346</v>
      </c>
      <c r="E532" s="1211" t="str">
        <f>IF('R8a - Net Debt input'!F337 = "","",'R8a - Net Debt input'!F337)</f>
        <v>14.8 YR SWAP: RCV 2.75000% GBP PAY 6M Libor +209 bp GBP 25.0 M MAT: 06-FEB-2035</v>
      </c>
      <c r="F532" s="1383"/>
      <c r="G532" s="1383"/>
      <c r="H532" s="1383"/>
      <c r="I532" s="1384"/>
      <c r="J532" s="353"/>
      <c r="K532" s="353"/>
      <c r="L532" s="1367"/>
      <c r="M532" s="1394">
        <v>0</v>
      </c>
      <c r="N532" s="1394">
        <v>0</v>
      </c>
      <c r="O532" s="1394">
        <v>0</v>
      </c>
      <c r="P532" s="1394">
        <v>0</v>
      </c>
      <c r="Q532" s="1394">
        <v>0</v>
      </c>
      <c r="R532" s="1394">
        <v>0</v>
      </c>
      <c r="S532" s="1394">
        <v>0</v>
      </c>
      <c r="T532" s="1394">
        <v>-0.1</v>
      </c>
      <c r="U532" s="1394">
        <v>-0.13358671</v>
      </c>
      <c r="V532" s="1394">
        <v>-7.0666889999999996E-2</v>
      </c>
      <c r="W532" s="1394">
        <v>3.1045E-2</v>
      </c>
      <c r="X532" s="1394">
        <v>8.7446120000000002E-2</v>
      </c>
      <c r="Y532" s="1394">
        <v>0.12766632999999999</v>
      </c>
      <c r="Z532" s="1506"/>
    </row>
    <row r="533" spans="2:32" outlineLevel="1">
      <c r="B533" s="1382" t="s">
        <v>1102</v>
      </c>
      <c r="C533" s="1182">
        <f>IF('R8a - Net Debt input'!D338 = "","",'R8a - Net Debt input'!D338)</f>
        <v>43929</v>
      </c>
      <c r="D533" s="1215">
        <f>IF('R8a - Net Debt input'!E338 = "","",'R8a - Net Debt input'!E338)</f>
        <v>49346</v>
      </c>
      <c r="E533" s="1211" t="str">
        <f>IF('R8a - Net Debt input'!F338 = "","",'R8a - Net Debt input'!F338)</f>
        <v>14.8 YR SWAP: RCV 2.75000% GBP PAY 6M Libor +207 bp GBP 25.0 M MAT: 06-FEB-2035</v>
      </c>
      <c r="F533" s="1383"/>
      <c r="G533" s="1383"/>
      <c r="H533" s="1383"/>
      <c r="I533" s="1384"/>
      <c r="J533" s="353"/>
      <c r="K533" s="353"/>
      <c r="L533" s="1367"/>
      <c r="M533" s="1394">
        <v>0</v>
      </c>
      <c r="N533" s="1394">
        <v>0</v>
      </c>
      <c r="O533" s="1394">
        <v>0</v>
      </c>
      <c r="P533" s="1394">
        <v>0</v>
      </c>
      <c r="Q533" s="1394">
        <v>0</v>
      </c>
      <c r="R533" s="1394">
        <v>0</v>
      </c>
      <c r="S533" s="1394">
        <v>0</v>
      </c>
      <c r="T533" s="1394">
        <v>-0.1</v>
      </c>
      <c r="U533" s="1394">
        <v>-0.13695246</v>
      </c>
      <c r="V533" s="1394">
        <v>-7.4041899999999994E-2</v>
      </c>
      <c r="W533" s="1394">
        <v>2.7660750000000001E-2</v>
      </c>
      <c r="X533" s="1394">
        <v>8.4071119999999999E-2</v>
      </c>
      <c r="Y533" s="1394">
        <v>0.12429133000000001</v>
      </c>
      <c r="Z533" s="1506"/>
    </row>
    <row r="534" spans="2:32" outlineLevel="1">
      <c r="B534" s="1382" t="s">
        <v>1103</v>
      </c>
      <c r="C534" s="1182">
        <f>IF('R8a - Net Debt input'!D339 = "","",'R8a - Net Debt input'!D339)</f>
        <v>43929</v>
      </c>
      <c r="D534" s="1215">
        <f>IF('R8a - Net Debt input'!E339 = "","",'R8a - Net Debt input'!E339)</f>
        <v>50664</v>
      </c>
      <c r="E534" s="1211" t="str">
        <f>IF('R8a - Net Debt input'!F339 = "","",'R8a - Net Debt input'!F339)</f>
        <v>18.4 YR SWAP: RCV 2.00000% GBP PAY 6M Libor +133 bp GBP 25.0 M MAT: 16-SEP-2038</v>
      </c>
      <c r="F534" s="1213"/>
      <c r="G534" s="1213"/>
      <c r="H534" s="1213"/>
      <c r="I534" s="1214"/>
      <c r="J534" s="353"/>
      <c r="K534" s="353"/>
      <c r="L534" s="1203"/>
      <c r="M534" s="1394">
        <v>0</v>
      </c>
      <c r="N534" s="1394">
        <v>0</v>
      </c>
      <c r="O534" s="1394">
        <v>0</v>
      </c>
      <c r="P534" s="1394">
        <v>0</v>
      </c>
      <c r="Q534" s="1394">
        <v>0</v>
      </c>
      <c r="R534" s="1394">
        <v>0</v>
      </c>
      <c r="S534" s="1394">
        <v>0</v>
      </c>
      <c r="T534" s="1394">
        <v>-0.1</v>
      </c>
      <c r="U534" s="1394">
        <v>-0.13634627999999999</v>
      </c>
      <c r="V534" s="1394">
        <v>-7.2792479999999993E-2</v>
      </c>
      <c r="W534" s="1394">
        <v>3.3240849999999995E-2</v>
      </c>
      <c r="X534" s="1394">
        <v>8.341664E-2</v>
      </c>
      <c r="Y534" s="1394">
        <v>0.1259943</v>
      </c>
      <c r="Z534" s="1506"/>
    </row>
    <row r="535" spans="2:32" outlineLevel="1">
      <c r="B535" s="1382" t="s">
        <v>1104</v>
      </c>
      <c r="C535" s="1182">
        <f>IF('R8a - Net Debt input'!D340 = "","",'R8a - Net Debt input'!D340)</f>
        <v>43929</v>
      </c>
      <c r="D535" s="1215">
        <f>IF('R8a - Net Debt input'!E340 = "","",'R8a - Net Debt input'!E340)</f>
        <v>50664</v>
      </c>
      <c r="E535" s="1211" t="str">
        <f>IF('R8a - Net Debt input'!F340 = "","",'R8a - Net Debt input'!F340)</f>
        <v>18.4 YR SWAP: RCV 2.00000% GBP PAY 6M Libor +132 bp GBP 25.0 M MAT: 16-SEP-2038</v>
      </c>
      <c r="F535" s="1200"/>
      <c r="G535" s="1200"/>
      <c r="H535" s="1200"/>
      <c r="I535" s="1201"/>
      <c r="J535" s="353"/>
      <c r="K535" s="353"/>
      <c r="L535" s="1203"/>
      <c r="M535" s="1394">
        <v>0</v>
      </c>
      <c r="N535" s="1394">
        <v>0</v>
      </c>
      <c r="O535" s="1394">
        <v>0</v>
      </c>
      <c r="P535" s="1394">
        <v>0</v>
      </c>
      <c r="Q535" s="1394">
        <v>0</v>
      </c>
      <c r="R535" s="1394">
        <v>0</v>
      </c>
      <c r="S535" s="1394">
        <v>0</v>
      </c>
      <c r="T535" s="1394">
        <v>-0.1</v>
      </c>
      <c r="U535" s="1394">
        <v>-0.13734354000000001</v>
      </c>
      <c r="V535" s="1394">
        <v>-7.3792479999999994E-2</v>
      </c>
      <c r="W535" s="1394">
        <v>3.223811E-2</v>
      </c>
      <c r="X535" s="1394">
        <v>8.2416639999999999E-2</v>
      </c>
      <c r="Y535" s="1394">
        <v>0.1249943</v>
      </c>
      <c r="Z535" s="1506"/>
    </row>
    <row r="536" spans="2:32" outlineLevel="1">
      <c r="B536" s="1382" t="s">
        <v>1105</v>
      </c>
      <c r="C536" s="1182">
        <f>IF('R8a - Net Debt input'!D341 = "","",'R8a - Net Debt input'!D341)</f>
        <v>44028</v>
      </c>
      <c r="D536" s="1215">
        <f>IF('R8a - Net Debt input'!E341 = "","",'R8a - Net Debt input'!E341)</f>
        <v>46961</v>
      </c>
      <c r="E536" s="1211" t="str">
        <f>IF('R8a - Net Debt input'!F341 = "","",'R8a - Net Debt input'!F341)</f>
        <v>8 YR SWAP: RCV 1.04450% GBP PAY 6M Libor +76 bp GBP 100.0 M MAT: 27-JUL-2028</v>
      </c>
      <c r="F536" s="1200"/>
      <c r="G536" s="1200"/>
      <c r="H536" s="1200"/>
      <c r="I536" s="1201"/>
      <c r="J536" s="353"/>
      <c r="K536" s="353"/>
      <c r="L536" s="1203"/>
      <c r="M536" s="1394">
        <v>0</v>
      </c>
      <c r="N536" s="1394">
        <v>0</v>
      </c>
      <c r="O536" s="1394">
        <v>0</v>
      </c>
      <c r="P536" s="1394">
        <v>0</v>
      </c>
      <c r="Q536" s="1394">
        <v>0</v>
      </c>
      <c r="R536" s="1394">
        <v>0</v>
      </c>
      <c r="S536" s="1394">
        <v>0</v>
      </c>
      <c r="T536" s="1394">
        <v>-0.1</v>
      </c>
      <c r="U536" s="1394">
        <v>-0.16088253</v>
      </c>
      <c r="V536" s="1394">
        <v>9.5526029999999998E-2</v>
      </c>
      <c r="W536" s="1394">
        <v>0.50335368999999996</v>
      </c>
      <c r="X536" s="1394">
        <v>0.72565913999999998</v>
      </c>
      <c r="Y536" s="1394">
        <v>0.88953494</v>
      </c>
      <c r="Z536" s="1506"/>
    </row>
    <row r="537" spans="2:32" outlineLevel="1">
      <c r="B537" s="1382" t="s">
        <v>1106</v>
      </c>
      <c r="C537" s="1182">
        <f>IF('R8a - Net Debt input'!D342 = "","",'R8a - Net Debt input'!D342)</f>
        <v>44106</v>
      </c>
      <c r="D537" s="1215">
        <f>IF('R8a - Net Debt input'!E342 = "","",'R8a - Net Debt input'!E342)</f>
        <v>49339</v>
      </c>
      <c r="E537" s="1211" t="str">
        <f>IF('R8a - Net Debt input'!F342 = "","",'R8a - Net Debt input'!F342)</f>
        <v>14.5 YR SWAP: PAY 4.01600% GBP RCV 6M Libor +101 bp GBP 48.0 M MAT: 30-JAN-2035</v>
      </c>
      <c r="F537" s="1200"/>
      <c r="G537" s="1200"/>
      <c r="H537" s="1200"/>
      <c r="I537" s="1201"/>
      <c r="J537" s="353"/>
      <c r="K537" s="353"/>
      <c r="L537" s="1203"/>
      <c r="M537" s="1394">
        <v>0</v>
      </c>
      <c r="N537" s="1394">
        <v>0</v>
      </c>
      <c r="O537" s="1394">
        <v>0</v>
      </c>
      <c r="P537" s="1394">
        <v>0</v>
      </c>
      <c r="Q537" s="1394">
        <v>0</v>
      </c>
      <c r="R537" s="1394">
        <v>0</v>
      </c>
      <c r="S537" s="1394">
        <v>0</v>
      </c>
      <c r="T537" s="1394">
        <v>0.9</v>
      </c>
      <c r="U537" s="1394">
        <v>1.3801600900000002</v>
      </c>
      <c r="V537" s="1394">
        <v>1.26022291</v>
      </c>
      <c r="W537" s="1394">
        <v>1.06887175</v>
      </c>
      <c r="X537" s="1394">
        <v>0.95904978000000007</v>
      </c>
      <c r="Y537" s="1394">
        <v>0.87917095000000001</v>
      </c>
      <c r="Z537" s="1506"/>
    </row>
    <row r="538" spans="2:32" outlineLevel="1">
      <c r="B538" s="630"/>
      <c r="C538" s="1182"/>
      <c r="D538" s="1216"/>
      <c r="E538" s="1200"/>
      <c r="F538" s="1200"/>
      <c r="G538" s="1200"/>
      <c r="H538" s="1200"/>
      <c r="I538" s="1201"/>
      <c r="J538" s="353"/>
      <c r="K538" s="353"/>
      <c r="L538" s="1203"/>
      <c r="M538" s="1394">
        <v>0</v>
      </c>
      <c r="N538" s="1394">
        <v>0</v>
      </c>
      <c r="O538" s="1394">
        <v>0</v>
      </c>
      <c r="P538" s="1394">
        <v>0</v>
      </c>
      <c r="Q538" s="1394">
        <v>0</v>
      </c>
      <c r="R538" s="1394">
        <v>0</v>
      </c>
      <c r="S538" s="1394">
        <v>0</v>
      </c>
      <c r="T538" s="1394">
        <v>0</v>
      </c>
      <c r="U538" s="1394">
        <v>0</v>
      </c>
      <c r="V538" s="1394">
        <v>0</v>
      </c>
      <c r="W538" s="1394">
        <v>0</v>
      </c>
      <c r="X538" s="1394">
        <v>0</v>
      </c>
      <c r="Y538" s="1394">
        <v>0</v>
      </c>
      <c r="Z538" s="1506"/>
    </row>
    <row r="539" spans="2:32" outlineLevel="1">
      <c r="B539" s="630"/>
      <c r="C539" s="1182"/>
      <c r="D539" s="1216"/>
      <c r="E539" s="1200"/>
      <c r="F539" s="1200"/>
      <c r="G539" s="1200"/>
      <c r="H539" s="1200"/>
      <c r="I539" s="1201"/>
      <c r="J539" s="353"/>
      <c r="K539" s="353"/>
      <c r="L539" s="1203"/>
      <c r="M539" s="1394">
        <v>0</v>
      </c>
      <c r="N539" s="1394">
        <v>0</v>
      </c>
      <c r="O539" s="1394">
        <v>0</v>
      </c>
      <c r="P539" s="1394">
        <v>0</v>
      </c>
      <c r="Q539" s="1394">
        <v>0</v>
      </c>
      <c r="R539" s="1394">
        <v>0</v>
      </c>
      <c r="S539" s="1394">
        <v>0</v>
      </c>
      <c r="T539" s="1394">
        <v>0</v>
      </c>
      <c r="U539" s="1394">
        <v>0</v>
      </c>
      <c r="V539" s="1394">
        <v>0</v>
      </c>
      <c r="W539" s="1394">
        <v>0</v>
      </c>
      <c r="X539" s="1394">
        <v>0</v>
      </c>
      <c r="Y539" s="1394">
        <v>0</v>
      </c>
      <c r="Z539" s="1506"/>
    </row>
    <row r="540" spans="2:32" outlineLevel="1">
      <c r="B540" s="630"/>
      <c r="C540" s="1182"/>
      <c r="D540" s="1216"/>
      <c r="E540" s="1200"/>
      <c r="F540" s="1200"/>
      <c r="G540" s="1200"/>
      <c r="H540" s="1200"/>
      <c r="I540" s="1201"/>
      <c r="J540" s="353"/>
      <c r="K540" s="353"/>
      <c r="L540" s="1203"/>
      <c r="M540" s="1394">
        <v>0</v>
      </c>
      <c r="N540" s="1394">
        <v>0</v>
      </c>
      <c r="O540" s="1394">
        <v>0</v>
      </c>
      <c r="P540" s="1394">
        <v>0</v>
      </c>
      <c r="Q540" s="1394">
        <v>0</v>
      </c>
      <c r="R540" s="1394">
        <v>0</v>
      </c>
      <c r="S540" s="1394">
        <v>0</v>
      </c>
      <c r="T540" s="1394">
        <v>0</v>
      </c>
      <c r="U540" s="1394">
        <v>0</v>
      </c>
      <c r="V540" s="1394">
        <v>0</v>
      </c>
      <c r="W540" s="1394">
        <v>0</v>
      </c>
      <c r="X540" s="1394">
        <v>0</v>
      </c>
      <c r="Y540" s="1394">
        <v>0</v>
      </c>
      <c r="Z540" s="1506"/>
    </row>
    <row r="541" spans="2:32" outlineLevel="1">
      <c r="B541" s="630"/>
      <c r="C541" s="1182"/>
      <c r="D541" s="1216"/>
      <c r="E541" s="1200"/>
      <c r="F541" s="1200"/>
      <c r="G541" s="1200"/>
      <c r="H541" s="1200"/>
      <c r="I541" s="1201"/>
      <c r="J541" s="353"/>
      <c r="K541" s="353"/>
      <c r="L541" s="1203"/>
      <c r="M541" s="1394">
        <v>0</v>
      </c>
      <c r="N541" s="1394">
        <v>0</v>
      </c>
      <c r="O541" s="1394">
        <v>0</v>
      </c>
      <c r="P541" s="1394">
        <v>0</v>
      </c>
      <c r="Q541" s="1394">
        <v>0</v>
      </c>
      <c r="R541" s="1394">
        <v>0</v>
      </c>
      <c r="S541" s="1394">
        <v>0</v>
      </c>
      <c r="T541" s="1394">
        <v>0</v>
      </c>
      <c r="U541" s="1394">
        <v>0</v>
      </c>
      <c r="V541" s="1394">
        <v>0</v>
      </c>
      <c r="W541" s="1394">
        <v>0</v>
      </c>
      <c r="X541" s="1394">
        <v>0</v>
      </c>
      <c r="Y541" s="1394">
        <v>0</v>
      </c>
      <c r="Z541" s="1506"/>
    </row>
    <row r="542" spans="2:32" outlineLevel="1">
      <c r="B542" s="632" t="s">
        <v>497</v>
      </c>
      <c r="C542" s="1595" t="s">
        <v>403</v>
      </c>
      <c r="D542" s="1596"/>
      <c r="E542" s="1598"/>
      <c r="F542" s="1596"/>
      <c r="G542" s="1596"/>
      <c r="H542" s="1596"/>
      <c r="I542" s="1597"/>
      <c r="J542" s="353"/>
      <c r="K542" s="353"/>
      <c r="L542" s="1203"/>
      <c r="M542" s="1394">
        <v>0</v>
      </c>
      <c r="N542" s="1394">
        <v>0</v>
      </c>
      <c r="O542" s="1394">
        <v>0</v>
      </c>
      <c r="P542" s="1394">
        <v>0</v>
      </c>
      <c r="Q542" s="1394">
        <v>0</v>
      </c>
      <c r="R542" s="1394">
        <v>0</v>
      </c>
      <c r="S542" s="1394">
        <v>0</v>
      </c>
      <c r="T542" s="1394">
        <v>0</v>
      </c>
      <c r="U542" s="1394">
        <v>0</v>
      </c>
      <c r="V542" s="1394">
        <v>0</v>
      </c>
      <c r="W542" s="1394">
        <v>0</v>
      </c>
      <c r="X542" s="1394">
        <v>0</v>
      </c>
      <c r="Y542" s="1394">
        <v>0</v>
      </c>
      <c r="Z542" s="1506"/>
    </row>
    <row r="543" spans="2:32" s="346" customFormat="1">
      <c r="B543" s="391"/>
      <c r="E543" s="381"/>
      <c r="F543" s="381"/>
      <c r="G543" s="381"/>
      <c r="H543" s="381"/>
      <c r="I543" s="377"/>
      <c r="J543" s="377"/>
      <c r="K543" s="377"/>
      <c r="L543" s="380" t="s">
        <v>498</v>
      </c>
      <c r="M543" s="1385">
        <f>SUM(M423:M542)</f>
        <v>0</v>
      </c>
      <c r="N543" s="1385">
        <f t="shared" ref="N543:Y543" si="91">SUM(N423:N542)</f>
        <v>0</v>
      </c>
      <c r="O543" s="1385">
        <f t="shared" si="91"/>
        <v>0</v>
      </c>
      <c r="P543" s="1385">
        <f t="shared" si="91"/>
        <v>0</v>
      </c>
      <c r="Q543" s="1385">
        <f t="shared" si="91"/>
        <v>-4.1893732700000044</v>
      </c>
      <c r="R543" s="1385">
        <f t="shared" si="91"/>
        <v>-6.2000000000000055</v>
      </c>
      <c r="S543" s="1385">
        <f t="shared" si="91"/>
        <v>2.9000000000000008</v>
      </c>
      <c r="T543" s="1385">
        <f t="shared" si="91"/>
        <v>-5.9999999999999991</v>
      </c>
      <c r="U543" s="1385">
        <f t="shared" si="91"/>
        <v>-6.7966190400000013</v>
      </c>
      <c r="V543" s="1385">
        <f t="shared" si="91"/>
        <v>-5.9544865200000014</v>
      </c>
      <c r="W543" s="1385">
        <f t="shared" si="91"/>
        <v>-4.1191039699999994</v>
      </c>
      <c r="X543" s="1385">
        <f t="shared" si="91"/>
        <v>-1.4575539300000004</v>
      </c>
      <c r="Y543" s="1385">
        <f t="shared" si="91"/>
        <v>-1.78574517</v>
      </c>
      <c r="Z543" s="1506"/>
    </row>
    <row r="544" spans="2:32" s="374" customFormat="1" outlineLevel="1">
      <c r="B544" s="353"/>
      <c r="C544" s="373"/>
      <c r="E544" s="356"/>
      <c r="F544" s="356"/>
      <c r="L544" s="1515"/>
      <c r="M544" s="1516"/>
      <c r="N544" s="1516"/>
      <c r="O544" s="1516"/>
      <c r="P544" s="1516"/>
      <c r="Q544" s="1516"/>
      <c r="R544" s="1516"/>
      <c r="S544" s="1516"/>
      <c r="T544" s="1516"/>
      <c r="U544" s="1516"/>
      <c r="V544" s="1516"/>
      <c r="W544" s="1516"/>
      <c r="X544" s="1516"/>
      <c r="Y544" s="1516"/>
      <c r="Z544" s="356"/>
      <c r="AA544" s="356"/>
      <c r="AB544" s="356"/>
      <c r="AC544" s="356"/>
      <c r="AD544" s="356"/>
      <c r="AE544" s="356"/>
      <c r="AF544" s="356"/>
    </row>
    <row r="545" spans="2:26" ht="17.399999999999999" outlineLevel="1">
      <c r="C545" s="352"/>
      <c r="D545" s="548" t="s">
        <v>300</v>
      </c>
      <c r="E545" s="549"/>
      <c r="F545" s="549"/>
      <c r="G545" s="549"/>
      <c r="H545" s="549"/>
      <c r="I545" s="549"/>
      <c r="J545" s="549"/>
      <c r="K545" s="549"/>
      <c r="L545" s="602"/>
      <c r="M545" s="549"/>
      <c r="N545" s="549"/>
      <c r="O545" s="549"/>
      <c r="P545" s="549"/>
      <c r="Q545" s="549"/>
      <c r="R545" s="549"/>
      <c r="S545" s="549"/>
      <c r="T545" s="549"/>
      <c r="U545" s="578"/>
      <c r="V545" s="549"/>
      <c r="W545" s="549"/>
      <c r="X545" s="549"/>
      <c r="Y545" s="549"/>
    </row>
    <row r="546" spans="2:26" s="346" customFormat="1">
      <c r="B546" s="391"/>
      <c r="Z546" s="377"/>
    </row>
    <row r="547" spans="2:26" s="1118" customFormat="1" ht="32.25" customHeight="1" outlineLevel="1">
      <c r="B547" s="1120"/>
      <c r="C547" s="659" t="s">
        <v>406</v>
      </c>
      <c r="D547" s="1187" t="s">
        <v>407</v>
      </c>
      <c r="E547" s="1589" t="s">
        <v>461</v>
      </c>
      <c r="F547" s="1590" t="s">
        <v>462</v>
      </c>
      <c r="G547" s="1590" t="s">
        <v>463</v>
      </c>
      <c r="H547" s="1590" t="s">
        <v>464</v>
      </c>
      <c r="I547" s="1591" t="s">
        <v>465</v>
      </c>
      <c r="J547" s="353"/>
      <c r="K547" s="353"/>
      <c r="L547" s="1177"/>
      <c r="U547" s="1119"/>
      <c r="Z547" s="1117"/>
    </row>
    <row r="548" spans="2:26" s="1145" customFormat="1" ht="53.25" customHeight="1" outlineLevel="1">
      <c r="B548" s="1138" t="s">
        <v>289</v>
      </c>
      <c r="C548" s="1123" t="s">
        <v>416</v>
      </c>
      <c r="D548" s="1124" t="s">
        <v>416</v>
      </c>
      <c r="E548" s="1592"/>
      <c r="F548" s="1593" t="s">
        <v>467</v>
      </c>
      <c r="G548" s="1593" t="s">
        <v>467</v>
      </c>
      <c r="H548" s="1593" t="s">
        <v>290</v>
      </c>
      <c r="I548" s="1594" t="s">
        <v>468</v>
      </c>
      <c r="J548" s="353"/>
      <c r="K548" s="353"/>
      <c r="L548" s="1139"/>
      <c r="M548" s="1140" t="s">
        <v>290</v>
      </c>
      <c r="N548" s="1141" t="s">
        <v>290</v>
      </c>
      <c r="O548" s="1141" t="s">
        <v>290</v>
      </c>
      <c r="P548" s="1141" t="s">
        <v>290</v>
      </c>
      <c r="Q548" s="1141" t="s">
        <v>290</v>
      </c>
      <c r="R548" s="1141" t="s">
        <v>290</v>
      </c>
      <c r="S548" s="1141" t="s">
        <v>290</v>
      </c>
      <c r="T548" s="1142" t="s">
        <v>290</v>
      </c>
      <c r="U548" s="1143" t="s">
        <v>290</v>
      </c>
      <c r="V548" s="1141" t="s">
        <v>290</v>
      </c>
      <c r="W548" s="1141" t="s">
        <v>290</v>
      </c>
      <c r="X548" s="1141" t="s">
        <v>290</v>
      </c>
      <c r="Y548" s="1144" t="s">
        <v>290</v>
      </c>
      <c r="Z548" s="1146"/>
    </row>
    <row r="549" spans="2:26" outlineLevel="1">
      <c r="B549" s="1382" t="s">
        <v>489</v>
      </c>
      <c r="C549" s="1182">
        <f>IF('R8a - Net Debt input'!D228 = "","",'R8a - Net Debt input'!D228)</f>
        <v>41948</v>
      </c>
      <c r="D549" s="1182">
        <f>IF('R8a - Net Debt input'!E228 = "","",'R8a - Net Debt input'!E228)</f>
        <v>43795</v>
      </c>
      <c r="E549" s="1210" t="str">
        <f>IF('R8a - Net Debt input'!F228 = "","",'R8a - Net Debt input'!F228)</f>
        <v>5.1 YR SWAP: PAY 2.59600% GBP RCV 6M Libor +79 bp GBP 50.0 M MAT: 26-NOV-2019</v>
      </c>
      <c r="F549" s="1211"/>
      <c r="G549" s="1211"/>
      <c r="H549" s="1211"/>
      <c r="I549" s="1212"/>
      <c r="J549" s="353"/>
      <c r="K549" s="353"/>
      <c r="L549" s="1177"/>
      <c r="M549" s="1394">
        <v>0</v>
      </c>
      <c r="N549" s="1394">
        <v>0</v>
      </c>
      <c r="O549" s="1394">
        <v>0</v>
      </c>
      <c r="P549" s="1394">
        <v>0</v>
      </c>
      <c r="Q549" s="1394">
        <v>0.65176294000000001</v>
      </c>
      <c r="R549" s="1394">
        <v>0.6</v>
      </c>
      <c r="S549" s="1394">
        <v>0.4</v>
      </c>
      <c r="T549" s="1394">
        <v>0</v>
      </c>
      <c r="U549" s="1394">
        <v>0</v>
      </c>
      <c r="V549" s="1394">
        <v>0</v>
      </c>
      <c r="W549" s="1394">
        <v>0</v>
      </c>
      <c r="X549" s="1394">
        <v>0</v>
      </c>
      <c r="Y549" s="1394">
        <v>0</v>
      </c>
      <c r="Z549" s="1506"/>
    </row>
    <row r="550" spans="2:26" outlineLevel="1">
      <c r="B550" s="1382" t="s">
        <v>490</v>
      </c>
      <c r="C550" s="1182">
        <f>IF('R8a - Net Debt input'!D229 = "","",'R8a - Net Debt input'!D229)</f>
        <v>41305</v>
      </c>
      <c r="D550" s="1182">
        <f>IF('R8a - Net Debt input'!E229 = "","",'R8a - Net Debt input'!E229)</f>
        <v>43125</v>
      </c>
      <c r="E550" s="1210" t="str">
        <f>IF('R8a - Net Debt input'!F229 = "","",'R8a - Net Debt input'!F229)</f>
        <v>5.0 YR SWAP: PAY 1.85400% GBP RCV 6M Libor +68 bp GBP 78.0 M MAT: 25-JAN-2018</v>
      </c>
      <c r="F550" s="1211"/>
      <c r="G550" s="1211"/>
      <c r="H550" s="1211"/>
      <c r="I550" s="1212"/>
      <c r="J550" s="353"/>
      <c r="K550" s="353"/>
      <c r="L550" s="1177"/>
      <c r="M550" s="1394">
        <v>0</v>
      </c>
      <c r="N550" s="1394">
        <v>0</v>
      </c>
      <c r="O550" s="1394">
        <v>0</v>
      </c>
      <c r="P550" s="1394">
        <v>0</v>
      </c>
      <c r="Q550" s="1394">
        <v>0.54445536000000005</v>
      </c>
      <c r="R550" s="1394">
        <v>0</v>
      </c>
      <c r="S550" s="1394">
        <v>0</v>
      </c>
      <c r="T550" s="1394">
        <v>0</v>
      </c>
      <c r="U550" s="1394">
        <v>0</v>
      </c>
      <c r="V550" s="1394">
        <v>0</v>
      </c>
      <c r="W550" s="1394">
        <v>0</v>
      </c>
      <c r="X550" s="1394">
        <v>0</v>
      </c>
      <c r="Y550" s="1394">
        <v>0</v>
      </c>
      <c r="Z550" s="1506"/>
    </row>
    <row r="551" spans="2:26" outlineLevel="1">
      <c r="B551" s="1382" t="s">
        <v>491</v>
      </c>
      <c r="C551" s="1182">
        <f>IF('R8a - Net Debt input'!D230 = "","",'R8a - Net Debt input'!D230)</f>
        <v>41171</v>
      </c>
      <c r="D551" s="1182">
        <f>IF('R8a - Net Debt input'!E230 = "","",'R8a - Net Debt input'!E230)</f>
        <v>48484</v>
      </c>
      <c r="E551" s="1210" t="str">
        <f>IF('R8a - Net Debt input'!F230 = "","",'R8a - Net Debt input'!F230)</f>
        <v>20 YR SWAP: PAY 3.87750% GBP RCV 6M Libor +110 bp GBP 45.5 M MAT: 27-SEP-2032</v>
      </c>
      <c r="F551" s="1211"/>
      <c r="G551" s="1211"/>
      <c r="H551" s="1211"/>
      <c r="I551" s="1212"/>
      <c r="J551" s="353"/>
      <c r="K551" s="353"/>
      <c r="L551" s="1367"/>
      <c r="M551" s="1394">
        <v>0</v>
      </c>
      <c r="N551" s="1394">
        <v>0</v>
      </c>
      <c r="O551" s="1394">
        <v>0</v>
      </c>
      <c r="P551" s="1394">
        <v>0</v>
      </c>
      <c r="Q551" s="1394">
        <v>1.0396180700000002</v>
      </c>
      <c r="R551" s="1394">
        <v>0.9</v>
      </c>
      <c r="S551" s="1394">
        <v>0.9</v>
      </c>
      <c r="T551" s="1394">
        <v>1.1000000000000001</v>
      </c>
      <c r="U551" s="1394">
        <v>1.20251241</v>
      </c>
      <c r="V551" s="1394">
        <v>1.09138975</v>
      </c>
      <c r="W551" s="1394">
        <v>0.89777227000000004</v>
      </c>
      <c r="X551" s="1394">
        <v>0.80875930000000007</v>
      </c>
      <c r="Y551" s="1394">
        <v>0.72747053000000006</v>
      </c>
      <c r="Z551" s="1506"/>
    </row>
    <row r="552" spans="2:26" outlineLevel="1">
      <c r="B552" s="1382" t="s">
        <v>492</v>
      </c>
      <c r="C552" s="1182">
        <f>IF('R8a - Net Debt input'!D231 = "","",'R8a - Net Debt input'!D231)</f>
        <v>41390</v>
      </c>
      <c r="D552" s="1182">
        <f>IF('R8a - Net Debt input'!E231 = "","",'R8a - Net Debt input'!E231)</f>
        <v>48484</v>
      </c>
      <c r="E552" s="1210" t="str">
        <f>IF('R8a - Net Debt input'!F231 = "","",'R8a - Net Debt input'!F231)</f>
        <v>19.4 YR SWAP: PAY 6M Libor +110 bp GBP RCV 3.75500% GBP 45.5 M MAT: 27-SEP-2032</v>
      </c>
      <c r="F552" s="1211"/>
      <c r="G552" s="1211"/>
      <c r="H552" s="1211"/>
      <c r="I552" s="1212"/>
      <c r="J552" s="353"/>
      <c r="K552" s="353"/>
      <c r="L552" s="1367"/>
      <c r="M552" s="1394">
        <v>0</v>
      </c>
      <c r="N552" s="1394">
        <v>0</v>
      </c>
      <c r="O552" s="1394">
        <v>0</v>
      </c>
      <c r="P552" s="1394">
        <v>0</v>
      </c>
      <c r="Q552" s="1394">
        <v>-0.98388057000000007</v>
      </c>
      <c r="R552" s="1394">
        <v>-0.8</v>
      </c>
      <c r="S552" s="1394">
        <v>-0.7</v>
      </c>
      <c r="T552" s="1394">
        <v>0</v>
      </c>
      <c r="U552" s="1394">
        <v>0</v>
      </c>
      <c r="V552" s="1394">
        <v>0</v>
      </c>
      <c r="W552" s="1394">
        <v>0</v>
      </c>
      <c r="X552" s="1394">
        <v>0</v>
      </c>
      <c r="Y552" s="1394">
        <v>0</v>
      </c>
      <c r="Z552" s="1506"/>
    </row>
    <row r="553" spans="2:26" outlineLevel="1">
      <c r="B553" s="1382" t="s">
        <v>493</v>
      </c>
      <c r="C553" s="1182">
        <f>IF('R8a - Net Debt input'!D232 = "","",'R8a - Net Debt input'!D232)</f>
        <v>41505</v>
      </c>
      <c r="D553" s="1182">
        <f>IF('R8a - Net Debt input'!E232 = "","",'R8a - Net Debt input'!E232)</f>
        <v>48484</v>
      </c>
      <c r="E553" s="1210" t="str">
        <f>IF('R8a - Net Debt input'!F232 = "","",'R8a - Net Debt input'!F232)</f>
        <v>16.5 YR SWAP: PAY 4.15600% GBP RCV 6M Libor +110 bp GBP 45.5 M MAT: 27-SEP-2032</v>
      </c>
      <c r="F553" s="1211"/>
      <c r="G553" s="1211"/>
      <c r="H553" s="1211"/>
      <c r="I553" s="1212"/>
      <c r="J553" s="353"/>
      <c r="K553" s="353"/>
      <c r="L553" s="1367"/>
      <c r="M553" s="1394">
        <v>0</v>
      </c>
      <c r="N553" s="1394">
        <v>0</v>
      </c>
      <c r="O553" s="1394">
        <v>0</v>
      </c>
      <c r="P553" s="1394">
        <v>0</v>
      </c>
      <c r="Q553" s="1394">
        <v>1.16633557</v>
      </c>
      <c r="R553" s="1394">
        <v>1</v>
      </c>
      <c r="S553" s="1394">
        <v>0.9</v>
      </c>
      <c r="T553" s="1394">
        <v>0</v>
      </c>
      <c r="U553" s="1394">
        <v>0</v>
      </c>
      <c r="V553" s="1394">
        <v>0</v>
      </c>
      <c r="W553" s="1394">
        <v>0</v>
      </c>
      <c r="X553" s="1394">
        <v>0</v>
      </c>
      <c r="Y553" s="1394">
        <v>0</v>
      </c>
      <c r="Z553" s="1506"/>
    </row>
    <row r="554" spans="2:26" outlineLevel="1">
      <c r="B554" s="1382" t="s">
        <v>494</v>
      </c>
      <c r="C554" s="1182">
        <f>IF('R8a - Net Debt input'!D233 = "","",'R8a - Net Debt input'!D233)</f>
        <v>41305</v>
      </c>
      <c r="D554" s="1182">
        <f>IF('R8a - Net Debt input'!E233 = "","",'R8a - Net Debt input'!E233)</f>
        <v>49339</v>
      </c>
      <c r="E554" s="1210" t="str">
        <f>IF('R8a - Net Debt input'!F233 = "","",'R8a - Net Debt input'!F233)</f>
        <v>22.0 YR SWAP: PAY 4.01600% GBP RCV 6M Libor +101 bp GBP 48.0 M MAT: 30-JAN-2035</v>
      </c>
      <c r="F554" s="1211"/>
      <c r="G554" s="1211"/>
      <c r="H554" s="1211"/>
      <c r="I554" s="1212"/>
      <c r="J554" s="353"/>
      <c r="K554" s="353"/>
      <c r="L554" s="1367"/>
      <c r="M554" s="1394">
        <v>0</v>
      </c>
      <c r="N554" s="1394">
        <v>0</v>
      </c>
      <c r="O554" s="1394">
        <v>0</v>
      </c>
      <c r="P554" s="1394">
        <v>0</v>
      </c>
      <c r="Q554" s="1394">
        <v>1.21644434</v>
      </c>
      <c r="R554" s="1394">
        <v>1.1000000000000001</v>
      </c>
      <c r="S554" s="1394">
        <v>1</v>
      </c>
      <c r="T554" s="1394">
        <v>0.5</v>
      </c>
      <c r="U554" s="1394">
        <v>0</v>
      </c>
      <c r="V554" s="1394">
        <v>0</v>
      </c>
      <c r="W554" s="1394">
        <v>0</v>
      </c>
      <c r="X554" s="1394">
        <v>0</v>
      </c>
      <c r="Y554" s="1394">
        <v>0</v>
      </c>
      <c r="Z554" s="1506"/>
    </row>
    <row r="555" spans="2:26" outlineLevel="1">
      <c r="B555" s="1382" t="s">
        <v>495</v>
      </c>
      <c r="C555" s="1182">
        <f>IF('R8a - Net Debt input'!D234 = "","",'R8a - Net Debt input'!D234)</f>
        <v>41389</v>
      </c>
      <c r="D555" s="1182">
        <f>IF('R8a - Net Debt input'!E234 = "","",'R8a - Net Debt input'!E234)</f>
        <v>49339</v>
      </c>
      <c r="E555" s="1210" t="str">
        <f>IF('R8a - Net Debt input'!F234 = "","",'R8a - Net Debt input'!F234)</f>
        <v>21.8 YR SWAP: PAY 6M Libor +101 bp GBP RCV 3.80000% GBP 48.0 M MAT: 30-JAN-2035</v>
      </c>
      <c r="F555" s="1211"/>
      <c r="G555" s="1211"/>
      <c r="H555" s="1211"/>
      <c r="I555" s="1212"/>
      <c r="J555" s="353"/>
      <c r="K555" s="353"/>
      <c r="L555" s="1367"/>
      <c r="M555" s="1394">
        <v>0</v>
      </c>
      <c r="N555" s="1394">
        <v>0</v>
      </c>
      <c r="O555" s="1394">
        <v>0</v>
      </c>
      <c r="P555" s="1394">
        <v>0</v>
      </c>
      <c r="Q555" s="1394">
        <v>-1.1127643399999998</v>
      </c>
      <c r="R555" s="1394">
        <v>-1</v>
      </c>
      <c r="S555" s="1394">
        <v>-0.9</v>
      </c>
      <c r="T555" s="1394">
        <v>-0.3</v>
      </c>
      <c r="U555" s="1394">
        <v>0</v>
      </c>
      <c r="V555" s="1394">
        <v>0</v>
      </c>
      <c r="W555" s="1394">
        <v>0</v>
      </c>
      <c r="X555" s="1394">
        <v>0</v>
      </c>
      <c r="Y555" s="1394">
        <v>0</v>
      </c>
      <c r="Z555" s="1506"/>
    </row>
    <row r="556" spans="2:26" outlineLevel="1">
      <c r="B556" s="1382" t="s">
        <v>496</v>
      </c>
      <c r="C556" s="1182">
        <f>IF('R8a - Net Debt input'!D235 = "","",'R8a - Net Debt input'!D235)</f>
        <v>41505</v>
      </c>
      <c r="D556" s="1182">
        <f>IF('R8a - Net Debt input'!E235 = "","",'R8a - Net Debt input'!E235)</f>
        <v>49339</v>
      </c>
      <c r="E556" s="1210" t="str">
        <f>IF('R8a - Net Debt input'!F235 = "","",'R8a - Net Debt input'!F235)</f>
        <v>19.0 YR SWAP: PAY 4.17600% GBP RCV 6M Libor +101 bp GBP 48.0 M MAT: 30-JAN-2035</v>
      </c>
      <c r="F556" s="1211"/>
      <c r="G556" s="1211"/>
      <c r="H556" s="1211"/>
      <c r="I556" s="1212"/>
      <c r="J556" s="353"/>
      <c r="K556" s="353"/>
      <c r="L556" s="1367"/>
      <c r="M556" s="1394">
        <v>0</v>
      </c>
      <c r="N556" s="1394">
        <v>0</v>
      </c>
      <c r="O556" s="1394">
        <v>0</v>
      </c>
      <c r="P556" s="1394">
        <v>0</v>
      </c>
      <c r="Q556" s="1394">
        <v>1.29324434</v>
      </c>
      <c r="R556" s="1394">
        <v>1.2</v>
      </c>
      <c r="S556" s="1394">
        <v>1.1000000000000001</v>
      </c>
      <c r="T556" s="1394">
        <v>0.4</v>
      </c>
      <c r="U556" s="1394">
        <v>0</v>
      </c>
      <c r="V556" s="1394">
        <v>0</v>
      </c>
      <c r="W556" s="1394">
        <v>0</v>
      </c>
      <c r="X556" s="1394">
        <v>0</v>
      </c>
      <c r="Y556" s="1394">
        <v>0</v>
      </c>
      <c r="Z556" s="1506"/>
    </row>
    <row r="557" spans="2:26" outlineLevel="1">
      <c r="B557" s="1382" t="s">
        <v>499</v>
      </c>
      <c r="C557" s="1182">
        <f>IF('R8a - Net Debt input'!D236 = "","",'R8a - Net Debt input'!D236)</f>
        <v>37742</v>
      </c>
      <c r="D557" s="1182">
        <f>IF('R8a - Net Debt input'!E236 = "","",'R8a - Net Debt input'!E236)</f>
        <v>45324</v>
      </c>
      <c r="E557" s="1210" t="str">
        <f>IF('R8a - Net Debt input'!F236 = "","",'R8a - Net Debt input'!F236)</f>
        <v>20.8 YR SWAP: PAY 6M Libor +100 bp GBP RCV 5.87500% GBP 30.0 M MAT: 02-FEB-2024</v>
      </c>
      <c r="F557" s="1211"/>
      <c r="G557" s="1211"/>
      <c r="H557" s="1211"/>
      <c r="I557" s="1212"/>
      <c r="J557" s="353"/>
      <c r="K557" s="353"/>
      <c r="L557" s="1367"/>
      <c r="M557" s="1394">
        <v>0</v>
      </c>
      <c r="N557" s="1394">
        <v>0</v>
      </c>
      <c r="O557" s="1394">
        <v>0</v>
      </c>
      <c r="P557" s="1394">
        <v>0</v>
      </c>
      <c r="Q557" s="1394">
        <v>-1.3190782599999999</v>
      </c>
      <c r="R557" s="1394">
        <v>-1.4</v>
      </c>
      <c r="S557" s="1394">
        <v>0</v>
      </c>
      <c r="T557" s="1394">
        <v>0</v>
      </c>
      <c r="U557" s="1394">
        <v>0</v>
      </c>
      <c r="V557" s="1394">
        <v>0</v>
      </c>
      <c r="W557" s="1394">
        <v>0</v>
      </c>
      <c r="X557" s="1394">
        <v>0</v>
      </c>
      <c r="Y557" s="1394">
        <v>0</v>
      </c>
      <c r="Z557" s="1506"/>
    </row>
    <row r="558" spans="2:26" outlineLevel="1">
      <c r="B558" s="1382" t="s">
        <v>1001</v>
      </c>
      <c r="C558" s="1182">
        <f>IF('R8a - Net Debt input'!D237 = "","",'R8a - Net Debt input'!D237)</f>
        <v>37747</v>
      </c>
      <c r="D558" s="1182">
        <f>IF('R8a - Net Debt input'!E237 = "","",'R8a - Net Debt input'!E237)</f>
        <v>45324</v>
      </c>
      <c r="E558" s="1210" t="str">
        <f>IF('R8a - Net Debt input'!F237 = "","",'R8a - Net Debt input'!F237)</f>
        <v>20.7 YR SWAP: PAY 6M Libor +96 bp GBP RCV 5.87500% GBP 28.0 M MAT: 02-FEB-2024</v>
      </c>
      <c r="F558" s="1211"/>
      <c r="G558" s="1211"/>
      <c r="H558" s="1211"/>
      <c r="I558" s="1212"/>
      <c r="J558" s="353"/>
      <c r="K558" s="353"/>
      <c r="L558" s="1367"/>
      <c r="M558" s="1394">
        <v>0</v>
      </c>
      <c r="N558" s="1394">
        <v>0</v>
      </c>
      <c r="O558" s="1394">
        <v>0</v>
      </c>
      <c r="P558" s="1394">
        <v>0</v>
      </c>
      <c r="Q558" s="1394">
        <v>-1.2431797099999999</v>
      </c>
      <c r="R558" s="1394">
        <v>-1.3</v>
      </c>
      <c r="S558" s="1394">
        <v>0</v>
      </c>
      <c r="T558" s="1394">
        <v>0</v>
      </c>
      <c r="U558" s="1394">
        <v>0</v>
      </c>
      <c r="V558" s="1394">
        <v>0</v>
      </c>
      <c r="W558" s="1394">
        <v>0</v>
      </c>
      <c r="X558" s="1394">
        <v>0</v>
      </c>
      <c r="Y558" s="1394">
        <v>0</v>
      </c>
      <c r="Z558" s="1506"/>
    </row>
    <row r="559" spans="2:26" outlineLevel="1">
      <c r="B559" s="1382" t="s">
        <v>1002</v>
      </c>
      <c r="C559" s="1182">
        <f>IF('R8a - Net Debt input'!D238 = "","",'R8a - Net Debt input'!D238)</f>
        <v>37796</v>
      </c>
      <c r="D559" s="1182">
        <f>IF('R8a - Net Debt input'!E238 = "","",'R8a - Net Debt input'!E238)</f>
        <v>45324</v>
      </c>
      <c r="E559" s="1210" t="str">
        <f>IF('R8a - Net Debt input'!F238 = "","",'R8a - Net Debt input'!F238)</f>
        <v>20.6 YR SWAP: PAY 6M Libor +114 bp GBP RCV 5.87500% GBP 37.0 M MAT: 02-FEB-2024</v>
      </c>
      <c r="F559" s="1211"/>
      <c r="G559" s="1211"/>
      <c r="H559" s="1211"/>
      <c r="I559" s="1212"/>
      <c r="J559" s="353"/>
      <c r="K559" s="353"/>
      <c r="L559" s="1367"/>
      <c r="M559" s="1394">
        <v>0</v>
      </c>
      <c r="N559" s="1394">
        <v>0</v>
      </c>
      <c r="O559" s="1394">
        <v>0</v>
      </c>
      <c r="P559" s="1394">
        <v>0</v>
      </c>
      <c r="Q559" s="1394">
        <v>0</v>
      </c>
      <c r="R559" s="1394">
        <v>0</v>
      </c>
      <c r="S559" s="1394">
        <v>0</v>
      </c>
      <c r="T559" s="1394">
        <v>0</v>
      </c>
      <c r="U559" s="1394">
        <v>0</v>
      </c>
      <c r="V559" s="1394">
        <v>0</v>
      </c>
      <c r="W559" s="1394">
        <v>0</v>
      </c>
      <c r="X559" s="1394">
        <v>0</v>
      </c>
      <c r="Y559" s="1394">
        <v>0</v>
      </c>
      <c r="Z559" s="1506"/>
    </row>
    <row r="560" spans="2:26" outlineLevel="1">
      <c r="B560" s="1382" t="s">
        <v>1003</v>
      </c>
      <c r="C560" s="1182">
        <f>IF('R8a - Net Debt input'!D239 = "","",'R8a - Net Debt input'!D239)</f>
        <v>37798</v>
      </c>
      <c r="D560" s="1182">
        <f>IF('R8a - Net Debt input'!E239 = "","",'R8a - Net Debt input'!E239)</f>
        <v>45324</v>
      </c>
      <c r="E560" s="1210" t="str">
        <f>IF('R8a - Net Debt input'!F239 = "","",'R8a - Net Debt input'!F239)</f>
        <v>20.6 YR SWAP: PAY 6M Libor +114 bp GBP RCV 5.87500% GBP 18.0 M MAT: 02-FEB-2024</v>
      </c>
      <c r="F560" s="1211"/>
      <c r="G560" s="1211"/>
      <c r="H560" s="1211"/>
      <c r="I560" s="1212"/>
      <c r="J560" s="353"/>
      <c r="K560" s="353"/>
      <c r="L560" s="1367"/>
      <c r="M560" s="1394">
        <v>0</v>
      </c>
      <c r="N560" s="1394">
        <v>0</v>
      </c>
      <c r="O560" s="1394">
        <v>0</v>
      </c>
      <c r="P560" s="1394">
        <v>0</v>
      </c>
      <c r="Q560" s="1394">
        <v>-0.76678696000000002</v>
      </c>
      <c r="R560" s="1394">
        <v>-0.8</v>
      </c>
      <c r="S560" s="1394">
        <v>0</v>
      </c>
      <c r="T560" s="1394">
        <v>0</v>
      </c>
      <c r="U560" s="1394">
        <v>0</v>
      </c>
      <c r="V560" s="1394">
        <v>0</v>
      </c>
      <c r="W560" s="1394">
        <v>0</v>
      </c>
      <c r="X560" s="1394">
        <v>0</v>
      </c>
      <c r="Y560" s="1394">
        <v>0</v>
      </c>
      <c r="Z560" s="1506"/>
    </row>
    <row r="561" spans="2:26" outlineLevel="1">
      <c r="B561" s="1382" t="s">
        <v>1004</v>
      </c>
      <c r="C561" s="1182">
        <f>IF('R8a - Net Debt input'!D240 = "","",'R8a - Net Debt input'!D240)</f>
        <v>37798</v>
      </c>
      <c r="D561" s="1182">
        <f>IF('R8a - Net Debt input'!E240 = "","",'R8a - Net Debt input'!E240)</f>
        <v>45324</v>
      </c>
      <c r="E561" s="1210" t="str">
        <f>IF('R8a - Net Debt input'!F240 = "","",'R8a - Net Debt input'!F240)</f>
        <v>20.6 YR SWAP: PAY 6M Libor +110 bp GBP RCV 5.87500% GBP 20.0 M MAT: 02-FEB-2024</v>
      </c>
      <c r="F561" s="1211"/>
      <c r="G561" s="1211"/>
      <c r="H561" s="1211"/>
      <c r="I561" s="1212"/>
      <c r="J561" s="353"/>
      <c r="K561" s="353"/>
      <c r="L561" s="1367"/>
      <c r="M561" s="1394">
        <v>0</v>
      </c>
      <c r="N561" s="1394">
        <v>0</v>
      </c>
      <c r="O561" s="1394">
        <v>0</v>
      </c>
      <c r="P561" s="1394">
        <v>0</v>
      </c>
      <c r="Q561" s="1394">
        <v>-0.85918550999999999</v>
      </c>
      <c r="R561" s="1394">
        <v>-0.9</v>
      </c>
      <c r="S561" s="1394">
        <v>0</v>
      </c>
      <c r="T561" s="1394">
        <v>0</v>
      </c>
      <c r="U561" s="1394">
        <v>0</v>
      </c>
      <c r="V561" s="1394">
        <v>0</v>
      </c>
      <c r="W561" s="1394">
        <v>0</v>
      </c>
      <c r="X561" s="1394">
        <v>0</v>
      </c>
      <c r="Y561" s="1394">
        <v>0</v>
      </c>
      <c r="Z561" s="1506"/>
    </row>
    <row r="562" spans="2:26" outlineLevel="1">
      <c r="B562" s="1382" t="s">
        <v>1005</v>
      </c>
      <c r="C562" s="1182">
        <f>IF('R8a - Net Debt input'!D241 = "","",'R8a - Net Debt input'!D241)</f>
        <v>37799</v>
      </c>
      <c r="D562" s="1182">
        <f>IF('R8a - Net Debt input'!E241 = "","",'R8a - Net Debt input'!E241)</f>
        <v>45324</v>
      </c>
      <c r="E562" s="1210" t="str">
        <f>IF('R8a - Net Debt input'!F241 = "","",'R8a - Net Debt input'!F241)</f>
        <v>20.6 YR SWAP: PAY 6M Libor +109 bp GBP RCV 5.87500% GBP 21.0 M MAT: 02-FEB-2024</v>
      </c>
      <c r="F562" s="1211"/>
      <c r="G562" s="1211"/>
      <c r="H562" s="1211"/>
      <c r="I562" s="1212"/>
      <c r="J562" s="353"/>
      <c r="K562" s="353"/>
      <c r="L562" s="1367"/>
      <c r="M562" s="1394">
        <v>0</v>
      </c>
      <c r="N562" s="1394">
        <v>0</v>
      </c>
      <c r="O562" s="1394">
        <v>0</v>
      </c>
      <c r="P562" s="1394">
        <v>0</v>
      </c>
      <c r="Q562" s="1394">
        <v>-0.90550478000000001</v>
      </c>
      <c r="R562" s="1394">
        <v>-1</v>
      </c>
      <c r="S562" s="1394">
        <v>0</v>
      </c>
      <c r="T562" s="1394">
        <v>0</v>
      </c>
      <c r="U562" s="1394">
        <v>0</v>
      </c>
      <c r="V562" s="1394">
        <v>0</v>
      </c>
      <c r="W562" s="1394">
        <v>0</v>
      </c>
      <c r="X562" s="1394">
        <v>0</v>
      </c>
      <c r="Y562" s="1394">
        <v>0</v>
      </c>
      <c r="Z562" s="1506"/>
    </row>
    <row r="563" spans="2:26" outlineLevel="1">
      <c r="B563" s="1382" t="s">
        <v>1006</v>
      </c>
      <c r="C563" s="1182">
        <f>IF('R8a - Net Debt input'!D242 = "","",'R8a - Net Debt input'!D242)</f>
        <v>38236</v>
      </c>
      <c r="D563" s="1182">
        <f>IF('R8a - Net Debt input'!E242 = "","",'R8a - Net Debt input'!E242)</f>
        <v>45324</v>
      </c>
      <c r="E563" s="1210" t="str">
        <f>IF('R8a - Net Debt input'!F242 = "","",'R8a - Net Debt input'!F242)</f>
        <v>19.4 YR SWAP: PAY 6M Libor +57 bp GBP RCV 5.87500% GBP 30.0 M MAT: 02-FEB-2024</v>
      </c>
      <c r="F563" s="1211"/>
      <c r="G563" s="1211"/>
      <c r="H563" s="1211"/>
      <c r="I563" s="1212"/>
      <c r="J563" s="353"/>
      <c r="K563" s="353"/>
      <c r="L563" s="1367"/>
      <c r="M563" s="1394">
        <v>0</v>
      </c>
      <c r="N563" s="1394">
        <v>0</v>
      </c>
      <c r="O563" s="1394">
        <v>0</v>
      </c>
      <c r="P563" s="1394">
        <v>0</v>
      </c>
      <c r="Q563" s="1394">
        <v>-1.4483782599999999</v>
      </c>
      <c r="R563" s="1394">
        <v>-1.5</v>
      </c>
      <c r="S563" s="1394">
        <v>0</v>
      </c>
      <c r="T563" s="1394">
        <v>0</v>
      </c>
      <c r="U563" s="1394">
        <v>0</v>
      </c>
      <c r="V563" s="1394">
        <v>0</v>
      </c>
      <c r="W563" s="1394">
        <v>0</v>
      </c>
      <c r="X563" s="1394">
        <v>0</v>
      </c>
      <c r="Y563" s="1394">
        <v>0</v>
      </c>
      <c r="Z563" s="1506"/>
    </row>
    <row r="564" spans="2:26" outlineLevel="1">
      <c r="B564" s="1382" t="s">
        <v>1007</v>
      </c>
      <c r="C564" s="1182">
        <f>IF('R8a - Net Debt input'!D243 = "","",'R8a - Net Debt input'!D243)</f>
        <v>38566</v>
      </c>
      <c r="D564" s="1182">
        <f>IF('R8a - Net Debt input'!E243 = "","",'R8a - Net Debt input'!E243)</f>
        <v>45324</v>
      </c>
      <c r="E564" s="1210" t="str">
        <f>IF('R8a - Net Debt input'!F243 = "","",'R8a - Net Debt input'!F243)</f>
        <v>18.5 YR SWAP: PAY 6M Libor +117 bp GBP RCV 5.87500% GBP 20.0 M MAT: 02-FEB-2024</v>
      </c>
      <c r="F564" s="1211"/>
      <c r="G564" s="1211"/>
      <c r="H564" s="1211"/>
      <c r="I564" s="1212"/>
      <c r="J564" s="353"/>
      <c r="K564" s="353"/>
      <c r="L564" s="1367"/>
      <c r="M564" s="1394">
        <v>0</v>
      </c>
      <c r="N564" s="1394">
        <v>0</v>
      </c>
      <c r="O564" s="1394">
        <v>0</v>
      </c>
      <c r="P564" s="1394">
        <v>0</v>
      </c>
      <c r="Q564" s="1394">
        <v>-0.84488549999999996</v>
      </c>
      <c r="R564" s="1394">
        <v>-0.8</v>
      </c>
      <c r="S564" s="1394">
        <v>-0.8</v>
      </c>
      <c r="T564" s="1394">
        <v>-1</v>
      </c>
      <c r="U564" s="1394">
        <v>-0.91351959999999999</v>
      </c>
      <c r="V564" s="1394">
        <v>-0.86439496999999998</v>
      </c>
      <c r="W564" s="1394">
        <v>-0.65998111000000004</v>
      </c>
      <c r="X564" s="1394">
        <v>0</v>
      </c>
      <c r="Y564" s="1394">
        <v>0</v>
      </c>
      <c r="Z564" s="1506"/>
    </row>
    <row r="565" spans="2:26" outlineLevel="1">
      <c r="B565" s="1382" t="s">
        <v>1008</v>
      </c>
      <c r="C565" s="1182">
        <f>IF('R8a - Net Debt input'!D244 = "","",'R8a - Net Debt input'!D244)</f>
        <v>38827</v>
      </c>
      <c r="D565" s="1182">
        <f>IF('R8a - Net Debt input'!E244 = "","",'R8a - Net Debt input'!E244)</f>
        <v>45324</v>
      </c>
      <c r="E565" s="1210" t="str">
        <f>IF('R8a - Net Debt input'!F244 = "","",'R8a - Net Debt input'!F244)</f>
        <v>17.8 YR SWAP: PAY 6M Libor +109 bp GBP RCV 5.87500% GBP 20.0 M MAT: 02-FEB-2024</v>
      </c>
      <c r="F565" s="1211"/>
      <c r="G565" s="1211"/>
      <c r="H565" s="1211"/>
      <c r="I565" s="1212"/>
      <c r="J565" s="353"/>
      <c r="K565" s="353"/>
      <c r="L565" s="1367"/>
      <c r="M565" s="1394">
        <v>0</v>
      </c>
      <c r="N565" s="1394">
        <v>0</v>
      </c>
      <c r="O565" s="1394">
        <v>0</v>
      </c>
      <c r="P565" s="1394">
        <v>0</v>
      </c>
      <c r="Q565" s="1394">
        <v>0</v>
      </c>
      <c r="R565" s="1394">
        <v>0</v>
      </c>
      <c r="S565" s="1394">
        <v>0</v>
      </c>
      <c r="T565" s="1394">
        <v>0</v>
      </c>
      <c r="U565" s="1394">
        <v>0</v>
      </c>
      <c r="V565" s="1394">
        <v>0</v>
      </c>
      <c r="W565" s="1394">
        <v>0</v>
      </c>
      <c r="X565" s="1394">
        <v>0</v>
      </c>
      <c r="Y565" s="1394">
        <v>0</v>
      </c>
      <c r="Z565" s="1506"/>
    </row>
    <row r="566" spans="2:26" outlineLevel="1">
      <c r="B566" s="1382" t="s">
        <v>1009</v>
      </c>
      <c r="C566" s="1182">
        <f>IF('R8a - Net Debt input'!D245 = "","",'R8a - Net Debt input'!D245)</f>
        <v>39070</v>
      </c>
      <c r="D566" s="1182">
        <f>IF('R8a - Net Debt input'!E245 = "","",'R8a - Net Debt input'!E245)</f>
        <v>45324</v>
      </c>
      <c r="E566" s="1210" t="str">
        <f>IF('R8a - Net Debt input'!F245 = "","",'R8a - Net Debt input'!F245)</f>
        <v>17.1 YR SWAP: PAY 6M Libor +98 bp GBP RCV 5.87500% GBP 22.0 M MAT: 02-FEB-2024</v>
      </c>
      <c r="F566" s="1211"/>
      <c r="G566" s="1211"/>
      <c r="H566" s="1211"/>
      <c r="I566" s="1212"/>
      <c r="J566" s="353"/>
      <c r="K566" s="353"/>
      <c r="L566" s="1367"/>
      <c r="M566" s="1394">
        <v>0</v>
      </c>
      <c r="N566" s="1394">
        <v>0</v>
      </c>
      <c r="O566" s="1394">
        <v>0</v>
      </c>
      <c r="P566" s="1394">
        <v>0</v>
      </c>
      <c r="Q566" s="1394">
        <v>-0.9726040600000001</v>
      </c>
      <c r="R566" s="1394">
        <v>-1</v>
      </c>
      <c r="S566" s="1394">
        <v>0</v>
      </c>
      <c r="T566" s="1394">
        <v>0</v>
      </c>
      <c r="U566" s="1394">
        <v>0</v>
      </c>
      <c r="V566" s="1394">
        <v>0</v>
      </c>
      <c r="W566" s="1394">
        <v>0</v>
      </c>
      <c r="X566" s="1394">
        <v>0</v>
      </c>
      <c r="Y566" s="1394">
        <v>0</v>
      </c>
      <c r="Z566" s="1506"/>
    </row>
    <row r="567" spans="2:26" outlineLevel="1">
      <c r="B567" s="1382" t="s">
        <v>1010</v>
      </c>
      <c r="C567" s="1182">
        <f>IF('R8a - Net Debt input'!D246 = "","",'R8a - Net Debt input'!D246)</f>
        <v>39087</v>
      </c>
      <c r="D567" s="1182">
        <f>IF('R8a - Net Debt input'!E246 = "","",'R8a - Net Debt input'!E246)</f>
        <v>45324</v>
      </c>
      <c r="E567" s="1210" t="str">
        <f>IF('R8a - Net Debt input'!F246 = "","",'R8a - Net Debt input'!F246)</f>
        <v>17.1 YR SWAP: PAY 6M Libor +91 bp GBP RCV 5.87500% GBP 22.0 M MAT: 02-FEB-2024</v>
      </c>
      <c r="F567" s="1211"/>
      <c r="G567" s="1211"/>
      <c r="H567" s="1211"/>
      <c r="I567" s="1212"/>
      <c r="J567" s="353"/>
      <c r="K567" s="353"/>
      <c r="L567" s="1367"/>
      <c r="M567" s="1394">
        <v>0</v>
      </c>
      <c r="N567" s="1394">
        <v>0</v>
      </c>
      <c r="O567" s="1394">
        <v>0</v>
      </c>
      <c r="P567" s="1394">
        <v>0</v>
      </c>
      <c r="Q567" s="1394">
        <v>0</v>
      </c>
      <c r="R567" s="1394">
        <v>0</v>
      </c>
      <c r="S567" s="1394">
        <v>0</v>
      </c>
      <c r="T567" s="1394">
        <v>0</v>
      </c>
      <c r="U567" s="1394">
        <v>0</v>
      </c>
      <c r="V567" s="1394">
        <v>0</v>
      </c>
      <c r="W567" s="1394">
        <v>0</v>
      </c>
      <c r="X567" s="1394">
        <v>0</v>
      </c>
      <c r="Y567" s="1394">
        <v>0</v>
      </c>
      <c r="Z567" s="1506"/>
    </row>
    <row r="568" spans="2:26" outlineLevel="1">
      <c r="B568" s="1382" t="s">
        <v>1011</v>
      </c>
      <c r="C568" s="1182">
        <f>IF('R8a - Net Debt input'!D247 = "","",'R8a - Net Debt input'!D247)</f>
        <v>39349</v>
      </c>
      <c r="D568" s="1182">
        <f>IF('R8a - Net Debt input'!E247 = "","",'R8a - Net Debt input'!E247)</f>
        <v>45324</v>
      </c>
      <c r="E568" s="1210" t="str">
        <f>IF('R8a - Net Debt input'!F247 = "","",'R8a - Net Debt input'!F247)</f>
        <v>16.4 YR SWAP: PAY 5.87500% GBP RCV 6M Libor +33 bp GBP 23.0 M MAT: 02-FEB-2024</v>
      </c>
      <c r="F568" s="1211"/>
      <c r="G568" s="1211"/>
      <c r="H568" s="1211"/>
      <c r="I568" s="1212"/>
      <c r="J568" s="353"/>
      <c r="K568" s="353"/>
      <c r="L568" s="1367"/>
      <c r="M568" s="1394">
        <v>0</v>
      </c>
      <c r="N568" s="1394">
        <v>0</v>
      </c>
      <c r="O568" s="1394">
        <v>0</v>
      </c>
      <c r="P568" s="1394">
        <v>0</v>
      </c>
      <c r="Q568" s="1394">
        <v>1.1653933300000001</v>
      </c>
      <c r="R568" s="1394">
        <v>1.2</v>
      </c>
      <c r="S568" s="1394">
        <v>0</v>
      </c>
      <c r="T568" s="1394">
        <v>0</v>
      </c>
      <c r="U568" s="1394">
        <v>0</v>
      </c>
      <c r="V568" s="1394">
        <v>0</v>
      </c>
      <c r="W568" s="1394">
        <v>0</v>
      </c>
      <c r="X568" s="1394">
        <v>0</v>
      </c>
      <c r="Y568" s="1394">
        <v>0</v>
      </c>
      <c r="Z568" s="1506"/>
    </row>
    <row r="569" spans="2:26" outlineLevel="1">
      <c r="B569" s="1382" t="s">
        <v>1012</v>
      </c>
      <c r="C569" s="1182">
        <f>IF('R8a - Net Debt input'!D248 = "","",'R8a - Net Debt input'!D248)</f>
        <v>39940</v>
      </c>
      <c r="D569" s="1182">
        <f>IF('R8a - Net Debt input'!E248 = "","",'R8a - Net Debt input'!E248)</f>
        <v>45324</v>
      </c>
      <c r="E569" s="1210" t="str">
        <f>IF('R8a - Net Debt input'!F248 = "","",'R8a - Net Debt input'!F248)</f>
        <v>14.7 YR SWAP: PAY 5.87500% GBP RCV 6M Libor +158 bp GBP 38.0 M MAT: 02-FEB-2024</v>
      </c>
      <c r="F569" s="1211"/>
      <c r="G569" s="1211"/>
      <c r="H569" s="1211"/>
      <c r="I569" s="1212"/>
      <c r="J569" s="353"/>
      <c r="K569" s="353"/>
      <c r="L569" s="1367"/>
      <c r="M569" s="1394">
        <v>0</v>
      </c>
      <c r="N569" s="1394">
        <v>0</v>
      </c>
      <c r="O569" s="1394">
        <v>0</v>
      </c>
      <c r="P569" s="1394">
        <v>0</v>
      </c>
      <c r="Q569" s="1394">
        <v>1.44948247</v>
      </c>
      <c r="R569" s="1394">
        <v>1.5</v>
      </c>
      <c r="S569" s="1394">
        <v>0</v>
      </c>
      <c r="T569" s="1394">
        <v>0</v>
      </c>
      <c r="U569" s="1394">
        <v>0</v>
      </c>
      <c r="V569" s="1394">
        <v>0</v>
      </c>
      <c r="W569" s="1394">
        <v>0</v>
      </c>
      <c r="X569" s="1394">
        <v>0</v>
      </c>
      <c r="Y569" s="1394">
        <v>0</v>
      </c>
      <c r="Z569" s="1506"/>
    </row>
    <row r="570" spans="2:26" outlineLevel="1">
      <c r="B570" s="1382" t="s">
        <v>1013</v>
      </c>
      <c r="C570" s="1182">
        <f>IF('R8a - Net Debt input'!D249 = "","",'R8a - Net Debt input'!D249)</f>
        <v>40309</v>
      </c>
      <c r="D570" s="1182">
        <f>IF('R8a - Net Debt input'!E249 = "","",'R8a - Net Debt input'!E249)</f>
        <v>45324</v>
      </c>
      <c r="E570" s="1210" t="str">
        <f>IF('R8a - Net Debt input'!F249 = "","",'R8a - Net Debt input'!F249)</f>
        <v>13.7 YR SWAP: PAY 6M Libor +172 bp GBP RCV 5.87500% GBP 75.0 M MAT: 02-FEB-2024</v>
      </c>
      <c r="F570" s="1211"/>
      <c r="G570" s="1211"/>
      <c r="H570" s="1211"/>
      <c r="I570" s="1212"/>
      <c r="J570" s="353"/>
      <c r="K570" s="353"/>
      <c r="L570" s="1367"/>
      <c r="M570" s="1394">
        <v>0</v>
      </c>
      <c r="N570" s="1394">
        <v>0</v>
      </c>
      <c r="O570" s="1394">
        <v>0</v>
      </c>
      <c r="P570" s="1394">
        <v>0</v>
      </c>
      <c r="Q570" s="1394">
        <v>-2.75507065</v>
      </c>
      <c r="R570" s="1394">
        <v>-2.5</v>
      </c>
      <c r="S570" s="1394">
        <v>-2.4</v>
      </c>
      <c r="T570" s="1394">
        <v>-3.7</v>
      </c>
      <c r="U570" s="1394">
        <v>-3.0135807200000002</v>
      </c>
      <c r="V570" s="1394">
        <v>-2.82823117</v>
      </c>
      <c r="W570" s="1394">
        <v>-2.12621408</v>
      </c>
      <c r="X570" s="1394">
        <v>0</v>
      </c>
      <c r="Y570" s="1394">
        <v>0</v>
      </c>
      <c r="Z570" s="1506"/>
    </row>
    <row r="571" spans="2:26" outlineLevel="1">
      <c r="B571" s="1382" t="s">
        <v>1014</v>
      </c>
      <c r="C571" s="1182">
        <f>IF('R8a - Net Debt input'!D250 = "","",'R8a - Net Debt input'!D250)</f>
        <v>40401</v>
      </c>
      <c r="D571" s="1182">
        <f>IF('R8a - Net Debt input'!E250 = "","",'R8a - Net Debt input'!E250)</f>
        <v>45324</v>
      </c>
      <c r="E571" s="1210" t="str">
        <f>IF('R8a - Net Debt input'!F250 = "","",'R8a - Net Debt input'!F250)</f>
        <v>11.5 YR SWAP: PAY 5.87500% GBP RCV 6M Libor +176 bp GBP 149.5 M MAT: 02-FEB-2024</v>
      </c>
      <c r="F571" s="1211"/>
      <c r="G571" s="1211"/>
      <c r="H571" s="1211"/>
      <c r="I571" s="1212"/>
      <c r="J571" s="353"/>
      <c r="K571" s="353"/>
      <c r="L571" s="1367"/>
      <c r="M571" s="1394">
        <v>0</v>
      </c>
      <c r="N571" s="1394">
        <v>0</v>
      </c>
      <c r="O571" s="1394">
        <v>0</v>
      </c>
      <c r="P571" s="1394">
        <v>0</v>
      </c>
      <c r="Q571" s="1394">
        <v>5.4409441599999999</v>
      </c>
      <c r="R571" s="1394">
        <v>5</v>
      </c>
      <c r="S571" s="1394">
        <v>5</v>
      </c>
      <c r="T571" s="1394">
        <v>2</v>
      </c>
      <c r="U571" s="1394">
        <v>1.5936803100000001</v>
      </c>
      <c r="V571" s="1394">
        <v>1.4947899599999999</v>
      </c>
      <c r="W571" s="1394">
        <v>1.12250468</v>
      </c>
      <c r="X571" s="1394">
        <v>0</v>
      </c>
      <c r="Y571" s="1394">
        <v>0</v>
      </c>
      <c r="Z571" s="1506"/>
    </row>
    <row r="572" spans="2:26" outlineLevel="1">
      <c r="B572" s="1382" t="s">
        <v>1015</v>
      </c>
      <c r="C572" s="1182">
        <f>IF('R8a - Net Debt input'!D251 = "","",'R8a - Net Debt input'!D251)</f>
        <v>40504</v>
      </c>
      <c r="D572" s="1182">
        <f>IF('R8a - Net Debt input'!E251 = "","",'R8a - Net Debt input'!E251)</f>
        <v>45324</v>
      </c>
      <c r="E572" s="1210" t="str">
        <f>IF('R8a - Net Debt input'!F251 = "","",'R8a - Net Debt input'!F251)</f>
        <v>13.2 YR SWAP: PAY 6M Libor +244 bp GBP RCV 5.87500% GBP 28.0 M MAT: 02-FEB-2024</v>
      </c>
      <c r="F572" s="1211"/>
      <c r="G572" s="1211"/>
      <c r="H572" s="1211"/>
      <c r="I572" s="1212"/>
      <c r="J572" s="353"/>
      <c r="K572" s="353"/>
      <c r="L572" s="1367"/>
      <c r="M572" s="1394">
        <v>0</v>
      </c>
      <c r="N572" s="1394">
        <v>0</v>
      </c>
      <c r="O572" s="1394">
        <v>0</v>
      </c>
      <c r="P572" s="1394">
        <v>0</v>
      </c>
      <c r="Q572" s="1394">
        <v>-0.82793971</v>
      </c>
      <c r="R572" s="1394">
        <v>-0.7</v>
      </c>
      <c r="S572" s="1394">
        <v>-0.7</v>
      </c>
      <c r="T572" s="1394">
        <v>-1.3</v>
      </c>
      <c r="U572" s="1394">
        <v>-0.92499978000000005</v>
      </c>
      <c r="V572" s="1394">
        <v>-0.85525297</v>
      </c>
      <c r="W572" s="1394">
        <v>-0.62449628000000001</v>
      </c>
      <c r="X572" s="1394">
        <v>0</v>
      </c>
      <c r="Y572" s="1394">
        <v>0</v>
      </c>
      <c r="Z572" s="1506"/>
    </row>
    <row r="573" spans="2:26" outlineLevel="1">
      <c r="B573" s="1382" t="s">
        <v>1016</v>
      </c>
      <c r="C573" s="1182">
        <f>IF('R8a - Net Debt input'!D252 = "","",'R8a - Net Debt input'!D252)</f>
        <v>41149</v>
      </c>
      <c r="D573" s="1182">
        <f>IF('R8a - Net Debt input'!E252 = "","",'R8a - Net Debt input'!E252)</f>
        <v>45324</v>
      </c>
      <c r="E573" s="1210" t="str">
        <f>IF('R8a - Net Debt input'!F252 = "","",'R8a - Net Debt input'!F252)</f>
        <v>11.4 YR SWAP: PAY 5.87500% GBP RCV 6M Libor +356 bp GBP 30.0 M MAT: 02-FEB-2024</v>
      </c>
      <c r="F573" s="1211"/>
      <c r="G573" s="1211"/>
      <c r="H573" s="1211"/>
      <c r="I573" s="1212"/>
      <c r="J573" s="353"/>
      <c r="K573" s="353"/>
      <c r="L573" s="1367"/>
      <c r="M573" s="1394">
        <v>0</v>
      </c>
      <c r="N573" s="1394">
        <v>0</v>
      </c>
      <c r="O573" s="1394">
        <v>0</v>
      </c>
      <c r="P573" s="1394">
        <v>0</v>
      </c>
      <c r="Q573" s="1394">
        <v>0.55107825999999993</v>
      </c>
      <c r="R573" s="1394">
        <v>0.5</v>
      </c>
      <c r="S573" s="1394">
        <v>0</v>
      </c>
      <c r="T573" s="1394">
        <v>0</v>
      </c>
      <c r="U573" s="1394">
        <v>0</v>
      </c>
      <c r="V573" s="1394">
        <v>0</v>
      </c>
      <c r="W573" s="1394">
        <v>0</v>
      </c>
      <c r="X573" s="1394">
        <v>0</v>
      </c>
      <c r="Y573" s="1394">
        <v>0</v>
      </c>
      <c r="Z573" s="1506"/>
    </row>
    <row r="574" spans="2:26" outlineLevel="1">
      <c r="B574" s="1382" t="s">
        <v>1017</v>
      </c>
      <c r="C574" s="1182">
        <f>IF('R8a - Net Debt input'!D253 = "","",'R8a - Net Debt input'!D253)</f>
        <v>41717</v>
      </c>
      <c r="D574" s="1182">
        <f>IF('R8a - Net Debt input'!E253 = "","",'R8a - Net Debt input'!E253)</f>
        <v>45324</v>
      </c>
      <c r="E574" s="1210" t="str">
        <f>IF('R8a - Net Debt input'!F253 = "","",'R8a - Net Debt input'!F253)</f>
        <v>10.0 YR SWAP: PAY 6M Libor +108 bp GBP RCV 5.87500% GBP 28.0 M MAT: 02-FEB-2024</v>
      </c>
      <c r="F574" s="1211"/>
      <c r="G574" s="1211"/>
      <c r="H574" s="1211"/>
      <c r="I574" s="1212"/>
      <c r="J574" s="353"/>
      <c r="K574" s="353"/>
      <c r="L574" s="1367"/>
      <c r="M574" s="1394">
        <v>0</v>
      </c>
      <c r="N574" s="1394">
        <v>0</v>
      </c>
      <c r="O574" s="1394">
        <v>0</v>
      </c>
      <c r="P574" s="1394">
        <v>0</v>
      </c>
      <c r="Q574" s="1394">
        <v>-1.2083897100000001</v>
      </c>
      <c r="R574" s="1394">
        <v>-1.3</v>
      </c>
      <c r="S574" s="1394">
        <v>0</v>
      </c>
      <c r="T574" s="1394">
        <v>0</v>
      </c>
      <c r="U574" s="1394">
        <v>0</v>
      </c>
      <c r="V574" s="1394">
        <v>0</v>
      </c>
      <c r="W574" s="1394">
        <v>0</v>
      </c>
      <c r="X574" s="1394">
        <v>0</v>
      </c>
      <c r="Y574" s="1394">
        <v>0</v>
      </c>
      <c r="Z574" s="1506"/>
    </row>
    <row r="575" spans="2:26" outlineLevel="1">
      <c r="B575" s="1382" t="s">
        <v>1018</v>
      </c>
      <c r="C575" s="1182">
        <f>IF('R8a - Net Debt input'!D254 = "","",'R8a - Net Debt input'!D254)</f>
        <v>41975</v>
      </c>
      <c r="D575" s="1182">
        <f>IF('R8a - Net Debt input'!E254 = "","",'R8a - Net Debt input'!E254)</f>
        <v>45324</v>
      </c>
      <c r="E575" s="1210" t="str">
        <f>IF('R8a - Net Debt input'!F254 = "","",'R8a - Net Debt input'!F254)</f>
        <v>9.2 YR SWAP: PAY 5.87500% GBP RCV 6M Libor +389 bp GBP 35.5 M MAT: 02-FEB-2024</v>
      </c>
      <c r="F575" s="1211"/>
      <c r="G575" s="1211"/>
      <c r="H575" s="1211"/>
      <c r="I575" s="1212"/>
      <c r="J575" s="353"/>
      <c r="K575" s="353"/>
      <c r="L575" s="1367"/>
      <c r="M575" s="1394">
        <v>0</v>
      </c>
      <c r="N575" s="1394">
        <v>0</v>
      </c>
      <c r="O575" s="1394">
        <v>0</v>
      </c>
      <c r="P575" s="1394">
        <v>0</v>
      </c>
      <c r="Q575" s="1394">
        <v>0.53584677000000003</v>
      </c>
      <c r="R575" s="1394">
        <v>0.5</v>
      </c>
      <c r="S575" s="1394">
        <v>0</v>
      </c>
      <c r="T575" s="1394">
        <v>0</v>
      </c>
      <c r="U575" s="1394">
        <v>0</v>
      </c>
      <c r="V575" s="1394">
        <v>0</v>
      </c>
      <c r="W575" s="1394">
        <v>0</v>
      </c>
      <c r="X575" s="1394">
        <v>0</v>
      </c>
      <c r="Y575" s="1394">
        <v>0</v>
      </c>
      <c r="Z575" s="1506"/>
    </row>
    <row r="576" spans="2:26" outlineLevel="1">
      <c r="B576" s="1382" t="s">
        <v>1019</v>
      </c>
      <c r="C576" s="1182">
        <f>IF('R8a - Net Debt input'!D255 = "","",'R8a - Net Debt input'!D255)</f>
        <v>42055</v>
      </c>
      <c r="D576" s="1182">
        <f>IF('R8a - Net Debt input'!E255 = "","",'R8a - Net Debt input'!E255)</f>
        <v>45324</v>
      </c>
      <c r="E576" s="1210" t="str">
        <f>IF('R8a - Net Debt input'!F255 = "","",'R8a - Net Debt input'!F255)</f>
        <v>9.0 YR SWAP: PAY 5.87500% GBP RCV 6M Libor +401 bp GBP 80.0 M MAT: 02-FEB-2024</v>
      </c>
      <c r="F576" s="1211"/>
      <c r="G576" s="1211"/>
      <c r="H576" s="1211"/>
      <c r="I576" s="1212"/>
      <c r="J576" s="353"/>
      <c r="K576" s="353"/>
      <c r="L576" s="1367"/>
      <c r="M576" s="1394">
        <v>0</v>
      </c>
      <c r="N576" s="1394">
        <v>0</v>
      </c>
      <c r="O576" s="1394">
        <v>0</v>
      </c>
      <c r="P576" s="1394">
        <v>0</v>
      </c>
      <c r="Q576" s="1394">
        <v>1.1111420300000001</v>
      </c>
      <c r="R576" s="1394">
        <v>1</v>
      </c>
      <c r="S576" s="1394">
        <v>0</v>
      </c>
      <c r="T576" s="1394">
        <v>0</v>
      </c>
      <c r="U576" s="1394">
        <v>0</v>
      </c>
      <c r="V576" s="1394">
        <v>0</v>
      </c>
      <c r="W576" s="1394">
        <v>0</v>
      </c>
      <c r="X576" s="1394">
        <v>0</v>
      </c>
      <c r="Y576" s="1394">
        <v>0</v>
      </c>
      <c r="Z576" s="1506"/>
    </row>
    <row r="577" spans="2:26" outlineLevel="1">
      <c r="B577" s="1382" t="s">
        <v>1020</v>
      </c>
      <c r="C577" s="1182">
        <f>IF('R8a - Net Debt input'!D256 = "","",'R8a - Net Debt input'!D256)</f>
        <v>42354</v>
      </c>
      <c r="D577" s="1182">
        <f>IF('R8a - Net Debt input'!E256 = "","",'R8a - Net Debt input'!E256)</f>
        <v>45324</v>
      </c>
      <c r="E577" s="1210" t="str">
        <f>IF('R8a - Net Debt input'!F256 = "","",'R8a - Net Debt input'!F256)</f>
        <v>8.5 YR SWAP: PAY 6M Libor +114 bp GBP RCV 5.87500% GBP 37.0 M MAT: 02-FEB-2024</v>
      </c>
      <c r="F577" s="1211"/>
      <c r="G577" s="1211"/>
      <c r="H577" s="1211"/>
      <c r="I577" s="1212"/>
      <c r="J577" s="353"/>
      <c r="K577" s="353"/>
      <c r="L577" s="1367"/>
      <c r="M577" s="1394">
        <v>0</v>
      </c>
      <c r="N577" s="1394">
        <v>0</v>
      </c>
      <c r="O577" s="1394">
        <v>0</v>
      </c>
      <c r="P577" s="1394">
        <v>0</v>
      </c>
      <c r="Q577" s="1394">
        <v>-1.5743231799999999</v>
      </c>
      <c r="R577" s="1394">
        <v>-1.7</v>
      </c>
      <c r="S577" s="1394">
        <v>0</v>
      </c>
      <c r="T577" s="1394">
        <v>0</v>
      </c>
      <c r="U577" s="1394">
        <v>0</v>
      </c>
      <c r="V577" s="1394">
        <v>0</v>
      </c>
      <c r="W577" s="1394">
        <v>0</v>
      </c>
      <c r="X577" s="1394">
        <v>0</v>
      </c>
      <c r="Y577" s="1394">
        <v>0</v>
      </c>
      <c r="Z577" s="1506"/>
    </row>
    <row r="578" spans="2:26" outlineLevel="1">
      <c r="B578" s="1382" t="s">
        <v>1021</v>
      </c>
      <c r="C578" s="1182">
        <f>IF('R8a - Net Debt input'!D257 = "","",'R8a - Net Debt input'!D257)</f>
        <v>42354</v>
      </c>
      <c r="D578" s="1182">
        <f>IF('R8a - Net Debt input'!E257 = "","",'R8a - Net Debt input'!E257)</f>
        <v>45324</v>
      </c>
      <c r="E578" s="1210" t="str">
        <f>IF('R8a - Net Debt input'!F257 = "","",'R8a - Net Debt input'!F257)</f>
        <v>8.5 YR SWAP: PAY 6M Libor +109 bp GBP RCV 5.87500% GBP 20.0 M MAT: 02-FEB-2024</v>
      </c>
      <c r="F578" s="1211"/>
      <c r="G578" s="1211"/>
      <c r="H578" s="1211"/>
      <c r="I578" s="1212"/>
      <c r="J578" s="353"/>
      <c r="K578" s="353"/>
      <c r="L578" s="1367"/>
      <c r="M578" s="1394">
        <v>0</v>
      </c>
      <c r="N578" s="1394">
        <v>0</v>
      </c>
      <c r="O578" s="1394">
        <v>0</v>
      </c>
      <c r="P578" s="1394">
        <v>0</v>
      </c>
      <c r="Q578" s="1394">
        <v>-0.86098551000000001</v>
      </c>
      <c r="R578" s="1394">
        <v>-0.9</v>
      </c>
      <c r="S578" s="1394">
        <v>-0.4</v>
      </c>
      <c r="T578" s="1394">
        <v>0</v>
      </c>
      <c r="U578" s="1394">
        <v>0</v>
      </c>
      <c r="V578" s="1394">
        <v>0</v>
      </c>
      <c r="W578" s="1394">
        <v>0</v>
      </c>
      <c r="X578" s="1394">
        <v>0</v>
      </c>
      <c r="Y578" s="1394">
        <v>0</v>
      </c>
      <c r="Z578" s="1506"/>
    </row>
    <row r="579" spans="2:26" outlineLevel="1">
      <c r="B579" s="1382" t="s">
        <v>1022</v>
      </c>
      <c r="C579" s="1182">
        <f>IF('R8a - Net Debt input'!D258 = "","",'R8a - Net Debt input'!D258)</f>
        <v>42354</v>
      </c>
      <c r="D579" s="1182">
        <f>IF('R8a - Net Debt input'!E258 = "","",'R8a - Net Debt input'!E258)</f>
        <v>45324</v>
      </c>
      <c r="E579" s="1210" t="str">
        <f>IF('R8a - Net Debt input'!F258 = "","",'R8a - Net Debt input'!F258)</f>
        <v>8.5 YR SWAP: PAY 6M Libor +91 bp GBP RCV 5.87500% GBP 22.0 M MAT: 02-FEB-2024</v>
      </c>
      <c r="F579" s="1211"/>
      <c r="G579" s="1211"/>
      <c r="H579" s="1211"/>
      <c r="I579" s="1212"/>
      <c r="J579" s="353"/>
      <c r="K579" s="353"/>
      <c r="L579" s="1367"/>
      <c r="M579" s="1394">
        <v>0</v>
      </c>
      <c r="N579" s="1394">
        <v>0</v>
      </c>
      <c r="O579" s="1394">
        <v>0</v>
      </c>
      <c r="P579" s="1394">
        <v>0</v>
      </c>
      <c r="Q579" s="1394">
        <v>-0.98624406000000009</v>
      </c>
      <c r="R579" s="1394">
        <v>-1</v>
      </c>
      <c r="S579" s="1394">
        <v>0</v>
      </c>
      <c r="T579" s="1394">
        <v>0</v>
      </c>
      <c r="U579" s="1394">
        <v>0</v>
      </c>
      <c r="V579" s="1394">
        <v>0</v>
      </c>
      <c r="W579" s="1394">
        <v>0</v>
      </c>
      <c r="X579" s="1394">
        <v>0</v>
      </c>
      <c r="Y579" s="1394">
        <v>0</v>
      </c>
      <c r="Z579" s="1506"/>
    </row>
    <row r="580" spans="2:26" outlineLevel="1">
      <c r="B580" s="1382" t="s">
        <v>1023</v>
      </c>
      <c r="C580" s="1182">
        <f>IF('R8a - Net Debt input'!D259 = "","",'R8a - Net Debt input'!D259)</f>
        <v>37747</v>
      </c>
      <c r="D580" s="1182">
        <f>IF('R8a - Net Debt input'!E259 = "","",'R8a - Net Debt input'!E259)</f>
        <v>46961</v>
      </c>
      <c r="E580" s="1210" t="str">
        <f>IF('R8a - Net Debt input'!F259 = "","",'R8a - Net Debt input'!F259)</f>
        <v>25.2 YR SWAP: PAY 6M Libor +159 bp GBP RCV 6.50000% GBP 21.0 M MAT: 27-JUL-2028</v>
      </c>
      <c r="F580" s="1211"/>
      <c r="G580" s="1211"/>
      <c r="H580" s="1211"/>
      <c r="I580" s="1212"/>
      <c r="J580" s="353"/>
      <c r="K580" s="353"/>
      <c r="L580" s="1367"/>
      <c r="M580" s="1394">
        <v>0</v>
      </c>
      <c r="N580" s="1394">
        <v>0</v>
      </c>
      <c r="O580" s="1394">
        <v>0</v>
      </c>
      <c r="P580" s="1394">
        <v>0</v>
      </c>
      <c r="Q580" s="1394">
        <v>0</v>
      </c>
      <c r="R580" s="1394">
        <v>0</v>
      </c>
      <c r="S580" s="1394">
        <v>0</v>
      </c>
      <c r="T580" s="1394">
        <v>0</v>
      </c>
      <c r="U580" s="1394">
        <v>0</v>
      </c>
      <c r="V580" s="1394">
        <v>0</v>
      </c>
      <c r="W580" s="1394">
        <v>0</v>
      </c>
      <c r="X580" s="1394">
        <v>0</v>
      </c>
      <c r="Y580" s="1394">
        <v>0</v>
      </c>
      <c r="Z580" s="1506"/>
    </row>
    <row r="581" spans="2:26" outlineLevel="1">
      <c r="B581" s="1382" t="s">
        <v>1024</v>
      </c>
      <c r="C581" s="1182">
        <f>IF('R8a - Net Debt input'!D260 = "","",'R8a - Net Debt input'!D260)</f>
        <v>37747</v>
      </c>
      <c r="D581" s="1182">
        <f>IF('R8a - Net Debt input'!E260 = "","",'R8a - Net Debt input'!E260)</f>
        <v>46961</v>
      </c>
      <c r="E581" s="1210" t="str">
        <f>IF('R8a - Net Debt input'!F260 = "","",'R8a - Net Debt input'!F260)</f>
        <v>25.2 YR SWAP: PAY 6M Libor +159 bp GBP RCV 6.50000% GBP 23.0 M MAT: 27-JUL-2028</v>
      </c>
      <c r="F581" s="1211"/>
      <c r="G581" s="1211"/>
      <c r="H581" s="1211"/>
      <c r="I581" s="1212"/>
      <c r="J581" s="353"/>
      <c r="K581" s="353"/>
      <c r="L581" s="1367"/>
      <c r="M581" s="1394">
        <v>0</v>
      </c>
      <c r="N581" s="1394">
        <v>0</v>
      </c>
      <c r="O581" s="1394">
        <v>0</v>
      </c>
      <c r="P581" s="1394">
        <v>0</v>
      </c>
      <c r="Q581" s="1394">
        <v>0</v>
      </c>
      <c r="R581" s="1394">
        <v>0</v>
      </c>
      <c r="S581" s="1394">
        <v>0</v>
      </c>
      <c r="T581" s="1394">
        <v>0</v>
      </c>
      <c r="U581" s="1394">
        <v>0</v>
      </c>
      <c r="V581" s="1394">
        <v>0</v>
      </c>
      <c r="W581" s="1394">
        <v>0</v>
      </c>
      <c r="X581" s="1394">
        <v>0</v>
      </c>
      <c r="Y581" s="1394">
        <v>0</v>
      </c>
      <c r="Z581" s="1506"/>
    </row>
    <row r="582" spans="2:26" outlineLevel="1">
      <c r="B582" s="1382" t="s">
        <v>1025</v>
      </c>
      <c r="C582" s="1182">
        <f>IF('R8a - Net Debt input'!D261 = "","",'R8a - Net Debt input'!D261)</f>
        <v>37747</v>
      </c>
      <c r="D582" s="1182">
        <f>IF('R8a - Net Debt input'!E261 = "","",'R8a - Net Debt input'!E261)</f>
        <v>46961</v>
      </c>
      <c r="E582" s="1210" t="str">
        <f>IF('R8a - Net Debt input'!F261 = "","",'R8a - Net Debt input'!F261)</f>
        <v>25.2 YR SWAP: PAY 6M Libor +157 bp GBP RCV 6.50000% GBP 15.0 M MAT: 27-JUL-2028</v>
      </c>
      <c r="F582" s="1211"/>
      <c r="G582" s="1211"/>
      <c r="H582" s="1211"/>
      <c r="I582" s="1212"/>
      <c r="J582" s="353"/>
      <c r="K582" s="353"/>
      <c r="L582" s="1367"/>
      <c r="M582" s="1394">
        <v>0</v>
      </c>
      <c r="N582" s="1394">
        <v>0</v>
      </c>
      <c r="O582" s="1394">
        <v>0</v>
      </c>
      <c r="P582" s="1394">
        <v>0</v>
      </c>
      <c r="Q582" s="1394">
        <v>-0.66647944999999997</v>
      </c>
      <c r="R582" s="1394">
        <v>-0.6</v>
      </c>
      <c r="S582" s="1394">
        <v>-0.6</v>
      </c>
      <c r="T582" s="1394">
        <v>-0.7</v>
      </c>
      <c r="U582" s="1394">
        <v>-0.71905969999999997</v>
      </c>
      <c r="V582" s="1394">
        <v>-0.68219608999999992</v>
      </c>
      <c r="W582" s="1394">
        <v>-0.62172274999999999</v>
      </c>
      <c r="X582" s="1394">
        <v>-0.58632835999999999</v>
      </c>
      <c r="Y582" s="1394">
        <v>-0.56340802000000001</v>
      </c>
      <c r="Z582" s="1506"/>
    </row>
    <row r="583" spans="2:26" outlineLevel="1">
      <c r="B583" s="1382" t="s">
        <v>1026</v>
      </c>
      <c r="C583" s="1182">
        <f>IF('R8a - Net Debt input'!D262 = "","",'R8a - Net Debt input'!D262)</f>
        <v>37755</v>
      </c>
      <c r="D583" s="1182">
        <f>IF('R8a - Net Debt input'!E262 = "","",'R8a - Net Debt input'!E262)</f>
        <v>46961</v>
      </c>
      <c r="E583" s="1210" t="str">
        <f>IF('R8a - Net Debt input'!F262 = "","",'R8a - Net Debt input'!F262)</f>
        <v>25.2 YR SWAP: PAY 6M Libor +161 bp GBP RCV 6.50000% GBP 19.0 M MAT: 27-JUL-2028</v>
      </c>
      <c r="F583" s="1211"/>
      <c r="G583" s="1211"/>
      <c r="H583" s="1211"/>
      <c r="I583" s="1212"/>
      <c r="J583" s="353"/>
      <c r="K583" s="353"/>
      <c r="L583" s="1367"/>
      <c r="M583" s="1394">
        <v>0</v>
      </c>
      <c r="N583" s="1394">
        <v>0</v>
      </c>
      <c r="O583" s="1394">
        <v>0</v>
      </c>
      <c r="P583" s="1394">
        <v>0</v>
      </c>
      <c r="Q583" s="1394">
        <v>-0.83790295000000004</v>
      </c>
      <c r="R583" s="1394">
        <v>-1.5</v>
      </c>
      <c r="S583" s="1394">
        <v>0</v>
      </c>
      <c r="T583" s="1394">
        <v>0</v>
      </c>
      <c r="U583" s="1394">
        <v>0</v>
      </c>
      <c r="V583" s="1394">
        <v>0</v>
      </c>
      <c r="W583" s="1394">
        <v>0</v>
      </c>
      <c r="X583" s="1394">
        <v>0</v>
      </c>
      <c r="Y583" s="1394">
        <v>0</v>
      </c>
      <c r="Z583" s="1506"/>
    </row>
    <row r="584" spans="2:26" outlineLevel="1">
      <c r="B584" s="1382" t="s">
        <v>1027</v>
      </c>
      <c r="C584" s="1182">
        <f>IF('R8a - Net Debt input'!D263 = "","",'R8a - Net Debt input'!D263)</f>
        <v>37790</v>
      </c>
      <c r="D584" s="1182">
        <f>IF('R8a - Net Debt input'!E263 = "","",'R8a - Net Debt input'!E263)</f>
        <v>46961</v>
      </c>
      <c r="E584" s="1210" t="str">
        <f>IF('R8a - Net Debt input'!F263 = "","",'R8a - Net Debt input'!F263)</f>
        <v>25.1 YR SWAP: PAY 6M Libor +184 bp GBP RCV 6.50000% GBP 20.0 M MAT: 27-JUL-2028</v>
      </c>
      <c r="F584" s="1211"/>
      <c r="G584" s="1211"/>
      <c r="H584" s="1211"/>
      <c r="I584" s="1212"/>
      <c r="J584" s="353"/>
      <c r="K584" s="353"/>
      <c r="L584" s="1367"/>
      <c r="M584" s="1394">
        <v>0</v>
      </c>
      <c r="N584" s="1394">
        <v>0</v>
      </c>
      <c r="O584" s="1394">
        <v>0</v>
      </c>
      <c r="P584" s="1394">
        <v>0</v>
      </c>
      <c r="Q584" s="1394">
        <v>-0.83575105999999999</v>
      </c>
      <c r="R584" s="1394">
        <v>-1.5</v>
      </c>
      <c r="S584" s="1394">
        <v>0</v>
      </c>
      <c r="T584" s="1394">
        <v>0</v>
      </c>
      <c r="U584" s="1394">
        <v>0</v>
      </c>
      <c r="V584" s="1394">
        <v>0</v>
      </c>
      <c r="W584" s="1394">
        <v>0</v>
      </c>
      <c r="X584" s="1394">
        <v>0</v>
      </c>
      <c r="Y584" s="1394">
        <v>0</v>
      </c>
      <c r="Z584" s="1506"/>
    </row>
    <row r="585" spans="2:26" outlineLevel="1">
      <c r="B585" s="1382" t="s">
        <v>1028</v>
      </c>
      <c r="C585" s="1182">
        <f>IF('R8a - Net Debt input'!D264 = "","",'R8a - Net Debt input'!D264)</f>
        <v>37791</v>
      </c>
      <c r="D585" s="1182">
        <f>IF('R8a - Net Debt input'!E264 = "","",'R8a - Net Debt input'!E264)</f>
        <v>46961</v>
      </c>
      <c r="E585" s="1210" t="str">
        <f>IF('R8a - Net Debt input'!F264 = "","",'R8a - Net Debt input'!F264)</f>
        <v>25.1 YR SWAP: PAY 6M Libor +180 bp GBP RCV 6.50000% GBP 20.0 M MAT: 27-JUL-2028</v>
      </c>
      <c r="F585" s="1211"/>
      <c r="G585" s="1211"/>
      <c r="H585" s="1211"/>
      <c r="I585" s="1212"/>
      <c r="J585" s="353"/>
      <c r="K585" s="353"/>
      <c r="L585" s="1367"/>
      <c r="M585" s="1394">
        <v>0</v>
      </c>
      <c r="N585" s="1394">
        <v>0</v>
      </c>
      <c r="O585" s="1394">
        <v>0</v>
      </c>
      <c r="P585" s="1394">
        <v>0</v>
      </c>
      <c r="Q585" s="1394">
        <v>-0.8433927</v>
      </c>
      <c r="R585" s="1394">
        <v>-1.6</v>
      </c>
      <c r="S585" s="1394">
        <v>0</v>
      </c>
      <c r="T585" s="1394">
        <v>0</v>
      </c>
      <c r="U585" s="1394">
        <v>0</v>
      </c>
      <c r="V585" s="1394">
        <v>0</v>
      </c>
      <c r="W585" s="1394">
        <v>0</v>
      </c>
      <c r="X585" s="1394">
        <v>0</v>
      </c>
      <c r="Y585" s="1394">
        <v>0</v>
      </c>
      <c r="Z585" s="1506"/>
    </row>
    <row r="586" spans="2:26" outlineLevel="1">
      <c r="B586" s="1382" t="s">
        <v>1029</v>
      </c>
      <c r="C586" s="1182">
        <f>IF('R8a - Net Debt input'!D265 = "","",'R8a - Net Debt input'!D265)</f>
        <v>37798</v>
      </c>
      <c r="D586" s="1182">
        <f>IF('R8a - Net Debt input'!E265 = "","",'R8a - Net Debt input'!E265)</f>
        <v>46961</v>
      </c>
      <c r="E586" s="1210" t="str">
        <f>IF('R8a - Net Debt input'!F265 = "","",'R8a - Net Debt input'!F265)</f>
        <v>25.1 YR SWAP: PAY 6M Libor +171 bp GBP RCV 6.50000% GBP 17.0 M MAT: 27-JUL-2028</v>
      </c>
      <c r="F586" s="1211"/>
      <c r="G586" s="1211"/>
      <c r="H586" s="1211"/>
      <c r="I586" s="1212"/>
      <c r="J586" s="353"/>
      <c r="K586" s="353"/>
      <c r="L586" s="1367"/>
      <c r="M586" s="1394">
        <v>0</v>
      </c>
      <c r="N586" s="1394">
        <v>0</v>
      </c>
      <c r="O586" s="1394">
        <v>0</v>
      </c>
      <c r="P586" s="1394">
        <v>0</v>
      </c>
      <c r="Q586" s="1394">
        <v>0</v>
      </c>
      <c r="R586" s="1394">
        <v>0</v>
      </c>
      <c r="S586" s="1394">
        <v>0</v>
      </c>
      <c r="T586" s="1394">
        <v>0</v>
      </c>
      <c r="U586" s="1394">
        <v>0</v>
      </c>
      <c r="V586" s="1394">
        <v>0</v>
      </c>
      <c r="W586" s="1394">
        <v>0</v>
      </c>
      <c r="X586" s="1394">
        <v>0</v>
      </c>
      <c r="Y586" s="1394">
        <v>0</v>
      </c>
      <c r="Z586" s="1506"/>
    </row>
    <row r="587" spans="2:26" outlineLevel="1">
      <c r="B587" s="1382" t="s">
        <v>1030</v>
      </c>
      <c r="C587" s="1182">
        <f>IF('R8a - Net Debt input'!D266 = "","",'R8a - Net Debt input'!D266)</f>
        <v>37818</v>
      </c>
      <c r="D587" s="1182">
        <f>IF('R8a - Net Debt input'!E266 = "","",'R8a - Net Debt input'!E266)</f>
        <v>46961</v>
      </c>
      <c r="E587" s="1210" t="str">
        <f>IF('R8a - Net Debt input'!F266 = "","",'R8a - Net Debt input'!F266)</f>
        <v>25.0 YR SWAP: PAY 6M Libor +156 bp GBP RCV 6.50000% GBP 18.0 M MAT: 27-JUL-2028</v>
      </c>
      <c r="F587" s="1211"/>
      <c r="G587" s="1211"/>
      <c r="H587" s="1211"/>
      <c r="I587" s="1212"/>
      <c r="J587" s="353"/>
      <c r="K587" s="353"/>
      <c r="L587" s="1367"/>
      <c r="M587" s="1394">
        <v>0</v>
      </c>
      <c r="N587" s="1394">
        <v>0</v>
      </c>
      <c r="O587" s="1394">
        <v>0</v>
      </c>
      <c r="P587" s="1394">
        <v>0</v>
      </c>
      <c r="Q587" s="1394">
        <v>-0.80285211999999995</v>
      </c>
      <c r="R587" s="1394">
        <v>-1.4</v>
      </c>
      <c r="S587" s="1394">
        <v>0</v>
      </c>
      <c r="T587" s="1394">
        <v>0</v>
      </c>
      <c r="U587" s="1394">
        <v>0</v>
      </c>
      <c r="V587" s="1394">
        <v>0</v>
      </c>
      <c r="W587" s="1394">
        <v>0</v>
      </c>
      <c r="X587" s="1394">
        <v>0</v>
      </c>
      <c r="Y587" s="1394">
        <v>0</v>
      </c>
      <c r="Z587" s="1506"/>
    </row>
    <row r="588" spans="2:26" outlineLevel="1">
      <c r="B588" s="1382" t="s">
        <v>1031</v>
      </c>
      <c r="C588" s="1182">
        <f>IF('R8a - Net Debt input'!D267 = "","",'R8a - Net Debt input'!D267)</f>
        <v>38622</v>
      </c>
      <c r="D588" s="1182">
        <f>IF('R8a - Net Debt input'!E267 = "","",'R8a - Net Debt input'!E267)</f>
        <v>46961</v>
      </c>
      <c r="E588" s="1210" t="str">
        <f>IF('R8a - Net Debt input'!F267 = "","",'R8a - Net Debt input'!F267)</f>
        <v>22.8 YR SWAP: PAY 6M Libor +190 bp GBP RCV 6.50000% GBP 14.0 M MAT: 27-JUL-2028</v>
      </c>
      <c r="F588" s="1211"/>
      <c r="G588" s="1211"/>
      <c r="H588" s="1211"/>
      <c r="I588" s="1212"/>
      <c r="J588" s="353"/>
      <c r="K588" s="353"/>
      <c r="L588" s="1367"/>
      <c r="M588" s="1394">
        <v>0</v>
      </c>
      <c r="N588" s="1394">
        <v>0</v>
      </c>
      <c r="O588" s="1394">
        <v>0</v>
      </c>
      <c r="P588" s="1394">
        <v>0</v>
      </c>
      <c r="Q588" s="1394">
        <v>-0.57552396000000006</v>
      </c>
      <c r="R588" s="1394">
        <v>-0.5</v>
      </c>
      <c r="S588" s="1394">
        <v>-0.5</v>
      </c>
      <c r="T588" s="1394">
        <v>-0.6</v>
      </c>
      <c r="U588" s="1394">
        <v>-0.62497915999999998</v>
      </c>
      <c r="V588" s="1394">
        <v>-0.59044635999999995</v>
      </c>
      <c r="W588" s="1394">
        <v>-0.53387779000000002</v>
      </c>
      <c r="X588" s="1394">
        <v>-0.50096980999999996</v>
      </c>
      <c r="Y588" s="1394">
        <v>-0.47957749</v>
      </c>
      <c r="Z588" s="1506"/>
    </row>
    <row r="589" spans="2:26" outlineLevel="1">
      <c r="B589" s="1382" t="s">
        <v>1032</v>
      </c>
      <c r="C589" s="1182">
        <f>IF('R8a - Net Debt input'!D268 = "","",'R8a - Net Debt input'!D268)</f>
        <v>38628</v>
      </c>
      <c r="D589" s="1182">
        <f>IF('R8a - Net Debt input'!E268 = "","",'R8a - Net Debt input'!E268)</f>
        <v>46961</v>
      </c>
      <c r="E589" s="1210" t="str">
        <f>IF('R8a - Net Debt input'!F268 = "","",'R8a - Net Debt input'!F268)</f>
        <v>22.8 YR SWAP: PAY 6M Libor +190 bp GBP RCV 6.50000% GBP 15.0 M MAT: 27-JUL-2028</v>
      </c>
      <c r="F589" s="1211"/>
      <c r="G589" s="1211"/>
      <c r="H589" s="1211"/>
      <c r="I589" s="1212"/>
      <c r="J589" s="353"/>
      <c r="K589" s="353"/>
      <c r="L589" s="1367"/>
      <c r="M589" s="1394">
        <v>0</v>
      </c>
      <c r="N589" s="1394">
        <v>0</v>
      </c>
      <c r="O589" s="1394">
        <v>0</v>
      </c>
      <c r="P589" s="1394">
        <v>0</v>
      </c>
      <c r="Q589" s="1394">
        <v>-0.61640658000000004</v>
      </c>
      <c r="R589" s="1394">
        <v>-1.2</v>
      </c>
      <c r="S589" s="1394">
        <v>0</v>
      </c>
      <c r="T589" s="1394">
        <v>0</v>
      </c>
      <c r="U589" s="1394">
        <v>0</v>
      </c>
      <c r="V589" s="1394">
        <v>0</v>
      </c>
      <c r="W589" s="1394">
        <v>0</v>
      </c>
      <c r="X589" s="1394">
        <v>0</v>
      </c>
      <c r="Y589" s="1394">
        <v>0</v>
      </c>
      <c r="Z589" s="1506"/>
    </row>
    <row r="590" spans="2:26" outlineLevel="1">
      <c r="B590" s="1382" t="s">
        <v>1033</v>
      </c>
      <c r="C590" s="1182">
        <f>IF('R8a - Net Debt input'!D269 = "","",'R8a - Net Debt input'!D269)</f>
        <v>39811</v>
      </c>
      <c r="D590" s="1182">
        <f>IF('R8a - Net Debt input'!E269 = "","",'R8a - Net Debt input'!E269)</f>
        <v>46961</v>
      </c>
      <c r="E590" s="1210" t="str">
        <f>IF('R8a - Net Debt input'!F269 = "","",'R8a - Net Debt input'!F269)</f>
        <v>19.6 YR SWAP: PAY 6.50000% GBP RCV 6M Libor +194 bp GBP 20.0 M MAT: 27-JUL-2028</v>
      </c>
      <c r="F590" s="1211"/>
      <c r="G590" s="1211"/>
      <c r="H590" s="1211"/>
      <c r="I590" s="1212"/>
      <c r="J590" s="353"/>
      <c r="K590" s="353"/>
      <c r="L590" s="1367"/>
      <c r="M590" s="1394">
        <v>0</v>
      </c>
      <c r="N590" s="1394">
        <v>0</v>
      </c>
      <c r="O590" s="1394">
        <v>0</v>
      </c>
      <c r="P590" s="1394">
        <v>0</v>
      </c>
      <c r="Q590" s="1394">
        <v>0.81463598999999998</v>
      </c>
      <c r="R590" s="1394">
        <v>0.8</v>
      </c>
      <c r="S590" s="1394">
        <v>0.7</v>
      </c>
      <c r="T590" s="1394">
        <v>0.9</v>
      </c>
      <c r="U590" s="1394">
        <v>0</v>
      </c>
      <c r="V590" s="1394">
        <v>0</v>
      </c>
      <c r="W590" s="1394">
        <v>0</v>
      </c>
      <c r="X590" s="1394">
        <v>0</v>
      </c>
      <c r="Y590" s="1394">
        <v>0</v>
      </c>
      <c r="Z590" s="1506"/>
    </row>
    <row r="591" spans="2:26" outlineLevel="1">
      <c r="B591" s="1382" t="s">
        <v>1034</v>
      </c>
      <c r="C591" s="1182">
        <f>IF('R8a - Net Debt input'!D270 = "","",'R8a - Net Debt input'!D270)</f>
        <v>40309</v>
      </c>
      <c r="D591" s="1182">
        <f>IF('R8a - Net Debt input'!E270 = "","",'R8a - Net Debt input'!E270)</f>
        <v>46961</v>
      </c>
      <c r="E591" s="1210" t="str">
        <f>IF('R8a - Net Debt input'!F270 = "","",'R8a - Net Debt input'!F270)</f>
        <v>18.2 YR SWAP: PAY 6M Libor +226 bp GBP RCV 6.50000% GBP 65.0 M MAT: 27-JUL-2028</v>
      </c>
      <c r="F591" s="1211"/>
      <c r="G591" s="1211"/>
      <c r="H591" s="1211"/>
      <c r="I591" s="1212"/>
      <c r="J591" s="353"/>
      <c r="K591" s="353"/>
      <c r="L591" s="1367"/>
      <c r="M591" s="1394">
        <v>0</v>
      </c>
      <c r="N591" s="1394">
        <v>0</v>
      </c>
      <c r="O591" s="1394">
        <v>0</v>
      </c>
      <c r="P591" s="1394">
        <v>0</v>
      </c>
      <c r="Q591" s="1394">
        <v>-2.44006115</v>
      </c>
      <c r="R591" s="1394">
        <v>-2.2999999999999998</v>
      </c>
      <c r="S591" s="1394">
        <v>-2.2000000000000002</v>
      </c>
      <c r="T591" s="1394">
        <v>-2.5</v>
      </c>
      <c r="U591" s="1394">
        <v>-2.6715711299999998</v>
      </c>
      <c r="V591" s="1394">
        <v>-2.5106080799999999</v>
      </c>
      <c r="W591" s="1394">
        <v>-2.2473361400000003</v>
      </c>
      <c r="X591" s="1394">
        <v>-2.0951812599999999</v>
      </c>
      <c r="Y591" s="1394">
        <v>-1.99585978</v>
      </c>
      <c r="Z591" s="1506"/>
    </row>
    <row r="592" spans="2:26" outlineLevel="1">
      <c r="B592" s="1382" t="s">
        <v>1035</v>
      </c>
      <c r="C592" s="1182">
        <f>IF('R8a - Net Debt input'!D271 = "","",'R8a - Net Debt input'!D271)</f>
        <v>40309</v>
      </c>
      <c r="D592" s="1182">
        <f>IF('R8a - Net Debt input'!E271 = "","",'R8a - Net Debt input'!E271)</f>
        <v>46961</v>
      </c>
      <c r="E592" s="1210" t="str">
        <f>IF('R8a - Net Debt input'!F271 = "","",'R8a - Net Debt input'!F271)</f>
        <v>18.2 YR SWAP: PAY 6M Libor +228 bp GBP RCV 6.50000% GBP 60.0 M MAT: 27-JUL-2028</v>
      </c>
      <c r="F592" s="1211"/>
      <c r="G592" s="1211"/>
      <c r="H592" s="1211"/>
      <c r="I592" s="1212"/>
      <c r="J592" s="353"/>
      <c r="K592" s="353"/>
      <c r="L592" s="1367"/>
      <c r="M592" s="1394">
        <v>0</v>
      </c>
      <c r="N592" s="1394">
        <v>0</v>
      </c>
      <c r="O592" s="1394">
        <v>0</v>
      </c>
      <c r="P592" s="1394">
        <v>0</v>
      </c>
      <c r="Q592" s="1394">
        <v>-2.2412033099999999</v>
      </c>
      <c r="R592" s="1394">
        <v>-2.1</v>
      </c>
      <c r="S592" s="1394">
        <v>-2</v>
      </c>
      <c r="T592" s="1394">
        <v>-2.4</v>
      </c>
      <c r="U592" s="1394">
        <v>-1.63666405</v>
      </c>
      <c r="V592" s="1394">
        <v>-1.5375895900000001</v>
      </c>
      <c r="W592" s="1394">
        <v>-1.37555581</v>
      </c>
      <c r="X592" s="1394">
        <v>-1.28194231</v>
      </c>
      <c r="Y592" s="1394">
        <v>-1.2208213999999999</v>
      </c>
      <c r="Z592" s="1506"/>
    </row>
    <row r="593" spans="2:26" outlineLevel="1">
      <c r="B593" s="1382" t="s">
        <v>1036</v>
      </c>
      <c r="C593" s="1182">
        <f>IF('R8a - Net Debt input'!D272 = "","",'R8a - Net Debt input'!D272)</f>
        <v>40401</v>
      </c>
      <c r="D593" s="1182">
        <f>IF('R8a - Net Debt input'!E272 = "","",'R8a - Net Debt input'!E272)</f>
        <v>46961</v>
      </c>
      <c r="E593" s="1210" t="str">
        <f>IF('R8a - Net Debt input'!F272 = "","",'R8a - Net Debt input'!F272)</f>
        <v>16 YR SWAP: PAY 6.50000% GBP RCV 6M Libor +226 bp GBP 125.0 M MAT: 27-JUL-2028</v>
      </c>
      <c r="F593" s="1211"/>
      <c r="G593" s="1211"/>
      <c r="H593" s="1211"/>
      <c r="I593" s="1212"/>
      <c r="J593" s="353"/>
      <c r="K593" s="353"/>
      <c r="L593" s="1367"/>
      <c r="M593" s="1394">
        <v>0</v>
      </c>
      <c r="N593" s="1394">
        <v>0</v>
      </c>
      <c r="O593" s="1394">
        <v>0</v>
      </c>
      <c r="P593" s="1394">
        <v>0</v>
      </c>
      <c r="Q593" s="1394">
        <v>4.6924252800000001</v>
      </c>
      <c r="R593" s="1394">
        <v>4.4000000000000004</v>
      </c>
      <c r="S593" s="1394">
        <v>5.4</v>
      </c>
      <c r="T593" s="1394">
        <v>3.4</v>
      </c>
      <c r="U593" s="1394">
        <v>3.74019959</v>
      </c>
      <c r="V593" s="1394">
        <v>3.5148513100000001</v>
      </c>
      <c r="W593" s="1394">
        <v>3.1462706099999997</v>
      </c>
      <c r="X593" s="1394">
        <v>2.9332537699999999</v>
      </c>
      <c r="Y593" s="1394">
        <v>2.7942036899999998</v>
      </c>
      <c r="Z593" s="1506"/>
    </row>
    <row r="594" spans="2:26" outlineLevel="1">
      <c r="B594" s="1382" t="s">
        <v>1037</v>
      </c>
      <c r="C594" s="1182">
        <f>IF('R8a - Net Debt input'!D273 = "","",'R8a - Net Debt input'!D273)</f>
        <v>40529</v>
      </c>
      <c r="D594" s="1182">
        <f>IF('R8a - Net Debt input'!E273 = "","",'R8a - Net Debt input'!E273)</f>
        <v>46961</v>
      </c>
      <c r="E594" s="1210" t="str">
        <f>IF('R8a - Net Debt input'!F273 = "","",'R8a - Net Debt input'!F273)</f>
        <v>17.6 YR SWAP: PAY 6.50000% GBP RCV 6M Libor +233 bp GBP 100.0 M MAT: 27-JUL-2028</v>
      </c>
      <c r="F594" s="1211"/>
      <c r="G594" s="1211"/>
      <c r="H594" s="1211"/>
      <c r="I594" s="1212"/>
      <c r="J594" s="353"/>
      <c r="K594" s="353"/>
      <c r="L594" s="1367"/>
      <c r="M594" s="1394">
        <v>0</v>
      </c>
      <c r="N594" s="1394">
        <v>0</v>
      </c>
      <c r="O594" s="1394">
        <v>0</v>
      </c>
      <c r="P594" s="1394">
        <v>0</v>
      </c>
      <c r="Q594" s="1394">
        <v>3.6835566600000003</v>
      </c>
      <c r="R594" s="1394">
        <v>3.7</v>
      </c>
      <c r="S594" s="1394">
        <v>0</v>
      </c>
      <c r="T594" s="1394">
        <v>0</v>
      </c>
      <c r="U594" s="1394">
        <v>0</v>
      </c>
      <c r="V594" s="1394">
        <v>0</v>
      </c>
      <c r="W594" s="1394">
        <v>0</v>
      </c>
      <c r="X594" s="1394">
        <v>0</v>
      </c>
      <c r="Y594" s="1394">
        <v>0</v>
      </c>
      <c r="Z594" s="1506"/>
    </row>
    <row r="595" spans="2:26" outlineLevel="1">
      <c r="B595" s="1382" t="s">
        <v>1038</v>
      </c>
      <c r="C595" s="1182">
        <f>IF('R8a - Net Debt input'!D274 = "","",'R8a - Net Debt input'!D274)</f>
        <v>41717</v>
      </c>
      <c r="D595" s="1182">
        <f>IF('R8a - Net Debt input'!E274 = "","",'R8a - Net Debt input'!E274)</f>
        <v>46961</v>
      </c>
      <c r="E595" s="1210" t="str">
        <f>IF('R8a - Net Debt input'!F274 = "","",'R8a - Net Debt input'!F274)</f>
        <v>15 YR SWAP: PAY 6.50000% GBP RCV 6M Libor +150 bp GBP 19.0 M MAT: 27-JUL-2028</v>
      </c>
      <c r="F595" s="1211"/>
      <c r="G595" s="1211"/>
      <c r="H595" s="1211"/>
      <c r="I595" s="1212"/>
      <c r="J595" s="353"/>
      <c r="K595" s="353"/>
      <c r="L595" s="1367"/>
      <c r="M595" s="1394">
        <v>0</v>
      </c>
      <c r="N595" s="1394">
        <v>0</v>
      </c>
      <c r="O595" s="1394">
        <v>0</v>
      </c>
      <c r="P595" s="1394">
        <v>0</v>
      </c>
      <c r="Q595" s="1394">
        <v>0.85796227000000003</v>
      </c>
      <c r="R595" s="1394">
        <v>0.8</v>
      </c>
      <c r="S595" s="1394">
        <v>1.5</v>
      </c>
      <c r="T595" s="1394">
        <v>0</v>
      </c>
      <c r="U595" s="1394">
        <v>0</v>
      </c>
      <c r="V595" s="1394">
        <v>0</v>
      </c>
      <c r="W595" s="1394">
        <v>0</v>
      </c>
      <c r="X595" s="1394">
        <v>0</v>
      </c>
      <c r="Y595" s="1394">
        <v>0</v>
      </c>
      <c r="Z595" s="1506"/>
    </row>
    <row r="596" spans="2:26" outlineLevel="1">
      <c r="B596" s="1382" t="s">
        <v>1039</v>
      </c>
      <c r="C596" s="1182">
        <f>IF('R8a - Net Debt input'!D275 = "","",'R8a - Net Debt input'!D275)</f>
        <v>42354</v>
      </c>
      <c r="D596" s="1182">
        <f>IF('R8a - Net Debt input'!E275 = "","",'R8a - Net Debt input'!E275)</f>
        <v>46961</v>
      </c>
      <c r="E596" s="1210" t="str">
        <f>IF('R8a - Net Debt input'!F275 = "","",'R8a - Net Debt input'!F275)</f>
        <v>13 YR SWAP: PAY 6M Libor +159 bp GBP RCV 6.50000% GBP 21.0 M MAT: 27-JUL-2028</v>
      </c>
      <c r="F596" s="1211"/>
      <c r="G596" s="1211"/>
      <c r="H596" s="1211"/>
      <c r="I596" s="1212"/>
      <c r="J596" s="353"/>
      <c r="K596" s="353"/>
      <c r="L596" s="1367"/>
      <c r="M596" s="1394">
        <v>0</v>
      </c>
      <c r="N596" s="1394">
        <v>0</v>
      </c>
      <c r="O596" s="1394">
        <v>0</v>
      </c>
      <c r="P596" s="1394">
        <v>0</v>
      </c>
      <c r="Q596" s="1394">
        <v>-0.92948167999999998</v>
      </c>
      <c r="R596" s="1394">
        <v>-1.7</v>
      </c>
      <c r="S596" s="1394">
        <v>0</v>
      </c>
      <c r="T596" s="1394">
        <v>0</v>
      </c>
      <c r="U596" s="1394">
        <v>0</v>
      </c>
      <c r="V596" s="1394">
        <v>0</v>
      </c>
      <c r="W596" s="1394">
        <v>0</v>
      </c>
      <c r="X596" s="1394">
        <v>0</v>
      </c>
      <c r="Y596" s="1394">
        <v>0</v>
      </c>
      <c r="Z596" s="1506"/>
    </row>
    <row r="597" spans="2:26" outlineLevel="1">
      <c r="B597" s="1382" t="s">
        <v>1040</v>
      </c>
      <c r="C597" s="1182">
        <f>IF('R8a - Net Debt input'!D276 = "","",'R8a - Net Debt input'!D276)</f>
        <v>42354</v>
      </c>
      <c r="D597" s="1182">
        <f>IF('R8a - Net Debt input'!E276 = "","",'R8a - Net Debt input'!E276)</f>
        <v>46961</v>
      </c>
      <c r="E597" s="1210" t="str">
        <f>IF('R8a - Net Debt input'!F276 = "","",'R8a - Net Debt input'!F276)</f>
        <v>13 YR SWAP: PAY 6M Libor +159 bp GBP RCV 6.50000% GBP 23.0 M MAT: 27-JUL-2028</v>
      </c>
      <c r="F597" s="1211"/>
      <c r="G597" s="1211"/>
      <c r="H597" s="1211"/>
      <c r="I597" s="1212"/>
      <c r="J597" s="353"/>
      <c r="K597" s="353"/>
      <c r="L597" s="1367"/>
      <c r="M597" s="1394">
        <v>0</v>
      </c>
      <c r="N597" s="1394">
        <v>0</v>
      </c>
      <c r="O597" s="1394">
        <v>0</v>
      </c>
      <c r="P597" s="1394">
        <v>0</v>
      </c>
      <c r="Q597" s="1394">
        <v>-1.0180037500000001</v>
      </c>
      <c r="R597" s="1394">
        <v>-1.9</v>
      </c>
      <c r="S597" s="1394">
        <v>0</v>
      </c>
      <c r="T597" s="1394">
        <v>0</v>
      </c>
      <c r="U597" s="1394">
        <v>0</v>
      </c>
      <c r="V597" s="1394">
        <v>0</v>
      </c>
      <c r="W597" s="1394">
        <v>0</v>
      </c>
      <c r="X597" s="1394">
        <v>0</v>
      </c>
      <c r="Y597" s="1394">
        <v>0</v>
      </c>
      <c r="Z597" s="1506"/>
    </row>
    <row r="598" spans="2:26" outlineLevel="1">
      <c r="B598" s="1382" t="s">
        <v>1041</v>
      </c>
      <c r="C598" s="1182">
        <f>IF('R8a - Net Debt input'!D277 = "","",'R8a - Net Debt input'!D277)</f>
        <v>42354</v>
      </c>
      <c r="D598" s="1182">
        <f>IF('R8a - Net Debt input'!E277 = "","",'R8a - Net Debt input'!E277)</f>
        <v>46961</v>
      </c>
      <c r="E598" s="1210" t="str">
        <f>IF('R8a - Net Debt input'!F277 = "","",'R8a - Net Debt input'!F277)</f>
        <v>13 YR SWAP: PAY 6M Libor +171 bp GBP RCV 6.50000% GBP 17.0 M MAT: 27-JUL-2028</v>
      </c>
      <c r="F598" s="1211"/>
      <c r="G598" s="1211"/>
      <c r="H598" s="1211"/>
      <c r="I598" s="1212"/>
      <c r="J598" s="353"/>
      <c r="K598" s="353"/>
      <c r="L598" s="1367"/>
      <c r="M598" s="1394">
        <v>0</v>
      </c>
      <c r="N598" s="1394">
        <v>0</v>
      </c>
      <c r="O598" s="1394">
        <v>0</v>
      </c>
      <c r="P598" s="1394">
        <v>0</v>
      </c>
      <c r="Q598" s="1394">
        <v>-0.73226763000000006</v>
      </c>
      <c r="R598" s="1394">
        <v>-1.3</v>
      </c>
      <c r="S598" s="1394">
        <v>0</v>
      </c>
      <c r="T598" s="1394">
        <v>0</v>
      </c>
      <c r="U598" s="1394">
        <v>0</v>
      </c>
      <c r="V598" s="1394">
        <v>0</v>
      </c>
      <c r="W598" s="1394">
        <v>0</v>
      </c>
      <c r="X598" s="1394">
        <v>0</v>
      </c>
      <c r="Y598" s="1394">
        <v>0</v>
      </c>
      <c r="Z598" s="1506"/>
    </row>
    <row r="599" spans="2:26" outlineLevel="1">
      <c r="B599" s="1382" t="s">
        <v>1042</v>
      </c>
      <c r="C599" s="1182">
        <f>IF('R8a - Net Debt input'!D278 = "","",'R8a - Net Debt input'!D278)</f>
        <v>38401</v>
      </c>
      <c r="D599" s="1182">
        <f>IF('R8a - Net Debt input'!E278 = "","",'R8a - Net Debt input'!E278)</f>
        <v>49369</v>
      </c>
      <c r="E599" s="1210" t="str">
        <f>IF('R8a - Net Debt input'!F278 = "","",'R8a - Net Debt input'!F278)</f>
        <v>30 YR SWAP: PAY 6M Libor +23 bp GBP RCV 5.00000% GBP 40.0 M MAT: 01-MAR-2035</v>
      </c>
      <c r="F599" s="1211"/>
      <c r="G599" s="1211"/>
      <c r="H599" s="1211"/>
      <c r="I599" s="1212"/>
      <c r="J599" s="353"/>
      <c r="K599" s="353"/>
      <c r="L599" s="1367"/>
      <c r="M599" s="1394">
        <v>0</v>
      </c>
      <c r="N599" s="1394">
        <v>0</v>
      </c>
      <c r="O599" s="1394">
        <v>0</v>
      </c>
      <c r="P599" s="1394">
        <v>0</v>
      </c>
      <c r="Q599" s="1394">
        <v>-1.7273987200000001</v>
      </c>
      <c r="R599" s="1394">
        <v>-1.6</v>
      </c>
      <c r="S599" s="1394">
        <v>-1.6</v>
      </c>
      <c r="T599" s="1394">
        <v>-1.8</v>
      </c>
      <c r="U599" s="1394">
        <v>-1.852517</v>
      </c>
      <c r="V599" s="1394">
        <v>-1.7559574199999999</v>
      </c>
      <c r="W599" s="1394">
        <v>-1.5905358999999999</v>
      </c>
      <c r="X599" s="1394">
        <v>-1.50714741</v>
      </c>
      <c r="Y599" s="1394">
        <v>-1.43850451</v>
      </c>
      <c r="Z599" s="1506"/>
    </row>
    <row r="600" spans="2:26" outlineLevel="1">
      <c r="B600" s="1382" t="s">
        <v>1043</v>
      </c>
      <c r="C600" s="1182">
        <f>IF('R8a - Net Debt input'!D279 = "","",'R8a - Net Debt input'!D279)</f>
        <v>38834</v>
      </c>
      <c r="D600" s="1182">
        <f>IF('R8a - Net Debt input'!E279 = "","",'R8a - Net Debt input'!E279)</f>
        <v>49369</v>
      </c>
      <c r="E600" s="1210" t="str">
        <f>IF('R8a - Net Debt input'!F279 = "","",'R8a - Net Debt input'!F279)</f>
        <v>28.8 YR SWAP: PAY 6M Libor +28 bp GBP RCV 5.00000% GBP 13.0 M MAT: 01-MAR-2035</v>
      </c>
      <c r="F600" s="1211"/>
      <c r="G600" s="1211"/>
      <c r="H600" s="1211"/>
      <c r="I600" s="1212"/>
      <c r="J600" s="353"/>
      <c r="K600" s="353"/>
      <c r="L600" s="1367"/>
      <c r="M600" s="1394">
        <v>0</v>
      </c>
      <c r="N600" s="1394">
        <v>0</v>
      </c>
      <c r="O600" s="1394">
        <v>0</v>
      </c>
      <c r="P600" s="1394">
        <v>0</v>
      </c>
      <c r="Q600" s="1394">
        <v>0</v>
      </c>
      <c r="R600" s="1394">
        <v>0</v>
      </c>
      <c r="S600" s="1394">
        <v>0</v>
      </c>
      <c r="T600" s="1394">
        <v>0</v>
      </c>
      <c r="U600" s="1394">
        <v>0</v>
      </c>
      <c r="V600" s="1394">
        <v>0</v>
      </c>
      <c r="W600" s="1394">
        <v>0</v>
      </c>
      <c r="X600" s="1394">
        <v>0</v>
      </c>
      <c r="Y600" s="1394">
        <v>0</v>
      </c>
      <c r="Z600" s="1506"/>
    </row>
    <row r="601" spans="2:26" outlineLevel="1">
      <c r="B601" s="1382" t="s">
        <v>1044</v>
      </c>
      <c r="C601" s="1182">
        <f>IF('R8a - Net Debt input'!D280 = "","",'R8a - Net Debt input'!D280)</f>
        <v>40311</v>
      </c>
      <c r="D601" s="1182">
        <f>IF('R8a - Net Debt input'!E280 = "","",'R8a - Net Debt input'!E280)</f>
        <v>49369</v>
      </c>
      <c r="E601" s="1210" t="str">
        <f>IF('R8a - Net Debt input'!F280 = "","",'R8a - Net Debt input'!F280)</f>
        <v>24.8 YR SWAP: PAY 6M Libor +87 bp GBP RCV 5.00000% GBP 20.0 M MAT: 01-MAR-2035</v>
      </c>
      <c r="F601" s="1211"/>
      <c r="G601" s="1211"/>
      <c r="H601" s="1211"/>
      <c r="I601" s="1212"/>
      <c r="J601" s="353"/>
      <c r="K601" s="353"/>
      <c r="L601" s="1367"/>
      <c r="M601" s="1394">
        <v>0</v>
      </c>
      <c r="N601" s="1394">
        <v>0</v>
      </c>
      <c r="O601" s="1394">
        <v>0</v>
      </c>
      <c r="P601" s="1394">
        <v>0</v>
      </c>
      <c r="Q601" s="1394">
        <v>-0.73519935999999997</v>
      </c>
      <c r="R601" s="1394">
        <v>-0.7</v>
      </c>
      <c r="S601" s="1394">
        <v>-0.6</v>
      </c>
      <c r="T601" s="1394">
        <v>-0.8</v>
      </c>
      <c r="U601" s="1394">
        <v>-0.79811055000000009</v>
      </c>
      <c r="V601" s="1394">
        <v>-0.74947870999999999</v>
      </c>
      <c r="W601" s="1394">
        <v>-0.66641590000000006</v>
      </c>
      <c r="X601" s="1394">
        <v>-0.62507369999999995</v>
      </c>
      <c r="Y601" s="1394">
        <v>-0.59075226000000003</v>
      </c>
      <c r="Z601" s="1506"/>
    </row>
    <row r="602" spans="2:26" outlineLevel="1">
      <c r="B602" s="1382" t="s">
        <v>1045</v>
      </c>
      <c r="C602" s="1182">
        <f>IF('R8a - Net Debt input'!D281 = "","",'R8a - Net Debt input'!D281)</f>
        <v>40676</v>
      </c>
      <c r="D602" s="1182">
        <f>IF('R8a - Net Debt input'!E281 = "","",'R8a - Net Debt input'!E281)</f>
        <v>49369</v>
      </c>
      <c r="E602" s="1210" t="str">
        <f>IF('R8a - Net Debt input'!F281 = "","",'R8a - Net Debt input'!F281)</f>
        <v>23.8 YR SWAP: PAY 5.00000% GBP RCV 6M Libor +94 bp GBP 40.0 M MAT: 01-MAR-2035</v>
      </c>
      <c r="F602" s="1211"/>
      <c r="G602" s="1211"/>
      <c r="H602" s="1211"/>
      <c r="I602" s="1212"/>
      <c r="J602" s="353"/>
      <c r="K602" s="353"/>
      <c r="L602" s="1367"/>
      <c r="M602" s="1394">
        <v>0</v>
      </c>
      <c r="N602" s="1394">
        <v>0</v>
      </c>
      <c r="O602" s="1394">
        <v>0</v>
      </c>
      <c r="P602" s="1394">
        <v>0</v>
      </c>
      <c r="Q602" s="1394">
        <v>1.4427987199999999</v>
      </c>
      <c r="R602" s="1394">
        <v>1.3</v>
      </c>
      <c r="S602" s="1394">
        <v>1.3</v>
      </c>
      <c r="T602" s="1394">
        <v>1.5</v>
      </c>
      <c r="U602" s="1394">
        <v>1.5686967199999999</v>
      </c>
      <c r="V602" s="1394">
        <v>1.4713574199999999</v>
      </c>
      <c r="W602" s="1394">
        <v>1.3051561699999998</v>
      </c>
      <c r="X602" s="1394">
        <v>1.22254741</v>
      </c>
      <c r="Y602" s="1394">
        <v>1.15390452</v>
      </c>
      <c r="Z602" s="1506"/>
    </row>
    <row r="603" spans="2:26" outlineLevel="1">
      <c r="B603" s="1382" t="s">
        <v>1046</v>
      </c>
      <c r="C603" s="1182">
        <f>IF('R8a - Net Debt input'!D282 = "","",'R8a - Net Debt input'!D282)</f>
        <v>41717</v>
      </c>
      <c r="D603" s="1182">
        <f>IF('R8a - Net Debt input'!E282 = "","",'R8a - Net Debt input'!E282)</f>
        <v>49369</v>
      </c>
      <c r="E603" s="1210" t="str">
        <f>IF('R8a - Net Debt input'!F282 = "","",'R8a - Net Debt input'!F282)</f>
        <v>21 YR SWAP: PAY 5.00000% GBP RCV 6M Libor +72 bp GBP 20.0 M MAT: 01-MAR-2035</v>
      </c>
      <c r="F603" s="1211"/>
      <c r="G603" s="1211"/>
      <c r="H603" s="1211"/>
      <c r="I603" s="1212"/>
      <c r="J603" s="353"/>
      <c r="K603" s="353"/>
      <c r="L603" s="1367"/>
      <c r="M603" s="1394">
        <v>0</v>
      </c>
      <c r="N603" s="1394">
        <v>0</v>
      </c>
      <c r="O603" s="1394">
        <v>0</v>
      </c>
      <c r="P603" s="1394">
        <v>0</v>
      </c>
      <c r="Q603" s="1394">
        <v>0.76519936</v>
      </c>
      <c r="R603" s="1394">
        <v>0.7</v>
      </c>
      <c r="S603" s="1394">
        <v>0.4</v>
      </c>
      <c r="T603" s="1394">
        <v>0</v>
      </c>
      <c r="U603" s="1394">
        <v>0</v>
      </c>
      <c r="V603" s="1394">
        <v>0</v>
      </c>
      <c r="W603" s="1394">
        <v>0</v>
      </c>
      <c r="X603" s="1394">
        <v>0</v>
      </c>
      <c r="Y603" s="1394">
        <v>0</v>
      </c>
      <c r="Z603" s="1506"/>
    </row>
    <row r="604" spans="2:26" outlineLevel="1">
      <c r="B604" s="1382" t="s">
        <v>1047</v>
      </c>
      <c r="C604" s="1182">
        <f>IF('R8a - Net Debt input'!D283 = "","",'R8a - Net Debt input'!D283)</f>
        <v>42354</v>
      </c>
      <c r="D604" s="1182">
        <f>IF('R8a - Net Debt input'!E283 = "","",'R8a - Net Debt input'!E283)</f>
        <v>49369</v>
      </c>
      <c r="E604" s="1210" t="str">
        <f>IF('R8a - Net Debt input'!F283 = "","",'R8a - Net Debt input'!F283)</f>
        <v>19.5 YR SWAP: PAY 6M Libor +28 bp GBP RCV 5.00000% GBP 13.0 M MAT: 01-MAR-2035</v>
      </c>
      <c r="F604" s="1211"/>
      <c r="G604" s="1211"/>
      <c r="H604" s="1211"/>
      <c r="I604" s="1212"/>
      <c r="J604" s="353"/>
      <c r="K604" s="353"/>
      <c r="L604" s="1367"/>
      <c r="M604" s="1394">
        <v>0</v>
      </c>
      <c r="N604" s="1394">
        <v>0</v>
      </c>
      <c r="O604" s="1394">
        <v>0</v>
      </c>
      <c r="P604" s="1394">
        <v>0</v>
      </c>
      <c r="Q604" s="1394">
        <v>-0.55431957999999992</v>
      </c>
      <c r="R604" s="1394">
        <v>-0.5</v>
      </c>
      <c r="S604" s="1394">
        <v>0</v>
      </c>
      <c r="T604" s="1394">
        <v>0</v>
      </c>
      <c r="U604" s="1394">
        <v>0</v>
      </c>
      <c r="V604" s="1394">
        <v>0</v>
      </c>
      <c r="W604" s="1394">
        <v>0</v>
      </c>
      <c r="X604" s="1394">
        <v>0</v>
      </c>
      <c r="Y604" s="1394">
        <v>0</v>
      </c>
      <c r="Z604" s="1506"/>
    </row>
    <row r="605" spans="2:26" outlineLevel="1">
      <c r="B605" s="1382" t="s">
        <v>1048</v>
      </c>
      <c r="C605" s="1182">
        <f>IF('R8a - Net Debt input'!D284 = "","",'R8a - Net Debt input'!D284)</f>
        <v>39832</v>
      </c>
      <c r="D605" s="1182">
        <f>IF('R8a - Net Debt input'!E284 = "","",'R8a - Net Debt input'!E284)</f>
        <v>47861</v>
      </c>
      <c r="E605" s="1210" t="str">
        <f>IF('R8a - Net Debt input'!F284 = "","",'R8a - Net Debt input'!F284)</f>
        <v>22.0 YR SWAP: PAY 6M Libor +338 bp GBP RCV 7.37500% GBP 35.0 M MAT: 13-JAN-2031</v>
      </c>
      <c r="F605" s="1211"/>
      <c r="G605" s="1211"/>
      <c r="H605" s="1211"/>
      <c r="I605" s="1212"/>
      <c r="J605" s="353"/>
      <c r="K605" s="353"/>
      <c r="L605" s="1367"/>
      <c r="M605" s="1394">
        <v>0</v>
      </c>
      <c r="N605" s="1394">
        <v>0</v>
      </c>
      <c r="O605" s="1394">
        <v>0</v>
      </c>
      <c r="P605" s="1394">
        <v>0</v>
      </c>
      <c r="Q605" s="1394">
        <v>0</v>
      </c>
      <c r="R605" s="1394">
        <v>0</v>
      </c>
      <c r="S605" s="1394">
        <v>0</v>
      </c>
      <c r="T605" s="1394">
        <v>0</v>
      </c>
      <c r="U605" s="1394">
        <v>0</v>
      </c>
      <c r="V605" s="1394">
        <v>0</v>
      </c>
      <c r="W605" s="1394">
        <v>0</v>
      </c>
      <c r="X605" s="1394">
        <v>0</v>
      </c>
      <c r="Y605" s="1394">
        <v>0</v>
      </c>
      <c r="Z605" s="1506"/>
    </row>
    <row r="606" spans="2:26" outlineLevel="1">
      <c r="B606" s="1382" t="s">
        <v>1049</v>
      </c>
      <c r="C606" s="1182">
        <f>IF('R8a - Net Debt input'!D285 = "","",'R8a - Net Debt input'!D285)</f>
        <v>39832</v>
      </c>
      <c r="D606" s="1182">
        <f>IF('R8a - Net Debt input'!E285 = "","",'R8a - Net Debt input'!E285)</f>
        <v>47861</v>
      </c>
      <c r="E606" s="1210" t="str">
        <f>IF('R8a - Net Debt input'!F285 = "","",'R8a - Net Debt input'!F285)</f>
        <v>22.0 YR SWAP: PAY 6M Libor +341 bp GBP RCV 7.37500% GBP 35.0 M MAT: 13-JAN-2031</v>
      </c>
      <c r="F606" s="1211"/>
      <c r="G606" s="1211"/>
      <c r="H606" s="1211"/>
      <c r="I606" s="1212"/>
      <c r="J606" s="353"/>
      <c r="K606" s="353"/>
      <c r="L606" s="1367"/>
      <c r="M606" s="1394">
        <v>0</v>
      </c>
      <c r="N606" s="1394">
        <v>0</v>
      </c>
      <c r="O606" s="1394">
        <v>0</v>
      </c>
      <c r="P606" s="1394">
        <v>0</v>
      </c>
      <c r="Q606" s="1394">
        <v>-1.2135735400000001</v>
      </c>
      <c r="R606" s="1394">
        <v>-1.1000000000000001</v>
      </c>
      <c r="S606" s="1394">
        <v>-1.1000000000000001</v>
      </c>
      <c r="T606" s="1394">
        <v>-0.4</v>
      </c>
      <c r="U606" s="1394">
        <v>0</v>
      </c>
      <c r="V606" s="1394">
        <v>0</v>
      </c>
      <c r="W606" s="1394">
        <v>0</v>
      </c>
      <c r="X606" s="1394">
        <v>0</v>
      </c>
      <c r="Y606" s="1394">
        <v>0</v>
      </c>
      <c r="Z606" s="1506"/>
    </row>
    <row r="607" spans="2:26" outlineLevel="1">
      <c r="B607" s="1382" t="s">
        <v>1050</v>
      </c>
      <c r="C607" s="1182">
        <f>IF('R8a - Net Debt input'!D286 = "","",'R8a - Net Debt input'!D286)</f>
        <v>39832</v>
      </c>
      <c r="D607" s="1182">
        <f>IF('R8a - Net Debt input'!E286 = "","",'R8a - Net Debt input'!E286)</f>
        <v>47861</v>
      </c>
      <c r="E607" s="1210" t="str">
        <f>IF('R8a - Net Debt input'!F286 = "","",'R8a - Net Debt input'!F286)</f>
        <v>22.0 YR SWAP: PAY 6M Libor +337 bp GBP RCV 7.37500% GBP 40.0 M MAT: 13-JAN-2031</v>
      </c>
      <c r="F607" s="1211"/>
      <c r="G607" s="1211"/>
      <c r="H607" s="1211"/>
      <c r="I607" s="1212"/>
      <c r="J607" s="353"/>
      <c r="K607" s="353"/>
      <c r="L607" s="1367"/>
      <c r="M607" s="1394">
        <v>0</v>
      </c>
      <c r="N607" s="1394">
        <v>0</v>
      </c>
      <c r="O607" s="1394">
        <v>0</v>
      </c>
      <c r="P607" s="1394">
        <v>0</v>
      </c>
      <c r="Q607" s="1394">
        <v>-1.4000124299999999</v>
      </c>
      <c r="R607" s="1394">
        <v>-1.3</v>
      </c>
      <c r="S607" s="1394">
        <v>-1.2</v>
      </c>
      <c r="T607" s="1394">
        <v>-1.4</v>
      </c>
      <c r="U607" s="1394">
        <v>-1.54571657</v>
      </c>
      <c r="V607" s="1394">
        <v>-1.44966829</v>
      </c>
      <c r="W607" s="1394">
        <v>-1.28895969</v>
      </c>
      <c r="X607" s="1394">
        <v>-1.1910626799999999</v>
      </c>
      <c r="Y607" s="1394">
        <v>-1.1313561599999999</v>
      </c>
      <c r="Z607" s="1506"/>
    </row>
    <row r="608" spans="2:26" outlineLevel="1">
      <c r="B608" s="1382" t="s">
        <v>1051</v>
      </c>
      <c r="C608" s="1182">
        <f>IF('R8a - Net Debt input'!D287 = "","",'R8a - Net Debt input'!D287)</f>
        <v>39834</v>
      </c>
      <c r="D608" s="1182">
        <f>IF('R8a - Net Debt input'!E287 = "","",'R8a - Net Debt input'!E287)</f>
        <v>47861</v>
      </c>
      <c r="E608" s="1210" t="str">
        <f>IF('R8a - Net Debt input'!F287 = "","",'R8a - Net Debt input'!F287)</f>
        <v>22.0 YR SWAP: PAY 6M Libor +348 bp GBP RCV 7.37500% GBP 24.0 M MAT: 13-JAN-2031</v>
      </c>
      <c r="F608" s="1211"/>
      <c r="G608" s="1211"/>
      <c r="H608" s="1211"/>
      <c r="I608" s="1212"/>
      <c r="J608" s="353"/>
      <c r="K608" s="353"/>
      <c r="L608" s="1367"/>
      <c r="M608" s="1394">
        <v>0</v>
      </c>
      <c r="N608" s="1394">
        <v>0</v>
      </c>
      <c r="O608" s="1394">
        <v>0</v>
      </c>
      <c r="P608" s="1394">
        <v>0</v>
      </c>
      <c r="Q608" s="1394">
        <v>-0.81466938</v>
      </c>
      <c r="R608" s="1394">
        <v>-0.8</v>
      </c>
      <c r="S608" s="1394">
        <v>-0.7</v>
      </c>
      <c r="T608" s="1394">
        <v>-0.8</v>
      </c>
      <c r="U608" s="1394">
        <v>-0.90229899000000002</v>
      </c>
      <c r="V608" s="1394">
        <v>-0.84460097999999995</v>
      </c>
      <c r="W608" s="1394">
        <v>-0.74810677000000003</v>
      </c>
      <c r="X608" s="1394">
        <v>-0.68943761000000003</v>
      </c>
      <c r="Y608" s="1394">
        <v>-0.65361369999999996</v>
      </c>
      <c r="Z608" s="1506"/>
    </row>
    <row r="609" spans="2:26" outlineLevel="1">
      <c r="B609" s="1382" t="s">
        <v>1052</v>
      </c>
      <c r="C609" s="1182">
        <f>IF('R8a - Net Debt input'!D288 = "","",'R8a - Net Debt input'!D288)</f>
        <v>39834</v>
      </c>
      <c r="D609" s="1182">
        <f>IF('R8a - Net Debt input'!E288 = "","",'R8a - Net Debt input'!E288)</f>
        <v>47861</v>
      </c>
      <c r="E609" s="1210" t="str">
        <f>IF('R8a - Net Debt input'!F288 = "","",'R8a - Net Debt input'!F288)</f>
        <v>22.0 YR SWAP: PAY 6M Libor +339 bp GBP RCV 7.37500% GBP 36.0 M MAT: 13-JAN-2031</v>
      </c>
      <c r="F609" s="1211"/>
      <c r="G609" s="1211"/>
      <c r="H609" s="1211"/>
      <c r="I609" s="1212"/>
      <c r="J609" s="353"/>
      <c r="K609" s="353"/>
      <c r="L609" s="1367"/>
      <c r="M609" s="1394">
        <v>0</v>
      </c>
      <c r="N609" s="1394">
        <v>0</v>
      </c>
      <c r="O609" s="1394">
        <v>0</v>
      </c>
      <c r="P609" s="1394">
        <v>0</v>
      </c>
      <c r="Q609" s="1394">
        <v>-1.2554865299999998</v>
      </c>
      <c r="R609" s="1394">
        <v>-1.2</v>
      </c>
      <c r="S609" s="1394">
        <v>-1.1000000000000001</v>
      </c>
      <c r="T609" s="1394">
        <v>-0.4</v>
      </c>
      <c r="U609" s="1394">
        <v>0</v>
      </c>
      <c r="V609" s="1394">
        <v>0</v>
      </c>
      <c r="W609" s="1394">
        <v>0</v>
      </c>
      <c r="X609" s="1394">
        <v>0</v>
      </c>
      <c r="Y609" s="1394">
        <v>0</v>
      </c>
      <c r="Z609" s="1506"/>
    </row>
    <row r="610" spans="2:26" outlineLevel="1">
      <c r="B610" s="1382" t="s">
        <v>1053</v>
      </c>
      <c r="C610" s="1182">
        <f>IF('R8a - Net Debt input'!D289 = "","",'R8a - Net Debt input'!D289)</f>
        <v>40007</v>
      </c>
      <c r="D610" s="1182">
        <f>IF('R8a - Net Debt input'!E289 = "","",'R8a - Net Debt input'!E289)</f>
        <v>47861</v>
      </c>
      <c r="E610" s="1210" t="str">
        <f>IF('R8a - Net Debt input'!F289 = "","",'R8a - Net Debt input'!F289)</f>
        <v>21.5 YR SWAP: PAY 7.37500% GBP RCV 6M Libor +304 bp GBP 19.0 M MAT: 13-JAN-2031</v>
      </c>
      <c r="F610" s="1211"/>
      <c r="G610" s="1211"/>
      <c r="H610" s="1211"/>
      <c r="I610" s="1212"/>
      <c r="J610" s="353"/>
      <c r="K610" s="353"/>
      <c r="L610" s="1367"/>
      <c r="M610" s="1394">
        <v>0</v>
      </c>
      <c r="N610" s="1394">
        <v>0</v>
      </c>
      <c r="O610" s="1394">
        <v>0</v>
      </c>
      <c r="P610" s="1394">
        <v>0</v>
      </c>
      <c r="Q610" s="1394">
        <v>0.72785841999999989</v>
      </c>
      <c r="R610" s="1394">
        <v>0.7</v>
      </c>
      <c r="S610" s="1394">
        <v>0.6</v>
      </c>
      <c r="T610" s="1394">
        <v>-0.4</v>
      </c>
      <c r="U610" s="1394">
        <v>0</v>
      </c>
      <c r="V610" s="1394">
        <v>0</v>
      </c>
      <c r="W610" s="1394">
        <v>0</v>
      </c>
      <c r="X610" s="1394">
        <v>0</v>
      </c>
      <c r="Y610" s="1394">
        <v>0</v>
      </c>
      <c r="Z610" s="1506"/>
    </row>
    <row r="611" spans="2:26" outlineLevel="1">
      <c r="B611" s="1382" t="s">
        <v>1054</v>
      </c>
      <c r="C611" s="1182">
        <f>IF('R8a - Net Debt input'!D290 = "","",'R8a - Net Debt input'!D290)</f>
        <v>40042</v>
      </c>
      <c r="D611" s="1182">
        <f>IF('R8a - Net Debt input'!E290 = "","",'R8a - Net Debt input'!E290)</f>
        <v>47861</v>
      </c>
      <c r="E611" s="1210" t="str">
        <f>IF('R8a - Net Debt input'!F290 = "","",'R8a - Net Debt input'!F290)</f>
        <v>21.4 YR SWAP: PAY 7.37500% GBP RCV 6M Libor +301 bp GBP 19.0 M MAT: 13-JAN-2031</v>
      </c>
      <c r="F611" s="1211"/>
      <c r="G611" s="1211"/>
      <c r="H611" s="1211"/>
      <c r="I611" s="1212"/>
      <c r="J611" s="353"/>
      <c r="K611" s="353"/>
      <c r="L611" s="1367"/>
      <c r="M611" s="1394">
        <v>0</v>
      </c>
      <c r="N611" s="1394">
        <v>0</v>
      </c>
      <c r="O611" s="1394">
        <v>0</v>
      </c>
      <c r="P611" s="1394">
        <v>0</v>
      </c>
      <c r="Q611" s="1394">
        <v>0.73349413999999991</v>
      </c>
      <c r="R611" s="1394">
        <v>0.7</v>
      </c>
      <c r="S611" s="1394">
        <v>0.5</v>
      </c>
      <c r="T611" s="1394">
        <v>0</v>
      </c>
      <c r="U611" s="1394">
        <v>0</v>
      </c>
      <c r="V611" s="1394">
        <v>0</v>
      </c>
      <c r="W611" s="1394">
        <v>0</v>
      </c>
      <c r="X611" s="1394">
        <v>0</v>
      </c>
      <c r="Y611" s="1394">
        <v>0</v>
      </c>
      <c r="Z611" s="1506"/>
    </row>
    <row r="612" spans="2:26" outlineLevel="1">
      <c r="B612" s="1382" t="s">
        <v>1055</v>
      </c>
      <c r="C612" s="1182">
        <f>IF('R8a - Net Debt input'!D291 = "","",'R8a - Net Debt input'!D291)</f>
        <v>40086</v>
      </c>
      <c r="D612" s="1182">
        <f>IF('R8a - Net Debt input'!E291 = "","",'R8a - Net Debt input'!E291)</f>
        <v>47861</v>
      </c>
      <c r="E612" s="1210" t="str">
        <f>IF('R8a - Net Debt input'!F291 = "","",'R8a - Net Debt input'!F291)</f>
        <v>21.3 YR SWAP: PAY 7.37500% GBP RCV 6M Libor +316 bp GBP 19.0 M MAT: 13-JAN-2031</v>
      </c>
      <c r="F612" s="1211"/>
      <c r="G612" s="1211"/>
      <c r="H612" s="1211"/>
      <c r="I612" s="1212"/>
      <c r="J612" s="353"/>
      <c r="K612" s="353"/>
      <c r="L612" s="1367"/>
      <c r="M612" s="1394">
        <v>0</v>
      </c>
      <c r="N612" s="1394">
        <v>0</v>
      </c>
      <c r="O612" s="1394">
        <v>0</v>
      </c>
      <c r="P612" s="1394">
        <v>0</v>
      </c>
      <c r="Q612" s="1394">
        <v>0.70493348999999983</v>
      </c>
      <c r="R612" s="1394">
        <v>0.7</v>
      </c>
      <c r="S612" s="1394">
        <v>0.6</v>
      </c>
      <c r="T612" s="1394">
        <v>0.3</v>
      </c>
      <c r="U612" s="1394">
        <v>0</v>
      </c>
      <c r="V612" s="1394">
        <v>0</v>
      </c>
      <c r="W612" s="1394">
        <v>0</v>
      </c>
      <c r="X612" s="1394">
        <v>0</v>
      </c>
      <c r="Y612" s="1394">
        <v>0</v>
      </c>
      <c r="Z612" s="1506"/>
    </row>
    <row r="613" spans="2:26" outlineLevel="1">
      <c r="B613" s="1382" t="s">
        <v>1056</v>
      </c>
      <c r="C613" s="1182">
        <f>IF('R8a - Net Debt input'!D292 = "","",'R8a - Net Debt input'!D292)</f>
        <v>40298</v>
      </c>
      <c r="D613" s="1182">
        <f>IF('R8a - Net Debt input'!E292 = "","",'R8a - Net Debt input'!E292)</f>
        <v>47861</v>
      </c>
      <c r="E613" s="1210" t="str">
        <f>IF('R8a - Net Debt input'!F292 = "","",'R8a - Net Debt input'!F292)</f>
        <v>20.7 YR SWAP: PAY 6M Libor +311 bp GBP RCV 7.37500% GBP 38.0 M MAT: 13-JAN-2031</v>
      </c>
      <c r="F613" s="1211"/>
      <c r="G613" s="1211"/>
      <c r="H613" s="1211"/>
      <c r="I613" s="1212"/>
      <c r="J613" s="353"/>
      <c r="K613" s="353"/>
      <c r="L613" s="1367"/>
      <c r="M613" s="1394">
        <v>0</v>
      </c>
      <c r="N613" s="1394">
        <v>0</v>
      </c>
      <c r="O613" s="1394">
        <v>0</v>
      </c>
      <c r="P613" s="1394">
        <v>0</v>
      </c>
      <c r="Q613" s="1394">
        <v>-1.4293531799999999</v>
      </c>
      <c r="R613" s="1394">
        <v>-1.4</v>
      </c>
      <c r="S613" s="1394">
        <v>-1.3</v>
      </c>
      <c r="T613" s="1394">
        <v>-1.4</v>
      </c>
      <c r="U613" s="1394">
        <v>-1.5669600700000001</v>
      </c>
      <c r="V613" s="1394">
        <v>-1.47598487</v>
      </c>
      <c r="W613" s="1394">
        <v>-1.3235823899999999</v>
      </c>
      <c r="X613" s="1394">
        <v>-1.2303095500000001</v>
      </c>
      <c r="Y613" s="1394">
        <v>-1.1735883500000002</v>
      </c>
      <c r="Z613" s="1506"/>
    </row>
    <row r="614" spans="2:26" outlineLevel="1">
      <c r="B614" s="1382" t="s">
        <v>1057</v>
      </c>
      <c r="C614" s="1182">
        <f>IF('R8a - Net Debt input'!D293 = "","",'R8a - Net Debt input'!D293)</f>
        <v>40302</v>
      </c>
      <c r="D614" s="1182">
        <f>IF('R8a - Net Debt input'!E293 = "","",'R8a - Net Debt input'!E293)</f>
        <v>47861</v>
      </c>
      <c r="E614" s="1210" t="str">
        <f>IF('R8a - Net Debt input'!F293 = "","",'R8a - Net Debt input'!F293)</f>
        <v>20.7 YR SWAP: PAY 6M Libor +315 bp GBP RCV 7.37500% GBP 38.0 M MAT: 13-JAN-2031</v>
      </c>
      <c r="F614" s="1211"/>
      <c r="G614" s="1211"/>
      <c r="H614" s="1211"/>
      <c r="I614" s="1212"/>
      <c r="J614" s="353"/>
      <c r="K614" s="353"/>
      <c r="L614" s="1367"/>
      <c r="M614" s="1394">
        <v>0</v>
      </c>
      <c r="N614" s="1394">
        <v>0</v>
      </c>
      <c r="O614" s="1394">
        <v>0</v>
      </c>
      <c r="P614" s="1394">
        <v>0</v>
      </c>
      <c r="Q614" s="1394">
        <v>-1.4159802999999997</v>
      </c>
      <c r="R614" s="1394">
        <v>-1.3</v>
      </c>
      <c r="S614" s="1394">
        <v>-1</v>
      </c>
      <c r="T614" s="1394">
        <v>0</v>
      </c>
      <c r="U614" s="1394">
        <v>0</v>
      </c>
      <c r="V614" s="1394">
        <v>0</v>
      </c>
      <c r="W614" s="1394">
        <v>0</v>
      </c>
      <c r="X614" s="1394">
        <v>0</v>
      </c>
      <c r="Y614" s="1394">
        <v>0</v>
      </c>
      <c r="Z614" s="1506"/>
    </row>
    <row r="615" spans="2:26" outlineLevel="1">
      <c r="B615" s="1382" t="s">
        <v>1058</v>
      </c>
      <c r="C615" s="1182">
        <f>IF('R8a - Net Debt input'!D294 = "","",'R8a - Net Debt input'!D294)</f>
        <v>40302</v>
      </c>
      <c r="D615" s="1182">
        <f>IF('R8a - Net Debt input'!E294 = "","",'R8a - Net Debt input'!E294)</f>
        <v>47861</v>
      </c>
      <c r="E615" s="1210" t="str">
        <f>IF('R8a - Net Debt input'!F294 = "","",'R8a - Net Debt input'!F294)</f>
        <v>20.7 YR SWAP: PAY 6M Libor +315 bp GBP RCV 7.37500% GBP 38.0 M MAT: 13-JAN-2031</v>
      </c>
      <c r="F615" s="1211"/>
      <c r="G615" s="1211"/>
      <c r="H615" s="1211"/>
      <c r="I615" s="1212"/>
      <c r="J615" s="353"/>
      <c r="K615" s="353"/>
      <c r="L615" s="1367"/>
      <c r="M615" s="1394">
        <v>0</v>
      </c>
      <c r="N615" s="1394">
        <v>0</v>
      </c>
      <c r="O615" s="1394">
        <v>0</v>
      </c>
      <c r="P615" s="1394">
        <v>0</v>
      </c>
      <c r="Q615" s="1394">
        <v>-1.41464301</v>
      </c>
      <c r="R615" s="1394">
        <v>-1.3</v>
      </c>
      <c r="S615" s="1394">
        <v>-1.3</v>
      </c>
      <c r="T615" s="1394">
        <v>-1.4</v>
      </c>
      <c r="U615" s="1394">
        <v>-1.5523701399999998</v>
      </c>
      <c r="V615" s="1394">
        <v>-1.4613548700000001</v>
      </c>
      <c r="W615" s="1394">
        <v>-1.3089123</v>
      </c>
      <c r="X615" s="1394">
        <v>-1.2156795499999999</v>
      </c>
      <c r="Y615" s="1394">
        <v>-1.15895835</v>
      </c>
      <c r="Z615" s="1506"/>
    </row>
    <row r="616" spans="2:26" outlineLevel="1">
      <c r="B616" s="1382" t="s">
        <v>1059</v>
      </c>
      <c r="C616" s="1182">
        <f>IF('R8a - Net Debt input'!D295 = "","",'R8a - Net Debt input'!D295)</f>
        <v>40311</v>
      </c>
      <c r="D616" s="1182">
        <f>IF('R8a - Net Debt input'!E295 = "","",'R8a - Net Debt input'!E295)</f>
        <v>47861</v>
      </c>
      <c r="E616" s="1210" t="str">
        <f>IF('R8a - Net Debt input'!F295 = "","",'R8a - Net Debt input'!F295)</f>
        <v>20.7 YR SWAP: PAY 6M Libor +320 bp GBP RCV 7.37500% GBP 48.0 M MAT: 13-JAN-2031</v>
      </c>
      <c r="F616" s="1211"/>
      <c r="G616" s="1211"/>
      <c r="H616" s="1211"/>
      <c r="I616" s="1212"/>
      <c r="J616" s="353"/>
      <c r="K616" s="353"/>
      <c r="L616" s="1367"/>
      <c r="M616" s="1394">
        <v>0</v>
      </c>
      <c r="N616" s="1394">
        <v>0</v>
      </c>
      <c r="O616" s="1394">
        <v>0</v>
      </c>
      <c r="P616" s="1394">
        <v>0</v>
      </c>
      <c r="Q616" s="1394">
        <v>-1.7656817600000001</v>
      </c>
      <c r="R616" s="1394">
        <v>-1.7</v>
      </c>
      <c r="S616" s="1394">
        <v>-1.6</v>
      </c>
      <c r="T616" s="1394">
        <v>-1.8</v>
      </c>
      <c r="U616" s="1394">
        <v>-1.93982648</v>
      </c>
      <c r="V616" s="1394">
        <v>-1.8248019600000001</v>
      </c>
      <c r="W616" s="1394">
        <v>-1.63218504</v>
      </c>
      <c r="X616" s="1394">
        <v>-1.5144752100000001</v>
      </c>
      <c r="Y616" s="1394">
        <v>-1.4428273899999999</v>
      </c>
      <c r="Z616" s="1506"/>
    </row>
    <row r="617" spans="2:26" outlineLevel="1">
      <c r="B617" s="1382" t="s">
        <v>1060</v>
      </c>
      <c r="C617" s="1182">
        <f>IF('R8a - Net Debt input'!D296 = "","",'R8a - Net Debt input'!D296)</f>
        <v>40400</v>
      </c>
      <c r="D617" s="1182">
        <f>IF('R8a - Net Debt input'!E296 = "","",'R8a - Net Debt input'!E296)</f>
        <v>47861</v>
      </c>
      <c r="E617" s="1210" t="str">
        <f>IF('R8a - Net Debt input'!F296 = "","",'R8a - Net Debt input'!F296)</f>
        <v>18.5 YR SWAP: PAY 7.37500% GBP RCV 6M Libor +309 bp GBP 50.0 M MAT: 13-JAN-2031</v>
      </c>
      <c r="F617" s="1211"/>
      <c r="G617" s="1211"/>
      <c r="H617" s="1211"/>
      <c r="I617" s="1212"/>
      <c r="J617" s="353"/>
      <c r="K617" s="353"/>
      <c r="L617" s="1367"/>
      <c r="M617" s="1394">
        <v>0</v>
      </c>
      <c r="N617" s="1394">
        <v>0</v>
      </c>
      <c r="O617" s="1394">
        <v>0</v>
      </c>
      <c r="P617" s="1394">
        <v>0</v>
      </c>
      <c r="Q617" s="1394">
        <v>1.8932963600000001</v>
      </c>
      <c r="R617" s="1394">
        <v>1.8</v>
      </c>
      <c r="S617" s="1394">
        <v>1.7</v>
      </c>
      <c r="T617" s="1394">
        <v>0.7</v>
      </c>
      <c r="U617" s="1394">
        <v>0</v>
      </c>
      <c r="V617" s="1394">
        <v>0</v>
      </c>
      <c r="W617" s="1394">
        <v>0</v>
      </c>
      <c r="X617" s="1394">
        <v>0</v>
      </c>
      <c r="Y617" s="1394">
        <v>0</v>
      </c>
      <c r="Z617" s="1506"/>
    </row>
    <row r="618" spans="2:26" outlineLevel="1">
      <c r="B618" s="1382" t="s">
        <v>1061</v>
      </c>
      <c r="C618" s="1182">
        <f>IF('R8a - Net Debt input'!D297 = "","",'R8a - Net Debt input'!D297)</f>
        <v>40400</v>
      </c>
      <c r="D618" s="1182">
        <f>IF('R8a - Net Debt input'!E297 = "","",'R8a - Net Debt input'!E297)</f>
        <v>47861</v>
      </c>
      <c r="E618" s="1210" t="str">
        <f>IF('R8a - Net Debt input'!F297 = "","",'R8a - Net Debt input'!F297)</f>
        <v>18.5 YR SWAP: PAY 7.37500% GBP RCV 6M Libor +310 bp GBP 50.0 M MAT: 13-JAN-2031</v>
      </c>
      <c r="F618" s="1211"/>
      <c r="G618" s="1211"/>
      <c r="H618" s="1211"/>
      <c r="I618" s="1212"/>
      <c r="J618" s="353"/>
      <c r="K618" s="353"/>
      <c r="L618" s="1367"/>
      <c r="M618" s="1394">
        <v>0</v>
      </c>
      <c r="N618" s="1394">
        <v>0</v>
      </c>
      <c r="O618" s="1394">
        <v>0</v>
      </c>
      <c r="P618" s="1394">
        <v>0</v>
      </c>
      <c r="Q618" s="1394">
        <v>1.8880175899999998</v>
      </c>
      <c r="R618" s="1394">
        <v>1.8</v>
      </c>
      <c r="S618" s="1394">
        <v>1.4</v>
      </c>
      <c r="T618" s="1394">
        <v>0.6</v>
      </c>
      <c r="U618" s="1394">
        <v>0.62070591000000008</v>
      </c>
      <c r="V618" s="1394">
        <v>0.58480060999999994</v>
      </c>
      <c r="W618" s="1394">
        <v>0.52464768000000006</v>
      </c>
      <c r="X618" s="1394">
        <v>0.48782350000000002</v>
      </c>
      <c r="Y618" s="1394">
        <v>0.46543356000000002</v>
      </c>
      <c r="Z618" s="1506"/>
    </row>
    <row r="619" spans="2:26" outlineLevel="1">
      <c r="B619" s="1382" t="s">
        <v>1062</v>
      </c>
      <c r="C619" s="1182">
        <f>IF('R8a - Net Debt input'!D298 = "","",'R8a - Net Debt input'!D298)</f>
        <v>40401</v>
      </c>
      <c r="D619" s="1182">
        <f>IF('R8a - Net Debt input'!E298 = "","",'R8a - Net Debt input'!E298)</f>
        <v>47861</v>
      </c>
      <c r="E619" s="1210" t="str">
        <f>IF('R8a - Net Debt input'!F298 = "","",'R8a - Net Debt input'!F298)</f>
        <v>18.5 YR SWAP: PAY 7.37500% GBP RCV 6M Libor +308 bp GBP 100.0 M MAT: 13-JAN-2031</v>
      </c>
      <c r="F619" s="1211"/>
      <c r="G619" s="1211"/>
      <c r="H619" s="1211"/>
      <c r="I619" s="1212"/>
      <c r="J619" s="353"/>
      <c r="K619" s="353"/>
      <c r="L619" s="1367"/>
      <c r="M619" s="1394">
        <v>0</v>
      </c>
      <c r="N619" s="1394">
        <v>0</v>
      </c>
      <c r="O619" s="1394">
        <v>0</v>
      </c>
      <c r="P619" s="1394">
        <v>0</v>
      </c>
      <c r="Q619" s="1394">
        <v>3.7966475099999997</v>
      </c>
      <c r="R619" s="1394">
        <v>3.6</v>
      </c>
      <c r="S619" s="1394">
        <v>3.4</v>
      </c>
      <c r="T619" s="1394">
        <v>1.4</v>
      </c>
      <c r="U619" s="1394">
        <v>0</v>
      </c>
      <c r="V619" s="1394">
        <v>0</v>
      </c>
      <c r="W619" s="1394">
        <v>0</v>
      </c>
      <c r="X619" s="1394">
        <v>0</v>
      </c>
      <c r="Y619" s="1394">
        <v>0</v>
      </c>
      <c r="Z619" s="1506"/>
    </row>
    <row r="620" spans="2:26" outlineLevel="1">
      <c r="B620" s="1382" t="s">
        <v>1063</v>
      </c>
      <c r="C620" s="1182">
        <f>IF('R8a - Net Debt input'!D299 = "","",'R8a - Net Debt input'!D299)</f>
        <v>41058</v>
      </c>
      <c r="D620" s="1182">
        <f>IF('R8a - Net Debt input'!E299 = "","",'R8a - Net Debt input'!E299)</f>
        <v>47861</v>
      </c>
      <c r="E620" s="1210" t="str">
        <f>IF('R8a - Net Debt input'!F299 = "","",'R8a - Net Debt input'!F299)</f>
        <v>18.6 YR SWAP: PAY 6M Libor +456 bp GBP RCV 7.37500% GBP 35.0 M MAT: 13-JAN-2031</v>
      </c>
      <c r="F620" s="1211"/>
      <c r="G620" s="1211"/>
      <c r="H620" s="1211"/>
      <c r="I620" s="1212"/>
      <c r="J620" s="353"/>
      <c r="K620" s="353"/>
      <c r="L620" s="1367"/>
      <c r="M620" s="1394">
        <v>0</v>
      </c>
      <c r="N620" s="1394">
        <v>0</v>
      </c>
      <c r="O620" s="1394">
        <v>0</v>
      </c>
      <c r="P620" s="1394">
        <v>0</v>
      </c>
      <c r="Q620" s="1394">
        <v>-0.80570081000000005</v>
      </c>
      <c r="R620" s="1394">
        <v>-0.7</v>
      </c>
      <c r="S620" s="1394">
        <v>-0.7</v>
      </c>
      <c r="T620" s="1394">
        <v>-0.3</v>
      </c>
      <c r="U620" s="1394">
        <v>0</v>
      </c>
      <c r="V620" s="1394">
        <v>0</v>
      </c>
      <c r="W620" s="1394">
        <v>0</v>
      </c>
      <c r="X620" s="1394">
        <v>0</v>
      </c>
      <c r="Y620" s="1394">
        <v>0</v>
      </c>
      <c r="Z620" s="1506"/>
    </row>
    <row r="621" spans="2:26" outlineLevel="1">
      <c r="B621" s="1382" t="s">
        <v>1064</v>
      </c>
      <c r="C621" s="1182">
        <f>IF('R8a - Net Debt input'!D300 = "","",'R8a - Net Debt input'!D300)</f>
        <v>41389</v>
      </c>
      <c r="D621" s="1182">
        <f>IF('R8a - Net Debt input'!E300 = "","",'R8a - Net Debt input'!E300)</f>
        <v>47861</v>
      </c>
      <c r="E621" s="1210" t="str">
        <f>IF('R8a - Net Debt input'!F300 = "","",'R8a - Net Debt input'!F300)</f>
        <v>17.7 YR SWAP: PAY 6M Libor +474 bp GBP RCV 7.37500% GBP 167.6 M MAT: 13-JAN-2031</v>
      </c>
      <c r="F621" s="1211"/>
      <c r="G621" s="1211"/>
      <c r="H621" s="1211"/>
      <c r="I621" s="1212"/>
      <c r="J621" s="353"/>
      <c r="K621" s="353"/>
      <c r="L621" s="1367"/>
      <c r="M621" s="1394">
        <v>0</v>
      </c>
      <c r="N621" s="1394">
        <v>0</v>
      </c>
      <c r="O621" s="1394">
        <v>0</v>
      </c>
      <c r="P621" s="1394">
        <v>0</v>
      </c>
      <c r="Q621" s="1394">
        <v>-3.5702024800000003</v>
      </c>
      <c r="R621" s="1394">
        <v>-3.3</v>
      </c>
      <c r="S621" s="1394">
        <v>-2.9</v>
      </c>
      <c r="T621" s="1394">
        <v>-1.2</v>
      </c>
      <c r="U621" s="1394">
        <v>0</v>
      </c>
      <c r="V621" s="1394">
        <v>0</v>
      </c>
      <c r="W621" s="1394">
        <v>0</v>
      </c>
      <c r="X621" s="1394">
        <v>0</v>
      </c>
      <c r="Y621" s="1394">
        <v>0</v>
      </c>
      <c r="Z621" s="1506"/>
    </row>
    <row r="622" spans="2:26" outlineLevel="1">
      <c r="B622" s="1382" t="s">
        <v>1065</v>
      </c>
      <c r="C622" s="1182">
        <f>IF('R8a - Net Debt input'!D301 = "","",'R8a - Net Debt input'!D301)</f>
        <v>41505</v>
      </c>
      <c r="D622" s="1182">
        <f>IF('R8a - Net Debt input'!E301 = "","",'R8a - Net Debt input'!E301)</f>
        <v>47861</v>
      </c>
      <c r="E622" s="1210" t="str">
        <f>IF('R8a - Net Debt input'!F301 = "","",'R8a - Net Debt input'!F301)</f>
        <v>15 YR SWAP: PAY 7.37500% GBP RCV 6M Libor +433 bp GBP 167.6 M MAT: 13-JAN-2031</v>
      </c>
      <c r="F622" s="1211"/>
      <c r="G622" s="1211"/>
      <c r="H622" s="1211"/>
      <c r="I622" s="1212"/>
      <c r="J622" s="353"/>
      <c r="K622" s="353"/>
      <c r="L622" s="1367"/>
      <c r="M622" s="1394">
        <v>0</v>
      </c>
      <c r="N622" s="1394">
        <v>0</v>
      </c>
      <c r="O622" s="1394">
        <v>0</v>
      </c>
      <c r="P622" s="1394">
        <v>0</v>
      </c>
      <c r="Q622" s="1394">
        <v>4.255270470000001</v>
      </c>
      <c r="R622" s="1394">
        <v>3.9</v>
      </c>
      <c r="S622" s="1394">
        <v>3.6</v>
      </c>
      <c r="T622" s="1394">
        <v>2.5</v>
      </c>
      <c r="U622" s="1394">
        <v>1.8338736899999999</v>
      </c>
      <c r="V622" s="1394">
        <v>1.6809475600000001</v>
      </c>
      <c r="W622" s="1394">
        <v>1.42618142</v>
      </c>
      <c r="X622" s="1394">
        <v>1.2736437199999999</v>
      </c>
      <c r="Y622" s="1394">
        <v>1.17960595</v>
      </c>
      <c r="Z622" s="1506"/>
    </row>
    <row r="623" spans="2:26" outlineLevel="1">
      <c r="B623" s="1382" t="s">
        <v>1066</v>
      </c>
      <c r="C623" s="1182">
        <f>IF('R8a - Net Debt input'!D302 = "","",'R8a - Net Debt input'!D302)</f>
        <v>41607</v>
      </c>
      <c r="D623" s="1182">
        <f>IF('R8a - Net Debt input'!E302 = "","",'R8a - Net Debt input'!E302)</f>
        <v>47861</v>
      </c>
      <c r="E623" s="1210" t="str">
        <f>IF('R8a - Net Debt input'!F302 = "","",'R8a - Net Debt input'!F302)</f>
        <v>18 YR SWAP: PAY 7.37500% GBP RCV 6M Libor +311 bp GBP 19.0 M MAT: 13-JAN-2031</v>
      </c>
      <c r="F623" s="1211"/>
      <c r="G623" s="1211"/>
      <c r="H623" s="1211"/>
      <c r="I623" s="1212"/>
      <c r="J623" s="353"/>
      <c r="K623" s="353"/>
      <c r="L623" s="1367"/>
      <c r="M623" s="1394">
        <v>0</v>
      </c>
      <c r="N623" s="1394">
        <v>0</v>
      </c>
      <c r="O623" s="1394">
        <v>0</v>
      </c>
      <c r="P623" s="1394">
        <v>0</v>
      </c>
      <c r="Q623" s="1394">
        <v>0.71467659000000006</v>
      </c>
      <c r="R623" s="1394">
        <v>0.7</v>
      </c>
      <c r="S623" s="1394">
        <v>0.5</v>
      </c>
      <c r="T623" s="1394">
        <v>0</v>
      </c>
      <c r="U623" s="1394">
        <v>0</v>
      </c>
      <c r="V623" s="1394">
        <v>0</v>
      </c>
      <c r="W623" s="1394">
        <v>0</v>
      </c>
      <c r="X623" s="1394">
        <v>0</v>
      </c>
      <c r="Y623" s="1394">
        <v>0</v>
      </c>
      <c r="Z623" s="1506"/>
    </row>
    <row r="624" spans="2:26" outlineLevel="1">
      <c r="B624" s="1382" t="s">
        <v>1067</v>
      </c>
      <c r="C624" s="1182">
        <f>IF('R8a - Net Debt input'!D303 = "","",'R8a - Net Debt input'!D303)</f>
        <v>41975</v>
      </c>
      <c r="D624" s="1182">
        <f>IF('R8a - Net Debt input'!E303 = "","",'R8a - Net Debt input'!E303)</f>
        <v>47861</v>
      </c>
      <c r="E624" s="1210" t="str">
        <f>IF('R8a - Net Debt input'!F303 = "","",'R8a - Net Debt input'!F303)</f>
        <v>16.1 YR SWAP: PAY 7.37500% GBP RCV 6M Libor +501 bp GBP 45.0 M MAT: 13-JAN-2031</v>
      </c>
      <c r="F624" s="1211"/>
      <c r="G624" s="1211"/>
      <c r="H624" s="1211"/>
      <c r="I624" s="1212"/>
      <c r="J624" s="353"/>
      <c r="K624" s="353"/>
      <c r="L624" s="1367"/>
      <c r="M624" s="1394">
        <v>0</v>
      </c>
      <c r="N624" s="1394">
        <v>0</v>
      </c>
      <c r="O624" s="1394">
        <v>0</v>
      </c>
      <c r="P624" s="1394">
        <v>0</v>
      </c>
      <c r="Q624" s="1394">
        <v>0.83523247</v>
      </c>
      <c r="R624" s="1394">
        <v>0.8</v>
      </c>
      <c r="S624" s="1394">
        <v>0.7</v>
      </c>
      <c r="T624" s="1394">
        <v>0.8</v>
      </c>
      <c r="U624" s="1394">
        <v>1.0051969000000001</v>
      </c>
      <c r="V624" s="1394">
        <v>0.89512682999999993</v>
      </c>
      <c r="W624" s="1394">
        <v>0.71231389000000001</v>
      </c>
      <c r="X624" s="1394">
        <v>0.60419551999999999</v>
      </c>
      <c r="Y624" s="1394">
        <v>0.53702568000000006</v>
      </c>
      <c r="Z624" s="1506"/>
    </row>
    <row r="625" spans="2:26" outlineLevel="1">
      <c r="B625" s="1382" t="s">
        <v>1068</v>
      </c>
      <c r="C625" s="1182">
        <f>IF('R8a - Net Debt input'!D304 = "","",'R8a - Net Debt input'!D304)</f>
        <v>41975</v>
      </c>
      <c r="D625" s="1182">
        <f>IF('R8a - Net Debt input'!E304 = "","",'R8a - Net Debt input'!E304)</f>
        <v>47861</v>
      </c>
      <c r="E625" s="1210" t="str">
        <f>IF('R8a - Net Debt input'!F304 = "","",'R8a - Net Debt input'!F304)</f>
        <v>16.1 YR SWAP: PAY 7.37500% GBP RCV 6M Libor +501 bp GBP 45.0 M MAT: 13-JAN-2031</v>
      </c>
      <c r="F625" s="1211"/>
      <c r="G625" s="1211"/>
      <c r="H625" s="1211"/>
      <c r="I625" s="1212"/>
      <c r="J625" s="353"/>
      <c r="K625" s="353"/>
      <c r="L625" s="1367"/>
      <c r="M625" s="1394">
        <v>0</v>
      </c>
      <c r="N625" s="1394">
        <v>0</v>
      </c>
      <c r="O625" s="1394">
        <v>0</v>
      </c>
      <c r="P625" s="1394">
        <v>0</v>
      </c>
      <c r="Q625" s="1394">
        <v>0.83500624000000001</v>
      </c>
      <c r="R625" s="1394">
        <v>0.8</v>
      </c>
      <c r="S625" s="1394">
        <v>0.7</v>
      </c>
      <c r="T625" s="1394">
        <v>0.8</v>
      </c>
      <c r="U625" s="1394">
        <v>1.0049725199999999</v>
      </c>
      <c r="V625" s="1394">
        <v>0.89490183000000001</v>
      </c>
      <c r="W625" s="1394">
        <v>0.71208826999999997</v>
      </c>
      <c r="X625" s="1394">
        <v>0.60397052000000007</v>
      </c>
      <c r="Y625" s="1394">
        <v>0.53680068000000003</v>
      </c>
      <c r="Z625" s="1506"/>
    </row>
    <row r="626" spans="2:26" outlineLevel="1">
      <c r="B626" s="1382" t="s">
        <v>1069</v>
      </c>
      <c r="C626" s="1182">
        <f>IF('R8a - Net Debt input'!D305 = "","",'R8a - Net Debt input'!D305)</f>
        <v>42354</v>
      </c>
      <c r="D626" s="1182">
        <f>IF('R8a - Net Debt input'!E305 = "","",'R8a - Net Debt input'!E305)</f>
        <v>47861</v>
      </c>
      <c r="E626" s="1210" t="str">
        <f>IF('R8a - Net Debt input'!F305 = "","",'R8a - Net Debt input'!F305)</f>
        <v>15.5 YR SWAP: PAY 6M Libor +338 bp GBP RCV 7.37500% GBP 35.0 M MAT: 13-JAN-2031</v>
      </c>
      <c r="F626" s="1211"/>
      <c r="G626" s="1211"/>
      <c r="H626" s="1211"/>
      <c r="I626" s="1212"/>
      <c r="J626" s="353"/>
      <c r="K626" s="353"/>
      <c r="L626" s="1367"/>
      <c r="M626" s="1394">
        <v>0</v>
      </c>
      <c r="N626" s="1394">
        <v>0</v>
      </c>
      <c r="O626" s="1394">
        <v>0</v>
      </c>
      <c r="P626" s="1394">
        <v>0</v>
      </c>
      <c r="Q626" s="1394">
        <v>-1.2232512900000001</v>
      </c>
      <c r="R626" s="1394">
        <v>-1.4</v>
      </c>
      <c r="S626" s="1394">
        <v>0</v>
      </c>
      <c r="T626" s="1394">
        <v>0</v>
      </c>
      <c r="U626" s="1394">
        <v>0</v>
      </c>
      <c r="V626" s="1394">
        <v>0</v>
      </c>
      <c r="W626" s="1394">
        <v>0</v>
      </c>
      <c r="X626" s="1394">
        <v>0</v>
      </c>
      <c r="Y626" s="1394">
        <v>0</v>
      </c>
      <c r="Z626" s="1506"/>
    </row>
    <row r="627" spans="2:26" outlineLevel="1">
      <c r="B627" s="1382" t="s">
        <v>1070</v>
      </c>
      <c r="C627" s="1182">
        <f>IF('R8a - Net Debt input'!D306 = "","",'R8a - Net Debt input'!D306)</f>
        <v>41058</v>
      </c>
      <c r="D627" s="1182">
        <f>IF('R8a - Net Debt input'!E306 = "","",'R8a - Net Debt input'!E306)</f>
        <v>46546</v>
      </c>
      <c r="E627" s="1210" t="str">
        <f>IF('R8a - Net Debt input'!F306 = "","",'R8a - Net Debt input'!F306)</f>
        <v>15 YR SWAP: PAY 6M Libor +136 bp GBP RCV 4.00000% GBP 50.0 M MAT: 08-JUN-2027</v>
      </c>
      <c r="F627" s="1211"/>
      <c r="G627" s="1211"/>
      <c r="H627" s="1211"/>
      <c r="I627" s="1212"/>
      <c r="J627" s="353"/>
      <c r="K627" s="353"/>
      <c r="L627" s="1367"/>
      <c r="M627" s="1394">
        <v>0</v>
      </c>
      <c r="N627" s="1394">
        <v>0</v>
      </c>
      <c r="O627" s="1394">
        <v>0</v>
      </c>
      <c r="P627" s="1394">
        <v>0</v>
      </c>
      <c r="Q627" s="1394">
        <v>-1.0804232300000001</v>
      </c>
      <c r="R627" s="1394">
        <v>-1</v>
      </c>
      <c r="S627" s="1394">
        <v>-0.9</v>
      </c>
      <c r="T627" s="1394">
        <v>-1.4</v>
      </c>
      <c r="U627" s="1394">
        <v>0</v>
      </c>
      <c r="V627" s="1394">
        <v>0</v>
      </c>
      <c r="W627" s="1394">
        <v>0</v>
      </c>
      <c r="X627" s="1394">
        <v>0</v>
      </c>
      <c r="Y627" s="1394">
        <v>0</v>
      </c>
      <c r="Z627" s="1506"/>
    </row>
    <row r="628" spans="2:26" outlineLevel="1">
      <c r="B628" s="1382" t="s">
        <v>1071</v>
      </c>
      <c r="C628" s="1182">
        <f>IF('R8a - Net Debt input'!D307 = "","",'R8a - Net Debt input'!D307)</f>
        <v>41058</v>
      </c>
      <c r="D628" s="1182">
        <f>IF('R8a - Net Debt input'!E307 = "","",'R8a - Net Debt input'!E307)</f>
        <v>46546</v>
      </c>
      <c r="E628" s="1210" t="str">
        <f>IF('R8a - Net Debt input'!F307 = "","",'R8a - Net Debt input'!F307)</f>
        <v>15 YR SWAP: PAY 6M Libor +135 bp GBP RCV 4.00000% GBP 43.0 M MAT: 08-JUN-2027</v>
      </c>
      <c r="F628" s="1211"/>
      <c r="G628" s="1211"/>
      <c r="H628" s="1211"/>
      <c r="I628" s="1212"/>
      <c r="J628" s="353"/>
      <c r="K628" s="353"/>
      <c r="L628" s="1367"/>
      <c r="M628" s="1394">
        <v>0</v>
      </c>
      <c r="N628" s="1394">
        <v>0</v>
      </c>
      <c r="O628" s="1394">
        <v>0</v>
      </c>
      <c r="P628" s="1394">
        <v>0</v>
      </c>
      <c r="Q628" s="1394">
        <v>-0.93346397999999997</v>
      </c>
      <c r="R628" s="1394">
        <v>-0.8</v>
      </c>
      <c r="S628" s="1394">
        <v>-0.7</v>
      </c>
      <c r="T628" s="1394">
        <v>-1.2</v>
      </c>
      <c r="U628" s="1394">
        <v>0</v>
      </c>
      <c r="V628" s="1394">
        <v>0</v>
      </c>
      <c r="W628" s="1394">
        <v>0</v>
      </c>
      <c r="X628" s="1394">
        <v>0</v>
      </c>
      <c r="Y628" s="1394">
        <v>0</v>
      </c>
      <c r="Z628" s="1506"/>
    </row>
    <row r="629" spans="2:26" outlineLevel="1">
      <c r="B629" s="1382" t="s">
        <v>1072</v>
      </c>
      <c r="C629" s="1182">
        <f>IF('R8a - Net Debt input'!D308 = "","",'R8a - Net Debt input'!D308)</f>
        <v>41975</v>
      </c>
      <c r="D629" s="1182">
        <f>IF('R8a - Net Debt input'!E308 = "","",'R8a - Net Debt input'!E308)</f>
        <v>46546</v>
      </c>
      <c r="E629" s="1210" t="str">
        <f>IF('R8a - Net Debt input'!F308 = "","",'R8a - Net Debt input'!F308)</f>
        <v>12.5 YR SWAP: PAY 4.00000% GBP RCV 6M Libor +182 bp GBP 35.0 M MAT: 08-JUN-2027</v>
      </c>
      <c r="F629" s="1211"/>
      <c r="G629" s="1211"/>
      <c r="H629" s="1211"/>
      <c r="I629" s="1212"/>
      <c r="J629" s="353"/>
      <c r="K629" s="353"/>
      <c r="L629" s="1367"/>
      <c r="M629" s="1394">
        <v>0</v>
      </c>
      <c r="N629" s="1394">
        <v>0</v>
      </c>
      <c r="O629" s="1394">
        <v>0</v>
      </c>
      <c r="P629" s="1394">
        <v>0</v>
      </c>
      <c r="Q629" s="1394">
        <v>0.59582126000000002</v>
      </c>
      <c r="R629" s="1394">
        <v>0.5</v>
      </c>
      <c r="S629" s="1394">
        <v>0.4</v>
      </c>
      <c r="T629" s="1394">
        <v>1.2</v>
      </c>
      <c r="U629" s="1394">
        <v>0</v>
      </c>
      <c r="V629" s="1394">
        <v>0</v>
      </c>
      <c r="W629" s="1394">
        <v>0</v>
      </c>
      <c r="X629" s="1394">
        <v>0</v>
      </c>
      <c r="Y629" s="1394">
        <v>0</v>
      </c>
      <c r="Z629" s="1506"/>
    </row>
    <row r="630" spans="2:26" outlineLevel="1">
      <c r="B630" s="1382" t="s">
        <v>1073</v>
      </c>
      <c r="C630" s="1182">
        <f>IF('R8a - Net Debt input'!D309 = "","",'R8a - Net Debt input'!D309)</f>
        <v>41100</v>
      </c>
      <c r="D630" s="1182">
        <f>IF('R8a - Net Debt input'!E309 = "","",'R8a - Net Debt input'!E309)</f>
        <v>46546</v>
      </c>
      <c r="E630" s="1210" t="str">
        <f>IF('R8a - Net Debt input'!F309 = "","",'R8a - Net Debt input'!F309)</f>
        <v>14.9 YR SWAP: PAY 6M Libor +155 bp GBP RCV 4.00000% GBP 21.5 M MAT: 08-JUN-2027</v>
      </c>
      <c r="F630" s="1211"/>
      <c r="G630" s="1211"/>
      <c r="H630" s="1211"/>
      <c r="I630" s="1212"/>
      <c r="J630" s="353"/>
      <c r="K630" s="353"/>
      <c r="L630" s="1367"/>
      <c r="M630" s="1394">
        <v>0</v>
      </c>
      <c r="N630" s="1394">
        <v>0</v>
      </c>
      <c r="O630" s="1394">
        <v>0</v>
      </c>
      <c r="P630" s="1394">
        <v>0</v>
      </c>
      <c r="Q630" s="1394">
        <v>0</v>
      </c>
      <c r="R630" s="1394">
        <v>0</v>
      </c>
      <c r="S630" s="1394">
        <v>0</v>
      </c>
      <c r="T630" s="1394">
        <v>0</v>
      </c>
      <c r="U630" s="1394">
        <v>0</v>
      </c>
      <c r="V630" s="1394">
        <v>0</v>
      </c>
      <c r="W630" s="1394">
        <v>0</v>
      </c>
      <c r="X630" s="1394">
        <v>0</v>
      </c>
      <c r="Y630" s="1394">
        <v>0</v>
      </c>
      <c r="Z630" s="1506"/>
    </row>
    <row r="631" spans="2:26" outlineLevel="1">
      <c r="B631" s="1382" t="s">
        <v>1074</v>
      </c>
      <c r="C631" s="1182">
        <f>IF('R8a - Net Debt input'!D310 = "","",'R8a - Net Debt input'!D310)</f>
        <v>41101</v>
      </c>
      <c r="D631" s="1182">
        <f>IF('R8a - Net Debt input'!E310 = "","",'R8a - Net Debt input'!E310)</f>
        <v>46546</v>
      </c>
      <c r="E631" s="1210" t="str">
        <f>IF('R8a - Net Debt input'!F310 = "","",'R8a - Net Debt input'!F310)</f>
        <v>14.9 YR SWAP: PAY 6M Libor +158 bp GBP RCV 4.00000% GBP 10.8 M MAT: 08-JUN-2027</v>
      </c>
      <c r="F631" s="1211"/>
      <c r="G631" s="1211"/>
      <c r="H631" s="1211"/>
      <c r="I631" s="1212"/>
      <c r="J631" s="353"/>
      <c r="K631" s="353"/>
      <c r="L631" s="1367"/>
      <c r="M631" s="1394">
        <v>0</v>
      </c>
      <c r="N631" s="1394">
        <v>0</v>
      </c>
      <c r="O631" s="1394">
        <v>0</v>
      </c>
      <c r="P631" s="1394">
        <v>0</v>
      </c>
      <c r="Q631" s="1394">
        <v>-0.20890973999999998</v>
      </c>
      <c r="R631" s="1394">
        <v>-0.2</v>
      </c>
      <c r="S631" s="1394">
        <v>-0.2</v>
      </c>
      <c r="T631" s="1394">
        <v>-0.3</v>
      </c>
      <c r="U631" s="1394">
        <v>0</v>
      </c>
      <c r="V631" s="1394">
        <v>0</v>
      </c>
      <c r="W631" s="1394">
        <v>0</v>
      </c>
      <c r="X631" s="1394">
        <v>0</v>
      </c>
      <c r="Y631" s="1394">
        <v>0</v>
      </c>
      <c r="Z631" s="1506"/>
    </row>
    <row r="632" spans="2:26" outlineLevel="1">
      <c r="B632" s="1382" t="s">
        <v>1075</v>
      </c>
      <c r="C632" s="1182">
        <f>IF('R8a - Net Debt input'!D311 = "","",'R8a - Net Debt input'!D311)</f>
        <v>42354</v>
      </c>
      <c r="D632" s="1182">
        <f>IF('R8a - Net Debt input'!E311 = "","",'R8a - Net Debt input'!E311)</f>
        <v>46546</v>
      </c>
      <c r="E632" s="1210" t="str">
        <f>IF('R8a - Net Debt input'!F311 = "","",'R8a - Net Debt input'!F311)</f>
        <v>11.5 YR SWAP: PAY 6M Libor +155 bp GBP RCV 4.00000% GBP 21.5 M MAT: 08-JUN-2027</v>
      </c>
      <c r="F632" s="1211"/>
      <c r="G632" s="1211"/>
      <c r="H632" s="1211"/>
      <c r="I632" s="1212"/>
      <c r="J632" s="353"/>
      <c r="K632" s="353"/>
      <c r="L632" s="1367"/>
      <c r="M632" s="1394">
        <v>0</v>
      </c>
      <c r="N632" s="1394">
        <v>0</v>
      </c>
      <c r="O632" s="1394">
        <v>0</v>
      </c>
      <c r="P632" s="1394">
        <v>0</v>
      </c>
      <c r="Q632" s="1394">
        <v>-0.42319448999999998</v>
      </c>
      <c r="R632" s="1394">
        <v>-0.4</v>
      </c>
      <c r="S632" s="1394">
        <v>-0.3</v>
      </c>
      <c r="T632" s="1394">
        <v>-0.4</v>
      </c>
      <c r="U632" s="1394">
        <v>-0.49699559999999998</v>
      </c>
      <c r="V632" s="1394">
        <v>-0.44630108000000002</v>
      </c>
      <c r="W632" s="1394">
        <v>-0.35638028999999999</v>
      </c>
      <c r="X632" s="1394">
        <v>-0.30897826</v>
      </c>
      <c r="Y632" s="1394">
        <v>-0.27452666999999997</v>
      </c>
      <c r="Z632" s="1506"/>
    </row>
    <row r="633" spans="2:26" outlineLevel="1">
      <c r="B633" s="1382" t="s">
        <v>1076</v>
      </c>
      <c r="C633" s="1182">
        <f>IF('R8a - Net Debt input'!D312 = "","",'R8a - Net Debt input'!D312)</f>
        <v>41108</v>
      </c>
      <c r="D633" s="1182">
        <f>IF('R8a - Net Debt input'!E312 = "","",'R8a - Net Debt input'!E312)</f>
        <v>46546</v>
      </c>
      <c r="E633" s="1210" t="str">
        <f>IF('R8a - Net Debt input'!F312 = "","",'R8a - Net Debt input'!F312)</f>
        <v>14.9 YR SWAP: PAY 6M Libor +164 bp GBP RCV 4.00000% GBP 21.5 M MAT: 08-JUN-2027</v>
      </c>
      <c r="F633" s="1211"/>
      <c r="G633" s="1211"/>
      <c r="H633" s="1211"/>
      <c r="I633" s="1212"/>
      <c r="J633" s="353"/>
      <c r="K633" s="353"/>
      <c r="L633" s="1367"/>
      <c r="M633" s="1394">
        <v>0</v>
      </c>
      <c r="N633" s="1394">
        <v>0</v>
      </c>
      <c r="O633" s="1394">
        <v>0</v>
      </c>
      <c r="P633" s="1394">
        <v>0</v>
      </c>
      <c r="Q633" s="1394">
        <v>-0.40384449</v>
      </c>
      <c r="R633" s="1394">
        <v>-0.4</v>
      </c>
      <c r="S633" s="1394">
        <v>-0.3</v>
      </c>
      <c r="T633" s="1394">
        <v>-0.6</v>
      </c>
      <c r="U633" s="1394">
        <v>0</v>
      </c>
      <c r="V633" s="1394">
        <v>0</v>
      </c>
      <c r="W633" s="1394">
        <v>0</v>
      </c>
      <c r="X633" s="1394">
        <v>0</v>
      </c>
      <c r="Y633" s="1394">
        <v>0</v>
      </c>
      <c r="Z633" s="1506"/>
    </row>
    <row r="634" spans="2:26" outlineLevel="1">
      <c r="B634" s="1382" t="s">
        <v>1077</v>
      </c>
      <c r="C634" s="1182">
        <f>IF('R8a - Net Debt input'!D313 = "","",'R8a - Net Debt input'!D313)</f>
        <v>42697</v>
      </c>
      <c r="D634" s="1182">
        <f>IF('R8a - Net Debt input'!E313 = "","",'R8a - Net Debt input'!E313)</f>
        <v>46362</v>
      </c>
      <c r="E634" s="1210" t="str">
        <f>IF('R8a - Net Debt input'!F313 = "","",'R8a - Net Debt input'!F313)</f>
        <v>10 YR SWAP: PAY 2.04600% GBP RCV 6M Libor +70 bp GBP 100.0 M MAT: 06-DEC-2026</v>
      </c>
      <c r="F634" s="1211"/>
      <c r="G634" s="1211"/>
      <c r="H634" s="1211"/>
      <c r="I634" s="1212"/>
      <c r="J634" s="353"/>
      <c r="K634" s="353"/>
      <c r="L634" s="1367"/>
      <c r="M634" s="1394">
        <v>0</v>
      </c>
      <c r="N634" s="1394">
        <v>0</v>
      </c>
      <c r="O634" s="1394">
        <v>0</v>
      </c>
      <c r="P634" s="1394">
        <v>0</v>
      </c>
      <c r="Q634" s="1394">
        <v>0.86387000000000003</v>
      </c>
      <c r="R634" s="1394">
        <v>0.7</v>
      </c>
      <c r="S634" s="1394">
        <v>0.4</v>
      </c>
      <c r="T634" s="1394">
        <v>0.7</v>
      </c>
      <c r="U634" s="1394">
        <v>1.2089345499999999</v>
      </c>
      <c r="V634" s="1394">
        <v>0.97371267000000006</v>
      </c>
      <c r="W634" s="1394">
        <v>0.56269292000000004</v>
      </c>
      <c r="X634" s="1394">
        <v>0.34169912000000002</v>
      </c>
      <c r="Y634" s="1394">
        <v>0.18396398999999999</v>
      </c>
      <c r="Z634" s="1506"/>
    </row>
    <row r="635" spans="2:26" outlineLevel="1">
      <c r="B635" s="1382" t="s">
        <v>1078</v>
      </c>
      <c r="C635" s="1182">
        <f>IF('R8a - Net Debt input'!D314 = "","",'R8a - Net Debt input'!D314)</f>
        <v>42697</v>
      </c>
      <c r="D635" s="1182">
        <f>IF('R8a - Net Debt input'!E314 = "","",'R8a - Net Debt input'!E314)</f>
        <v>46362</v>
      </c>
      <c r="E635" s="1210" t="str">
        <f>IF('R8a - Net Debt input'!F314 = "","",'R8a - Net Debt input'!F314)</f>
        <v>10 YR SWAP: PAY 2.02700% GBP RCV 6M Libor +70 bp GBP 100.0 M MAT: 06-DEC-2026</v>
      </c>
      <c r="F635" s="1211"/>
      <c r="G635" s="1211"/>
      <c r="H635" s="1211"/>
      <c r="I635" s="1212"/>
      <c r="J635" s="353"/>
      <c r="K635" s="353"/>
      <c r="L635" s="1367"/>
      <c r="M635" s="1394">
        <v>0</v>
      </c>
      <c r="N635" s="1394">
        <v>0</v>
      </c>
      <c r="O635" s="1394">
        <v>0</v>
      </c>
      <c r="P635" s="1394">
        <v>0</v>
      </c>
      <c r="Q635" s="1394">
        <v>0.84487000000000001</v>
      </c>
      <c r="R635" s="1394">
        <v>0.7</v>
      </c>
      <c r="S635" s="1394">
        <v>0.3</v>
      </c>
      <c r="T635" s="1394">
        <v>0</v>
      </c>
      <c r="U635" s="1394">
        <v>0</v>
      </c>
      <c r="V635" s="1394">
        <v>0</v>
      </c>
      <c r="W635" s="1394">
        <v>0</v>
      </c>
      <c r="X635" s="1394">
        <v>0</v>
      </c>
      <c r="Y635" s="1394">
        <v>0</v>
      </c>
      <c r="Z635" s="1506"/>
    </row>
    <row r="636" spans="2:26" outlineLevel="1">
      <c r="B636" s="1382" t="s">
        <v>1079</v>
      </c>
      <c r="C636" s="1182">
        <f>IF('R8a - Net Debt input'!D315 = "","",'R8a - Net Debt input'!D315)</f>
        <v>42697</v>
      </c>
      <c r="D636" s="1182">
        <f>IF('R8a - Net Debt input'!E315 = "","",'R8a - Net Debt input'!E315)</f>
        <v>46362</v>
      </c>
      <c r="E636" s="1210" t="str">
        <f>IF('R8a - Net Debt input'!F315 = "","",'R8a - Net Debt input'!F315)</f>
        <v>10 YR SWAP: PAY 2.05500% GBP RCV 6M Libor +70 bp GBP 100.0 M MAT: 06-DEC-2026</v>
      </c>
      <c r="F636" s="1211"/>
      <c r="G636" s="1211"/>
      <c r="H636" s="1211"/>
      <c r="I636" s="1212"/>
      <c r="J636" s="353"/>
      <c r="K636" s="353"/>
      <c r="L636" s="1367"/>
      <c r="M636" s="1394">
        <v>0</v>
      </c>
      <c r="N636" s="1394">
        <v>0</v>
      </c>
      <c r="O636" s="1394">
        <v>0</v>
      </c>
      <c r="P636" s="1394">
        <v>0</v>
      </c>
      <c r="Q636" s="1394">
        <v>0.87287000000000003</v>
      </c>
      <c r="R636" s="1394">
        <v>0.7</v>
      </c>
      <c r="S636" s="1394">
        <v>0.3</v>
      </c>
      <c r="T636" s="1394">
        <v>0</v>
      </c>
      <c r="U636" s="1394">
        <v>0</v>
      </c>
      <c r="V636" s="1394">
        <v>0</v>
      </c>
      <c r="W636" s="1394">
        <v>0</v>
      </c>
      <c r="X636" s="1394">
        <v>0</v>
      </c>
      <c r="Y636" s="1394">
        <v>0</v>
      </c>
      <c r="Z636" s="1506"/>
    </row>
    <row r="637" spans="2:26" outlineLevel="1">
      <c r="B637" s="1382" t="s">
        <v>1080</v>
      </c>
      <c r="C637" s="1182">
        <f>IF('R8a - Net Debt input'!D316 = "","",'R8a - Net Debt input'!D316)</f>
        <v>41305</v>
      </c>
      <c r="D637" s="1182">
        <f>IF('R8a - Net Debt input'!E316 = "","",'R8a - Net Debt input'!E316)</f>
        <v>45686</v>
      </c>
      <c r="E637" s="1210" t="str">
        <f>IF('R8a - Net Debt input'!F316 = "","",'R8a - Net Debt input'!F316)</f>
        <v>12.0 YR SWAP: PAY 3.18000% GBP RCV 6M Libor +83 bp GBP 77.0 M MAT: 29-JAN-2025</v>
      </c>
      <c r="F637" s="1211"/>
      <c r="G637" s="1211"/>
      <c r="H637" s="1211"/>
      <c r="I637" s="1212"/>
      <c r="J637" s="353"/>
      <c r="K637" s="353"/>
      <c r="L637" s="1367"/>
      <c r="M637" s="1394">
        <v>0</v>
      </c>
      <c r="N637" s="1394">
        <v>0</v>
      </c>
      <c r="O637" s="1394">
        <v>0</v>
      </c>
      <c r="P637" s="1394">
        <v>0</v>
      </c>
      <c r="Q637" s="1394">
        <v>1.4421903399999998</v>
      </c>
      <c r="R637" s="1394">
        <v>1.2</v>
      </c>
      <c r="S637" s="1394">
        <v>1.1000000000000001</v>
      </c>
      <c r="T637" s="1394">
        <v>1.5</v>
      </c>
      <c r="U637" s="1394">
        <v>1.71087904</v>
      </c>
      <c r="V637" s="1394">
        <v>1.51634238</v>
      </c>
      <c r="W637" s="1394">
        <v>1.2079939199999998</v>
      </c>
      <c r="X637" s="1394">
        <v>0.87304214000000002</v>
      </c>
      <c r="Y637" s="1394">
        <v>0</v>
      </c>
      <c r="Z637" s="1506"/>
    </row>
    <row r="638" spans="2:26" outlineLevel="1">
      <c r="B638" s="1382" t="s">
        <v>1081</v>
      </c>
      <c r="C638" s="1182">
        <f>IF('R8a - Net Debt input'!D317 = "","",'R8a - Net Debt input'!D317)</f>
        <v>43507</v>
      </c>
      <c r="D638" s="1182">
        <f>IF('R8a - Net Debt input'!E317 = "","",'R8a - Net Debt input'!E317)</f>
        <v>45324</v>
      </c>
      <c r="E638" s="1210" t="str">
        <f>IF('R8a - Net Debt input'!F317 = "","",'R8a - Net Debt input'!F317)</f>
        <v>5.0 YR SWAP: PAY 6M Libor +467 bp GBP RCV 5.87500% GBP 40.0 M MAT: 02-FEB-2024</v>
      </c>
      <c r="F638" s="1211"/>
      <c r="G638" s="1211"/>
      <c r="H638" s="1211"/>
      <c r="I638" s="1212"/>
      <c r="J638" s="353"/>
      <c r="K638" s="353"/>
      <c r="L638" s="1367"/>
      <c r="M638" s="1394">
        <v>0</v>
      </c>
      <c r="N638" s="1394">
        <v>0</v>
      </c>
      <c r="O638" s="1394">
        <v>0</v>
      </c>
      <c r="P638" s="1394">
        <v>0</v>
      </c>
      <c r="Q638" s="1394">
        <v>0</v>
      </c>
      <c r="R638" s="1394">
        <v>0</v>
      </c>
      <c r="S638" s="1394">
        <v>-0.1</v>
      </c>
      <c r="T638" s="1394">
        <v>0</v>
      </c>
      <c r="U638" s="1394">
        <v>0</v>
      </c>
      <c r="V638" s="1394">
        <v>0</v>
      </c>
      <c r="W638" s="1394">
        <v>0</v>
      </c>
      <c r="X638" s="1394">
        <v>0</v>
      </c>
      <c r="Y638" s="1394">
        <v>0</v>
      </c>
      <c r="Z638" s="1506"/>
    </row>
    <row r="639" spans="2:26" outlineLevel="1">
      <c r="B639" s="1382" t="s">
        <v>1082</v>
      </c>
      <c r="C639" s="1182">
        <f>IF('R8a - Net Debt input'!D318 = "","",'R8a - Net Debt input'!D318)</f>
        <v>43549</v>
      </c>
      <c r="D639" s="1182">
        <f>IF('R8a - Net Debt input'!E318 = "","",'R8a - Net Debt input'!E318)</f>
        <v>45324</v>
      </c>
      <c r="E639" s="1210" t="str">
        <f>IF('R8a - Net Debt input'!F318 = "","",'R8a - Net Debt input'!F318)</f>
        <v>5.0 YR SWAP: PAY 6M Libor +477 bp GBP RCV 5.87500% GBP 22.0 M MAT: 02-FEB-2024</v>
      </c>
      <c r="F639" s="1211"/>
      <c r="G639" s="1211"/>
      <c r="H639" s="1211"/>
      <c r="I639" s="1212"/>
      <c r="J639" s="353"/>
      <c r="K639" s="353"/>
      <c r="L639" s="1367"/>
      <c r="M639" s="1394">
        <v>0</v>
      </c>
      <c r="N639" s="1394">
        <v>0</v>
      </c>
      <c r="O639" s="1394">
        <v>0</v>
      </c>
      <c r="P639" s="1394">
        <v>0</v>
      </c>
      <c r="Q639" s="1394">
        <v>0</v>
      </c>
      <c r="R639" s="1394">
        <v>0</v>
      </c>
      <c r="S639" s="1394">
        <v>-0.1</v>
      </c>
      <c r="T639" s="1394">
        <v>0</v>
      </c>
      <c r="U639" s="1394">
        <v>0</v>
      </c>
      <c r="V639" s="1394">
        <v>0</v>
      </c>
      <c r="W639" s="1394">
        <v>0</v>
      </c>
      <c r="X639" s="1394">
        <v>0</v>
      </c>
      <c r="Y639" s="1394">
        <v>0</v>
      </c>
      <c r="Z639" s="1506"/>
    </row>
    <row r="640" spans="2:26" outlineLevel="1">
      <c r="B640" s="1382" t="s">
        <v>1083</v>
      </c>
      <c r="C640" s="1182">
        <f>IF('R8a - Net Debt input'!D319 = "","",'R8a - Net Debt input'!D319)</f>
        <v>43549</v>
      </c>
      <c r="D640" s="1182">
        <f>IF('R8a - Net Debt input'!E319 = "","",'R8a - Net Debt input'!E319)</f>
        <v>45324</v>
      </c>
      <c r="E640" s="1210" t="str">
        <f>IF('R8a - Net Debt input'!F319 = "","",'R8a - Net Debt input'!F319)</f>
        <v>5.0 YR SWAP: PAY 6M Libor +479 bp GBP RCV 5.87500% GBP 20.0 M MAT: 02-FEB-2024</v>
      </c>
      <c r="F640" s="1211"/>
      <c r="G640" s="1211"/>
      <c r="H640" s="1211"/>
      <c r="I640" s="1212"/>
      <c r="J640" s="353"/>
      <c r="K640" s="353"/>
      <c r="L640" s="1367"/>
      <c r="M640" s="1394">
        <v>0</v>
      </c>
      <c r="N640" s="1394">
        <v>0</v>
      </c>
      <c r="O640" s="1394">
        <v>0</v>
      </c>
      <c r="P640" s="1394">
        <v>0</v>
      </c>
      <c r="Q640" s="1394">
        <v>0</v>
      </c>
      <c r="R640" s="1394">
        <v>0</v>
      </c>
      <c r="S640" s="1394">
        <v>0</v>
      </c>
      <c r="T640" s="1394">
        <v>0</v>
      </c>
      <c r="U640" s="1394">
        <v>0</v>
      </c>
      <c r="V640" s="1394">
        <v>0</v>
      </c>
      <c r="W640" s="1394">
        <v>0</v>
      </c>
      <c r="X640" s="1394">
        <v>0</v>
      </c>
      <c r="Y640" s="1394">
        <v>0</v>
      </c>
      <c r="Z640" s="1506"/>
    </row>
    <row r="641" spans="2:26" outlineLevel="1">
      <c r="B641" s="1382" t="s">
        <v>1084</v>
      </c>
      <c r="C641" s="1182">
        <f>IF('R8a - Net Debt input'!D320 = "","",'R8a - Net Debt input'!D320)</f>
        <v>43549</v>
      </c>
      <c r="D641" s="1182">
        <f>IF('R8a - Net Debt input'!E320 = "","",'R8a - Net Debt input'!E320)</f>
        <v>45324</v>
      </c>
      <c r="E641" s="1210" t="str">
        <f>IF('R8a - Net Debt input'!F320 = "","",'R8a - Net Debt input'!F320)</f>
        <v>5.0 YR SWAP: PAY 6M Libor +479 bp GBP RCV 5.87500% GBP 18.0 M MAT: 02-FEB-2024</v>
      </c>
      <c r="F641" s="1211"/>
      <c r="G641" s="1211"/>
      <c r="H641" s="1211"/>
      <c r="I641" s="1212"/>
      <c r="J641" s="353"/>
      <c r="K641" s="353"/>
      <c r="L641" s="1367"/>
      <c r="M641" s="1394">
        <v>0</v>
      </c>
      <c r="N641" s="1394">
        <v>0</v>
      </c>
      <c r="O641" s="1394">
        <v>0</v>
      </c>
      <c r="P641" s="1394">
        <v>0</v>
      </c>
      <c r="Q641" s="1394">
        <v>0</v>
      </c>
      <c r="R641" s="1394">
        <v>0</v>
      </c>
      <c r="S641" s="1394">
        <v>0</v>
      </c>
      <c r="T641" s="1394">
        <v>0</v>
      </c>
      <c r="U641" s="1394">
        <v>0</v>
      </c>
      <c r="V641" s="1394">
        <v>0</v>
      </c>
      <c r="W641" s="1394">
        <v>0</v>
      </c>
      <c r="X641" s="1394">
        <v>0</v>
      </c>
      <c r="Y641" s="1394">
        <v>0</v>
      </c>
      <c r="Z641" s="1506"/>
    </row>
    <row r="642" spans="2:26" outlineLevel="1">
      <c r="B642" s="1382" t="s">
        <v>1085</v>
      </c>
      <c r="C642" s="1182">
        <f>IF('R8a - Net Debt input'!D321 = "","",'R8a - Net Debt input'!D321)</f>
        <v>43549</v>
      </c>
      <c r="D642" s="1182">
        <f>IF('R8a - Net Debt input'!E321 = "","",'R8a - Net Debt input'!E321)</f>
        <v>46961</v>
      </c>
      <c r="E642" s="1210" t="str">
        <f>IF('R8a - Net Debt input'!F321 = "","",'R8a - Net Debt input'!F321)</f>
        <v>9.5 YR SWAP: PAY 6M Libor +561 bp GBP RCV 6.50000% GBP 23.0 M MAT: 27-JUL-2028</v>
      </c>
      <c r="F642" s="1211"/>
      <c r="G642" s="1211"/>
      <c r="H642" s="1211"/>
      <c r="I642" s="1212"/>
      <c r="J642" s="353"/>
      <c r="K642" s="353"/>
      <c r="L642" s="1367"/>
      <c r="M642" s="1394">
        <v>0</v>
      </c>
      <c r="N642" s="1394">
        <v>0</v>
      </c>
      <c r="O642" s="1394">
        <v>0</v>
      </c>
      <c r="P642" s="1394">
        <v>0</v>
      </c>
      <c r="Q642" s="1394">
        <v>0</v>
      </c>
      <c r="R642" s="1394">
        <v>0</v>
      </c>
      <c r="S642" s="1394">
        <v>-0.8</v>
      </c>
      <c r="T642" s="1394">
        <v>0</v>
      </c>
      <c r="U642" s="1394">
        <v>0</v>
      </c>
      <c r="V642" s="1394">
        <v>0</v>
      </c>
      <c r="W642" s="1394">
        <v>0</v>
      </c>
      <c r="X642" s="1394">
        <v>0</v>
      </c>
      <c r="Y642" s="1394">
        <v>0</v>
      </c>
      <c r="Z642" s="1506"/>
    </row>
    <row r="643" spans="2:26" outlineLevel="1">
      <c r="B643" s="1382" t="s">
        <v>1086</v>
      </c>
      <c r="C643" s="1182">
        <f>IF('R8a - Net Debt input'!D322 = "","",'R8a - Net Debt input'!D322)</f>
        <v>43549</v>
      </c>
      <c r="D643" s="1182">
        <f>IF('R8a - Net Debt input'!E322 = "","",'R8a - Net Debt input'!E322)</f>
        <v>46961</v>
      </c>
      <c r="E643" s="1210" t="str">
        <f>IF('R8a - Net Debt input'!F322 = "","",'R8a - Net Debt input'!F322)</f>
        <v>9.5 YR SWAP: PAY 6M Libor +561 bp GBP RCV 6.50000% GBP 21.0 M MAT: 27-JUL-2028</v>
      </c>
      <c r="F643" s="1211"/>
      <c r="G643" s="1211"/>
      <c r="H643" s="1211"/>
      <c r="I643" s="1212"/>
      <c r="J643" s="353"/>
      <c r="K643" s="353"/>
      <c r="L643" s="1367"/>
      <c r="M643" s="1394">
        <v>0</v>
      </c>
      <c r="N643" s="1394">
        <v>0</v>
      </c>
      <c r="O643" s="1394">
        <v>0</v>
      </c>
      <c r="P643" s="1394">
        <v>0</v>
      </c>
      <c r="Q643" s="1394">
        <v>0</v>
      </c>
      <c r="R643" s="1394">
        <v>0</v>
      </c>
      <c r="S643" s="1394">
        <v>-0.7</v>
      </c>
      <c r="T643" s="1394">
        <v>0</v>
      </c>
      <c r="U643" s="1394">
        <v>0</v>
      </c>
      <c r="V643" s="1394">
        <v>0</v>
      </c>
      <c r="W643" s="1394">
        <v>0</v>
      </c>
      <c r="X643" s="1394">
        <v>0</v>
      </c>
      <c r="Y643" s="1394">
        <v>0</v>
      </c>
      <c r="Z643" s="1506"/>
    </row>
    <row r="644" spans="2:26" outlineLevel="1">
      <c r="B644" s="1382" t="s">
        <v>1087</v>
      </c>
      <c r="C644" s="1182">
        <f>IF('R8a - Net Debt input'!D323 = "","",'R8a - Net Debt input'!D323)</f>
        <v>43549</v>
      </c>
      <c r="D644" s="1182">
        <f>IF('R8a - Net Debt input'!E323 = "","",'R8a - Net Debt input'!E323)</f>
        <v>46961</v>
      </c>
      <c r="E644" s="1210" t="str">
        <f>IF('R8a - Net Debt input'!F323 = "","",'R8a - Net Debt input'!F323)</f>
        <v>9.5 YR SWAP: PAY 6M Libor +563 bp GBP RCV 6.50000% GBP 9.0 M MAT: 27-JUL-2028</v>
      </c>
      <c r="F644" s="1211"/>
      <c r="G644" s="1211"/>
      <c r="H644" s="1211"/>
      <c r="I644" s="1212"/>
      <c r="J644" s="353"/>
      <c r="K644" s="353"/>
      <c r="L644" s="1367"/>
      <c r="M644" s="1394">
        <v>0</v>
      </c>
      <c r="N644" s="1394">
        <v>0</v>
      </c>
      <c r="O644" s="1394">
        <v>0</v>
      </c>
      <c r="P644" s="1394">
        <v>0</v>
      </c>
      <c r="Q644" s="1394">
        <v>0</v>
      </c>
      <c r="R644" s="1394">
        <v>3.7</v>
      </c>
      <c r="S644" s="1394">
        <v>-0.3</v>
      </c>
      <c r="T644" s="1394">
        <v>0</v>
      </c>
      <c r="U644" s="1394">
        <v>0</v>
      </c>
      <c r="V644" s="1394">
        <v>0</v>
      </c>
      <c r="W644" s="1394">
        <v>0</v>
      </c>
      <c r="X644" s="1394">
        <v>0</v>
      </c>
      <c r="Y644" s="1394">
        <v>0</v>
      </c>
      <c r="Z644" s="1506"/>
    </row>
    <row r="645" spans="2:26" outlineLevel="1">
      <c r="B645" s="1382" t="s">
        <v>1088</v>
      </c>
      <c r="C645" s="1182">
        <f>IF('R8a - Net Debt input'!D324 = "","",'R8a - Net Debt input'!D324)</f>
        <v>43549</v>
      </c>
      <c r="D645" s="1182">
        <f>IF('R8a - Net Debt input'!E324 = "","",'R8a - Net Debt input'!E324)</f>
        <v>49369</v>
      </c>
      <c r="E645" s="1210" t="str">
        <f>IF('R8a - Net Debt input'!F324 = "","",'R8a - Net Debt input'!F324)</f>
        <v>16 YR SWAP: PAY 6M Libor +364 bp GBP RCV 5.00000% GBP 13.0 M MAT: 01-MAR-2035</v>
      </c>
      <c r="F645" s="1211"/>
      <c r="G645" s="1211"/>
      <c r="H645" s="1211"/>
      <c r="I645" s="1212"/>
      <c r="J645" s="353"/>
      <c r="K645" s="353"/>
      <c r="L645" s="1367"/>
      <c r="M645" s="1394">
        <v>0</v>
      </c>
      <c r="N645" s="1394">
        <v>0</v>
      </c>
      <c r="O645" s="1394">
        <v>0</v>
      </c>
      <c r="P645" s="1394">
        <v>0</v>
      </c>
      <c r="Q645" s="1394">
        <v>0</v>
      </c>
      <c r="R645" s="1394">
        <v>0</v>
      </c>
      <c r="S645" s="1394">
        <v>-0.1</v>
      </c>
      <c r="T645" s="1394">
        <v>0</v>
      </c>
      <c r="U645" s="1394">
        <v>0</v>
      </c>
      <c r="V645" s="1394">
        <v>0</v>
      </c>
      <c r="W645" s="1394">
        <v>0</v>
      </c>
      <c r="X645" s="1394">
        <v>0</v>
      </c>
      <c r="Y645" s="1394">
        <v>0</v>
      </c>
      <c r="Z645" s="1506"/>
    </row>
    <row r="646" spans="2:26" outlineLevel="1">
      <c r="B646" s="1382" t="s">
        <v>1089</v>
      </c>
      <c r="C646" s="1182">
        <f>IF('R8a - Net Debt input'!D325 = "","",'R8a - Net Debt input'!D325)</f>
        <v>43549</v>
      </c>
      <c r="D646" s="1182">
        <f>IF('R8a - Net Debt input'!E325 = "","",'R8a - Net Debt input'!E325)</f>
        <v>47861</v>
      </c>
      <c r="E646" s="1210" t="str">
        <f>IF('R8a - Net Debt input'!F325 = "","",'R8a - Net Debt input'!F325)</f>
        <v>12.0 YR SWAP: PAY 6M Libor +607 bp GBP RCV 7.37500% GBP 35.0 M MAT: 13-JAN-2031</v>
      </c>
      <c r="F646" s="1211"/>
      <c r="G646" s="1211"/>
      <c r="H646" s="1211"/>
      <c r="I646" s="1212"/>
      <c r="J646" s="353"/>
      <c r="K646" s="353"/>
      <c r="L646" s="1367"/>
      <c r="M646" s="1394">
        <v>0</v>
      </c>
      <c r="N646" s="1394">
        <v>0</v>
      </c>
      <c r="O646" s="1394">
        <v>0</v>
      </c>
      <c r="P646" s="1394">
        <v>0</v>
      </c>
      <c r="Q646" s="1394">
        <v>0</v>
      </c>
      <c r="R646" s="1394">
        <v>0</v>
      </c>
      <c r="S646" s="1394">
        <v>-0.1</v>
      </c>
      <c r="T646" s="1394">
        <v>0</v>
      </c>
      <c r="U646" s="1394">
        <v>0</v>
      </c>
      <c r="V646" s="1394">
        <v>0</v>
      </c>
      <c r="W646" s="1394">
        <v>0</v>
      </c>
      <c r="X646" s="1394">
        <v>0</v>
      </c>
      <c r="Y646" s="1394">
        <v>0</v>
      </c>
      <c r="Z646" s="1506"/>
    </row>
    <row r="647" spans="2:26" outlineLevel="1">
      <c r="B647" s="1382" t="s">
        <v>1090</v>
      </c>
      <c r="C647" s="1182">
        <f>IF('R8a - Net Debt input'!D326 = "","",'R8a - Net Debt input'!D326)</f>
        <v>43718</v>
      </c>
      <c r="D647" s="1182">
        <f>IF('R8a - Net Debt input'!E326 = "","",'R8a - Net Debt input'!E326)</f>
        <v>50664</v>
      </c>
      <c r="E647" s="1210" t="str">
        <f>IF('R8a - Net Debt input'!F326 = "","",'R8a - Net Debt input'!F326)</f>
        <v>19 YR SWAP: RCV 2.00000% GBP PAY 6M Libor +119 bp GBP 30.0 M MAT: 16-SEP-2038</v>
      </c>
      <c r="F647" s="1211"/>
      <c r="G647" s="1211"/>
      <c r="H647" s="1211"/>
      <c r="I647" s="1212"/>
      <c r="J647" s="353"/>
      <c r="K647" s="353"/>
      <c r="L647" s="1367"/>
      <c r="M647" s="1394">
        <v>0</v>
      </c>
      <c r="N647" s="1394">
        <v>0</v>
      </c>
      <c r="O647" s="1394">
        <v>0</v>
      </c>
      <c r="P647" s="1394">
        <v>0</v>
      </c>
      <c r="Q647" s="1394">
        <v>0</v>
      </c>
      <c r="R647" s="1394">
        <v>0</v>
      </c>
      <c r="S647" s="1394">
        <v>0.3</v>
      </c>
      <c r="T647" s="1394">
        <v>-0.1</v>
      </c>
      <c r="U647" s="1394">
        <v>-0.20340622</v>
      </c>
      <c r="V647" s="1394">
        <v>-0.12725096999999999</v>
      </c>
      <c r="W647" s="1394">
        <v>-1.203E-4</v>
      </c>
      <c r="X647" s="1394">
        <v>6.0199959999999997E-2</v>
      </c>
      <c r="Y647" s="1394">
        <v>0.11129316</v>
      </c>
      <c r="Z647" s="1506"/>
    </row>
    <row r="648" spans="2:26" outlineLevel="1">
      <c r="B648" s="1382" t="s">
        <v>1091</v>
      </c>
      <c r="C648" s="1182">
        <f>IF('R8a - Net Debt input'!D327 = "","",'R8a - Net Debt input'!D327)</f>
        <v>43843</v>
      </c>
      <c r="D648" s="1182">
        <f>IF('R8a - Net Debt input'!E327 = "","",'R8a - Net Debt input'!E327)</f>
        <v>50664</v>
      </c>
      <c r="E648" s="1210" t="str">
        <f>IF('R8a - Net Debt input'!F327 = "","",'R8a - Net Debt input'!F327)</f>
        <v>18.7 YR SWAP: RCV 2.00000% GBP PAY 6M Libor +96 bp GBP 30.0 M MAT: 16-SEP-2038</v>
      </c>
      <c r="F648" s="1211"/>
      <c r="G648" s="1211"/>
      <c r="H648" s="1211"/>
      <c r="I648" s="1212"/>
      <c r="J648" s="353"/>
      <c r="K648" s="353"/>
      <c r="L648" s="1367"/>
      <c r="M648" s="1394">
        <v>0</v>
      </c>
      <c r="N648" s="1394">
        <v>0</v>
      </c>
      <c r="O648" s="1394">
        <v>0</v>
      </c>
      <c r="P648" s="1394">
        <v>0</v>
      </c>
      <c r="Q648" s="1394">
        <v>0</v>
      </c>
      <c r="R648" s="1394">
        <v>0</v>
      </c>
      <c r="S648" s="1394">
        <v>0.1</v>
      </c>
      <c r="T648" s="1394">
        <v>0</v>
      </c>
      <c r="U648" s="1394">
        <v>-0.27236677000000004</v>
      </c>
      <c r="V648" s="1394">
        <v>-0.19640097000000001</v>
      </c>
      <c r="W648" s="1394">
        <v>-6.9459750000000001E-2</v>
      </c>
      <c r="X648" s="1394">
        <v>-8.9500300000000012E-3</v>
      </c>
      <c r="Y648" s="1394">
        <v>4.2143160000000006E-2</v>
      </c>
      <c r="Z648" s="1506"/>
    </row>
    <row r="649" spans="2:26" outlineLevel="1">
      <c r="B649" s="1382" t="s">
        <v>1092</v>
      </c>
      <c r="C649" s="1182">
        <f>IF('R8a - Net Debt input'!D328 = "","",'R8a - Net Debt input'!D328)</f>
        <v>43889</v>
      </c>
      <c r="D649" s="1182">
        <f>IF('R8a - Net Debt input'!E328 = "","",'R8a - Net Debt input'!E328)</f>
        <v>49369</v>
      </c>
      <c r="E649" s="1210" t="str">
        <f>IF('R8a - Net Debt input'!F328 = "","",'R8a - Net Debt input'!F328)</f>
        <v>16 YR SWAP: PAY 5.00000% GBP RCV 6M Libor +72 bp GBP 7.0 M MAT: 01-MAR-2035</v>
      </c>
      <c r="F649" s="1211"/>
      <c r="G649" s="1211"/>
      <c r="H649" s="1211"/>
      <c r="I649" s="1212"/>
      <c r="J649" s="353"/>
      <c r="K649" s="353"/>
      <c r="L649" s="1367"/>
      <c r="M649" s="1394">
        <v>0</v>
      </c>
      <c r="N649" s="1394">
        <v>0</v>
      </c>
      <c r="O649" s="1394">
        <v>0</v>
      </c>
      <c r="P649" s="1394">
        <v>0</v>
      </c>
      <c r="Q649" s="1394">
        <v>0</v>
      </c>
      <c r="R649" s="1394">
        <v>0</v>
      </c>
      <c r="S649" s="1394">
        <v>0.3</v>
      </c>
      <c r="T649" s="1394">
        <v>0.3</v>
      </c>
      <c r="U649" s="1394">
        <v>0.28980992999999999</v>
      </c>
      <c r="V649" s="1394">
        <v>0.27281754999999996</v>
      </c>
      <c r="W649" s="1394">
        <v>0.24377432999999998</v>
      </c>
      <c r="X649" s="1394">
        <v>0.22927579000000001</v>
      </c>
      <c r="Y649" s="1394">
        <v>0.21726329</v>
      </c>
      <c r="Z649" s="1506"/>
    </row>
    <row r="650" spans="2:26" outlineLevel="1">
      <c r="B650" s="1382" t="s">
        <v>1093</v>
      </c>
      <c r="C650" s="1182">
        <f>IF('R8a - Net Debt input'!D329 = "","",'R8a - Net Debt input'!D329)</f>
        <v>43930</v>
      </c>
      <c r="D650" s="1182">
        <f>IF('R8a - Net Debt input'!E329 = "","",'R8a - Net Debt input'!E329)</f>
        <v>51243</v>
      </c>
      <c r="E650" s="1210" t="str">
        <f>IF('R8a - Net Debt input'!F329 = "","",'R8a - Net Debt input'!F329)</f>
        <v>20 YR SWAP: RCV 2.00000% GBP PAY 6M Libor +139 bp GBP 25.0 M MAT: 17-APR-2040</v>
      </c>
      <c r="F650" s="1211"/>
      <c r="G650" s="1211"/>
      <c r="H650" s="1211"/>
      <c r="I650" s="1212"/>
      <c r="J650" s="353"/>
      <c r="K650" s="353"/>
      <c r="L650" s="1367"/>
      <c r="M650" s="1394">
        <v>0</v>
      </c>
      <c r="N650" s="1394">
        <v>0</v>
      </c>
      <c r="O650" s="1394">
        <v>0</v>
      </c>
      <c r="P650" s="1394">
        <v>0</v>
      </c>
      <c r="Q650" s="1394">
        <v>0</v>
      </c>
      <c r="R650" s="1394">
        <v>0</v>
      </c>
      <c r="S650" s="1394">
        <v>0</v>
      </c>
      <c r="T650" s="1394">
        <v>0.3</v>
      </c>
      <c r="U650" s="1394">
        <v>-0.12053689999999999</v>
      </c>
      <c r="V650" s="1394">
        <v>-5.9429610000000001E-2</v>
      </c>
      <c r="W650" s="1394">
        <v>4.8777419999999995E-2</v>
      </c>
      <c r="X650" s="1394">
        <v>9.7435419999999995E-2</v>
      </c>
      <c r="Y650" s="1394">
        <v>0.14069907000000001</v>
      </c>
      <c r="Z650" s="1506"/>
    </row>
    <row r="651" spans="2:26" outlineLevel="1">
      <c r="B651" s="1382" t="s">
        <v>1094</v>
      </c>
      <c r="C651" s="1182">
        <f>IF('R8a - Net Debt input'!D330 = "","",'R8a - Net Debt input'!D330)</f>
        <v>44005</v>
      </c>
      <c r="D651" s="1182">
        <f>IF('R8a - Net Debt input'!E330 = "","",'R8a - Net Debt input'!E330)</f>
        <v>46281</v>
      </c>
      <c r="E651" s="1210" t="str">
        <f>IF('R8a - Net Debt input'!F330 = "","",'R8a - Net Debt input'!F330)</f>
        <v>6.2 YR SWAP: RCV 1.37500% GBP PAY 6M Libor +109 bp GBP 35.0 M MAT: 16-SEP-2026</v>
      </c>
      <c r="F651" s="1211"/>
      <c r="G651" s="1211"/>
      <c r="H651" s="1211"/>
      <c r="I651" s="1212"/>
      <c r="J651" s="353"/>
      <c r="K651" s="353"/>
      <c r="L651" s="1367"/>
      <c r="M651" s="1394">
        <v>0</v>
      </c>
      <c r="N651" s="1394">
        <v>0</v>
      </c>
      <c r="O651" s="1394">
        <v>0</v>
      </c>
      <c r="P651" s="1394">
        <v>0</v>
      </c>
      <c r="Q651" s="1394">
        <v>0</v>
      </c>
      <c r="R651" s="1394">
        <v>0</v>
      </c>
      <c r="S651" s="1394">
        <v>0</v>
      </c>
      <c r="T651" s="1394">
        <v>0.2</v>
      </c>
      <c r="U651" s="1394">
        <v>-5.694681E-2</v>
      </c>
      <c r="V651" s="1394">
        <v>3.231552E-2</v>
      </c>
      <c r="W651" s="1394">
        <v>0.18088817999999998</v>
      </c>
      <c r="X651" s="1394">
        <v>0.25056952999999998</v>
      </c>
      <c r="Y651" s="1394">
        <v>0.31069821000000003</v>
      </c>
      <c r="Z651" s="1506"/>
    </row>
    <row r="652" spans="2:26" outlineLevel="1">
      <c r="B652" s="1382" t="s">
        <v>1095</v>
      </c>
      <c r="C652" s="1182">
        <f>IF('R8a - Net Debt input'!D331 = "","",'R8a - Net Debt input'!D331)</f>
        <v>44005</v>
      </c>
      <c r="D652" s="1182">
        <f>IF('R8a - Net Debt input'!E331 = "","",'R8a - Net Debt input'!E331)</f>
        <v>46281</v>
      </c>
      <c r="E652" s="1210" t="str">
        <f>IF('R8a - Net Debt input'!F331 = "","",'R8a - Net Debt input'!F331)</f>
        <v>6.2 YR SWAP: RCV 1.37500% GBP PAY 6M Libor +109 bp GBP 35.0 M MAT: 16-SEP-2026</v>
      </c>
      <c r="F652" s="1211"/>
      <c r="G652" s="1211"/>
      <c r="H652" s="1211"/>
      <c r="I652" s="1212"/>
      <c r="J652" s="353"/>
      <c r="K652" s="353"/>
      <c r="L652" s="1367"/>
      <c r="M652" s="1394">
        <v>0</v>
      </c>
      <c r="N652" s="1394">
        <v>0</v>
      </c>
      <c r="O652" s="1394">
        <v>0</v>
      </c>
      <c r="P652" s="1394">
        <v>0</v>
      </c>
      <c r="Q652" s="1394">
        <v>0</v>
      </c>
      <c r="R652" s="1394">
        <v>0</v>
      </c>
      <c r="S652" s="1394">
        <v>0</v>
      </c>
      <c r="T652" s="1394">
        <v>0.2</v>
      </c>
      <c r="U652" s="1394">
        <v>-5.5376139999999997E-2</v>
      </c>
      <c r="V652" s="1394">
        <v>3.3890530000000002E-2</v>
      </c>
      <c r="W652" s="1394">
        <v>0.1824675</v>
      </c>
      <c r="X652" s="1394">
        <v>0.25214454000000003</v>
      </c>
      <c r="Y652" s="1394">
        <v>0.31227320000000003</v>
      </c>
      <c r="Z652" s="1506"/>
    </row>
    <row r="653" spans="2:26" outlineLevel="1">
      <c r="B653" s="1382" t="s">
        <v>1096</v>
      </c>
      <c r="C653" s="1182">
        <f>IF('R8a - Net Debt input'!D332 = "","",'R8a - Net Debt input'!D332)</f>
        <v>44106</v>
      </c>
      <c r="D653" s="1182">
        <f>IF('R8a - Net Debt input'!E332 = "","",'R8a - Net Debt input'!E332)</f>
        <v>47861</v>
      </c>
      <c r="E653" s="1210" t="str">
        <f>IF('R8a - Net Debt input'!F332 = "","",'R8a - Net Debt input'!F332)</f>
        <v>11 YR SWAP: PAY 7.37500% GBP RCV 6M Libor +304 bp GBP 19.0 M MAT: 13-JAN-2031</v>
      </c>
      <c r="F653" s="1211"/>
      <c r="G653" s="1211"/>
      <c r="H653" s="1211"/>
      <c r="I653" s="1212"/>
      <c r="J653" s="353"/>
      <c r="K653" s="353"/>
      <c r="L653" s="1367"/>
      <c r="M653" s="1394">
        <v>0</v>
      </c>
      <c r="N653" s="1394">
        <v>0</v>
      </c>
      <c r="O653" s="1394">
        <v>0</v>
      </c>
      <c r="P653" s="1394">
        <v>0</v>
      </c>
      <c r="Q653" s="1394">
        <v>0</v>
      </c>
      <c r="R653" s="1394">
        <v>0</v>
      </c>
      <c r="S653" s="1394">
        <v>0</v>
      </c>
      <c r="T653" s="1394">
        <v>1.1000000000000001</v>
      </c>
      <c r="U653" s="1394">
        <v>0.79655412000000003</v>
      </c>
      <c r="V653" s="1394">
        <v>0.75110243999999993</v>
      </c>
      <c r="W653" s="1394">
        <v>0.67493711000000001</v>
      </c>
      <c r="X653" s="1394">
        <v>0.62826477000000003</v>
      </c>
      <c r="Y653" s="1394">
        <v>0.59990418000000001</v>
      </c>
      <c r="Z653" s="1506"/>
    </row>
    <row r="654" spans="2:26" outlineLevel="1">
      <c r="B654" s="1382" t="s">
        <v>1097</v>
      </c>
      <c r="C654" s="1182">
        <f>IF('R8a - Net Debt input'!D333 = "","",'R8a - Net Debt input'!D333)</f>
        <v>44106</v>
      </c>
      <c r="D654" s="1182">
        <f>IF('R8a - Net Debt input'!E333 = "","",'R8a - Net Debt input'!E333)</f>
        <v>46546</v>
      </c>
      <c r="E654" s="1210" t="str">
        <f>IF('R8a - Net Debt input'!F333 = "","",'R8a - Net Debt input'!F333)</f>
        <v>7 YR SWAP: PAY 6M Libor +136 bp GBP RCV 4.00000% GBP 50.0 M MAT: 08-JUN-2027</v>
      </c>
      <c r="F654" s="1211"/>
      <c r="G654" s="1211"/>
      <c r="H654" s="1211"/>
      <c r="I654" s="1212"/>
      <c r="J654" s="353"/>
      <c r="K654" s="353"/>
      <c r="L654" s="1177"/>
      <c r="M654" s="1394">
        <v>0</v>
      </c>
      <c r="N654" s="1394">
        <v>0</v>
      </c>
      <c r="O654" s="1394">
        <v>0</v>
      </c>
      <c r="P654" s="1394">
        <v>0</v>
      </c>
      <c r="Q654" s="1394">
        <v>0</v>
      </c>
      <c r="R654" s="1394">
        <v>0</v>
      </c>
      <c r="S654" s="1394">
        <v>0</v>
      </c>
      <c r="T654" s="1394">
        <v>-0.1</v>
      </c>
      <c r="U654" s="1394">
        <v>-0.37553700000000001</v>
      </c>
      <c r="V654" s="1394">
        <v>-0.34024784000000002</v>
      </c>
      <c r="W654" s="1394">
        <v>-0.27759152000000004</v>
      </c>
      <c r="X654" s="1394">
        <v>-0.24444123000000001</v>
      </c>
      <c r="Y654" s="1394">
        <v>-0.22040524</v>
      </c>
      <c r="Z654" s="1506"/>
    </row>
    <row r="655" spans="2:26" outlineLevel="1">
      <c r="B655" s="1382" t="s">
        <v>1098</v>
      </c>
      <c r="C655" s="1182">
        <f>IF('R8a - Net Debt input'!D334 = "","",'R8a - Net Debt input'!D334)</f>
        <v>44106</v>
      </c>
      <c r="D655" s="1182">
        <f>IF('R8a - Net Debt input'!E334 = "","",'R8a - Net Debt input'!E334)</f>
        <v>46546</v>
      </c>
      <c r="E655" s="1210" t="str">
        <f>IF('R8a - Net Debt input'!F334 = "","",'R8a - Net Debt input'!F334)</f>
        <v>7 YR SWAP: PAY 6M Libor +135 bp GBP RCV 4.00000% GBP 43.0 M MAT: 08-JUN-2027</v>
      </c>
      <c r="F655" s="1211"/>
      <c r="G655" s="1211"/>
      <c r="H655" s="1211"/>
      <c r="I655" s="1212"/>
      <c r="J655" s="353"/>
      <c r="K655" s="353"/>
      <c r="L655" s="1177"/>
      <c r="M655" s="1394">
        <v>0</v>
      </c>
      <c r="N655" s="1394">
        <v>0</v>
      </c>
      <c r="O655" s="1394">
        <v>0</v>
      </c>
      <c r="P655" s="1394">
        <v>0</v>
      </c>
      <c r="Q655" s="1394">
        <v>0</v>
      </c>
      <c r="R655" s="1394">
        <v>0</v>
      </c>
      <c r="S655" s="1394">
        <v>0</v>
      </c>
      <c r="T655" s="1394">
        <v>0.4</v>
      </c>
      <c r="U655" s="1394">
        <v>-1.0808276399999999</v>
      </c>
      <c r="V655" s="1394">
        <v>-0.97967715</v>
      </c>
      <c r="W655" s="1394">
        <v>-0.80007413000000005</v>
      </c>
      <c r="X655" s="1394">
        <v>-0.70503152000000002</v>
      </c>
      <c r="Y655" s="1394">
        <v>-0.63612835000000001</v>
      </c>
      <c r="Z655" s="1506"/>
    </row>
    <row r="656" spans="2:26" outlineLevel="1">
      <c r="B656" s="1382" t="s">
        <v>1099</v>
      </c>
      <c r="C656" s="1182">
        <f>IF('R8a - Net Debt input'!D335 = "","",'R8a - Net Debt input'!D335)</f>
        <v>44106</v>
      </c>
      <c r="D656" s="1182">
        <f>IF('R8a - Net Debt input'!E335 = "","",'R8a - Net Debt input'!E335)</f>
        <v>46546</v>
      </c>
      <c r="E656" s="1210" t="str">
        <f>IF('R8a - Net Debt input'!F335 = "","",'R8a - Net Debt input'!F335)</f>
        <v>7 YR SWAP: PAY 6M Libor +158 bp GBP RCV 4.00000% GBP 10.8 M MAT: 08-JUN-2027</v>
      </c>
      <c r="F656" s="1211"/>
      <c r="G656" s="1211"/>
      <c r="H656" s="1211"/>
      <c r="I656" s="1212"/>
      <c r="J656" s="353"/>
      <c r="K656" s="353"/>
      <c r="L656" s="1367"/>
      <c r="M656" s="1394">
        <v>0</v>
      </c>
      <c r="N656" s="1394">
        <v>0</v>
      </c>
      <c r="O656" s="1394">
        <v>0</v>
      </c>
      <c r="P656" s="1394">
        <v>0</v>
      </c>
      <c r="Q656" s="1394">
        <v>0</v>
      </c>
      <c r="R656" s="1394">
        <v>0</v>
      </c>
      <c r="S656" s="1394">
        <v>0</v>
      </c>
      <c r="T656" s="1394">
        <v>0.1</v>
      </c>
      <c r="U656" s="1394">
        <v>-0.24581765999999999</v>
      </c>
      <c r="V656" s="1394">
        <v>-0.22046304</v>
      </c>
      <c r="W656" s="1394">
        <v>-0.17549528</v>
      </c>
      <c r="X656" s="1394">
        <v>-0.15180162999999999</v>
      </c>
      <c r="Y656" s="1394">
        <v>-0.13457584</v>
      </c>
      <c r="Z656" s="1506"/>
    </row>
    <row r="657" spans="2:32" outlineLevel="1">
      <c r="B657" s="1382" t="s">
        <v>1100</v>
      </c>
      <c r="C657" s="1182">
        <f>IF('R8a - Net Debt input'!D336 = "","",'R8a - Net Debt input'!D336)</f>
        <v>44106</v>
      </c>
      <c r="D657" s="1182">
        <f>IF('R8a - Net Debt input'!E336 = "","",'R8a - Net Debt input'!E336)</f>
        <v>46546</v>
      </c>
      <c r="E657" s="1210" t="str">
        <f>IF('R8a - Net Debt input'!F336 = "","",'R8a - Net Debt input'!F336)</f>
        <v>7 YR SWAP: PAY 6M Libor +164 bp GBP RCV 4.00000% GBP 21.5 M MAT: 08-JUN-2027</v>
      </c>
      <c r="F657" s="1211"/>
      <c r="G657" s="1211"/>
      <c r="H657" s="1211"/>
      <c r="I657" s="1212"/>
      <c r="J657" s="353"/>
      <c r="K657" s="353"/>
      <c r="L657" s="1367"/>
      <c r="M657" s="1394">
        <v>0</v>
      </c>
      <c r="N657" s="1394">
        <v>0</v>
      </c>
      <c r="O657" s="1394">
        <v>0</v>
      </c>
      <c r="P657" s="1394">
        <v>0</v>
      </c>
      <c r="Q657" s="1394">
        <v>0</v>
      </c>
      <c r="R657" s="1394">
        <v>0</v>
      </c>
      <c r="S657" s="1394">
        <v>0</v>
      </c>
      <c r="T657" s="1394">
        <v>0.2</v>
      </c>
      <c r="U657" s="1394">
        <v>-0.47769862000000002</v>
      </c>
      <c r="V657" s="1394">
        <v>-0.42695108000000004</v>
      </c>
      <c r="W657" s="1394">
        <v>-0.33697727</v>
      </c>
      <c r="X657" s="1394">
        <v>-0.28962826000000003</v>
      </c>
      <c r="Y657" s="1394">
        <v>-0.25517667999999999</v>
      </c>
      <c r="Z657" s="1506"/>
    </row>
    <row r="658" spans="2:32" outlineLevel="1">
      <c r="B658" s="1382" t="s">
        <v>1101</v>
      </c>
      <c r="C658" s="1182">
        <f>IF('R8a - Net Debt input'!D337 = "","",'R8a - Net Debt input'!D337)</f>
        <v>43929</v>
      </c>
      <c r="D658" s="1182">
        <f>IF('R8a - Net Debt input'!E337 = "","",'R8a - Net Debt input'!E337)</f>
        <v>49346</v>
      </c>
      <c r="E658" s="1210" t="str">
        <f>IF('R8a - Net Debt input'!F337 = "","",'R8a - Net Debt input'!F337)</f>
        <v>14.8 YR SWAP: RCV 2.75000% GBP PAY 6M Libor +209 bp GBP 25.0 M MAT: 06-FEB-2035</v>
      </c>
      <c r="F658" s="1211"/>
      <c r="G658" s="1211"/>
      <c r="H658" s="1211"/>
      <c r="I658" s="1212"/>
      <c r="J658" s="353"/>
      <c r="K658" s="353"/>
      <c r="L658" s="1367"/>
      <c r="M658" s="1394">
        <v>0</v>
      </c>
      <c r="N658" s="1394">
        <v>0</v>
      </c>
      <c r="O658" s="1394">
        <v>0</v>
      </c>
      <c r="P658" s="1394">
        <v>0</v>
      </c>
      <c r="Q658" s="1394">
        <v>0</v>
      </c>
      <c r="R658" s="1394">
        <v>0</v>
      </c>
      <c r="S658" s="1394">
        <v>0</v>
      </c>
      <c r="T658" s="1394">
        <v>-0.3</v>
      </c>
      <c r="U658" s="1394">
        <v>-0.13358671</v>
      </c>
      <c r="V658" s="1394">
        <v>-7.0666889999999996E-2</v>
      </c>
      <c r="W658" s="1394">
        <v>3.1045E-2</v>
      </c>
      <c r="X658" s="1394">
        <v>8.7446120000000002E-2</v>
      </c>
      <c r="Y658" s="1394">
        <v>0.12766632999999999</v>
      </c>
      <c r="Z658" s="1506"/>
    </row>
    <row r="659" spans="2:32" outlineLevel="1">
      <c r="B659" s="1382" t="s">
        <v>1102</v>
      </c>
      <c r="C659" s="1182">
        <f>IF('R8a - Net Debt input'!D338 = "","",'R8a - Net Debt input'!D338)</f>
        <v>43929</v>
      </c>
      <c r="D659" s="1182">
        <f>IF('R8a - Net Debt input'!E338 = "","",'R8a - Net Debt input'!E338)</f>
        <v>49346</v>
      </c>
      <c r="E659" s="1210" t="str">
        <f>IF('R8a - Net Debt input'!F338 = "","",'R8a - Net Debt input'!F338)</f>
        <v>14.8 YR SWAP: RCV 2.75000% GBP PAY 6M Libor +207 bp GBP 25.0 M MAT: 06-FEB-2035</v>
      </c>
      <c r="F659" s="1211"/>
      <c r="G659" s="1211"/>
      <c r="H659" s="1211"/>
      <c r="I659" s="1212"/>
      <c r="J659" s="353"/>
      <c r="K659" s="353"/>
      <c r="L659" s="1367"/>
      <c r="M659" s="1394">
        <v>0</v>
      </c>
      <c r="N659" s="1394">
        <v>0</v>
      </c>
      <c r="O659" s="1394">
        <v>0</v>
      </c>
      <c r="P659" s="1394">
        <v>0</v>
      </c>
      <c r="Q659" s="1394">
        <v>0</v>
      </c>
      <c r="R659" s="1394">
        <v>0</v>
      </c>
      <c r="S659" s="1394">
        <v>0</v>
      </c>
      <c r="T659" s="1394">
        <v>-0.3</v>
      </c>
      <c r="U659" s="1394">
        <v>-0.13695246</v>
      </c>
      <c r="V659" s="1394">
        <v>-7.4041899999999994E-2</v>
      </c>
      <c r="W659" s="1394">
        <v>2.7660750000000001E-2</v>
      </c>
      <c r="X659" s="1394">
        <v>8.4071119999999999E-2</v>
      </c>
      <c r="Y659" s="1394">
        <v>0.12429133000000001</v>
      </c>
      <c r="Z659" s="1506"/>
    </row>
    <row r="660" spans="2:32" outlineLevel="1">
      <c r="B660" s="1382" t="s">
        <v>1103</v>
      </c>
      <c r="C660" s="1182">
        <f>IF('R8a - Net Debt input'!D339 = "","",'R8a - Net Debt input'!D339)</f>
        <v>43929</v>
      </c>
      <c r="D660" s="1182">
        <f>IF('R8a - Net Debt input'!E339 = "","",'R8a - Net Debt input'!E339)</f>
        <v>50664</v>
      </c>
      <c r="E660" s="1210" t="str">
        <f>IF('R8a - Net Debt input'!F339 = "","",'R8a - Net Debt input'!F339)</f>
        <v>18.4 YR SWAP: RCV 2.00000% GBP PAY 6M Libor +133 bp GBP 25.0 M MAT: 16-SEP-2038</v>
      </c>
      <c r="F660" s="1211"/>
      <c r="G660" s="1211"/>
      <c r="H660" s="1211"/>
      <c r="I660" s="1212"/>
      <c r="J660" s="353"/>
      <c r="K660" s="353"/>
      <c r="L660" s="1367"/>
      <c r="M660" s="1394">
        <v>0</v>
      </c>
      <c r="N660" s="1394">
        <v>0</v>
      </c>
      <c r="O660" s="1394">
        <v>0</v>
      </c>
      <c r="P660" s="1394">
        <v>0</v>
      </c>
      <c r="Q660" s="1394">
        <v>0</v>
      </c>
      <c r="R660" s="1394">
        <v>0</v>
      </c>
      <c r="S660" s="1394">
        <v>0</v>
      </c>
      <c r="T660" s="1394">
        <v>0.2</v>
      </c>
      <c r="U660" s="1394">
        <v>-0.13634627999999999</v>
      </c>
      <c r="V660" s="1394">
        <v>-7.2792479999999993E-2</v>
      </c>
      <c r="W660" s="1394">
        <v>3.3240849999999995E-2</v>
      </c>
      <c r="X660" s="1394">
        <v>8.341664E-2</v>
      </c>
      <c r="Y660" s="1394">
        <v>0.1259943</v>
      </c>
      <c r="Z660" s="1506"/>
    </row>
    <row r="661" spans="2:32" outlineLevel="1">
      <c r="B661" s="1382" t="s">
        <v>1104</v>
      </c>
      <c r="C661" s="1182">
        <f>IF('R8a - Net Debt input'!D340 = "","",'R8a - Net Debt input'!D340)</f>
        <v>43929</v>
      </c>
      <c r="D661" s="1182">
        <f>IF('R8a - Net Debt input'!E340 = "","",'R8a - Net Debt input'!E340)</f>
        <v>50664</v>
      </c>
      <c r="E661" s="1210" t="str">
        <f>IF('R8a - Net Debt input'!F340 = "","",'R8a - Net Debt input'!F340)</f>
        <v>18.4 YR SWAP: RCV 2.00000% GBP PAY 6M Libor +132 bp GBP 25.0 M MAT: 16-SEP-2038</v>
      </c>
      <c r="F661" s="1211"/>
      <c r="G661" s="1211"/>
      <c r="H661" s="1211"/>
      <c r="I661" s="1212"/>
      <c r="J661" s="353"/>
      <c r="K661" s="353"/>
      <c r="L661" s="1177"/>
      <c r="M661" s="1394">
        <v>0</v>
      </c>
      <c r="N661" s="1394">
        <v>0</v>
      </c>
      <c r="O661" s="1394">
        <v>0</v>
      </c>
      <c r="P661" s="1394">
        <v>0</v>
      </c>
      <c r="Q661" s="1394">
        <v>0</v>
      </c>
      <c r="R661" s="1394">
        <v>0</v>
      </c>
      <c r="S661" s="1394">
        <v>0</v>
      </c>
      <c r="T661" s="1394">
        <v>0.2</v>
      </c>
      <c r="U661" s="1394">
        <v>-0.13734354000000001</v>
      </c>
      <c r="V661" s="1394">
        <v>-7.3792479999999994E-2</v>
      </c>
      <c r="W661" s="1394">
        <v>3.223811E-2</v>
      </c>
      <c r="X661" s="1394">
        <v>8.2416639999999999E-2</v>
      </c>
      <c r="Y661" s="1394">
        <v>0.1249943</v>
      </c>
      <c r="Z661" s="1506"/>
    </row>
    <row r="662" spans="2:32" outlineLevel="1">
      <c r="B662" s="1382" t="s">
        <v>1105</v>
      </c>
      <c r="C662" s="1182">
        <f>IF('R8a - Net Debt input'!D341 = "","",'R8a - Net Debt input'!D341)</f>
        <v>44028</v>
      </c>
      <c r="D662" s="1182">
        <f>IF('R8a - Net Debt input'!E341 = "","",'R8a - Net Debt input'!E341)</f>
        <v>46961</v>
      </c>
      <c r="E662" s="1210" t="str">
        <f>IF('R8a - Net Debt input'!F341 = "","",'R8a - Net Debt input'!F341)</f>
        <v>8 YR SWAP: RCV 1.04450% GBP PAY 6M Libor +76 bp GBP 100.0 M MAT: 27-JUL-2028</v>
      </c>
      <c r="F662" s="1211"/>
      <c r="G662" s="1211"/>
      <c r="H662" s="1211"/>
      <c r="I662" s="1212"/>
      <c r="J662" s="353"/>
      <c r="K662" s="353"/>
      <c r="L662" s="1177"/>
      <c r="M662" s="1394">
        <v>0</v>
      </c>
      <c r="N662" s="1394">
        <v>0</v>
      </c>
      <c r="O662" s="1394">
        <v>0</v>
      </c>
      <c r="P662" s="1394">
        <v>0</v>
      </c>
      <c r="Q662" s="1394">
        <v>0</v>
      </c>
      <c r="R662" s="1394">
        <v>0</v>
      </c>
      <c r="S662" s="1394">
        <v>0</v>
      </c>
      <c r="T662" s="1394">
        <v>0.5</v>
      </c>
      <c r="U662" s="1394">
        <v>-0.16088253</v>
      </c>
      <c r="V662" s="1394">
        <v>9.5526029999999998E-2</v>
      </c>
      <c r="W662" s="1394">
        <v>0.50335368999999996</v>
      </c>
      <c r="X662" s="1394">
        <v>0.72565913999999998</v>
      </c>
      <c r="Y662" s="1394">
        <v>0.88953494</v>
      </c>
      <c r="Z662" s="1506"/>
    </row>
    <row r="663" spans="2:32" outlineLevel="1">
      <c r="B663" s="1382" t="s">
        <v>1106</v>
      </c>
      <c r="C663" s="1182">
        <f>IF('R8a - Net Debt input'!D342 = "","",'R8a - Net Debt input'!D342)</f>
        <v>44106</v>
      </c>
      <c r="D663" s="1182">
        <f>IF('R8a - Net Debt input'!E342 = "","",'R8a - Net Debt input'!E342)</f>
        <v>49339</v>
      </c>
      <c r="E663" s="1210" t="str">
        <f>IF('R8a - Net Debt input'!F342 = "","",'R8a - Net Debt input'!F342)</f>
        <v>14.5 YR SWAP: PAY 4.01600% GBP RCV 6M Libor +101 bp GBP 48.0 M MAT: 30-JAN-2035</v>
      </c>
      <c r="F663" s="1211"/>
      <c r="G663" s="1211"/>
      <c r="H663" s="1211"/>
      <c r="I663" s="1212"/>
      <c r="J663" s="353"/>
      <c r="K663" s="353"/>
      <c r="L663" s="1177"/>
      <c r="M663" s="1394">
        <v>0</v>
      </c>
      <c r="N663" s="1394">
        <v>0</v>
      </c>
      <c r="O663" s="1394">
        <v>0</v>
      </c>
      <c r="P663" s="1394">
        <v>0</v>
      </c>
      <c r="Q663" s="1394">
        <v>0</v>
      </c>
      <c r="R663" s="1394">
        <v>0</v>
      </c>
      <c r="S663" s="1394">
        <v>1</v>
      </c>
      <c r="T663" s="1394">
        <v>0.7</v>
      </c>
      <c r="U663" s="1394">
        <v>1.3801600900000002</v>
      </c>
      <c r="V663" s="1394">
        <v>1.26022291</v>
      </c>
      <c r="W663" s="1394">
        <v>1.06887175</v>
      </c>
      <c r="X663" s="1394">
        <v>0.95904978000000007</v>
      </c>
      <c r="Y663" s="1394">
        <v>0.87917095000000001</v>
      </c>
      <c r="Z663" s="1506"/>
    </row>
    <row r="664" spans="2:32" outlineLevel="1">
      <c r="B664" s="630" t="s">
        <v>496</v>
      </c>
      <c r="C664" s="1182" t="str">
        <f>IF('R8a - Net Debt input'!D343 = "","",'R8a - Net Debt input'!D343)</f>
        <v/>
      </c>
      <c r="D664" s="1182" t="str">
        <f>IF('R8a - Net Debt input'!E343 = "","",'R8a - Net Debt input'!E343)</f>
        <v/>
      </c>
      <c r="E664" s="1210" t="str">
        <f>IF('R8a - Net Debt input'!F343 = "","",'R8a - Net Debt input'!F343)</f>
        <v/>
      </c>
      <c r="F664" s="1211" t="str">
        <f>IF('R8a - Net Debt input'!G343 = "","",'R8a - Net Debt input'!G343)</f>
        <v/>
      </c>
      <c r="G664" s="1211" t="str">
        <f>IF('R8a - Net Debt input'!H343 = "","",'R8a - Net Debt input'!H343)</f>
        <v/>
      </c>
      <c r="H664" s="1211" t="str">
        <f>IF('R8a - Net Debt input'!I343 = "","",'R8a - Net Debt input'!I343)</f>
        <v/>
      </c>
      <c r="I664" s="1212" t="str">
        <f>IF('R8a - Net Debt input'!J343 = "","",'R8a - Net Debt input'!J343)</f>
        <v/>
      </c>
      <c r="J664" s="353"/>
      <c r="K664" s="353"/>
      <c r="L664" s="1177"/>
      <c r="M664" s="1394">
        <v>0</v>
      </c>
      <c r="N664" s="1394">
        <v>0</v>
      </c>
      <c r="O664" s="1394">
        <v>0</v>
      </c>
      <c r="P664" s="1394">
        <v>0</v>
      </c>
      <c r="Q664" s="1394">
        <v>0</v>
      </c>
      <c r="R664" s="1394">
        <v>0</v>
      </c>
      <c r="S664" s="1394">
        <v>0</v>
      </c>
      <c r="T664" s="1394">
        <v>0</v>
      </c>
      <c r="U664" s="1394">
        <v>0</v>
      </c>
      <c r="V664" s="1394">
        <v>0</v>
      </c>
      <c r="W664" s="1394">
        <v>0</v>
      </c>
      <c r="X664" s="1394">
        <v>0</v>
      </c>
      <c r="Y664" s="1394">
        <v>0</v>
      </c>
      <c r="Z664" s="1506"/>
    </row>
    <row r="665" spans="2:32" outlineLevel="1">
      <c r="B665" s="630" t="s">
        <v>499</v>
      </c>
      <c r="C665" s="1182" t="str">
        <f>IF('R8a - Net Debt input'!D344 = "","",'R8a - Net Debt input'!D344)</f>
        <v/>
      </c>
      <c r="D665" s="1182" t="str">
        <f>IF('R8a - Net Debt input'!E344 = "","",'R8a - Net Debt input'!E344)</f>
        <v/>
      </c>
      <c r="E665" s="1210" t="str">
        <f>IF('R8a - Net Debt input'!F344 = "","",'R8a - Net Debt input'!F344)</f>
        <v/>
      </c>
      <c r="F665" s="1211" t="str">
        <f>IF('R8a - Net Debt input'!G344 = "","",'R8a - Net Debt input'!G344)</f>
        <v/>
      </c>
      <c r="G665" s="1211" t="str">
        <f>IF('R8a - Net Debt input'!H344 = "","",'R8a - Net Debt input'!H344)</f>
        <v/>
      </c>
      <c r="H665" s="1211" t="str">
        <f>IF('R8a - Net Debt input'!I344 = "","",'R8a - Net Debt input'!I344)</f>
        <v/>
      </c>
      <c r="I665" s="1212" t="str">
        <f>IF('R8a - Net Debt input'!J344 = "","",'R8a - Net Debt input'!J344)</f>
        <v/>
      </c>
      <c r="J665" s="353"/>
      <c r="K665" s="353"/>
      <c r="L665" s="1177"/>
      <c r="M665" s="1394">
        <v>0</v>
      </c>
      <c r="N665" s="1394">
        <v>0</v>
      </c>
      <c r="O665" s="1394">
        <v>0</v>
      </c>
      <c r="P665" s="1394">
        <v>0</v>
      </c>
      <c r="Q665" s="1394">
        <v>0</v>
      </c>
      <c r="R665" s="1394">
        <v>0</v>
      </c>
      <c r="S665" s="1394">
        <v>0</v>
      </c>
      <c r="T665" s="1394">
        <v>0</v>
      </c>
      <c r="U665" s="1394">
        <v>0</v>
      </c>
      <c r="V665" s="1394">
        <v>0</v>
      </c>
      <c r="W665" s="1394">
        <v>0</v>
      </c>
      <c r="X665" s="1394">
        <v>0</v>
      </c>
      <c r="Y665" s="1394">
        <v>0</v>
      </c>
      <c r="Z665" s="1506"/>
    </row>
    <row r="666" spans="2:32" outlineLevel="1">
      <c r="B666" s="632" t="s">
        <v>497</v>
      </c>
      <c r="C666" s="1595" t="s">
        <v>403</v>
      </c>
      <c r="D666" s="1596"/>
      <c r="E666" s="1596"/>
      <c r="F666" s="1596"/>
      <c r="G666" s="1596"/>
      <c r="H666" s="1596"/>
      <c r="I666" s="1597"/>
      <c r="J666" s="353"/>
      <c r="K666" s="353"/>
      <c r="L666" s="1177"/>
      <c r="M666" s="1394">
        <v>0</v>
      </c>
      <c r="N666" s="1394">
        <v>0</v>
      </c>
      <c r="O666" s="1394">
        <v>0</v>
      </c>
      <c r="P666" s="1394">
        <v>0</v>
      </c>
      <c r="Q666" s="1394">
        <v>0</v>
      </c>
      <c r="R666" s="1394">
        <v>0</v>
      </c>
      <c r="S666" s="1394">
        <v>0</v>
      </c>
      <c r="T666" s="1394">
        <v>0</v>
      </c>
      <c r="U666" s="1394">
        <v>0</v>
      </c>
      <c r="V666" s="1394">
        <v>0</v>
      </c>
      <c r="W666" s="1394">
        <v>0</v>
      </c>
      <c r="X666" s="1394">
        <v>0</v>
      </c>
      <c r="Y666" s="1394">
        <v>0</v>
      </c>
      <c r="Z666" s="1506"/>
    </row>
    <row r="667" spans="2:32" s="346" customFormat="1">
      <c r="B667" s="391"/>
      <c r="E667" s="381"/>
      <c r="F667" s="381"/>
      <c r="G667" s="381"/>
      <c r="H667" s="381"/>
      <c r="I667" s="377"/>
      <c r="J667" s="377"/>
      <c r="K667" s="377"/>
      <c r="L667" s="380" t="s">
        <v>498</v>
      </c>
      <c r="M667" s="1385">
        <f>SUM(M549:M666)</f>
        <v>0</v>
      </c>
      <c r="N667" s="1385">
        <f t="shared" ref="N667:Y667" si="92">SUM(N549:N666)</f>
        <v>0</v>
      </c>
      <c r="O667" s="1385">
        <f t="shared" si="92"/>
        <v>0</v>
      </c>
      <c r="P667" s="1385">
        <f t="shared" si="92"/>
        <v>0</v>
      </c>
      <c r="Q667" s="1385">
        <f t="shared" si="92"/>
        <v>-4.1574546099999941</v>
      </c>
      <c r="R667" s="1385">
        <f t="shared" si="92"/>
        <v>-8.1000000000000014</v>
      </c>
      <c r="S667" s="1385">
        <f t="shared" si="92"/>
        <v>5.6000000000000005</v>
      </c>
      <c r="T667" s="1385">
        <f t="shared" si="92"/>
        <v>-4.5999999999999979</v>
      </c>
      <c r="U667" s="1385">
        <f t="shared" si="92"/>
        <v>-6.7966190400000013</v>
      </c>
      <c r="V667" s="1385">
        <f t="shared" si="92"/>
        <v>-5.9544865200000014</v>
      </c>
      <c r="W667" s="1385">
        <f t="shared" si="92"/>
        <v>-4.1191039699999994</v>
      </c>
      <c r="X667" s="1385">
        <f t="shared" si="92"/>
        <v>-1.4575539300000004</v>
      </c>
      <c r="Y667" s="1385">
        <f t="shared" si="92"/>
        <v>-1.78574517</v>
      </c>
      <c r="Z667" s="1506"/>
    </row>
    <row r="668" spans="2:32" s="374" customFormat="1" outlineLevel="1">
      <c r="B668" s="353"/>
      <c r="C668" s="373"/>
      <c r="E668" s="356"/>
      <c r="F668" s="356"/>
      <c r="L668" s="1515"/>
      <c r="M668" s="1516"/>
      <c r="N668" s="1516"/>
      <c r="O668" s="1516"/>
      <c r="P668" s="1516"/>
      <c r="Q668" s="1516"/>
      <c r="R668" s="1516"/>
      <c r="S668" s="1516"/>
      <c r="T668" s="1516"/>
      <c r="U668" s="1516"/>
      <c r="V668" s="1516"/>
      <c r="W668" s="1516"/>
      <c r="X668" s="1516"/>
      <c r="Y668" s="1516"/>
      <c r="Z668" s="356"/>
      <c r="AA668" s="356"/>
      <c r="AB668" s="356"/>
      <c r="AC668" s="356"/>
      <c r="AD668" s="356"/>
      <c r="AE668" s="356"/>
      <c r="AF668" s="356"/>
    </row>
    <row r="669" spans="2:32" ht="13.8">
      <c r="B669" s="526" t="s">
        <v>500</v>
      </c>
      <c r="C669" s="527" t="s">
        <v>752</v>
      </c>
      <c r="D669" s="527"/>
      <c r="E669" s="527"/>
      <c r="F669" s="527"/>
      <c r="G669" s="528"/>
      <c r="H669" s="528"/>
      <c r="I669" s="528"/>
      <c r="J669" s="528"/>
      <c r="K669" s="528"/>
      <c r="L669" s="526"/>
      <c r="M669" s="527"/>
      <c r="N669" s="527"/>
      <c r="O669" s="527"/>
      <c r="P669" s="527"/>
      <c r="Q669" s="527"/>
      <c r="R669" s="527"/>
      <c r="S669" s="527"/>
      <c r="T669" s="527"/>
      <c r="U669" s="582"/>
      <c r="V669" s="527"/>
      <c r="W669" s="527"/>
      <c r="X669" s="527"/>
      <c r="Y669" s="527"/>
    </row>
    <row r="670" spans="2:32" outlineLevel="1">
      <c r="B670" s="455"/>
      <c r="C670" s="390"/>
      <c r="D670" s="390"/>
      <c r="E670" s="374"/>
      <c r="F670" s="374"/>
      <c r="G670" s="374"/>
      <c r="H670" s="374"/>
      <c r="I670" s="374"/>
      <c r="J670" s="374"/>
      <c r="K670" s="374"/>
      <c r="L670" s="374"/>
      <c r="M670" s="374"/>
      <c r="N670" s="374"/>
      <c r="O670" s="374"/>
      <c r="P670" s="374"/>
      <c r="Q670" s="374"/>
      <c r="R670" s="374"/>
      <c r="T670" s="347"/>
      <c r="U670" s="347"/>
      <c r="V670" s="347"/>
      <c r="W670" s="347"/>
      <c r="X670" s="347"/>
      <c r="Z670" s="353"/>
      <c r="AA670" s="593"/>
      <c r="AB670" s="347"/>
      <c r="AC670" s="347"/>
      <c r="AD670" s="347"/>
      <c r="AE670" s="347"/>
    </row>
    <row r="671" spans="2:32" ht="17.399999999999999" outlineLevel="1">
      <c r="B671" s="351"/>
      <c r="C671" s="352"/>
      <c r="D671" s="548" t="s">
        <v>288</v>
      </c>
      <c r="E671" s="553"/>
      <c r="F671" s="553"/>
      <c r="G671" s="549"/>
      <c r="H671" s="549"/>
      <c r="I671" s="549"/>
      <c r="J671" s="549"/>
      <c r="K671" s="549"/>
      <c r="L671" s="602"/>
      <c r="M671" s="553"/>
      <c r="N671" s="553"/>
      <c r="O671" s="553"/>
      <c r="P671" s="553"/>
      <c r="Q671" s="553"/>
      <c r="R671" s="553"/>
      <c r="S671" s="553"/>
      <c r="T671" s="553"/>
      <c r="U671" s="584"/>
      <c r="V671" s="553"/>
      <c r="W671" s="553"/>
      <c r="X671" s="553"/>
      <c r="Y671" s="553"/>
    </row>
    <row r="672" spans="2:32" outlineLevel="1">
      <c r="B672" s="455"/>
      <c r="C672" s="390"/>
      <c r="D672" s="390"/>
      <c r="E672" s="374"/>
      <c r="F672" s="374"/>
      <c r="G672" s="374"/>
      <c r="H672" s="374"/>
      <c r="I672" s="374"/>
      <c r="J672" s="374"/>
      <c r="K672" s="374"/>
      <c r="L672" s="374"/>
      <c r="M672" s="374"/>
      <c r="N672" s="374"/>
      <c r="O672" s="374"/>
      <c r="P672" s="374"/>
      <c r="Q672" s="374"/>
      <c r="R672" s="374"/>
      <c r="T672" s="347"/>
      <c r="U672" s="347"/>
      <c r="V672" s="347"/>
      <c r="W672" s="347"/>
      <c r="X672" s="347"/>
      <c r="Z672" s="353"/>
      <c r="AA672" s="350"/>
      <c r="AB672" s="347"/>
      <c r="AC672" s="347"/>
      <c r="AD672" s="347"/>
      <c r="AE672" s="347"/>
    </row>
    <row r="673" spans="2:32" s="1118" customFormat="1" ht="32.25" customHeight="1" outlineLevel="1">
      <c r="B673" s="1116"/>
      <c r="C673" s="659" t="s">
        <v>406</v>
      </c>
      <c r="D673" s="1187" t="s">
        <v>407</v>
      </c>
      <c r="E673" s="1589" t="s">
        <v>461</v>
      </c>
      <c r="F673" s="1590" t="s">
        <v>462</v>
      </c>
      <c r="G673" s="1590" t="s">
        <v>463</v>
      </c>
      <c r="H673" s="1590" t="s">
        <v>464</v>
      </c>
      <c r="I673" s="1591" t="s">
        <v>465</v>
      </c>
      <c r="J673" s="353"/>
      <c r="K673" s="353"/>
      <c r="L673" s="353"/>
      <c r="U673" s="1119"/>
      <c r="Z673" s="1117"/>
    </row>
    <row r="674" spans="2:32" s="1145" customFormat="1" ht="52.5" customHeight="1" outlineLevel="1">
      <c r="B674" s="1138" t="s">
        <v>289</v>
      </c>
      <c r="C674" s="1123" t="s">
        <v>416</v>
      </c>
      <c r="D674" s="1124" t="s">
        <v>416</v>
      </c>
      <c r="E674" s="1592"/>
      <c r="F674" s="1593" t="s">
        <v>467</v>
      </c>
      <c r="G674" s="1593" t="s">
        <v>467</v>
      </c>
      <c r="H674" s="1593" t="s">
        <v>290</v>
      </c>
      <c r="I674" s="1594" t="s">
        <v>468</v>
      </c>
      <c r="J674" s="353"/>
      <c r="K674" s="353"/>
      <c r="L674" s="353"/>
      <c r="M674" s="1140" t="s">
        <v>290</v>
      </c>
      <c r="N674" s="1141" t="s">
        <v>290</v>
      </c>
      <c r="O674" s="1141" t="s">
        <v>290</v>
      </c>
      <c r="P674" s="1141" t="s">
        <v>290</v>
      </c>
      <c r="Q674" s="1141" t="s">
        <v>290</v>
      </c>
      <c r="R674" s="1141" t="s">
        <v>290</v>
      </c>
      <c r="S674" s="1141" t="s">
        <v>290</v>
      </c>
      <c r="T674" s="1142" t="s">
        <v>290</v>
      </c>
      <c r="U674" s="1143" t="s">
        <v>290</v>
      </c>
      <c r="V674" s="1141" t="s">
        <v>290</v>
      </c>
      <c r="W674" s="1141" t="s">
        <v>290</v>
      </c>
      <c r="X674" s="1141" t="s">
        <v>290</v>
      </c>
      <c r="Y674" s="1144" t="s">
        <v>290</v>
      </c>
      <c r="Z674" s="1146"/>
    </row>
    <row r="675" spans="2:32" outlineLevel="1">
      <c r="B675" s="630" t="s">
        <v>502</v>
      </c>
      <c r="C675" s="1182">
        <f>IF('R8a - Net Debt input'!D418 = "","",'R8a - Net Debt input'!D418)</f>
        <v>39849</v>
      </c>
      <c r="D675" s="1182">
        <f>IF('R8a - Net Debt input'!E418 = "","",'R8a - Net Debt input'!E418)</f>
        <v>43508</v>
      </c>
      <c r="E675" s="1197" t="str">
        <f>IF('R8a - Net Debt input'!F418 = "","",'R8a - Net Debt input'!F418)</f>
        <v>10 YR SWAP: PAY 6M Libor +254 bp GBP 87.8 M RCV 6M Euribor +272 bp EUR 100.0 M MAT: 12-FEB-2019</v>
      </c>
      <c r="F675" s="1198"/>
      <c r="G675" s="1198"/>
      <c r="H675" s="1198"/>
      <c r="I675" s="1199"/>
      <c r="J675" s="353"/>
      <c r="K675" s="353"/>
      <c r="L675" s="353"/>
      <c r="M675" s="1394">
        <v>0</v>
      </c>
      <c r="N675" s="1394">
        <v>0</v>
      </c>
      <c r="O675" s="1394">
        <v>0</v>
      </c>
      <c r="P675" s="1394">
        <v>0</v>
      </c>
      <c r="Q675" s="1394">
        <v>-0.73862758000000028</v>
      </c>
      <c r="R675" s="1394">
        <v>-0.5</v>
      </c>
      <c r="S675" s="1394">
        <v>0</v>
      </c>
      <c r="T675" s="1394">
        <v>0</v>
      </c>
      <c r="U675" s="1394">
        <v>0</v>
      </c>
      <c r="V675" s="1394">
        <v>0</v>
      </c>
      <c r="W675" s="1394">
        <v>0</v>
      </c>
      <c r="X675" s="1394">
        <v>0</v>
      </c>
      <c r="Y675" s="1394">
        <v>0</v>
      </c>
      <c r="Z675" s="1506"/>
    </row>
    <row r="676" spans="2:32" outlineLevel="1">
      <c r="B676" s="630" t="s">
        <v>503</v>
      </c>
      <c r="C676" s="1182">
        <f>IF('R8a - Net Debt input'!D419 = "","",'R8a - Net Debt input'!D419)</f>
        <v>39849</v>
      </c>
      <c r="D676" s="1182">
        <f>IF('R8a - Net Debt input'!E419 = "","",'R8a - Net Debt input'!E419)</f>
        <v>43508</v>
      </c>
      <c r="E676" s="1197" t="str">
        <f>IF('R8a - Net Debt input'!F419 = "","",'R8a - Net Debt input'!F419)</f>
        <v>10 YR SWAP: PAY 6M Euribor +272 bp EUR RCV 3.93160% EUR 100.0 M MAT: 12-FEB-2019</v>
      </c>
      <c r="F676" s="1198"/>
      <c r="G676" s="1198"/>
      <c r="H676" s="1198"/>
      <c r="I676" s="1199"/>
      <c r="J676" s="353"/>
      <c r="K676" s="353"/>
      <c r="L676" s="353"/>
      <c r="M676" s="1394">
        <v>0</v>
      </c>
      <c r="N676" s="1394">
        <v>0</v>
      </c>
      <c r="O676" s="1394">
        <v>0</v>
      </c>
      <c r="P676" s="1394">
        <v>0</v>
      </c>
      <c r="Q676" s="1394">
        <v>-3.1256199999996461E-3</v>
      </c>
      <c r="R676" s="1394">
        <v>0.2</v>
      </c>
      <c r="S676" s="1394">
        <v>0</v>
      </c>
      <c r="T676" s="1394">
        <v>0</v>
      </c>
      <c r="U676" s="1394">
        <v>0</v>
      </c>
      <c r="V676" s="1394">
        <v>0</v>
      </c>
      <c r="W676" s="1394">
        <v>0</v>
      </c>
      <c r="X676" s="1394">
        <v>0</v>
      </c>
      <c r="Y676" s="1394">
        <v>0</v>
      </c>
      <c r="Z676" s="1506"/>
    </row>
    <row r="677" spans="2:32" outlineLevel="1">
      <c r="B677" s="630" t="s">
        <v>504</v>
      </c>
      <c r="C677" s="1182">
        <f>IF('R8a - Net Debt input'!D420 = "","",'R8a - Net Debt input'!D420)</f>
        <v>39849</v>
      </c>
      <c r="D677" s="1182">
        <f>IF('R8a - Net Debt input'!E420 = "","",'R8a - Net Debt input'!E420)</f>
        <v>43508</v>
      </c>
      <c r="E677" s="1197" t="str">
        <f>IF('R8a - Net Debt input'!F420 = "","",'R8a - Net Debt input'!F420)</f>
        <v>10 YR SWAP: PAY 3.93160% EUR RCV 6M Euribor +272 bp EUR 100.0 M MAT: 12-FEB-2019</v>
      </c>
      <c r="F677" s="1198"/>
      <c r="G677" s="1198"/>
      <c r="H677" s="1198"/>
      <c r="I677" s="1199"/>
      <c r="J677" s="353"/>
      <c r="K677" s="353"/>
      <c r="L677" s="353"/>
      <c r="M677" s="1394">
        <v>0</v>
      </c>
      <c r="N677" s="1394">
        <v>0</v>
      </c>
      <c r="O677" s="1394">
        <v>0</v>
      </c>
      <c r="P677" s="1394">
        <v>0</v>
      </c>
      <c r="Q677" s="1394">
        <v>3.1256199999996461E-3</v>
      </c>
      <c r="R677" s="1394">
        <v>-0.2</v>
      </c>
      <c r="S677" s="1394">
        <v>0</v>
      </c>
      <c r="T677" s="1394">
        <v>0</v>
      </c>
      <c r="U677" s="1394">
        <v>0</v>
      </c>
      <c r="V677" s="1394">
        <v>0</v>
      </c>
      <c r="W677" s="1394">
        <v>0</v>
      </c>
      <c r="X677" s="1394">
        <v>0</v>
      </c>
      <c r="Y677" s="1394">
        <v>0</v>
      </c>
      <c r="Z677" s="1506"/>
    </row>
    <row r="678" spans="2:32" outlineLevel="1">
      <c r="B678" s="630" t="s">
        <v>505</v>
      </c>
      <c r="C678" s="1182">
        <f>IF('R8a - Net Debt input'!D421 = "","",'R8a - Net Debt input'!D421)</f>
        <v>40777</v>
      </c>
      <c r="D678" s="1182">
        <f>IF('R8a - Net Debt input'!E421 = "","",'R8a - Net Debt input'!E421)</f>
        <v>57126</v>
      </c>
      <c r="E678" s="1197" t="str">
        <f>IF('R8a - Net Debt input'!F421 = "","",'R8a - Net Debt input'!F421)</f>
        <v>45 YR SWAP: PAY 12M/1Y RPI 1.8230% REAL RATE GBP RCV 12M/1Y RPI 1.8230% REAL RATE GBP 150.0 M MAT: 26-MAY-2056</v>
      </c>
      <c r="F678" s="1198"/>
      <c r="G678" s="1198"/>
      <c r="H678" s="1198"/>
      <c r="I678" s="1199"/>
      <c r="J678" s="353"/>
      <c r="K678" s="353"/>
      <c r="L678" s="353"/>
      <c r="M678" s="1394">
        <v>0</v>
      </c>
      <c r="N678" s="1394">
        <v>0</v>
      </c>
      <c r="O678" s="1394">
        <v>0</v>
      </c>
      <c r="P678" s="1394">
        <v>0</v>
      </c>
      <c r="Q678" s="1394">
        <v>-1.72129793</v>
      </c>
      <c r="R678" s="1394">
        <v>0</v>
      </c>
      <c r="S678" s="1394">
        <v>-1.7</v>
      </c>
      <c r="T678" s="1394">
        <v>-1.7</v>
      </c>
      <c r="U678" s="1394">
        <v>-1.7</v>
      </c>
      <c r="V678" s="1394">
        <v>-1.7</v>
      </c>
      <c r="W678" s="1394">
        <v>-1.7</v>
      </c>
      <c r="X678" s="1394">
        <v>-1.7</v>
      </c>
      <c r="Y678" s="1394">
        <v>-1.7</v>
      </c>
      <c r="Z678" s="1506"/>
    </row>
    <row r="679" spans="2:32" outlineLevel="1">
      <c r="B679" s="630" t="s">
        <v>506</v>
      </c>
      <c r="C679" s="1182">
        <f>IF('R8a - Net Debt input'!D422 = "","",'R8a - Net Debt input'!D422)</f>
        <v>40777</v>
      </c>
      <c r="D679" s="1182">
        <f>IF('R8a - Net Debt input'!E422 = "","",'R8a - Net Debt input'!E422)</f>
        <v>50892</v>
      </c>
      <c r="E679" s="1197" t="str">
        <f>IF('R8a - Net Debt input'!F422 = "","",'R8a - Net Debt input'!F422)</f>
        <v>28 YR SWAP: PAY 12M/1Y RPI 1.8575% REAL RATE GBP RCV 12M/1Y RPI 1.8575% REAL RATE GBP 150.0 M MAT: 02-MAY-2039</v>
      </c>
      <c r="F679" s="1198"/>
      <c r="G679" s="1198"/>
      <c r="H679" s="1198"/>
      <c r="I679" s="1199"/>
      <c r="J679" s="353"/>
      <c r="K679" s="353"/>
      <c r="L679" s="353"/>
      <c r="M679" s="1394">
        <v>0</v>
      </c>
      <c r="N679" s="1394">
        <v>0</v>
      </c>
      <c r="O679" s="1394">
        <v>0</v>
      </c>
      <c r="P679" s="1394">
        <v>0</v>
      </c>
      <c r="Q679" s="1394">
        <v>-1.2557587800000001</v>
      </c>
      <c r="R679" s="1394">
        <v>0</v>
      </c>
      <c r="S679" s="1394">
        <v>-1.3</v>
      </c>
      <c r="T679" s="1394">
        <v>-1.3</v>
      </c>
      <c r="U679" s="1394">
        <v>-1.3</v>
      </c>
      <c r="V679" s="1394">
        <v>-1.3</v>
      </c>
      <c r="W679" s="1394">
        <v>-1.3</v>
      </c>
      <c r="X679" s="1394">
        <v>-1.3</v>
      </c>
      <c r="Y679" s="1394">
        <v>-1.3</v>
      </c>
      <c r="Z679" s="1506"/>
    </row>
    <row r="680" spans="2:32" outlineLevel="1">
      <c r="B680" s="630" t="s">
        <v>507</v>
      </c>
      <c r="C680" s="1182">
        <f>IF('R8a - Net Debt input'!D423 = "","",'R8a - Net Debt input'!D423)</f>
        <v>40689</v>
      </c>
      <c r="D680" s="1182">
        <f>IF('R8a - Net Debt input'!E423 = "","",'R8a - Net Debt input'!E423)</f>
        <v>57126</v>
      </c>
      <c r="E680" s="1197" t="str">
        <f>IF('R8a - Net Debt input'!F423 = "","",'R8a - Net Debt input'!F423)</f>
        <v>45 YR SWAP: PAY 12M/1Y RPI 1.8230% REAL RATE GBP RCV 12M/1Y RPI 1.8230% REAL RATE GBP 150.0 M MAT: 26-MAY-2056</v>
      </c>
      <c r="F680" s="1198"/>
      <c r="G680" s="1198"/>
      <c r="H680" s="1198"/>
      <c r="I680" s="1199"/>
      <c r="J680" s="353"/>
      <c r="K680" s="353"/>
      <c r="L680" s="353"/>
      <c r="M680" s="1394">
        <v>0</v>
      </c>
      <c r="N680" s="1394">
        <v>0</v>
      </c>
      <c r="O680" s="1394">
        <v>0</v>
      </c>
      <c r="P680" s="1394">
        <v>0</v>
      </c>
      <c r="Q680" s="1394">
        <v>0</v>
      </c>
      <c r="R680" s="1394">
        <v>0</v>
      </c>
      <c r="S680" s="1394">
        <v>0</v>
      </c>
      <c r="T680" s="1394">
        <v>0</v>
      </c>
      <c r="U680" s="1394">
        <v>0</v>
      </c>
      <c r="V680" s="1394">
        <v>0</v>
      </c>
      <c r="W680" s="1394">
        <v>0</v>
      </c>
      <c r="X680" s="1394">
        <v>0</v>
      </c>
      <c r="Y680" s="1394">
        <v>0</v>
      </c>
      <c r="Z680" s="1506"/>
    </row>
    <row r="681" spans="2:32" outlineLevel="1">
      <c r="B681" s="630" t="s">
        <v>508</v>
      </c>
      <c r="C681" s="1182">
        <f>IF('R8a - Net Debt input'!D424 = "","",'R8a - Net Debt input'!D424)</f>
        <v>40665</v>
      </c>
      <c r="D681" s="1182">
        <f>IF('R8a - Net Debt input'!E424 = "","",'R8a - Net Debt input'!E424)</f>
        <v>50892</v>
      </c>
      <c r="E681" s="1197" t="str">
        <f>IF('R8a - Net Debt input'!F424 = "","",'R8a - Net Debt input'!F424)</f>
        <v>28 YR SWAP: PAY 12M/1Y RPI 1.8575% REAL RATE GBP RCV 12M/1Y RPI 1.8575% REAL RATE GBP 150.0 M MAT: 02-MAY-2039</v>
      </c>
      <c r="F681" s="1198"/>
      <c r="G681" s="1198"/>
      <c r="H681" s="1198"/>
      <c r="I681" s="1199"/>
      <c r="J681" s="353"/>
      <c r="K681" s="353"/>
      <c r="L681" s="353"/>
      <c r="M681" s="1394">
        <v>0</v>
      </c>
      <c r="N681" s="1394">
        <v>0</v>
      </c>
      <c r="O681" s="1394">
        <v>0</v>
      </c>
      <c r="P681" s="1394">
        <v>0</v>
      </c>
      <c r="Q681" s="1394">
        <v>0</v>
      </c>
      <c r="R681" s="1394">
        <v>0</v>
      </c>
      <c r="S681" s="1394">
        <v>0</v>
      </c>
      <c r="T681" s="1394">
        <v>0</v>
      </c>
      <c r="U681" s="1394">
        <v>0</v>
      </c>
      <c r="V681" s="1394">
        <v>0</v>
      </c>
      <c r="W681" s="1394">
        <v>0</v>
      </c>
      <c r="X681" s="1394">
        <v>0</v>
      </c>
      <c r="Y681" s="1394">
        <v>0</v>
      </c>
      <c r="Z681" s="1506"/>
    </row>
    <row r="682" spans="2:32" outlineLevel="1">
      <c r="B682" s="630" t="s">
        <v>509</v>
      </c>
      <c r="C682" s="1182" t="str">
        <f>IF('R8a - Net Debt input'!D425 = "","",'R8a - Net Debt input'!D425)</f>
        <v/>
      </c>
      <c r="D682" s="1182" t="str">
        <f>IF('R8a - Net Debt input'!E425 = "","",'R8a - Net Debt input'!E425)</f>
        <v/>
      </c>
      <c r="E682" s="1197" t="str">
        <f>IF('R8a - Net Debt input'!F425 = "","",'R8a - Net Debt input'!F425)</f>
        <v/>
      </c>
      <c r="F682" s="1198"/>
      <c r="G682" s="1198"/>
      <c r="H682" s="1198"/>
      <c r="I682" s="1199"/>
      <c r="J682" s="353"/>
      <c r="K682" s="353"/>
      <c r="L682" s="353"/>
      <c r="M682" s="1394">
        <v>0</v>
      </c>
      <c r="N682" s="1394">
        <v>0</v>
      </c>
      <c r="O682" s="1394">
        <v>0</v>
      </c>
      <c r="P682" s="1394">
        <v>0</v>
      </c>
      <c r="Q682" s="1394">
        <v>0</v>
      </c>
      <c r="R682" s="1394">
        <v>0</v>
      </c>
      <c r="S682" s="1394">
        <v>0</v>
      </c>
      <c r="T682" s="1394">
        <v>0</v>
      </c>
      <c r="U682" s="1394">
        <v>0</v>
      </c>
      <c r="V682" s="1394">
        <v>0</v>
      </c>
      <c r="W682" s="1394">
        <v>0</v>
      </c>
      <c r="X682" s="1394">
        <v>0</v>
      </c>
      <c r="Y682" s="1394">
        <v>0</v>
      </c>
      <c r="Z682" s="1506"/>
    </row>
    <row r="683" spans="2:32" outlineLevel="1">
      <c r="B683" s="630" t="s">
        <v>512</v>
      </c>
      <c r="C683" s="1182" t="str">
        <f>IF('R8a - Net Debt input'!D426 = "","",'R8a - Net Debt input'!D426)</f>
        <v/>
      </c>
      <c r="D683" s="1182" t="str">
        <f>IF('R8a - Net Debt input'!E426 = "","",'R8a - Net Debt input'!E426)</f>
        <v/>
      </c>
      <c r="E683" s="1197" t="str">
        <f>IF('R8a - Net Debt input'!F426 = "","",'R8a - Net Debt input'!F426)</f>
        <v/>
      </c>
      <c r="F683" s="1198"/>
      <c r="G683" s="1198"/>
      <c r="H683" s="1198"/>
      <c r="I683" s="1199"/>
      <c r="J683" s="353"/>
      <c r="K683" s="353"/>
      <c r="L683" s="353"/>
      <c r="M683" s="1394">
        <v>0</v>
      </c>
      <c r="N683" s="1394">
        <v>0</v>
      </c>
      <c r="O683" s="1394">
        <v>0</v>
      </c>
      <c r="P683" s="1394">
        <v>0</v>
      </c>
      <c r="Q683" s="1394">
        <v>0</v>
      </c>
      <c r="R683" s="1394">
        <v>0</v>
      </c>
      <c r="S683" s="1394">
        <v>0</v>
      </c>
      <c r="T683" s="1394">
        <v>0</v>
      </c>
      <c r="U683" s="1394">
        <v>0</v>
      </c>
      <c r="V683" s="1394">
        <v>0</v>
      </c>
      <c r="W683" s="1394">
        <v>0</v>
      </c>
      <c r="X683" s="1394">
        <v>0</v>
      </c>
      <c r="Y683" s="1394">
        <v>0</v>
      </c>
      <c r="Z683" s="1506"/>
    </row>
    <row r="684" spans="2:32" outlineLevel="1">
      <c r="B684" s="632" t="s">
        <v>510</v>
      </c>
      <c r="C684" s="1595" t="s">
        <v>403</v>
      </c>
      <c r="D684" s="1596"/>
      <c r="E684" s="1596"/>
      <c r="F684" s="1596"/>
      <c r="G684" s="1596"/>
      <c r="H684" s="1596"/>
      <c r="I684" s="1597"/>
      <c r="J684" s="353"/>
      <c r="K684" s="353"/>
      <c r="L684" s="353"/>
      <c r="M684" s="1394">
        <v>0</v>
      </c>
      <c r="N684" s="1394">
        <v>0</v>
      </c>
      <c r="O684" s="1394">
        <v>0</v>
      </c>
      <c r="P684" s="1394">
        <v>0</v>
      </c>
      <c r="Q684" s="1394">
        <v>0</v>
      </c>
      <c r="R684" s="1394">
        <v>0</v>
      </c>
      <c r="S684" s="1394">
        <v>0</v>
      </c>
      <c r="T684" s="1394">
        <v>0</v>
      </c>
      <c r="U684" s="1394">
        <v>0</v>
      </c>
      <c r="V684" s="1394">
        <v>0</v>
      </c>
      <c r="W684" s="1394">
        <v>0</v>
      </c>
      <c r="X684" s="1394">
        <v>0</v>
      </c>
      <c r="Y684" s="1394">
        <v>0</v>
      </c>
      <c r="Z684" s="1506"/>
    </row>
    <row r="685" spans="2:32" s="346" customFormat="1">
      <c r="B685" s="391"/>
      <c r="E685" s="381"/>
      <c r="F685" s="381"/>
      <c r="G685" s="381"/>
      <c r="H685" s="381"/>
      <c r="I685" s="377"/>
      <c r="J685" s="377"/>
      <c r="K685" s="377"/>
      <c r="L685" s="380" t="s">
        <v>511</v>
      </c>
      <c r="M685" s="1385">
        <f>SUM(M675:M684)</f>
        <v>0</v>
      </c>
      <c r="N685" s="1385">
        <f t="shared" ref="N685:Y685" si="93">SUM(N675:N684)</f>
        <v>0</v>
      </c>
      <c r="O685" s="1385">
        <f t="shared" si="93"/>
        <v>0</v>
      </c>
      <c r="P685" s="1385">
        <f t="shared" si="93"/>
        <v>0</v>
      </c>
      <c r="Q685" s="1385">
        <f t="shared" si="93"/>
        <v>-3.7156842900000004</v>
      </c>
      <c r="R685" s="1385">
        <f t="shared" si="93"/>
        <v>-0.5</v>
      </c>
      <c r="S685" s="1385">
        <f t="shared" si="93"/>
        <v>-3</v>
      </c>
      <c r="T685" s="1385">
        <f t="shared" si="93"/>
        <v>-3</v>
      </c>
      <c r="U685" s="1385">
        <f t="shared" si="93"/>
        <v>-3</v>
      </c>
      <c r="V685" s="1385">
        <f t="shared" si="93"/>
        <v>-3</v>
      </c>
      <c r="W685" s="1385">
        <f t="shared" si="93"/>
        <v>-3</v>
      </c>
      <c r="X685" s="1385">
        <f t="shared" si="93"/>
        <v>-3</v>
      </c>
      <c r="Y685" s="1385">
        <f t="shared" si="93"/>
        <v>-3</v>
      </c>
      <c r="Z685" s="1506"/>
    </row>
    <row r="686" spans="2:32" s="374" customFormat="1" outlineLevel="1">
      <c r="B686" s="353"/>
      <c r="C686" s="373"/>
      <c r="E686" s="356"/>
      <c r="F686" s="356"/>
      <c r="L686" s="1515"/>
      <c r="M686" s="1516"/>
      <c r="N686" s="1516"/>
      <c r="O686" s="1516"/>
      <c r="P686" s="1516"/>
      <c r="Q686" s="1516"/>
      <c r="R686" s="1516"/>
      <c r="S686" s="1516"/>
      <c r="T686" s="1516"/>
      <c r="U686" s="1516"/>
      <c r="V686" s="1516"/>
      <c r="W686" s="1516"/>
      <c r="X686" s="1516"/>
      <c r="Y686" s="1516"/>
      <c r="Z686" s="356"/>
      <c r="AA686" s="356"/>
      <c r="AB686" s="356"/>
      <c r="AC686" s="356"/>
      <c r="AD686" s="356"/>
      <c r="AE686" s="356"/>
      <c r="AF686" s="356"/>
    </row>
    <row r="687" spans="2:32" ht="17.399999999999999" outlineLevel="1">
      <c r="C687" s="352"/>
      <c r="D687" s="548" t="s">
        <v>300</v>
      </c>
      <c r="E687" s="549"/>
      <c r="F687" s="549"/>
      <c r="G687" s="549"/>
      <c r="H687" s="549"/>
      <c r="I687" s="549"/>
      <c r="J687" s="549"/>
      <c r="K687" s="549"/>
      <c r="L687" s="602"/>
      <c r="M687" s="549"/>
      <c r="N687" s="549"/>
      <c r="O687" s="549"/>
      <c r="P687" s="549"/>
      <c r="Q687" s="549"/>
      <c r="R687" s="549"/>
      <c r="S687" s="549"/>
      <c r="T687" s="549"/>
      <c r="U687" s="578"/>
      <c r="V687" s="549"/>
      <c r="W687" s="549"/>
      <c r="X687" s="549"/>
      <c r="Y687" s="549"/>
    </row>
    <row r="688" spans="2:32" outlineLevel="1">
      <c r="B688" s="455"/>
      <c r="C688" s="390"/>
      <c r="D688" s="390"/>
      <c r="E688" s="374"/>
      <c r="F688" s="374"/>
      <c r="G688" s="374"/>
      <c r="H688" s="374"/>
      <c r="I688" s="374"/>
      <c r="J688" s="374"/>
      <c r="K688" s="374"/>
      <c r="L688" s="374"/>
      <c r="M688" s="374"/>
      <c r="N688" s="374"/>
      <c r="O688" s="374"/>
      <c r="P688" s="374"/>
      <c r="Q688" s="374"/>
      <c r="R688" s="374"/>
      <c r="T688" s="347"/>
      <c r="U688" s="347"/>
      <c r="V688" s="347"/>
      <c r="W688" s="347"/>
      <c r="X688" s="347"/>
      <c r="Z688" s="353"/>
      <c r="AA688" s="350"/>
      <c r="AB688" s="347"/>
      <c r="AC688" s="347"/>
      <c r="AD688" s="347"/>
      <c r="AE688" s="347"/>
    </row>
    <row r="689" spans="2:32" s="1118" customFormat="1" ht="32.25" customHeight="1" outlineLevel="1">
      <c r="B689" s="1116"/>
      <c r="C689" s="659" t="s">
        <v>406</v>
      </c>
      <c r="D689" s="1187" t="s">
        <v>407</v>
      </c>
      <c r="E689" s="1589" t="s">
        <v>461</v>
      </c>
      <c r="F689" s="1590" t="s">
        <v>462</v>
      </c>
      <c r="G689" s="1590" t="s">
        <v>463</v>
      </c>
      <c r="H689" s="1590" t="s">
        <v>464</v>
      </c>
      <c r="I689" s="1591" t="s">
        <v>465</v>
      </c>
      <c r="J689" s="353"/>
      <c r="K689" s="353"/>
      <c r="L689" s="353"/>
      <c r="U689" s="1119"/>
      <c r="Z689" s="1117"/>
    </row>
    <row r="690" spans="2:32" s="1145" customFormat="1" ht="52.5" customHeight="1" outlineLevel="1">
      <c r="B690" s="1138" t="s">
        <v>289</v>
      </c>
      <c r="C690" s="1123" t="s">
        <v>416</v>
      </c>
      <c r="D690" s="1124" t="s">
        <v>416</v>
      </c>
      <c r="E690" s="1592"/>
      <c r="F690" s="1593" t="s">
        <v>467</v>
      </c>
      <c r="G690" s="1593" t="s">
        <v>467</v>
      </c>
      <c r="H690" s="1593" t="s">
        <v>290</v>
      </c>
      <c r="I690" s="1594" t="s">
        <v>468</v>
      </c>
      <c r="J690" s="353"/>
      <c r="K690" s="353"/>
      <c r="L690" s="353"/>
      <c r="M690" s="1140" t="s">
        <v>290</v>
      </c>
      <c r="N690" s="1141" t="s">
        <v>290</v>
      </c>
      <c r="O690" s="1141" t="s">
        <v>290</v>
      </c>
      <c r="P690" s="1141" t="s">
        <v>290</v>
      </c>
      <c r="Q690" s="1141" t="s">
        <v>290</v>
      </c>
      <c r="R690" s="1141" t="s">
        <v>290</v>
      </c>
      <c r="S690" s="1141" t="s">
        <v>290</v>
      </c>
      <c r="T690" s="1142" t="s">
        <v>290</v>
      </c>
      <c r="U690" s="1143" t="s">
        <v>290</v>
      </c>
      <c r="V690" s="1141" t="s">
        <v>290</v>
      </c>
      <c r="W690" s="1141" t="s">
        <v>290</v>
      </c>
      <c r="X690" s="1141" t="s">
        <v>290</v>
      </c>
      <c r="Y690" s="1144" t="s">
        <v>290</v>
      </c>
      <c r="Z690" s="1146"/>
    </row>
    <row r="691" spans="2:32" outlineLevel="1">
      <c r="B691" s="630" t="s">
        <v>502</v>
      </c>
      <c r="C691" s="1182">
        <f>IF('R8a - Net Debt input'!D418 = "","",'R8a - Net Debt input'!D418)</f>
        <v>39849</v>
      </c>
      <c r="D691" s="1182">
        <f>IF('R8a - Net Debt input'!E418 = "","",'R8a - Net Debt input'!E418)</f>
        <v>43508</v>
      </c>
      <c r="E691" s="1570" t="str">
        <f>IF('R8a - Net Debt input'!F418 = "","",'R8a - Net Debt input'!F418)</f>
        <v>10 YR SWAP: PAY 6M Libor +254 bp GBP 87.8 M RCV 6M Euribor +272 bp EUR 100.0 M MAT: 12-FEB-2019</v>
      </c>
      <c r="F691" s="1571" t="str">
        <f>IF('R8a - Net Debt input'!G418 = "","",'R8a - Net Debt input'!G418)</f>
        <v>EUR</v>
      </c>
      <c r="G691" s="1571" t="str">
        <f>IF('R8a - Net Debt input'!H418 = "","",'R8a - Net Debt input'!H418)</f>
        <v>GBP</v>
      </c>
      <c r="H691" s="1571">
        <f>IF('R8a - Net Debt input'!I418 = "","",'R8a - Net Debt input'!I418)</f>
        <v>-106.53903243000001</v>
      </c>
      <c r="I691" s="1572" t="str">
        <f>IF('R8a - Net Debt input'!J418 = "","",'R8a - Net Debt input'!J418)</f>
        <v>6m</v>
      </c>
      <c r="J691" s="353"/>
      <c r="K691" s="353"/>
      <c r="L691" s="353"/>
      <c r="M691" s="1394">
        <v>0</v>
      </c>
      <c r="N691" s="1394">
        <v>0</v>
      </c>
      <c r="O691" s="1394">
        <v>0</v>
      </c>
      <c r="P691" s="1394">
        <v>0</v>
      </c>
      <c r="Q691" s="1394">
        <v>0</v>
      </c>
      <c r="R691" s="1394">
        <v>0</v>
      </c>
      <c r="S691" s="1394">
        <v>0</v>
      </c>
      <c r="T691" s="1394">
        <v>0</v>
      </c>
      <c r="U691" s="1394">
        <v>0</v>
      </c>
      <c r="V691" s="1394">
        <v>0</v>
      </c>
      <c r="W691" s="1394">
        <v>0</v>
      </c>
      <c r="X691" s="1394">
        <v>0</v>
      </c>
      <c r="Y691" s="1394">
        <v>0</v>
      </c>
      <c r="Z691" s="1506"/>
    </row>
    <row r="692" spans="2:32" outlineLevel="1">
      <c r="B692" s="630" t="s">
        <v>503</v>
      </c>
      <c r="C692" s="1181">
        <f>IF('R8a - Net Debt input'!D419 = "","",'R8a - Net Debt input'!D419)</f>
        <v>39849</v>
      </c>
      <c r="D692" s="1181">
        <f>IF('R8a - Net Debt input'!E419 = "","",'R8a - Net Debt input'!E419)</f>
        <v>43508</v>
      </c>
      <c r="E692" s="1567" t="str">
        <f>IF('R8a - Net Debt input'!F419 = "","",'R8a - Net Debt input'!F419)</f>
        <v>10 YR SWAP: PAY 6M Euribor +272 bp EUR RCV 3.93160% EUR 100.0 M MAT: 12-FEB-2019</v>
      </c>
      <c r="F692" s="1568" t="str">
        <f>IF('R8a - Net Debt input'!G419 = "","",'R8a - Net Debt input'!G419)</f>
        <v>EUR</v>
      </c>
      <c r="G692" s="1568" t="str">
        <f>IF('R8a - Net Debt input'!H419 = "","",'R8a - Net Debt input'!H419)</f>
        <v>EUR</v>
      </c>
      <c r="H692" s="1568">
        <f>IF('R8a - Net Debt input'!I419 = "","",'R8a - Net Debt input'!I419)</f>
        <v>-106.53903243000001</v>
      </c>
      <c r="I692" s="1569" t="str">
        <f>IF('R8a - Net Debt input'!J419 = "","",'R8a - Net Debt input'!J419)</f>
        <v>6m</v>
      </c>
      <c r="J692" s="353"/>
      <c r="K692" s="353"/>
      <c r="L692" s="353"/>
      <c r="M692" s="1394">
        <v>0</v>
      </c>
      <c r="N692" s="1394">
        <v>0</v>
      </c>
      <c r="O692" s="1394">
        <v>0</v>
      </c>
      <c r="P692" s="1394">
        <v>0</v>
      </c>
      <c r="Q692" s="1394">
        <v>0</v>
      </c>
      <c r="R692" s="1394">
        <v>0</v>
      </c>
      <c r="S692" s="1394">
        <v>0</v>
      </c>
      <c r="T692" s="1394">
        <v>0</v>
      </c>
      <c r="U692" s="1394">
        <v>0</v>
      </c>
      <c r="V692" s="1394">
        <v>0</v>
      </c>
      <c r="W692" s="1394">
        <v>0</v>
      </c>
      <c r="X692" s="1394">
        <v>0</v>
      </c>
      <c r="Y692" s="1394">
        <v>0</v>
      </c>
      <c r="Z692" s="1506"/>
    </row>
    <row r="693" spans="2:32" outlineLevel="1">
      <c r="B693" s="630" t="s">
        <v>504</v>
      </c>
      <c r="C693" s="1181">
        <f>IF('R8a - Net Debt input'!D420 = "","",'R8a - Net Debt input'!D420)</f>
        <v>39849</v>
      </c>
      <c r="D693" s="1181">
        <f>IF('R8a - Net Debt input'!E420 = "","",'R8a - Net Debt input'!E420)</f>
        <v>43508</v>
      </c>
      <c r="E693" s="1567" t="str">
        <f>IF('R8a - Net Debt input'!F420 = "","",'R8a - Net Debt input'!F420)</f>
        <v>10 YR SWAP: PAY 3.93160% EUR RCV 6M Euribor +272 bp EUR 100.0 M MAT: 12-FEB-2019</v>
      </c>
      <c r="F693" s="1568" t="str">
        <f>IF('R8a - Net Debt input'!G420 = "","",'R8a - Net Debt input'!G420)</f>
        <v>EUR</v>
      </c>
      <c r="G693" s="1568" t="str">
        <f>IF('R8a - Net Debt input'!H420 = "","",'R8a - Net Debt input'!H420)</f>
        <v>EUR</v>
      </c>
      <c r="H693" s="1568">
        <f>IF('R8a - Net Debt input'!I420 = "","",'R8a - Net Debt input'!I420)</f>
        <v>-106.53903243000001</v>
      </c>
      <c r="I693" s="1569" t="str">
        <f>IF('R8a - Net Debt input'!J420 = "","",'R8a - Net Debt input'!J420)</f>
        <v>6m</v>
      </c>
      <c r="J693" s="353"/>
      <c r="K693" s="353"/>
      <c r="L693" s="353"/>
      <c r="M693" s="1394">
        <v>0</v>
      </c>
      <c r="N693" s="1394">
        <v>0</v>
      </c>
      <c r="O693" s="1394">
        <v>0</v>
      </c>
      <c r="P693" s="1394">
        <v>0</v>
      </c>
      <c r="Q693" s="1394">
        <v>0</v>
      </c>
      <c r="R693" s="1394">
        <v>0</v>
      </c>
      <c r="S693" s="1394">
        <v>0</v>
      </c>
      <c r="T693" s="1394">
        <v>0</v>
      </c>
      <c r="U693" s="1394">
        <v>0</v>
      </c>
      <c r="V693" s="1394">
        <v>0</v>
      </c>
      <c r="W693" s="1394">
        <v>0</v>
      </c>
      <c r="X693" s="1394">
        <v>0</v>
      </c>
      <c r="Y693" s="1394">
        <v>0</v>
      </c>
      <c r="Z693" s="1506"/>
    </row>
    <row r="694" spans="2:32" outlineLevel="1">
      <c r="B694" s="630" t="s">
        <v>505</v>
      </c>
      <c r="C694" s="1181">
        <f>IF('R8a - Net Debt input'!D421 = "","",'R8a - Net Debt input'!D421)</f>
        <v>40777</v>
      </c>
      <c r="D694" s="1181">
        <f>IF('R8a - Net Debt input'!E421 = "","",'R8a - Net Debt input'!E421)</f>
        <v>57126</v>
      </c>
      <c r="E694" s="1567" t="str">
        <f>IF('R8a - Net Debt input'!F421 = "","",'R8a - Net Debt input'!F421)</f>
        <v>45 YR SWAP: PAY 12M/1Y RPI 1.8230% REAL RATE GBP RCV 12M/1Y RPI 1.8230% REAL RATE GBP 150.0 M MAT: 26-MAY-2056</v>
      </c>
      <c r="F694" s="1568" t="str">
        <f>IF('R8a - Net Debt input'!G421 = "","",'R8a - Net Debt input'!G421)</f>
        <v>GBP</v>
      </c>
      <c r="G694" s="1568" t="str">
        <f>IF('R8a - Net Debt input'!H421 = "","",'R8a - Net Debt input'!H421)</f>
        <v>GBP</v>
      </c>
      <c r="H694" s="1568">
        <f>IF('R8a - Net Debt input'!I421 = "","",'R8a - Net Debt input'!I421)</f>
        <v>-150</v>
      </c>
      <c r="I694" s="1569" t="str">
        <f>IF('R8a - Net Debt input'!J421 = "","",'R8a - Net Debt input'!J421)</f>
        <v>12m</v>
      </c>
      <c r="J694" s="353"/>
      <c r="K694" s="353"/>
      <c r="L694" s="353"/>
      <c r="M694" s="1394">
        <v>0</v>
      </c>
      <c r="N694" s="1394">
        <v>0</v>
      </c>
      <c r="O694" s="1394">
        <v>0</v>
      </c>
      <c r="P694" s="1394">
        <v>0</v>
      </c>
      <c r="Q694" s="1394">
        <v>0</v>
      </c>
      <c r="R694" s="1394">
        <v>0</v>
      </c>
      <c r="S694" s="1394">
        <v>0</v>
      </c>
      <c r="T694" s="1394">
        <v>0</v>
      </c>
      <c r="U694" s="1394">
        <v>0</v>
      </c>
      <c r="V694" s="1394">
        <v>0</v>
      </c>
      <c r="W694" s="1394">
        <v>0</v>
      </c>
      <c r="X694" s="1394">
        <v>0</v>
      </c>
      <c r="Y694" s="1394">
        <v>0</v>
      </c>
      <c r="Z694" s="1506"/>
    </row>
    <row r="695" spans="2:32" outlineLevel="1">
      <c r="B695" s="630" t="s">
        <v>506</v>
      </c>
      <c r="C695" s="1181">
        <f>IF('R8a - Net Debt input'!D422 = "","",'R8a - Net Debt input'!D422)</f>
        <v>40777</v>
      </c>
      <c r="D695" s="1181">
        <f>IF('R8a - Net Debt input'!E422 = "","",'R8a - Net Debt input'!E422)</f>
        <v>50892</v>
      </c>
      <c r="E695" s="1567" t="str">
        <f>IF('R8a - Net Debt input'!F422 = "","",'R8a - Net Debt input'!F422)</f>
        <v>28 YR SWAP: PAY 12M/1Y RPI 1.8575% REAL RATE GBP RCV 12M/1Y RPI 1.8575% REAL RATE GBP 150.0 M MAT: 02-MAY-2039</v>
      </c>
      <c r="F695" s="1568" t="str">
        <f>IF('R8a - Net Debt input'!G422 = "","",'R8a - Net Debt input'!G422)</f>
        <v>GBP</v>
      </c>
      <c r="G695" s="1568" t="str">
        <f>IF('R8a - Net Debt input'!H422 = "","",'R8a - Net Debt input'!H422)</f>
        <v>GBP</v>
      </c>
      <c r="H695" s="1568">
        <f>IF('R8a - Net Debt input'!I422 = "","",'R8a - Net Debt input'!I422)</f>
        <v>-150</v>
      </c>
      <c r="I695" s="1569" t="str">
        <f>IF('R8a - Net Debt input'!J422 = "","",'R8a - Net Debt input'!J422)</f>
        <v>12m</v>
      </c>
      <c r="J695" s="353"/>
      <c r="K695" s="353"/>
      <c r="L695" s="353"/>
      <c r="M695" s="1394">
        <v>0</v>
      </c>
      <c r="N695" s="1394">
        <v>0</v>
      </c>
      <c r="O695" s="1394">
        <v>0</v>
      </c>
      <c r="P695" s="1394">
        <v>0</v>
      </c>
      <c r="Q695" s="1394">
        <v>0</v>
      </c>
      <c r="R695" s="1394">
        <v>0</v>
      </c>
      <c r="S695" s="1394">
        <v>0</v>
      </c>
      <c r="T695" s="1394">
        <v>0</v>
      </c>
      <c r="U695" s="1394">
        <v>0</v>
      </c>
      <c r="V695" s="1394">
        <v>0</v>
      </c>
      <c r="W695" s="1394">
        <v>0</v>
      </c>
      <c r="X695" s="1394">
        <v>0</v>
      </c>
      <c r="Y695" s="1394">
        <v>0</v>
      </c>
      <c r="Z695" s="1506"/>
    </row>
    <row r="696" spans="2:32" outlineLevel="1">
      <c r="B696" s="630" t="s">
        <v>507</v>
      </c>
      <c r="C696" s="1181">
        <f>IF('R8a - Net Debt input'!D423 = "","",'R8a - Net Debt input'!D423)</f>
        <v>40689</v>
      </c>
      <c r="D696" s="1181">
        <f>IF('R8a - Net Debt input'!E423 = "","",'R8a - Net Debt input'!E423)</f>
        <v>57126</v>
      </c>
      <c r="E696" s="1567" t="str">
        <f>IF('R8a - Net Debt input'!F423 = "","",'R8a - Net Debt input'!F423)</f>
        <v>45 YR SWAP: PAY 12M/1Y RPI 1.8230% REAL RATE GBP RCV 12M/1Y RPI 1.8230% REAL RATE GBP 150.0 M MAT: 26-MAY-2056</v>
      </c>
      <c r="F696" s="1568" t="str">
        <f>IF('R8a - Net Debt input'!G423 = "","",'R8a - Net Debt input'!G423)</f>
        <v>GBP</v>
      </c>
      <c r="G696" s="1568" t="str">
        <f>IF('R8a - Net Debt input'!H423 = "","",'R8a - Net Debt input'!H423)</f>
        <v>GBP</v>
      </c>
      <c r="H696" s="1568">
        <f>IF('R8a - Net Debt input'!I423 = "","",'R8a - Net Debt input'!I423)</f>
        <v>-150</v>
      </c>
      <c r="I696" s="1569" t="str">
        <f>IF('R8a - Net Debt input'!J423 = "","",'R8a - Net Debt input'!J423)</f>
        <v>12m</v>
      </c>
      <c r="J696" s="353"/>
      <c r="K696" s="353"/>
      <c r="L696" s="353"/>
      <c r="M696" s="1394">
        <v>0</v>
      </c>
      <c r="N696" s="1394">
        <v>0</v>
      </c>
      <c r="O696" s="1394">
        <v>0</v>
      </c>
      <c r="P696" s="1394">
        <v>0</v>
      </c>
      <c r="Q696" s="1394">
        <v>0</v>
      </c>
      <c r="R696" s="1394">
        <v>0</v>
      </c>
      <c r="S696" s="1394">
        <v>0</v>
      </c>
      <c r="T696" s="1394">
        <v>0</v>
      </c>
      <c r="U696" s="1394">
        <v>0</v>
      </c>
      <c r="V696" s="1394">
        <v>0</v>
      </c>
      <c r="W696" s="1394">
        <v>0</v>
      </c>
      <c r="X696" s="1394">
        <v>0</v>
      </c>
      <c r="Y696" s="1394">
        <v>0</v>
      </c>
      <c r="Z696" s="1506"/>
    </row>
    <row r="697" spans="2:32" outlineLevel="1">
      <c r="B697" s="630" t="s">
        <v>508</v>
      </c>
      <c r="C697" s="1181">
        <f>IF('R8a - Net Debt input'!D424 = "","",'R8a - Net Debt input'!D424)</f>
        <v>40665</v>
      </c>
      <c r="D697" s="1181">
        <f>IF('R8a - Net Debt input'!E424 = "","",'R8a - Net Debt input'!E424)</f>
        <v>50892</v>
      </c>
      <c r="E697" s="1567" t="str">
        <f>IF('R8a - Net Debt input'!F424 = "","",'R8a - Net Debt input'!F424)</f>
        <v>28 YR SWAP: PAY 12M/1Y RPI 1.8575% REAL RATE GBP RCV 12M/1Y RPI 1.8575% REAL RATE GBP 150.0 M MAT: 02-MAY-2039</v>
      </c>
      <c r="F697" s="1568" t="str">
        <f>IF('R8a - Net Debt input'!G424 = "","",'R8a - Net Debt input'!G424)</f>
        <v>GBP</v>
      </c>
      <c r="G697" s="1568" t="str">
        <f>IF('R8a - Net Debt input'!H424 = "","",'R8a - Net Debt input'!H424)</f>
        <v>GBP</v>
      </c>
      <c r="H697" s="1568">
        <f>IF('R8a - Net Debt input'!I424 = "","",'R8a - Net Debt input'!I424)</f>
        <v>-150</v>
      </c>
      <c r="I697" s="1569" t="str">
        <f>IF('R8a - Net Debt input'!J424 = "","",'R8a - Net Debt input'!J424)</f>
        <v>12m</v>
      </c>
      <c r="J697" s="353"/>
      <c r="K697" s="353"/>
      <c r="L697" s="353"/>
      <c r="M697" s="1394">
        <v>0</v>
      </c>
      <c r="N697" s="1394">
        <v>0</v>
      </c>
      <c r="O697" s="1394">
        <v>0</v>
      </c>
      <c r="P697" s="1394">
        <v>0</v>
      </c>
      <c r="Q697" s="1394">
        <v>0</v>
      </c>
      <c r="R697" s="1394">
        <v>0</v>
      </c>
      <c r="S697" s="1394">
        <v>0</v>
      </c>
      <c r="T697" s="1394">
        <v>0</v>
      </c>
      <c r="U697" s="1394">
        <v>0</v>
      </c>
      <c r="V697" s="1394">
        <v>0</v>
      </c>
      <c r="W697" s="1394">
        <v>0</v>
      </c>
      <c r="X697" s="1394">
        <v>0</v>
      </c>
      <c r="Y697" s="1394">
        <v>0</v>
      </c>
      <c r="Z697" s="1506"/>
    </row>
    <row r="698" spans="2:32" outlineLevel="1">
      <c r="B698" s="630" t="s">
        <v>509</v>
      </c>
      <c r="C698" s="1181"/>
      <c r="D698" s="1181"/>
      <c r="E698" s="1567"/>
      <c r="F698" s="1568"/>
      <c r="G698" s="1568"/>
      <c r="H698" s="1568"/>
      <c r="I698" s="1569"/>
      <c r="J698" s="353"/>
      <c r="K698" s="353"/>
      <c r="L698" s="353"/>
      <c r="M698" s="1394">
        <v>0</v>
      </c>
      <c r="N698" s="1394">
        <v>0</v>
      </c>
      <c r="O698" s="1394">
        <v>0</v>
      </c>
      <c r="P698" s="1394">
        <v>0</v>
      </c>
      <c r="Q698" s="1394">
        <v>0</v>
      </c>
      <c r="R698" s="1394">
        <v>0</v>
      </c>
      <c r="S698" s="1394">
        <v>0</v>
      </c>
      <c r="T698" s="1394">
        <v>0</v>
      </c>
      <c r="U698" s="1394">
        <v>0</v>
      </c>
      <c r="V698" s="1394">
        <v>0</v>
      </c>
      <c r="W698" s="1394">
        <v>0</v>
      </c>
      <c r="X698" s="1394">
        <v>0</v>
      </c>
      <c r="Y698" s="1394">
        <v>0</v>
      </c>
      <c r="Z698" s="1506"/>
    </row>
    <row r="699" spans="2:32" outlineLevel="1">
      <c r="B699" s="630" t="s">
        <v>512</v>
      </c>
      <c r="C699" s="1181"/>
      <c r="D699" s="1181"/>
      <c r="E699" s="1567"/>
      <c r="F699" s="1568"/>
      <c r="G699" s="1568"/>
      <c r="H699" s="1568"/>
      <c r="I699" s="1569"/>
      <c r="J699" s="353"/>
      <c r="K699" s="353"/>
      <c r="L699" s="353"/>
      <c r="M699" s="1394">
        <v>0</v>
      </c>
      <c r="N699" s="1394">
        <v>0</v>
      </c>
      <c r="O699" s="1394">
        <v>0</v>
      </c>
      <c r="P699" s="1394">
        <v>0</v>
      </c>
      <c r="Q699" s="1394">
        <v>0</v>
      </c>
      <c r="R699" s="1394">
        <v>0</v>
      </c>
      <c r="S699" s="1394">
        <v>0</v>
      </c>
      <c r="T699" s="1394">
        <v>0</v>
      </c>
      <c r="U699" s="1394">
        <v>0</v>
      </c>
      <c r="V699" s="1394">
        <v>0</v>
      </c>
      <c r="W699" s="1394">
        <v>0</v>
      </c>
      <c r="X699" s="1394">
        <v>0</v>
      </c>
      <c r="Y699" s="1394">
        <v>0</v>
      </c>
      <c r="Z699" s="1506"/>
    </row>
    <row r="700" spans="2:32" outlineLevel="1">
      <c r="B700" s="632" t="s">
        <v>510</v>
      </c>
      <c r="C700" s="1595" t="s">
        <v>403</v>
      </c>
      <c r="D700" s="1596"/>
      <c r="E700" s="1596"/>
      <c r="F700" s="1596"/>
      <c r="G700" s="1596"/>
      <c r="H700" s="1596"/>
      <c r="I700" s="1597"/>
      <c r="J700" s="353"/>
      <c r="K700" s="353"/>
      <c r="L700" s="353"/>
      <c r="M700" s="1394">
        <v>0</v>
      </c>
      <c r="N700" s="1394">
        <v>0</v>
      </c>
      <c r="O700" s="1394">
        <v>0</v>
      </c>
      <c r="P700" s="1394">
        <v>0</v>
      </c>
      <c r="Q700" s="1394">
        <v>0</v>
      </c>
      <c r="R700" s="1394">
        <v>0</v>
      </c>
      <c r="S700" s="1394">
        <v>0</v>
      </c>
      <c r="T700" s="1394">
        <v>0</v>
      </c>
      <c r="U700" s="1394">
        <v>0</v>
      </c>
      <c r="V700" s="1394">
        <v>0</v>
      </c>
      <c r="W700" s="1394">
        <v>0</v>
      </c>
      <c r="X700" s="1394">
        <v>0</v>
      </c>
      <c r="Y700" s="1394">
        <v>0</v>
      </c>
      <c r="Z700" s="1506"/>
    </row>
    <row r="701" spans="2:32" s="346" customFormat="1">
      <c r="B701" s="391"/>
      <c r="E701" s="381"/>
      <c r="F701" s="381"/>
      <c r="G701" s="381"/>
      <c r="H701" s="381"/>
      <c r="I701" s="377"/>
      <c r="J701" s="377"/>
      <c r="K701" s="377"/>
      <c r="L701" s="380" t="s">
        <v>511</v>
      </c>
      <c r="M701" s="1385">
        <f>SUM(M691:M700)</f>
        <v>0</v>
      </c>
      <c r="N701" s="1385">
        <f t="shared" ref="N701:Y701" si="94">SUM(N691:N700)</f>
        <v>0</v>
      </c>
      <c r="O701" s="1385">
        <f t="shared" si="94"/>
        <v>0</v>
      </c>
      <c r="P701" s="1385">
        <f t="shared" si="94"/>
        <v>0</v>
      </c>
      <c r="Q701" s="1385">
        <f t="shared" si="94"/>
        <v>0</v>
      </c>
      <c r="R701" s="1385">
        <f t="shared" si="94"/>
        <v>0</v>
      </c>
      <c r="S701" s="1385">
        <f t="shared" si="94"/>
        <v>0</v>
      </c>
      <c r="T701" s="1385">
        <f t="shared" si="94"/>
        <v>0</v>
      </c>
      <c r="U701" s="1385">
        <f t="shared" si="94"/>
        <v>0</v>
      </c>
      <c r="V701" s="1385">
        <f t="shared" si="94"/>
        <v>0</v>
      </c>
      <c r="W701" s="1385">
        <f t="shared" si="94"/>
        <v>0</v>
      </c>
      <c r="X701" s="1385">
        <f t="shared" si="94"/>
        <v>0</v>
      </c>
      <c r="Y701" s="1385">
        <f t="shared" si="94"/>
        <v>0</v>
      </c>
      <c r="Z701" s="1506"/>
    </row>
    <row r="702" spans="2:32" s="374" customFormat="1" outlineLevel="1">
      <c r="B702" s="353"/>
      <c r="C702" s="373"/>
      <c r="E702" s="356"/>
      <c r="F702" s="356"/>
      <c r="L702" s="1515"/>
      <c r="M702" s="1516"/>
      <c r="N702" s="1516"/>
      <c r="O702" s="1516"/>
      <c r="P702" s="1516"/>
      <c r="Q702" s="1516"/>
      <c r="R702" s="1516"/>
      <c r="S702" s="1516"/>
      <c r="T702" s="1516"/>
      <c r="U702" s="1516"/>
      <c r="V702" s="1516"/>
      <c r="W702" s="1516"/>
      <c r="X702" s="1516"/>
      <c r="Y702" s="1516"/>
      <c r="Z702" s="356"/>
      <c r="AA702" s="356"/>
      <c r="AB702" s="356"/>
      <c r="AC702" s="356"/>
      <c r="AD702" s="356"/>
      <c r="AE702" s="356"/>
      <c r="AF702" s="356"/>
    </row>
    <row r="703" spans="2:32" ht="13.8">
      <c r="B703" s="526" t="s">
        <v>513</v>
      </c>
      <c r="C703" s="527" t="s">
        <v>751</v>
      </c>
      <c r="D703" s="527"/>
      <c r="E703" s="527"/>
      <c r="F703" s="527"/>
      <c r="G703" s="528"/>
      <c r="H703" s="528"/>
      <c r="I703" s="528"/>
      <c r="J703" s="528"/>
      <c r="K703" s="528"/>
      <c r="L703" s="526"/>
      <c r="M703" s="527"/>
      <c r="N703" s="527"/>
      <c r="O703" s="527"/>
      <c r="P703" s="527"/>
      <c r="Q703" s="527"/>
      <c r="R703" s="527"/>
      <c r="S703" s="527"/>
      <c r="T703" s="527"/>
      <c r="U703" s="582"/>
      <c r="V703" s="527"/>
      <c r="W703" s="527"/>
      <c r="X703" s="527"/>
      <c r="Y703" s="527"/>
    </row>
    <row r="704" spans="2:32">
      <c r="C704" s="344"/>
      <c r="Q704" s="344"/>
      <c r="R704" s="344"/>
      <c r="S704" s="344"/>
      <c r="T704" s="344"/>
      <c r="U704" s="344"/>
      <c r="V704" s="344"/>
      <c r="W704" s="344"/>
      <c r="X704" s="344"/>
      <c r="Y704" s="344"/>
    </row>
    <row r="705" spans="2:32" ht="17.399999999999999" outlineLevel="1">
      <c r="B705" s="351"/>
      <c r="C705" s="352"/>
      <c r="D705" s="548" t="s">
        <v>288</v>
      </c>
      <c r="E705" s="553"/>
      <c r="F705" s="553"/>
      <c r="G705" s="549"/>
      <c r="H705" s="549"/>
      <c r="I705" s="549"/>
      <c r="J705" s="549"/>
      <c r="K705" s="549"/>
      <c r="L705" s="602"/>
      <c r="M705" s="553"/>
      <c r="N705" s="553"/>
      <c r="O705" s="553"/>
      <c r="P705" s="553"/>
      <c r="Q705" s="553"/>
      <c r="R705" s="553"/>
      <c r="S705" s="553"/>
      <c r="T705" s="553"/>
      <c r="U705" s="584"/>
      <c r="V705" s="553"/>
      <c r="W705" s="553"/>
      <c r="X705" s="553"/>
      <c r="Y705" s="553"/>
    </row>
    <row r="706" spans="2:32">
      <c r="C706" s="344"/>
      <c r="Q706" s="344"/>
      <c r="R706" s="344"/>
      <c r="S706" s="344"/>
      <c r="T706" s="344"/>
      <c r="U706" s="344"/>
      <c r="V706" s="344"/>
      <c r="W706" s="344"/>
      <c r="X706" s="344"/>
      <c r="Y706" s="344"/>
    </row>
    <row r="707" spans="2:32" ht="25.5" customHeight="1" outlineLevel="1">
      <c r="B707" s="687"/>
      <c r="C707" s="659" t="s">
        <v>406</v>
      </c>
      <c r="D707" s="659" t="s">
        <v>407</v>
      </c>
      <c r="E707" s="1589" t="s">
        <v>461</v>
      </c>
      <c r="F707" s="1590"/>
      <c r="G707" s="1590"/>
      <c r="H707" s="1590"/>
      <c r="I707" s="1591"/>
      <c r="J707" s="353"/>
      <c r="K707" s="353"/>
      <c r="L707" s="353"/>
      <c r="Q707" s="344"/>
      <c r="R707" s="344"/>
      <c r="S707" s="344"/>
      <c r="T707" s="344"/>
      <c r="U707" s="586"/>
      <c r="V707" s="344"/>
      <c r="W707" s="344"/>
      <c r="X707" s="344"/>
      <c r="Y707" s="344"/>
    </row>
    <row r="708" spans="2:32" ht="25.5" customHeight="1" outlineLevel="1">
      <c r="B708" s="673" t="s">
        <v>289</v>
      </c>
      <c r="C708" s="663" t="s">
        <v>416</v>
      </c>
      <c r="D708" s="663" t="s">
        <v>416</v>
      </c>
      <c r="E708" s="1592"/>
      <c r="F708" s="1593"/>
      <c r="G708" s="1593"/>
      <c r="H708" s="1593"/>
      <c r="I708" s="1594"/>
      <c r="J708" s="353"/>
      <c r="K708" s="353"/>
      <c r="L708" s="353"/>
      <c r="M708" s="442" t="s">
        <v>290</v>
      </c>
      <c r="N708" s="443" t="s">
        <v>290</v>
      </c>
      <c r="O708" s="443" t="s">
        <v>290</v>
      </c>
      <c r="P708" s="443" t="s">
        <v>290</v>
      </c>
      <c r="Q708" s="443" t="s">
        <v>290</v>
      </c>
      <c r="R708" s="443" t="s">
        <v>290</v>
      </c>
      <c r="S708" s="443" t="s">
        <v>290</v>
      </c>
      <c r="T708" s="568" t="s">
        <v>290</v>
      </c>
      <c r="U708" s="591" t="s">
        <v>290</v>
      </c>
      <c r="V708" s="443" t="s">
        <v>290</v>
      </c>
      <c r="W708" s="443" t="s">
        <v>290</v>
      </c>
      <c r="X708" s="443" t="s">
        <v>290</v>
      </c>
      <c r="Y708" s="444" t="s">
        <v>290</v>
      </c>
    </row>
    <row r="709" spans="2:32" outlineLevel="1">
      <c r="B709" s="675" t="s">
        <v>516</v>
      </c>
      <c r="C709" s="1182" t="str">
        <f>IF('R8a - Net Debt input'!D446 = "","",'R8a - Net Debt input'!D446)</f>
        <v/>
      </c>
      <c r="D709" s="1182" t="str">
        <f>IF('R8a - Net Debt input'!E446 = "","",'R8a - Net Debt input'!E446)</f>
        <v/>
      </c>
      <c r="E709" s="1197" t="str">
        <f>IF('R8a - Net Debt input'!F446 = "","",'R8a - Net Debt input'!F446)</f>
        <v/>
      </c>
      <c r="F709" s="1198"/>
      <c r="G709" s="1198"/>
      <c r="H709" s="1198"/>
      <c r="I709" s="1199"/>
      <c r="J709" s="353"/>
      <c r="K709" s="353"/>
      <c r="L709" s="353"/>
      <c r="M709" s="1394">
        <v>0</v>
      </c>
      <c r="N709" s="1394">
        <v>0</v>
      </c>
      <c r="O709" s="1394">
        <v>0</v>
      </c>
      <c r="P709" s="1394">
        <v>0</v>
      </c>
      <c r="Q709" s="1394">
        <v>0</v>
      </c>
      <c r="R709" s="1394">
        <v>0</v>
      </c>
      <c r="S709" s="1394">
        <v>0</v>
      </c>
      <c r="T709" s="1394">
        <v>0</v>
      </c>
      <c r="U709" s="1394">
        <v>0</v>
      </c>
      <c r="V709" s="1394">
        <v>0</v>
      </c>
      <c r="W709" s="1394">
        <v>0</v>
      </c>
      <c r="X709" s="1394">
        <v>0</v>
      </c>
      <c r="Y709" s="1394">
        <v>0</v>
      </c>
      <c r="Z709" s="1506"/>
    </row>
    <row r="710" spans="2:32" outlineLevel="1">
      <c r="B710" s="630" t="s">
        <v>517</v>
      </c>
      <c r="C710" s="1182" t="str">
        <f>IF('R8a - Net Debt input'!D447 = "","",'R8a - Net Debt input'!D447)</f>
        <v/>
      </c>
      <c r="D710" s="1182" t="str">
        <f>IF('R8a - Net Debt input'!E447 = "","",'R8a - Net Debt input'!E447)</f>
        <v/>
      </c>
      <c r="E710" s="1197" t="str">
        <f>IF('R8a - Net Debt input'!F447 = "","",'R8a - Net Debt input'!F447)</f>
        <v/>
      </c>
      <c r="F710" s="1198"/>
      <c r="G710" s="1198"/>
      <c r="H710" s="1198"/>
      <c r="I710" s="1199"/>
      <c r="J710" s="353"/>
      <c r="K710" s="353"/>
      <c r="L710" s="353"/>
      <c r="M710" s="1394">
        <v>0</v>
      </c>
      <c r="N710" s="1394">
        <v>0</v>
      </c>
      <c r="O710" s="1394">
        <v>0</v>
      </c>
      <c r="P710" s="1394">
        <v>0</v>
      </c>
      <c r="Q710" s="1394">
        <v>0</v>
      </c>
      <c r="R710" s="1394">
        <v>0</v>
      </c>
      <c r="S710" s="1394">
        <v>0</v>
      </c>
      <c r="T710" s="1394">
        <v>0</v>
      </c>
      <c r="U710" s="1394">
        <v>0</v>
      </c>
      <c r="V710" s="1394">
        <v>0</v>
      </c>
      <c r="W710" s="1394">
        <v>0</v>
      </c>
      <c r="X710" s="1394">
        <v>0</v>
      </c>
      <c r="Y710" s="1394">
        <v>0</v>
      </c>
      <c r="Z710" s="1506"/>
    </row>
    <row r="711" spans="2:32" outlineLevel="1">
      <c r="B711" s="630" t="s">
        <v>518</v>
      </c>
      <c r="C711" s="1182" t="str">
        <f>IF('R8a - Net Debt input'!D448 = "","",'R8a - Net Debt input'!D448)</f>
        <v/>
      </c>
      <c r="D711" s="1182" t="str">
        <f>IF('R8a - Net Debt input'!E448 = "","",'R8a - Net Debt input'!E448)</f>
        <v/>
      </c>
      <c r="E711" s="1197" t="str">
        <f>IF('R8a - Net Debt input'!F448 = "","",'R8a - Net Debt input'!F448)</f>
        <v/>
      </c>
      <c r="F711" s="1198"/>
      <c r="G711" s="1198"/>
      <c r="H711" s="1198"/>
      <c r="I711" s="1199"/>
      <c r="J711" s="353"/>
      <c r="K711" s="353"/>
      <c r="L711" s="353"/>
      <c r="M711" s="1394">
        <v>0</v>
      </c>
      <c r="N711" s="1394">
        <v>0</v>
      </c>
      <c r="O711" s="1394">
        <v>0</v>
      </c>
      <c r="P711" s="1394">
        <v>0</v>
      </c>
      <c r="Q711" s="1394">
        <v>0</v>
      </c>
      <c r="R711" s="1394">
        <v>0</v>
      </c>
      <c r="S711" s="1394">
        <v>0</v>
      </c>
      <c r="T711" s="1394">
        <v>0</v>
      </c>
      <c r="U711" s="1394">
        <v>0</v>
      </c>
      <c r="V711" s="1394">
        <v>0</v>
      </c>
      <c r="W711" s="1394">
        <v>0</v>
      </c>
      <c r="X711" s="1394">
        <v>0</v>
      </c>
      <c r="Y711" s="1394">
        <v>0</v>
      </c>
      <c r="Z711" s="1506"/>
    </row>
    <row r="712" spans="2:32" outlineLevel="1">
      <c r="B712" s="630" t="s">
        <v>519</v>
      </c>
      <c r="C712" s="1182" t="str">
        <f>IF('R8a - Net Debt input'!D449 = "","",'R8a - Net Debt input'!D449)</f>
        <v/>
      </c>
      <c r="D712" s="1182" t="str">
        <f>IF('R8a - Net Debt input'!E449 = "","",'R8a - Net Debt input'!E449)</f>
        <v/>
      </c>
      <c r="E712" s="1197" t="str">
        <f>IF('R8a - Net Debt input'!F449 = "","",'R8a - Net Debt input'!F449)</f>
        <v/>
      </c>
      <c r="F712" s="1198"/>
      <c r="G712" s="1198"/>
      <c r="H712" s="1198"/>
      <c r="I712" s="1199"/>
      <c r="J712" s="353"/>
      <c r="K712" s="353"/>
      <c r="L712" s="353"/>
      <c r="M712" s="1394">
        <v>0</v>
      </c>
      <c r="N712" s="1394">
        <v>0</v>
      </c>
      <c r="O712" s="1394">
        <v>0</v>
      </c>
      <c r="P712" s="1394">
        <v>0</v>
      </c>
      <c r="Q712" s="1394">
        <v>0</v>
      </c>
      <c r="R712" s="1394">
        <v>0</v>
      </c>
      <c r="S712" s="1394">
        <v>0</v>
      </c>
      <c r="T712" s="1394">
        <v>0</v>
      </c>
      <c r="U712" s="1394">
        <v>0</v>
      </c>
      <c r="V712" s="1394">
        <v>0</v>
      </c>
      <c r="W712" s="1394">
        <v>0</v>
      </c>
      <c r="X712" s="1394">
        <v>0</v>
      </c>
      <c r="Y712" s="1394">
        <v>0</v>
      </c>
      <c r="Z712" s="1506"/>
    </row>
    <row r="713" spans="2:32" outlineLevel="1">
      <c r="B713" s="632" t="s">
        <v>520</v>
      </c>
      <c r="C713" s="1595" t="s">
        <v>403</v>
      </c>
      <c r="D713" s="1596"/>
      <c r="E713" s="1596"/>
      <c r="F713" s="1596"/>
      <c r="G713" s="1596"/>
      <c r="H713" s="1596"/>
      <c r="I713" s="1597"/>
      <c r="J713" s="353"/>
      <c r="K713" s="353"/>
      <c r="L713" s="353"/>
      <c r="M713" s="1394">
        <v>0</v>
      </c>
      <c r="N713" s="1394">
        <v>0</v>
      </c>
      <c r="O713" s="1394">
        <v>0</v>
      </c>
      <c r="P713" s="1394">
        <v>0</v>
      </c>
      <c r="Q713" s="1394">
        <v>0</v>
      </c>
      <c r="R713" s="1394">
        <v>0</v>
      </c>
      <c r="S713" s="1394">
        <v>0</v>
      </c>
      <c r="T713" s="1394">
        <v>0</v>
      </c>
      <c r="U713" s="1394">
        <v>0</v>
      </c>
      <c r="V713" s="1394">
        <v>0</v>
      </c>
      <c r="W713" s="1394">
        <v>0</v>
      </c>
      <c r="X713" s="1394">
        <v>0</v>
      </c>
      <c r="Y713" s="1394">
        <v>0</v>
      </c>
      <c r="Z713" s="1506"/>
    </row>
    <row r="714" spans="2:32" s="346" customFormat="1">
      <c r="B714" s="391"/>
      <c r="E714" s="391"/>
      <c r="F714" s="391"/>
      <c r="G714" s="391"/>
      <c r="H714" s="391"/>
      <c r="L714" s="392" t="s">
        <v>521</v>
      </c>
      <c r="M714" s="1385">
        <f t="shared" ref="M714:Y714" si="95">SUM(M709:M713)</f>
        <v>0</v>
      </c>
      <c r="N714" s="1385">
        <f t="shared" si="95"/>
        <v>0</v>
      </c>
      <c r="O714" s="1385">
        <f t="shared" si="95"/>
        <v>0</v>
      </c>
      <c r="P714" s="1385">
        <f t="shared" si="95"/>
        <v>0</v>
      </c>
      <c r="Q714" s="1385">
        <f t="shared" si="95"/>
        <v>0</v>
      </c>
      <c r="R714" s="1385">
        <f t="shared" si="95"/>
        <v>0</v>
      </c>
      <c r="S714" s="1385">
        <f t="shared" si="95"/>
        <v>0</v>
      </c>
      <c r="T714" s="1385">
        <f t="shared" si="95"/>
        <v>0</v>
      </c>
      <c r="U714" s="1385">
        <f t="shared" si="95"/>
        <v>0</v>
      </c>
      <c r="V714" s="1385">
        <f t="shared" si="95"/>
        <v>0</v>
      </c>
      <c r="W714" s="1385">
        <f t="shared" si="95"/>
        <v>0</v>
      </c>
      <c r="X714" s="1385">
        <f t="shared" si="95"/>
        <v>0</v>
      </c>
      <c r="Y714" s="1385">
        <f t="shared" si="95"/>
        <v>0</v>
      </c>
      <c r="Z714" s="1506"/>
    </row>
    <row r="715" spans="2:32" s="374" customFormat="1" outlineLevel="1">
      <c r="B715" s="353"/>
      <c r="C715" s="373"/>
      <c r="E715" s="356"/>
      <c r="F715" s="356"/>
      <c r="L715" s="1515"/>
      <c r="M715" s="1516"/>
      <c r="N715" s="1516"/>
      <c r="O715" s="1516"/>
      <c r="P715" s="1516"/>
      <c r="Q715" s="1516"/>
      <c r="R715" s="1516"/>
      <c r="S715" s="1516"/>
      <c r="T715" s="1516"/>
      <c r="U715" s="1516"/>
      <c r="V715" s="1516"/>
      <c r="W715" s="1516"/>
      <c r="X715" s="1516"/>
      <c r="Y715" s="1516"/>
      <c r="Z715" s="356"/>
      <c r="AA715" s="356"/>
      <c r="AB715" s="356"/>
      <c r="AC715" s="356"/>
      <c r="AD715" s="356"/>
      <c r="AE715" s="356"/>
      <c r="AF715" s="356"/>
    </row>
    <row r="716" spans="2:32" ht="17.399999999999999" outlineLevel="1">
      <c r="C716" s="352"/>
      <c r="D716" s="548" t="s">
        <v>300</v>
      </c>
      <c r="E716" s="549"/>
      <c r="F716" s="549"/>
      <c r="G716" s="549"/>
      <c r="H716" s="549"/>
      <c r="I716" s="549"/>
      <c r="J716" s="549"/>
      <c r="K716" s="549"/>
      <c r="L716" s="602"/>
      <c r="M716" s="549"/>
      <c r="N716" s="549"/>
      <c r="O716" s="549"/>
      <c r="P716" s="549"/>
      <c r="Q716" s="549"/>
      <c r="R716" s="549"/>
      <c r="S716" s="549"/>
      <c r="T716" s="549"/>
      <c r="U716" s="578"/>
      <c r="V716" s="549"/>
      <c r="W716" s="549"/>
      <c r="X716" s="549"/>
      <c r="Y716" s="549"/>
    </row>
    <row r="717" spans="2:32" outlineLevel="1">
      <c r="B717" s="455"/>
      <c r="C717" s="344"/>
      <c r="Q717" s="344"/>
      <c r="R717" s="344"/>
      <c r="T717" s="347"/>
      <c r="U717" s="347"/>
      <c r="V717" s="347"/>
      <c r="W717" s="347"/>
      <c r="X717" s="347"/>
      <c r="Z717" s="353"/>
      <c r="AA717" s="350"/>
      <c r="AB717" s="347"/>
      <c r="AC717" s="347"/>
      <c r="AD717" s="347"/>
      <c r="AE717" s="347"/>
    </row>
    <row r="718" spans="2:32" ht="25.5" customHeight="1" outlineLevel="1">
      <c r="B718" s="687"/>
      <c r="C718" s="659" t="s">
        <v>406</v>
      </c>
      <c r="D718" s="659" t="s">
        <v>407</v>
      </c>
      <c r="E718" s="1589" t="s">
        <v>461</v>
      </c>
      <c r="F718" s="1590"/>
      <c r="G718" s="1590"/>
      <c r="H718" s="1590"/>
      <c r="I718" s="1591"/>
      <c r="J718" s="353"/>
      <c r="K718" s="353"/>
      <c r="L718" s="353"/>
      <c r="Q718" s="344"/>
      <c r="R718" s="344"/>
      <c r="S718" s="344"/>
      <c r="T718" s="344"/>
      <c r="U718" s="586"/>
      <c r="V718" s="344"/>
      <c r="W718" s="344"/>
      <c r="X718" s="344"/>
      <c r="Y718" s="344"/>
    </row>
    <row r="719" spans="2:32" ht="25.5" customHeight="1" outlineLevel="1">
      <c r="B719" s="673" t="s">
        <v>289</v>
      </c>
      <c r="C719" s="663" t="s">
        <v>416</v>
      </c>
      <c r="D719" s="663" t="s">
        <v>416</v>
      </c>
      <c r="E719" s="1592"/>
      <c r="F719" s="1593"/>
      <c r="G719" s="1593"/>
      <c r="H719" s="1593"/>
      <c r="I719" s="1594"/>
      <c r="J719" s="353"/>
      <c r="K719" s="353"/>
      <c r="L719" s="353"/>
      <c r="M719" s="442" t="s">
        <v>290</v>
      </c>
      <c r="N719" s="443" t="s">
        <v>290</v>
      </c>
      <c r="O719" s="443" t="s">
        <v>290</v>
      </c>
      <c r="P719" s="443" t="s">
        <v>290</v>
      </c>
      <c r="Q719" s="443" t="s">
        <v>290</v>
      </c>
      <c r="R719" s="443" t="s">
        <v>290</v>
      </c>
      <c r="S719" s="443" t="s">
        <v>290</v>
      </c>
      <c r="T719" s="568" t="s">
        <v>290</v>
      </c>
      <c r="U719" s="591" t="s">
        <v>290</v>
      </c>
      <c r="V719" s="443" t="s">
        <v>290</v>
      </c>
      <c r="W719" s="443" t="s">
        <v>290</v>
      </c>
      <c r="X719" s="443" t="s">
        <v>290</v>
      </c>
      <c r="Y719" s="444" t="s">
        <v>290</v>
      </c>
    </row>
    <row r="720" spans="2:32" outlineLevel="1">
      <c r="B720" s="675" t="s">
        <v>516</v>
      </c>
      <c r="C720" s="1182" t="str">
        <f>IF('R8a - Net Debt input'!D446 = "","",'R8a - Net Debt input'!D446)</f>
        <v/>
      </c>
      <c r="D720" s="1182" t="str">
        <f>IF('R8a - Net Debt input'!E446 = "","",'R8a - Net Debt input'!E446)</f>
        <v/>
      </c>
      <c r="E720" s="1570" t="str">
        <f>IF('R8a - Net Debt input'!F446 = "","",'R8a - Net Debt input'!F446)</f>
        <v/>
      </c>
      <c r="F720" s="1571" t="str">
        <f>IF('R8a - Net Debt input'!G446 = "","",'R8a - Net Debt input'!G446)</f>
        <v/>
      </c>
      <c r="G720" s="1571" t="str">
        <f>IF('R8a - Net Debt input'!H446 = "","",'R8a - Net Debt input'!H446)</f>
        <v/>
      </c>
      <c r="H720" s="1571" t="str">
        <f>IF('R8a - Net Debt input'!I446 = "","",'R8a - Net Debt input'!I446)</f>
        <v/>
      </c>
      <c r="I720" s="1572" t="str">
        <f>IF('R8a - Net Debt input'!J446 = "","",'R8a - Net Debt input'!J446)</f>
        <v/>
      </c>
      <c r="J720" s="353"/>
      <c r="K720" s="353"/>
      <c r="L720" s="353"/>
      <c r="M720" s="1394">
        <v>0</v>
      </c>
      <c r="N720" s="1394">
        <v>0</v>
      </c>
      <c r="O720" s="1394">
        <v>0</v>
      </c>
      <c r="P720" s="1394">
        <v>0</v>
      </c>
      <c r="Q720" s="1394">
        <v>0</v>
      </c>
      <c r="R720" s="1394">
        <v>0</v>
      </c>
      <c r="S720" s="1394">
        <v>0</v>
      </c>
      <c r="T720" s="1394">
        <v>0</v>
      </c>
      <c r="U720" s="1394">
        <v>0</v>
      </c>
      <c r="V720" s="1394">
        <v>0</v>
      </c>
      <c r="W720" s="1394">
        <v>0</v>
      </c>
      <c r="X720" s="1394">
        <v>0</v>
      </c>
      <c r="Y720" s="1394">
        <v>0</v>
      </c>
      <c r="Z720" s="1506"/>
    </row>
    <row r="721" spans="2:32" outlineLevel="1">
      <c r="B721" s="630" t="s">
        <v>517</v>
      </c>
      <c r="C721" s="1182" t="str">
        <f>IF('R8a - Net Debt input'!D447 = "","",'R8a - Net Debt input'!D447)</f>
        <v/>
      </c>
      <c r="D721" s="1182" t="str">
        <f>IF('R8a - Net Debt input'!E447 = "","",'R8a - Net Debt input'!E447)</f>
        <v/>
      </c>
      <c r="E721" s="1567" t="str">
        <f>IF('R8a - Net Debt input'!F447 = "","",'R8a - Net Debt input'!F447)</f>
        <v/>
      </c>
      <c r="F721" s="1568" t="str">
        <f>IF('R8a - Net Debt input'!G447 = "","",'R8a - Net Debt input'!G447)</f>
        <v/>
      </c>
      <c r="G721" s="1568" t="str">
        <f>IF('R8a - Net Debt input'!H447 = "","",'R8a - Net Debt input'!H447)</f>
        <v/>
      </c>
      <c r="H721" s="1568" t="str">
        <f>IF('R8a - Net Debt input'!I447 = "","",'R8a - Net Debt input'!I447)</f>
        <v/>
      </c>
      <c r="I721" s="1569" t="str">
        <f>IF('R8a - Net Debt input'!J447 = "","",'R8a - Net Debt input'!J447)</f>
        <v/>
      </c>
      <c r="J721" s="353"/>
      <c r="K721" s="353"/>
      <c r="L721" s="353"/>
      <c r="M721" s="1394">
        <v>0</v>
      </c>
      <c r="N721" s="1394">
        <v>0</v>
      </c>
      <c r="O721" s="1394">
        <v>0</v>
      </c>
      <c r="P721" s="1394">
        <v>0</v>
      </c>
      <c r="Q721" s="1394">
        <v>0</v>
      </c>
      <c r="R721" s="1394">
        <v>0</v>
      </c>
      <c r="S721" s="1394">
        <v>0</v>
      </c>
      <c r="T721" s="1394">
        <v>0</v>
      </c>
      <c r="U721" s="1394">
        <v>0</v>
      </c>
      <c r="V721" s="1394">
        <v>0</v>
      </c>
      <c r="W721" s="1394">
        <v>0</v>
      </c>
      <c r="X721" s="1394">
        <v>0</v>
      </c>
      <c r="Y721" s="1394">
        <v>0</v>
      </c>
      <c r="Z721" s="1506"/>
    </row>
    <row r="722" spans="2:32" outlineLevel="1">
      <c r="B722" s="630" t="s">
        <v>518</v>
      </c>
      <c r="C722" s="1182" t="str">
        <f>IF('R8a - Net Debt input'!D448 = "","",'R8a - Net Debt input'!D448)</f>
        <v/>
      </c>
      <c r="D722" s="1182" t="str">
        <f>IF('R8a - Net Debt input'!E448 = "","",'R8a - Net Debt input'!E448)</f>
        <v/>
      </c>
      <c r="E722" s="1567" t="str">
        <f>IF('R8a - Net Debt input'!F448 = "","",'R8a - Net Debt input'!F448)</f>
        <v/>
      </c>
      <c r="F722" s="1568" t="str">
        <f>IF('R8a - Net Debt input'!G448 = "","",'R8a - Net Debt input'!G448)</f>
        <v/>
      </c>
      <c r="G722" s="1568" t="str">
        <f>IF('R8a - Net Debt input'!H448 = "","",'R8a - Net Debt input'!H448)</f>
        <v/>
      </c>
      <c r="H722" s="1568" t="str">
        <f>IF('R8a - Net Debt input'!I448 = "","",'R8a - Net Debt input'!I448)</f>
        <v/>
      </c>
      <c r="I722" s="1569" t="str">
        <f>IF('R8a - Net Debt input'!J448 = "","",'R8a - Net Debt input'!J448)</f>
        <v/>
      </c>
      <c r="J722" s="353"/>
      <c r="K722" s="353"/>
      <c r="L722" s="353"/>
      <c r="M722" s="1394">
        <v>0</v>
      </c>
      <c r="N722" s="1394">
        <v>0</v>
      </c>
      <c r="O722" s="1394">
        <v>0</v>
      </c>
      <c r="P722" s="1394">
        <v>0</v>
      </c>
      <c r="Q722" s="1394">
        <v>0</v>
      </c>
      <c r="R722" s="1394">
        <v>0</v>
      </c>
      <c r="S722" s="1394">
        <v>0</v>
      </c>
      <c r="T722" s="1394">
        <v>0</v>
      </c>
      <c r="U722" s="1394">
        <v>0</v>
      </c>
      <c r="V722" s="1394">
        <v>0</v>
      </c>
      <c r="W722" s="1394">
        <v>0</v>
      </c>
      <c r="X722" s="1394">
        <v>0</v>
      </c>
      <c r="Y722" s="1394">
        <v>0</v>
      </c>
      <c r="Z722" s="1506"/>
    </row>
    <row r="723" spans="2:32" outlineLevel="1">
      <c r="B723" s="630" t="s">
        <v>519</v>
      </c>
      <c r="C723" s="1182" t="str">
        <f>IF('R8a - Net Debt input'!D449 = "","",'R8a - Net Debt input'!D449)</f>
        <v/>
      </c>
      <c r="D723" s="1182" t="str">
        <f>IF('R8a - Net Debt input'!E449 = "","",'R8a - Net Debt input'!E449)</f>
        <v/>
      </c>
      <c r="E723" s="1567" t="str">
        <f>IF('R8a - Net Debt input'!F449 = "","",'R8a - Net Debt input'!F449)</f>
        <v/>
      </c>
      <c r="F723" s="1568" t="str">
        <f>IF('R8a - Net Debt input'!G449 = "","",'R8a - Net Debt input'!G449)</f>
        <v/>
      </c>
      <c r="G723" s="1568" t="str">
        <f>IF('R8a - Net Debt input'!H449 = "","",'R8a - Net Debt input'!H449)</f>
        <v/>
      </c>
      <c r="H723" s="1568" t="str">
        <f>IF('R8a - Net Debt input'!I449 = "","",'R8a - Net Debt input'!I449)</f>
        <v/>
      </c>
      <c r="I723" s="1569" t="str">
        <f>IF('R8a - Net Debt input'!J449 = "","",'R8a - Net Debt input'!J449)</f>
        <v/>
      </c>
      <c r="J723" s="353"/>
      <c r="K723" s="353"/>
      <c r="L723" s="353"/>
      <c r="M723" s="1394">
        <v>0</v>
      </c>
      <c r="N723" s="1394">
        <v>0</v>
      </c>
      <c r="O723" s="1394">
        <v>0</v>
      </c>
      <c r="P723" s="1394">
        <v>0</v>
      </c>
      <c r="Q723" s="1394">
        <v>0</v>
      </c>
      <c r="R723" s="1394">
        <v>0</v>
      </c>
      <c r="S723" s="1394">
        <v>0</v>
      </c>
      <c r="T723" s="1394">
        <v>0</v>
      </c>
      <c r="U723" s="1394">
        <v>0</v>
      </c>
      <c r="V723" s="1394">
        <v>0</v>
      </c>
      <c r="W723" s="1394">
        <v>0</v>
      </c>
      <c r="X723" s="1394">
        <v>0</v>
      </c>
      <c r="Y723" s="1394">
        <v>0</v>
      </c>
      <c r="Z723" s="1506"/>
    </row>
    <row r="724" spans="2:32" outlineLevel="1">
      <c r="B724" s="632" t="s">
        <v>520</v>
      </c>
      <c r="C724" s="1595" t="s">
        <v>403</v>
      </c>
      <c r="D724" s="1596"/>
      <c r="E724" s="1596"/>
      <c r="F724" s="1596"/>
      <c r="G724" s="1596"/>
      <c r="H724" s="1596"/>
      <c r="I724" s="1597"/>
      <c r="J724" s="353"/>
      <c r="K724" s="353"/>
      <c r="L724" s="353"/>
      <c r="M724" s="1394">
        <v>0</v>
      </c>
      <c r="N724" s="1394">
        <v>0</v>
      </c>
      <c r="O724" s="1394">
        <v>0</v>
      </c>
      <c r="P724" s="1394">
        <v>0</v>
      </c>
      <c r="Q724" s="1394">
        <v>0</v>
      </c>
      <c r="R724" s="1394">
        <v>0</v>
      </c>
      <c r="S724" s="1394">
        <v>0</v>
      </c>
      <c r="T724" s="1394">
        <v>0</v>
      </c>
      <c r="U724" s="1394">
        <v>0</v>
      </c>
      <c r="V724" s="1394">
        <v>0</v>
      </c>
      <c r="W724" s="1394">
        <v>0</v>
      </c>
      <c r="X724" s="1394">
        <v>0</v>
      </c>
      <c r="Y724" s="1394">
        <v>0</v>
      </c>
      <c r="Z724" s="1506"/>
    </row>
    <row r="725" spans="2:32" s="346" customFormat="1">
      <c r="B725" s="391"/>
      <c r="E725" s="391"/>
      <c r="F725" s="391"/>
      <c r="G725" s="391"/>
      <c r="H725" s="391"/>
      <c r="L725" s="392" t="s">
        <v>521</v>
      </c>
      <c r="M725" s="1385">
        <f t="shared" ref="M725:Y725" si="96">SUM(M720:M724)</f>
        <v>0</v>
      </c>
      <c r="N725" s="1385">
        <f t="shared" si="96"/>
        <v>0</v>
      </c>
      <c r="O725" s="1385">
        <f t="shared" si="96"/>
        <v>0</v>
      </c>
      <c r="P725" s="1385">
        <f t="shared" si="96"/>
        <v>0</v>
      </c>
      <c r="Q725" s="1385">
        <f t="shared" si="96"/>
        <v>0</v>
      </c>
      <c r="R725" s="1385">
        <f t="shared" si="96"/>
        <v>0</v>
      </c>
      <c r="S725" s="1385">
        <f t="shared" si="96"/>
        <v>0</v>
      </c>
      <c r="T725" s="1385">
        <f t="shared" si="96"/>
        <v>0</v>
      </c>
      <c r="U725" s="1385">
        <f t="shared" si="96"/>
        <v>0</v>
      </c>
      <c r="V725" s="1385">
        <f t="shared" si="96"/>
        <v>0</v>
      </c>
      <c r="W725" s="1385">
        <f t="shared" si="96"/>
        <v>0</v>
      </c>
      <c r="X725" s="1385">
        <f t="shared" si="96"/>
        <v>0</v>
      </c>
      <c r="Y725" s="1385">
        <f t="shared" si="96"/>
        <v>0</v>
      </c>
      <c r="Z725" s="1506"/>
    </row>
    <row r="726" spans="2:32" s="374" customFormat="1" outlineLevel="1">
      <c r="B726" s="353"/>
      <c r="C726" s="373"/>
      <c r="E726" s="356"/>
      <c r="F726" s="356"/>
      <c r="L726" s="1515"/>
      <c r="M726" s="1516"/>
      <c r="N726" s="1516"/>
      <c r="O726" s="1516"/>
      <c r="P726" s="1516"/>
      <c r="Q726" s="1516"/>
      <c r="R726" s="1516"/>
      <c r="S726" s="1516"/>
      <c r="T726" s="1516"/>
      <c r="U726" s="1516"/>
      <c r="V726" s="1516"/>
      <c r="W726" s="1516"/>
      <c r="X726" s="1516"/>
      <c r="Y726" s="1516"/>
      <c r="Z726" s="356"/>
      <c r="AA726" s="356"/>
      <c r="AB726" s="356"/>
      <c r="AC726" s="356"/>
      <c r="AD726" s="356"/>
      <c r="AE726" s="356"/>
      <c r="AF726" s="356"/>
    </row>
    <row r="727" spans="2:32" ht="13.8">
      <c r="B727" s="526" t="s">
        <v>522</v>
      </c>
      <c r="C727" s="527" t="s">
        <v>750</v>
      </c>
      <c r="D727" s="527"/>
      <c r="E727" s="527"/>
      <c r="F727" s="527"/>
      <c r="G727" s="528"/>
      <c r="H727" s="528"/>
      <c r="I727" s="528"/>
      <c r="J727" s="528"/>
      <c r="K727" s="528"/>
      <c r="L727" s="526"/>
      <c r="M727" s="527"/>
      <c r="N727" s="527"/>
      <c r="O727" s="527"/>
      <c r="P727" s="527"/>
      <c r="Q727" s="527"/>
      <c r="R727" s="527"/>
      <c r="S727" s="527"/>
      <c r="T727" s="527"/>
      <c r="U727" s="582"/>
      <c r="V727" s="527"/>
      <c r="W727" s="527"/>
      <c r="X727" s="527"/>
      <c r="Y727" s="527"/>
    </row>
    <row r="728" spans="2:32">
      <c r="C728" s="344"/>
      <c r="Q728" s="344"/>
      <c r="R728" s="344"/>
      <c r="S728" s="344"/>
      <c r="T728" s="344"/>
      <c r="U728" s="344"/>
      <c r="V728" s="344"/>
      <c r="W728" s="344"/>
      <c r="X728" s="344"/>
      <c r="Y728" s="344"/>
    </row>
    <row r="729" spans="2:32" ht="17.399999999999999" outlineLevel="1">
      <c r="B729" s="351"/>
      <c r="C729" s="352"/>
      <c r="D729" s="548" t="s">
        <v>288</v>
      </c>
      <c r="E729" s="553"/>
      <c r="F729" s="553"/>
      <c r="G729" s="549"/>
      <c r="H729" s="549"/>
      <c r="I729" s="549"/>
      <c r="J729" s="549"/>
      <c r="K729" s="549"/>
      <c r="L729" s="602"/>
      <c r="M729" s="553"/>
      <c r="N729" s="553"/>
      <c r="O729" s="553"/>
      <c r="P729" s="553"/>
      <c r="Q729" s="553"/>
      <c r="R729" s="553"/>
      <c r="S729" s="553"/>
      <c r="T729" s="553"/>
      <c r="U729" s="584"/>
      <c r="V729" s="553"/>
      <c r="W729" s="553"/>
      <c r="X729" s="553"/>
      <c r="Y729" s="553"/>
    </row>
    <row r="730" spans="2:32">
      <c r="C730" s="344"/>
      <c r="Q730" s="344"/>
      <c r="R730" s="344"/>
      <c r="S730" s="344"/>
      <c r="T730" s="344"/>
      <c r="U730" s="344"/>
      <c r="V730" s="344"/>
      <c r="W730" s="344"/>
      <c r="X730" s="344"/>
      <c r="Y730" s="344"/>
    </row>
    <row r="731" spans="2:32" ht="25.5" customHeight="1" outlineLevel="1">
      <c r="B731" s="687"/>
      <c r="C731" s="659" t="s">
        <v>406</v>
      </c>
      <c r="D731" s="659" t="s">
        <v>407</v>
      </c>
      <c r="E731" s="1589" t="s">
        <v>461</v>
      </c>
      <c r="F731" s="1590"/>
      <c r="G731" s="1590"/>
      <c r="H731" s="1590"/>
      <c r="I731" s="1591"/>
      <c r="J731" s="353"/>
      <c r="K731" s="353"/>
      <c r="L731" s="353"/>
      <c r="Q731" s="344"/>
      <c r="R731" s="344"/>
      <c r="S731" s="344"/>
      <c r="T731" s="344"/>
      <c r="U731" s="586"/>
      <c r="V731" s="344"/>
      <c r="W731" s="344"/>
      <c r="X731" s="344"/>
      <c r="Y731" s="344"/>
    </row>
    <row r="732" spans="2:32" ht="12.75" customHeight="1" outlineLevel="1">
      <c r="B732" s="673" t="s">
        <v>289</v>
      </c>
      <c r="C732" s="663" t="s">
        <v>416</v>
      </c>
      <c r="D732" s="663" t="s">
        <v>416</v>
      </c>
      <c r="E732" s="1592"/>
      <c r="F732" s="1593"/>
      <c r="G732" s="1593"/>
      <c r="H732" s="1593"/>
      <c r="I732" s="1594"/>
      <c r="J732" s="353"/>
      <c r="K732" s="353"/>
      <c r="L732" s="353"/>
      <c r="M732" s="442" t="s">
        <v>290</v>
      </c>
      <c r="N732" s="443" t="s">
        <v>290</v>
      </c>
      <c r="O732" s="443" t="s">
        <v>290</v>
      </c>
      <c r="P732" s="443" t="s">
        <v>290</v>
      </c>
      <c r="Q732" s="443" t="s">
        <v>290</v>
      </c>
      <c r="R732" s="443" t="s">
        <v>290</v>
      </c>
      <c r="S732" s="443" t="s">
        <v>290</v>
      </c>
      <c r="T732" s="568" t="s">
        <v>290</v>
      </c>
      <c r="U732" s="591" t="s">
        <v>290</v>
      </c>
      <c r="V732" s="443" t="s">
        <v>290</v>
      </c>
      <c r="W732" s="443" t="s">
        <v>290</v>
      </c>
      <c r="X732" s="443" t="s">
        <v>290</v>
      </c>
      <c r="Y732" s="444" t="s">
        <v>290</v>
      </c>
    </row>
    <row r="733" spans="2:32" outlineLevel="1">
      <c r="B733" s="675" t="s">
        <v>526</v>
      </c>
      <c r="C733" s="1182" t="str">
        <f>IF('R8a - Net Debt input'!D464 = "","",'R8a - Net Debt input'!D464)</f>
        <v/>
      </c>
      <c r="D733" s="1182" t="str">
        <f>IF('R8a - Net Debt input'!E464 = "","",'R8a - Net Debt input'!E464)</f>
        <v/>
      </c>
      <c r="E733" s="1197" t="str">
        <f>IF('R8a - Net Debt input'!F464 = "","",'R8a - Net Debt input'!F464)</f>
        <v/>
      </c>
      <c r="F733" s="1198"/>
      <c r="G733" s="1198"/>
      <c r="H733" s="1198"/>
      <c r="I733" s="1199"/>
      <c r="J733" s="353"/>
      <c r="K733" s="353"/>
      <c r="L733" s="353"/>
      <c r="M733" s="1394">
        <v>0</v>
      </c>
      <c r="N733" s="1394">
        <v>0</v>
      </c>
      <c r="O733" s="1394">
        <v>0</v>
      </c>
      <c r="P733" s="1394">
        <v>0</v>
      </c>
      <c r="Q733" s="1394">
        <v>0</v>
      </c>
      <c r="R733" s="1394">
        <v>0</v>
      </c>
      <c r="S733" s="1394">
        <v>0</v>
      </c>
      <c r="T733" s="1394">
        <v>0</v>
      </c>
      <c r="U733" s="1394">
        <v>0</v>
      </c>
      <c r="V733" s="1394">
        <v>0</v>
      </c>
      <c r="W733" s="1394">
        <v>0</v>
      </c>
      <c r="X733" s="1394">
        <v>0</v>
      </c>
      <c r="Y733" s="1394">
        <v>0</v>
      </c>
      <c r="Z733" s="1506"/>
    </row>
    <row r="734" spans="2:32" outlineLevel="1">
      <c r="B734" s="630" t="s">
        <v>527</v>
      </c>
      <c r="C734" s="1182" t="str">
        <f>IF('R8a - Net Debt input'!D465 = "","",'R8a - Net Debt input'!D465)</f>
        <v/>
      </c>
      <c r="D734" s="1182" t="str">
        <f>IF('R8a - Net Debt input'!E465 = "","",'R8a - Net Debt input'!E465)</f>
        <v/>
      </c>
      <c r="E734" s="1197" t="str">
        <f>IF('R8a - Net Debt input'!F465 = "","",'R8a - Net Debt input'!F465)</f>
        <v/>
      </c>
      <c r="F734" s="1198"/>
      <c r="G734" s="1198"/>
      <c r="H734" s="1198"/>
      <c r="I734" s="1199"/>
      <c r="J734" s="353"/>
      <c r="K734" s="353"/>
      <c r="L734" s="353"/>
      <c r="M734" s="1394">
        <v>0</v>
      </c>
      <c r="N734" s="1394">
        <v>0</v>
      </c>
      <c r="O734" s="1394">
        <v>0</v>
      </c>
      <c r="P734" s="1394">
        <v>0</v>
      </c>
      <c r="Q734" s="1394">
        <v>0</v>
      </c>
      <c r="R734" s="1394">
        <v>0</v>
      </c>
      <c r="S734" s="1394">
        <v>0</v>
      </c>
      <c r="T734" s="1394">
        <v>0</v>
      </c>
      <c r="U734" s="1394">
        <v>0</v>
      </c>
      <c r="V734" s="1394">
        <v>0</v>
      </c>
      <c r="W734" s="1394">
        <v>0</v>
      </c>
      <c r="X734" s="1394">
        <v>0</v>
      </c>
      <c r="Y734" s="1394">
        <v>0</v>
      </c>
      <c r="Z734" s="1506"/>
    </row>
    <row r="735" spans="2:32" outlineLevel="1">
      <c r="B735" s="630" t="s">
        <v>528</v>
      </c>
      <c r="C735" s="1182" t="str">
        <f>IF('R8a - Net Debt input'!D466 = "","",'R8a - Net Debt input'!D466)</f>
        <v/>
      </c>
      <c r="D735" s="1182" t="str">
        <f>IF('R8a - Net Debt input'!E466 = "","",'R8a - Net Debt input'!E466)</f>
        <v/>
      </c>
      <c r="E735" s="1197" t="str">
        <f>IF('R8a - Net Debt input'!F466 = "","",'R8a - Net Debt input'!F466)</f>
        <v/>
      </c>
      <c r="F735" s="1198"/>
      <c r="G735" s="1198"/>
      <c r="H735" s="1198"/>
      <c r="I735" s="1199"/>
      <c r="J735" s="353"/>
      <c r="K735" s="353"/>
      <c r="L735" s="353"/>
      <c r="M735" s="1394">
        <v>0</v>
      </c>
      <c r="N735" s="1394">
        <v>0</v>
      </c>
      <c r="O735" s="1394">
        <v>0</v>
      </c>
      <c r="P735" s="1394">
        <v>0</v>
      </c>
      <c r="Q735" s="1394">
        <v>0</v>
      </c>
      <c r="R735" s="1394">
        <v>0</v>
      </c>
      <c r="S735" s="1394">
        <v>0</v>
      </c>
      <c r="T735" s="1394">
        <v>0</v>
      </c>
      <c r="U735" s="1394">
        <v>0</v>
      </c>
      <c r="V735" s="1394">
        <v>0</v>
      </c>
      <c r="W735" s="1394">
        <v>0</v>
      </c>
      <c r="X735" s="1394">
        <v>0</v>
      </c>
      <c r="Y735" s="1394">
        <v>0</v>
      </c>
      <c r="Z735" s="1506"/>
    </row>
    <row r="736" spans="2:32" outlineLevel="1">
      <c r="B736" s="630" t="s">
        <v>529</v>
      </c>
      <c r="C736" s="1182" t="str">
        <f>IF('R8a - Net Debt input'!D467 = "","",'R8a - Net Debt input'!D467)</f>
        <v/>
      </c>
      <c r="D736" s="1182" t="str">
        <f>IF('R8a - Net Debt input'!E467 = "","",'R8a - Net Debt input'!E467)</f>
        <v/>
      </c>
      <c r="E736" s="1197" t="str">
        <f>IF('R8a - Net Debt input'!F467 = "","",'R8a - Net Debt input'!F467)</f>
        <v/>
      </c>
      <c r="F736" s="1198"/>
      <c r="G736" s="1198"/>
      <c r="H736" s="1198"/>
      <c r="I736" s="1199"/>
      <c r="J736" s="353"/>
      <c r="K736" s="353"/>
      <c r="L736" s="353"/>
      <c r="M736" s="1394">
        <v>0</v>
      </c>
      <c r="N736" s="1394">
        <v>0</v>
      </c>
      <c r="O736" s="1394">
        <v>0</v>
      </c>
      <c r="P736" s="1394">
        <v>0</v>
      </c>
      <c r="Q736" s="1394">
        <v>0</v>
      </c>
      <c r="R736" s="1394">
        <v>0</v>
      </c>
      <c r="S736" s="1394">
        <v>0</v>
      </c>
      <c r="T736" s="1394">
        <v>0</v>
      </c>
      <c r="U736" s="1394">
        <v>0</v>
      </c>
      <c r="V736" s="1394">
        <v>0</v>
      </c>
      <c r="W736" s="1394">
        <v>0</v>
      </c>
      <c r="X736" s="1394">
        <v>0</v>
      </c>
      <c r="Y736" s="1394">
        <v>0</v>
      </c>
      <c r="Z736" s="1506"/>
    </row>
    <row r="737" spans="2:32" outlineLevel="1">
      <c r="B737" s="632" t="s">
        <v>530</v>
      </c>
      <c r="C737" s="1183" t="s">
        <v>403</v>
      </c>
      <c r="D737" s="1184"/>
      <c r="E737" s="1185"/>
      <c r="F737" s="1185"/>
      <c r="G737" s="1185"/>
      <c r="H737" s="1185"/>
      <c r="I737" s="1186"/>
      <c r="J737" s="353"/>
      <c r="K737" s="353"/>
      <c r="L737" s="353"/>
      <c r="M737" s="1394">
        <v>0</v>
      </c>
      <c r="N737" s="1394">
        <v>0</v>
      </c>
      <c r="O737" s="1394">
        <v>0</v>
      </c>
      <c r="P737" s="1394">
        <v>0</v>
      </c>
      <c r="Q737" s="1394">
        <v>0</v>
      </c>
      <c r="R737" s="1394">
        <v>0</v>
      </c>
      <c r="S737" s="1394">
        <v>0</v>
      </c>
      <c r="T737" s="1394">
        <v>0</v>
      </c>
      <c r="U737" s="1394">
        <v>0</v>
      </c>
      <c r="V737" s="1394">
        <v>0</v>
      </c>
      <c r="W737" s="1394">
        <v>0</v>
      </c>
      <c r="X737" s="1394">
        <v>0</v>
      </c>
      <c r="Y737" s="1394">
        <v>0</v>
      </c>
      <c r="Z737" s="1506"/>
    </row>
    <row r="738" spans="2:32" s="346" customFormat="1">
      <c r="B738" s="391"/>
      <c r="E738" s="391"/>
      <c r="F738" s="391"/>
      <c r="G738" s="391"/>
      <c r="H738" s="391"/>
      <c r="L738" s="392" t="s">
        <v>532</v>
      </c>
      <c r="M738" s="1385">
        <f t="shared" ref="M738:Y738" si="97">SUM(M733:M737)</f>
        <v>0</v>
      </c>
      <c r="N738" s="1385">
        <f t="shared" si="97"/>
        <v>0</v>
      </c>
      <c r="O738" s="1385">
        <f t="shared" si="97"/>
        <v>0</v>
      </c>
      <c r="P738" s="1385">
        <f t="shared" si="97"/>
        <v>0</v>
      </c>
      <c r="Q738" s="1385">
        <f t="shared" si="97"/>
        <v>0</v>
      </c>
      <c r="R738" s="1385">
        <f t="shared" si="97"/>
        <v>0</v>
      </c>
      <c r="S738" s="1385">
        <f t="shared" si="97"/>
        <v>0</v>
      </c>
      <c r="T738" s="1385">
        <f t="shared" si="97"/>
        <v>0</v>
      </c>
      <c r="U738" s="1385">
        <f t="shared" si="97"/>
        <v>0</v>
      </c>
      <c r="V738" s="1385">
        <f t="shared" si="97"/>
        <v>0</v>
      </c>
      <c r="W738" s="1385">
        <f t="shared" si="97"/>
        <v>0</v>
      </c>
      <c r="X738" s="1385">
        <f t="shared" si="97"/>
        <v>0</v>
      </c>
      <c r="Y738" s="1385">
        <f t="shared" si="97"/>
        <v>0</v>
      </c>
      <c r="Z738" s="1506"/>
    </row>
    <row r="739" spans="2:32" s="374" customFormat="1" outlineLevel="1">
      <c r="B739" s="353"/>
      <c r="C739" s="373"/>
      <c r="E739" s="356"/>
      <c r="F739" s="356"/>
      <c r="L739" s="1515"/>
      <c r="M739" s="1516"/>
      <c r="N739" s="1516"/>
      <c r="O739" s="1516"/>
      <c r="P739" s="1516"/>
      <c r="Q739" s="1516"/>
      <c r="R739" s="1516"/>
      <c r="S739" s="1516"/>
      <c r="T739" s="1516"/>
      <c r="U739" s="1516"/>
      <c r="V739" s="1516"/>
      <c r="W739" s="1516"/>
      <c r="X739" s="1516"/>
      <c r="Y739" s="1516"/>
      <c r="Z739" s="356"/>
      <c r="AA739" s="356"/>
      <c r="AB739" s="356"/>
      <c r="AC739" s="356"/>
      <c r="AD739" s="356"/>
      <c r="AE739" s="356"/>
      <c r="AF739" s="356"/>
    </row>
    <row r="740" spans="2:32" ht="17.399999999999999" outlineLevel="1">
      <c r="C740" s="352"/>
      <c r="D740" s="548" t="s">
        <v>300</v>
      </c>
      <c r="E740" s="549"/>
      <c r="F740" s="549"/>
      <c r="G740" s="549"/>
      <c r="H740" s="549"/>
      <c r="I740" s="549"/>
      <c r="J740" s="549"/>
      <c r="K740" s="549"/>
      <c r="L740" s="602"/>
      <c r="M740" s="549"/>
      <c r="N740" s="549"/>
      <c r="O740" s="549"/>
      <c r="P740" s="549"/>
      <c r="Q740" s="549"/>
      <c r="R740" s="549"/>
      <c r="S740" s="549"/>
      <c r="T740" s="549"/>
      <c r="U740" s="578"/>
      <c r="V740" s="549"/>
      <c r="W740" s="549"/>
      <c r="X740" s="549"/>
      <c r="Y740" s="549"/>
    </row>
    <row r="741" spans="2:32">
      <c r="B741" s="612"/>
      <c r="C741" s="352"/>
      <c r="D741" s="352"/>
      <c r="Q741" s="344"/>
      <c r="R741" s="344"/>
      <c r="S741" s="344"/>
      <c r="T741" s="344"/>
      <c r="U741" s="586"/>
      <c r="V741" s="344"/>
      <c r="W741" s="344"/>
      <c r="X741" s="344"/>
      <c r="Y741" s="344"/>
    </row>
    <row r="742" spans="2:32" ht="25.5" customHeight="1" outlineLevel="1">
      <c r="B742" s="687"/>
      <c r="C742" s="659" t="s">
        <v>406</v>
      </c>
      <c r="D742" s="659" t="s">
        <v>407</v>
      </c>
      <c r="E742" s="1589" t="s">
        <v>461</v>
      </c>
      <c r="F742" s="1590"/>
      <c r="G742" s="1590"/>
      <c r="H742" s="1590"/>
      <c r="I742" s="1591"/>
      <c r="J742" s="353"/>
      <c r="K742" s="353"/>
      <c r="L742" s="353"/>
      <c r="Q742" s="344"/>
      <c r="R742" s="344"/>
      <c r="S742" s="344"/>
      <c r="T742" s="344"/>
      <c r="U742" s="586"/>
      <c r="V742" s="344"/>
      <c r="W742" s="344"/>
      <c r="X742" s="344"/>
      <c r="Y742" s="344"/>
    </row>
    <row r="743" spans="2:32" ht="12.75" customHeight="1" outlineLevel="1">
      <c r="B743" s="673" t="s">
        <v>289</v>
      </c>
      <c r="C743" s="663" t="s">
        <v>416</v>
      </c>
      <c r="D743" s="663" t="s">
        <v>416</v>
      </c>
      <c r="E743" s="1592"/>
      <c r="F743" s="1593"/>
      <c r="G743" s="1593"/>
      <c r="H743" s="1593"/>
      <c r="I743" s="1594"/>
      <c r="J743" s="353"/>
      <c r="K743" s="353"/>
      <c r="L743" s="353"/>
      <c r="M743" s="442" t="s">
        <v>290</v>
      </c>
      <c r="N743" s="443" t="s">
        <v>290</v>
      </c>
      <c r="O743" s="443" t="s">
        <v>290</v>
      </c>
      <c r="P743" s="443" t="s">
        <v>290</v>
      </c>
      <c r="Q743" s="443" t="s">
        <v>290</v>
      </c>
      <c r="R743" s="443" t="s">
        <v>290</v>
      </c>
      <c r="S743" s="443" t="s">
        <v>290</v>
      </c>
      <c r="T743" s="568" t="s">
        <v>290</v>
      </c>
      <c r="U743" s="591" t="s">
        <v>290</v>
      </c>
      <c r="V743" s="443" t="s">
        <v>290</v>
      </c>
      <c r="W743" s="443" t="s">
        <v>290</v>
      </c>
      <c r="X743" s="443" t="s">
        <v>290</v>
      </c>
      <c r="Y743" s="444" t="s">
        <v>290</v>
      </c>
    </row>
    <row r="744" spans="2:32" outlineLevel="1">
      <c r="B744" s="675" t="s">
        <v>526</v>
      </c>
      <c r="C744" s="1182" t="str">
        <f>IF('R8a - Net Debt input'!D464 = "","",'R8a - Net Debt input'!D464)</f>
        <v/>
      </c>
      <c r="D744" s="1182" t="str">
        <f>IF('R8a - Net Debt input'!E464 = "","",'R8a - Net Debt input'!E464)</f>
        <v/>
      </c>
      <c r="E744" s="1570" t="str">
        <f>IF('R8a - Net Debt input'!F464 = "","",'R8a - Net Debt input'!F464)</f>
        <v/>
      </c>
      <c r="F744" s="1571" t="str">
        <f>IF('R8a - Net Debt input'!G464 = "","",'R8a - Net Debt input'!G464)</f>
        <v/>
      </c>
      <c r="G744" s="1571" t="str">
        <f>IF('R8a - Net Debt input'!H464 = "","",'R8a - Net Debt input'!H464)</f>
        <v/>
      </c>
      <c r="H744" s="1571" t="str">
        <f>IF('R8a - Net Debt input'!I464 = "","",'R8a - Net Debt input'!I464)</f>
        <v/>
      </c>
      <c r="I744" s="1572" t="str">
        <f>IF('R8a - Net Debt input'!J464 = "","",'R8a - Net Debt input'!J464)</f>
        <v/>
      </c>
      <c r="J744" s="353"/>
      <c r="K744" s="353"/>
      <c r="L744" s="353"/>
      <c r="M744" s="1394">
        <v>0</v>
      </c>
      <c r="N744" s="1394">
        <v>0</v>
      </c>
      <c r="O744" s="1394">
        <v>0</v>
      </c>
      <c r="P744" s="1394">
        <v>0</v>
      </c>
      <c r="Q744" s="1394">
        <v>0</v>
      </c>
      <c r="R744" s="1394">
        <v>0</v>
      </c>
      <c r="S744" s="1394">
        <v>0</v>
      </c>
      <c r="T744" s="1394">
        <v>0</v>
      </c>
      <c r="U744" s="1394">
        <v>0</v>
      </c>
      <c r="V744" s="1394">
        <v>0</v>
      </c>
      <c r="W744" s="1394">
        <v>0</v>
      </c>
      <c r="X744" s="1394">
        <v>0</v>
      </c>
      <c r="Y744" s="1394">
        <v>0</v>
      </c>
      <c r="Z744" s="1506"/>
    </row>
    <row r="745" spans="2:32" outlineLevel="1">
      <c r="B745" s="630" t="s">
        <v>527</v>
      </c>
      <c r="C745" s="1182" t="str">
        <f>IF('R8a - Net Debt input'!D465 = "","",'R8a - Net Debt input'!D465)</f>
        <v/>
      </c>
      <c r="D745" s="1182" t="str">
        <f>IF('R8a - Net Debt input'!E465 = "","",'R8a - Net Debt input'!E465)</f>
        <v/>
      </c>
      <c r="E745" s="1567" t="str">
        <f>IF('R8a - Net Debt input'!F465 = "","",'R8a - Net Debt input'!F465)</f>
        <v/>
      </c>
      <c r="F745" s="1568" t="str">
        <f>IF('R8a - Net Debt input'!G465 = "","",'R8a - Net Debt input'!G465)</f>
        <v/>
      </c>
      <c r="G745" s="1568" t="str">
        <f>IF('R8a - Net Debt input'!H465 = "","",'R8a - Net Debt input'!H465)</f>
        <v/>
      </c>
      <c r="H745" s="1568" t="str">
        <f>IF('R8a - Net Debt input'!I465 = "","",'R8a - Net Debt input'!I465)</f>
        <v/>
      </c>
      <c r="I745" s="1569" t="str">
        <f>IF('R8a - Net Debt input'!J465 = "","",'R8a - Net Debt input'!J465)</f>
        <v/>
      </c>
      <c r="J745" s="353"/>
      <c r="K745" s="353"/>
      <c r="L745" s="353"/>
      <c r="M745" s="1394">
        <v>0</v>
      </c>
      <c r="N745" s="1394">
        <v>0</v>
      </c>
      <c r="O745" s="1394">
        <v>0</v>
      </c>
      <c r="P745" s="1394">
        <v>0</v>
      </c>
      <c r="Q745" s="1394">
        <v>0</v>
      </c>
      <c r="R745" s="1394">
        <v>0</v>
      </c>
      <c r="S745" s="1394">
        <v>0</v>
      </c>
      <c r="T745" s="1394">
        <v>0</v>
      </c>
      <c r="U745" s="1394">
        <v>0</v>
      </c>
      <c r="V745" s="1394">
        <v>0</v>
      </c>
      <c r="W745" s="1394">
        <v>0</v>
      </c>
      <c r="X745" s="1394">
        <v>0</v>
      </c>
      <c r="Y745" s="1394">
        <v>0</v>
      </c>
      <c r="Z745" s="1506"/>
    </row>
    <row r="746" spans="2:32" outlineLevel="1">
      <c r="B746" s="630" t="s">
        <v>528</v>
      </c>
      <c r="C746" s="1182" t="str">
        <f>IF('R8a - Net Debt input'!D466 = "","",'R8a - Net Debt input'!D466)</f>
        <v/>
      </c>
      <c r="D746" s="1182" t="str">
        <f>IF('R8a - Net Debt input'!E466 = "","",'R8a - Net Debt input'!E466)</f>
        <v/>
      </c>
      <c r="E746" s="1567" t="str">
        <f>IF('R8a - Net Debt input'!F466 = "","",'R8a - Net Debt input'!F466)</f>
        <v/>
      </c>
      <c r="F746" s="1568" t="str">
        <f>IF('R8a - Net Debt input'!G466 = "","",'R8a - Net Debt input'!G466)</f>
        <v/>
      </c>
      <c r="G746" s="1568" t="str">
        <f>IF('R8a - Net Debt input'!H466 = "","",'R8a - Net Debt input'!H466)</f>
        <v/>
      </c>
      <c r="H746" s="1568" t="str">
        <f>IF('R8a - Net Debt input'!I466 = "","",'R8a - Net Debt input'!I466)</f>
        <v/>
      </c>
      <c r="I746" s="1569" t="str">
        <f>IF('R8a - Net Debt input'!J466 = "","",'R8a - Net Debt input'!J466)</f>
        <v/>
      </c>
      <c r="J746" s="353"/>
      <c r="K746" s="353"/>
      <c r="L746" s="353"/>
      <c r="M746" s="1394">
        <v>0</v>
      </c>
      <c r="N746" s="1394">
        <v>0</v>
      </c>
      <c r="O746" s="1394">
        <v>0</v>
      </c>
      <c r="P746" s="1394">
        <v>0</v>
      </c>
      <c r="Q746" s="1394">
        <v>0</v>
      </c>
      <c r="R746" s="1394">
        <v>0</v>
      </c>
      <c r="S746" s="1394">
        <v>0</v>
      </c>
      <c r="T746" s="1394">
        <v>0</v>
      </c>
      <c r="U746" s="1394">
        <v>0</v>
      </c>
      <c r="V746" s="1394">
        <v>0</v>
      </c>
      <c r="W746" s="1394">
        <v>0</v>
      </c>
      <c r="X746" s="1394">
        <v>0</v>
      </c>
      <c r="Y746" s="1394">
        <v>0</v>
      </c>
      <c r="Z746" s="1506"/>
    </row>
    <row r="747" spans="2:32" outlineLevel="1">
      <c r="B747" s="630" t="s">
        <v>529</v>
      </c>
      <c r="C747" s="1182" t="str">
        <f>IF('R8a - Net Debt input'!D467 = "","",'R8a - Net Debt input'!D467)</f>
        <v/>
      </c>
      <c r="D747" s="1182" t="str">
        <f>IF('R8a - Net Debt input'!E467 = "","",'R8a - Net Debt input'!E467)</f>
        <v/>
      </c>
      <c r="E747" s="1567" t="str">
        <f>IF('R8a - Net Debt input'!F467 = "","",'R8a - Net Debt input'!F467)</f>
        <v/>
      </c>
      <c r="F747" s="1568" t="str">
        <f>IF('R8a - Net Debt input'!G467 = "","",'R8a - Net Debt input'!G467)</f>
        <v/>
      </c>
      <c r="G747" s="1568" t="str">
        <f>IF('R8a - Net Debt input'!H467 = "","",'R8a - Net Debt input'!H467)</f>
        <v/>
      </c>
      <c r="H747" s="1568" t="str">
        <f>IF('R8a - Net Debt input'!I467 = "","",'R8a - Net Debt input'!I467)</f>
        <v/>
      </c>
      <c r="I747" s="1569" t="str">
        <f>IF('R8a - Net Debt input'!J467 = "","",'R8a - Net Debt input'!J467)</f>
        <v/>
      </c>
      <c r="J747" s="353"/>
      <c r="K747" s="353"/>
      <c r="L747" s="353"/>
      <c r="M747" s="1394">
        <v>0</v>
      </c>
      <c r="N747" s="1394">
        <v>0</v>
      </c>
      <c r="O747" s="1394">
        <v>0</v>
      </c>
      <c r="P747" s="1394">
        <v>0</v>
      </c>
      <c r="Q747" s="1394">
        <v>0</v>
      </c>
      <c r="R747" s="1394">
        <v>0</v>
      </c>
      <c r="S747" s="1394">
        <v>0</v>
      </c>
      <c r="T747" s="1394">
        <v>0</v>
      </c>
      <c r="U747" s="1394">
        <v>0</v>
      </c>
      <c r="V747" s="1394">
        <v>0</v>
      </c>
      <c r="W747" s="1394">
        <v>0</v>
      </c>
      <c r="X747" s="1394">
        <v>0</v>
      </c>
      <c r="Y747" s="1394">
        <v>0</v>
      </c>
      <c r="Z747" s="1506"/>
    </row>
    <row r="748" spans="2:32" outlineLevel="1">
      <c r="B748" s="632" t="s">
        <v>530</v>
      </c>
      <c r="C748" s="1183" t="s">
        <v>403</v>
      </c>
      <c r="D748" s="1184"/>
      <c r="E748" s="1185"/>
      <c r="F748" s="1185"/>
      <c r="G748" s="1185"/>
      <c r="H748" s="1185"/>
      <c r="I748" s="1186"/>
      <c r="J748" s="353"/>
      <c r="K748" s="353"/>
      <c r="L748" s="353"/>
      <c r="M748" s="1394">
        <v>0</v>
      </c>
      <c r="N748" s="1394">
        <v>0</v>
      </c>
      <c r="O748" s="1394">
        <v>0</v>
      </c>
      <c r="P748" s="1394">
        <v>0</v>
      </c>
      <c r="Q748" s="1394">
        <v>0</v>
      </c>
      <c r="R748" s="1394">
        <v>0</v>
      </c>
      <c r="S748" s="1394">
        <v>0</v>
      </c>
      <c r="T748" s="1394">
        <v>0</v>
      </c>
      <c r="U748" s="1394">
        <v>0</v>
      </c>
      <c r="V748" s="1394">
        <v>0</v>
      </c>
      <c r="W748" s="1394">
        <v>0</v>
      </c>
      <c r="X748" s="1394">
        <v>0</v>
      </c>
      <c r="Y748" s="1394">
        <v>0</v>
      </c>
      <c r="Z748" s="1506"/>
    </row>
    <row r="749" spans="2:32" s="346" customFormat="1">
      <c r="B749" s="391"/>
      <c r="E749" s="391"/>
      <c r="F749" s="391"/>
      <c r="G749" s="391"/>
      <c r="H749" s="391"/>
      <c r="L749" s="392" t="s">
        <v>532</v>
      </c>
      <c r="M749" s="1385">
        <f t="shared" ref="M749:Y749" si="98">SUM(M744:M748)</f>
        <v>0</v>
      </c>
      <c r="N749" s="1385">
        <f t="shared" si="98"/>
        <v>0</v>
      </c>
      <c r="O749" s="1385">
        <f t="shared" si="98"/>
        <v>0</v>
      </c>
      <c r="P749" s="1385">
        <f t="shared" si="98"/>
        <v>0</v>
      </c>
      <c r="Q749" s="1385">
        <f t="shared" si="98"/>
        <v>0</v>
      </c>
      <c r="R749" s="1385">
        <f t="shared" si="98"/>
        <v>0</v>
      </c>
      <c r="S749" s="1385">
        <f t="shared" si="98"/>
        <v>0</v>
      </c>
      <c r="T749" s="1385">
        <f t="shared" si="98"/>
        <v>0</v>
      </c>
      <c r="U749" s="1385">
        <f t="shared" si="98"/>
        <v>0</v>
      </c>
      <c r="V749" s="1385">
        <f t="shared" si="98"/>
        <v>0</v>
      </c>
      <c r="W749" s="1385">
        <f t="shared" si="98"/>
        <v>0</v>
      </c>
      <c r="X749" s="1385">
        <f t="shared" si="98"/>
        <v>0</v>
      </c>
      <c r="Y749" s="1385">
        <f t="shared" si="98"/>
        <v>0</v>
      </c>
      <c r="Z749" s="1506"/>
    </row>
    <row r="750" spans="2:32" s="346" customFormat="1">
      <c r="B750" s="391"/>
      <c r="L750" s="344"/>
      <c r="U750" s="586"/>
      <c r="Z750" s="377"/>
    </row>
    <row r="751" spans="2:32" ht="13.8">
      <c r="B751" s="526" t="s">
        <v>533</v>
      </c>
      <c r="C751" s="527" t="s">
        <v>749</v>
      </c>
      <c r="D751" s="527"/>
      <c r="E751" s="527"/>
      <c r="F751" s="527"/>
      <c r="G751" s="528"/>
      <c r="H751" s="528"/>
      <c r="I751" s="528"/>
      <c r="J751" s="528"/>
      <c r="K751" s="528"/>
      <c r="L751" s="526"/>
      <c r="M751" s="527"/>
      <c r="N751" s="527"/>
      <c r="O751" s="527"/>
      <c r="P751" s="527"/>
      <c r="Q751" s="527"/>
      <c r="R751" s="527"/>
      <c r="S751" s="527"/>
      <c r="T751" s="527"/>
      <c r="U751" s="582"/>
      <c r="V751" s="527"/>
      <c r="W751" s="527"/>
      <c r="X751" s="527"/>
      <c r="Y751" s="527"/>
    </row>
    <row r="752" spans="2:32">
      <c r="C752" s="344"/>
      <c r="Q752" s="344"/>
      <c r="R752" s="344"/>
      <c r="S752" s="344"/>
      <c r="T752" s="344"/>
      <c r="U752" s="344"/>
      <c r="V752" s="344"/>
      <c r="W752" s="344"/>
      <c r="X752" s="344"/>
      <c r="Y752" s="344"/>
    </row>
    <row r="753" spans="2:26" ht="17.399999999999999" outlineLevel="1">
      <c r="B753" s="351"/>
      <c r="C753" s="352"/>
      <c r="D753" s="548" t="s">
        <v>288</v>
      </c>
      <c r="E753" s="553"/>
      <c r="F753" s="553"/>
      <c r="G753" s="549"/>
      <c r="H753" s="549"/>
      <c r="I753" s="549"/>
      <c r="J753" s="549"/>
      <c r="K753" s="549"/>
      <c r="L753" s="602"/>
      <c r="M753" s="553"/>
      <c r="N753" s="553"/>
      <c r="O753" s="553"/>
      <c r="P753" s="553"/>
      <c r="Q753" s="553"/>
      <c r="R753" s="553"/>
      <c r="S753" s="553"/>
      <c r="T753" s="553"/>
      <c r="U753" s="584"/>
      <c r="V753" s="553"/>
      <c r="W753" s="553"/>
      <c r="X753" s="553"/>
      <c r="Y753" s="553"/>
    </row>
    <row r="754" spans="2:26">
      <c r="C754" s="344"/>
      <c r="Q754" s="344"/>
      <c r="R754" s="344"/>
      <c r="S754" s="344"/>
      <c r="T754" s="344"/>
      <c r="U754" s="344"/>
      <c r="V754" s="344"/>
      <c r="W754" s="344"/>
      <c r="X754" s="344"/>
      <c r="Y754" s="344"/>
    </row>
    <row r="755" spans="2:26" outlineLevel="1">
      <c r="B755" s="631" t="s">
        <v>289</v>
      </c>
      <c r="C755" s="1180" t="s">
        <v>336</v>
      </c>
      <c r="D755" s="1207"/>
      <c r="E755" s="1207"/>
      <c r="F755" s="1207"/>
      <c r="G755" s="1207"/>
      <c r="H755" s="1207"/>
      <c r="I755" s="1208"/>
      <c r="J755" s="353"/>
      <c r="K755" s="353"/>
      <c r="L755" s="353"/>
      <c r="M755" s="442" t="s">
        <v>290</v>
      </c>
      <c r="N755" s="443" t="s">
        <v>290</v>
      </c>
      <c r="O755" s="443" t="s">
        <v>290</v>
      </c>
      <c r="P755" s="443" t="s">
        <v>290</v>
      </c>
      <c r="Q755" s="443" t="s">
        <v>290</v>
      </c>
      <c r="R755" s="443" t="s">
        <v>290</v>
      </c>
      <c r="S755" s="443" t="s">
        <v>290</v>
      </c>
      <c r="T755" s="568" t="s">
        <v>290</v>
      </c>
      <c r="U755" s="591" t="s">
        <v>290</v>
      </c>
      <c r="V755" s="443" t="s">
        <v>290</v>
      </c>
      <c r="W755" s="443" t="s">
        <v>290</v>
      </c>
      <c r="X755" s="443" t="s">
        <v>290</v>
      </c>
      <c r="Y755" s="444" t="s">
        <v>290</v>
      </c>
    </row>
    <row r="756" spans="2:26" outlineLevel="1">
      <c r="B756" s="1382" t="s">
        <v>535</v>
      </c>
      <c r="C756" s="1567" t="str">
        <f>IF('R8a - Net Debt input'!D480 = "","",'R8a - Net Debt input'!D480)</f>
        <v>Net Cross Currency Swaps</v>
      </c>
      <c r="D756" s="1544"/>
      <c r="E756" s="1544"/>
      <c r="F756" s="1544"/>
      <c r="G756" s="1544"/>
      <c r="H756" s="1544"/>
      <c r="I756" s="1602"/>
      <c r="J756" s="353"/>
      <c r="K756" s="353"/>
      <c r="L756" s="353"/>
      <c r="M756" s="1394">
        <v>-25</v>
      </c>
      <c r="N756" s="1394">
        <v>-24</v>
      </c>
      <c r="O756" s="1394">
        <v>-18</v>
      </c>
      <c r="P756" s="1394">
        <v>-13</v>
      </c>
      <c r="Q756" s="1394">
        <v>0</v>
      </c>
      <c r="R756" s="1394">
        <v>0</v>
      </c>
      <c r="S756" s="1394">
        <v>0</v>
      </c>
      <c r="T756" s="1394">
        <v>0</v>
      </c>
      <c r="U756" s="1394">
        <v>0</v>
      </c>
      <c r="V756" s="1394">
        <v>0</v>
      </c>
      <c r="W756" s="1394">
        <v>0</v>
      </c>
      <c r="X756" s="1394">
        <v>0</v>
      </c>
      <c r="Y756" s="1394">
        <v>0</v>
      </c>
      <c r="Z756" s="1506"/>
    </row>
    <row r="757" spans="2:26" outlineLevel="1">
      <c r="B757" s="1382" t="s">
        <v>536</v>
      </c>
      <c r="C757" s="1567" t="str">
        <f>IF('R8a - Net Debt input'!D481 = "","",'R8a - Net Debt input'!D481)</f>
        <v>Net Interest and Inflation Rate Swaps</v>
      </c>
      <c r="D757" s="1544"/>
      <c r="E757" s="1544"/>
      <c r="F757" s="1544"/>
      <c r="G757" s="1544"/>
      <c r="H757" s="1544"/>
      <c r="I757" s="1602"/>
      <c r="J757" s="353"/>
      <c r="K757" s="353"/>
      <c r="L757" s="353"/>
      <c r="M757" s="1394">
        <v>0</v>
      </c>
      <c r="N757" s="1394">
        <v>0</v>
      </c>
      <c r="O757" s="1394">
        <v>0</v>
      </c>
      <c r="P757" s="1394">
        <v>0</v>
      </c>
      <c r="Q757" s="1394">
        <v>0</v>
      </c>
      <c r="R757" s="1394">
        <v>0</v>
      </c>
      <c r="S757" s="1394">
        <v>0</v>
      </c>
      <c r="T757" s="1394">
        <v>0</v>
      </c>
      <c r="U757" s="1394">
        <v>0</v>
      </c>
      <c r="V757" s="1394">
        <v>0</v>
      </c>
      <c r="W757" s="1394">
        <v>0</v>
      </c>
      <c r="X757" s="1394">
        <v>0</v>
      </c>
      <c r="Y757" s="1394">
        <v>0</v>
      </c>
      <c r="Z757" s="1506"/>
    </row>
    <row r="758" spans="2:26" outlineLevel="1">
      <c r="B758" s="1382" t="s">
        <v>537</v>
      </c>
      <c r="C758" s="1567" t="str">
        <f>IF('R8a - Net Debt input'!D482 = "","",'R8a - Net Debt input'!D482)</f>
        <v>Bank Fees</v>
      </c>
      <c r="D758" s="1544"/>
      <c r="E758" s="1544"/>
      <c r="F758" s="1544"/>
      <c r="G758" s="1544"/>
      <c r="H758" s="1544"/>
      <c r="I758" s="1602"/>
      <c r="J758" s="353"/>
      <c r="K758" s="353"/>
      <c r="L758" s="353"/>
      <c r="M758" s="1394">
        <v>0</v>
      </c>
      <c r="N758" s="1394">
        <v>0</v>
      </c>
      <c r="O758" s="1394">
        <v>0</v>
      </c>
      <c r="P758" s="1394">
        <v>0</v>
      </c>
      <c r="Q758" s="1394">
        <v>0.4</v>
      </c>
      <c r="R758" s="1394">
        <v>0</v>
      </c>
      <c r="S758" s="1394">
        <v>0</v>
      </c>
      <c r="T758" s="1394">
        <v>0</v>
      </c>
      <c r="U758" s="1394">
        <v>0</v>
      </c>
      <c r="V758" s="1394">
        <v>0</v>
      </c>
      <c r="W758" s="1394">
        <v>0</v>
      </c>
      <c r="X758" s="1394">
        <v>0</v>
      </c>
      <c r="Y758" s="1394">
        <v>0</v>
      </c>
      <c r="Z758" s="1506"/>
    </row>
    <row r="759" spans="2:26" outlineLevel="1">
      <c r="B759" s="1382" t="s">
        <v>538</v>
      </c>
      <c r="C759" s="1567" t="str">
        <f>IF('R8a - Net Debt input'!D483 = "","",'R8a - Net Debt input'!D483)</f>
        <v>Collateral</v>
      </c>
      <c r="D759" s="1544"/>
      <c r="E759" s="1544"/>
      <c r="F759" s="1544"/>
      <c r="G759" s="1544"/>
      <c r="H759" s="1544"/>
      <c r="I759" s="1602"/>
      <c r="J759" s="353"/>
      <c r="K759" s="353"/>
      <c r="L759" s="353"/>
      <c r="M759" s="1394">
        <v>0</v>
      </c>
      <c r="N759" s="1394">
        <v>0</v>
      </c>
      <c r="O759" s="1394">
        <v>0</v>
      </c>
      <c r="P759" s="1394">
        <v>0</v>
      </c>
      <c r="Q759" s="1394">
        <v>-0.7</v>
      </c>
      <c r="R759" s="1394">
        <v>-5.0999999999999996</v>
      </c>
      <c r="S759" s="1394">
        <v>0.4</v>
      </c>
      <c r="T759" s="1394">
        <v>0.1</v>
      </c>
      <c r="U759" s="1394">
        <v>0.1</v>
      </c>
      <c r="V759" s="1394">
        <v>0.1</v>
      </c>
      <c r="W759" s="1394">
        <v>0.1</v>
      </c>
      <c r="X759" s="1394">
        <v>0.1</v>
      </c>
      <c r="Y759" s="1394">
        <v>0.1</v>
      </c>
      <c r="Z759" s="1506"/>
    </row>
    <row r="760" spans="2:26" outlineLevel="1">
      <c r="B760" s="1382" t="s">
        <v>1107</v>
      </c>
      <c r="C760" s="1567" t="str">
        <f>IF('R8a - Net Debt input'!D484 = "","",'R8a - Net Debt input'!D484)</f>
        <v>Transition Adjustment</v>
      </c>
      <c r="D760" s="1544"/>
      <c r="E760" s="1544"/>
      <c r="F760" s="1544"/>
      <c r="G760" s="1544"/>
      <c r="H760" s="1544"/>
      <c r="I760" s="1602"/>
      <c r="J760" s="353"/>
      <c r="K760" s="353"/>
      <c r="L760" s="353"/>
      <c r="M760" s="1394">
        <v>0</v>
      </c>
      <c r="N760" s="1394">
        <v>0</v>
      </c>
      <c r="O760" s="1394">
        <v>0</v>
      </c>
      <c r="P760" s="1394">
        <v>0</v>
      </c>
      <c r="Q760" s="1394">
        <v>0.6</v>
      </c>
      <c r="R760" s="1394">
        <v>0.4</v>
      </c>
      <c r="S760" s="1394">
        <v>2.7</v>
      </c>
      <c r="T760" s="1394">
        <v>0</v>
      </c>
      <c r="U760" s="1394">
        <v>0</v>
      </c>
      <c r="V760" s="1394">
        <v>0</v>
      </c>
      <c r="W760" s="1394">
        <v>0</v>
      </c>
      <c r="X760" s="1394">
        <v>0</v>
      </c>
      <c r="Y760" s="1394">
        <v>0</v>
      </c>
      <c r="Z760" s="1506"/>
    </row>
    <row r="761" spans="2:26" outlineLevel="1">
      <c r="B761" s="1382" t="s">
        <v>1108</v>
      </c>
      <c r="C761" s="1567" t="str">
        <f>IF('R8a - Net Debt input'!D485 = "","",'R8a - Net Debt input'!D485)</f>
        <v>Facility Fees</v>
      </c>
      <c r="D761" s="1544"/>
      <c r="E761" s="1544"/>
      <c r="F761" s="1544"/>
      <c r="G761" s="1544"/>
      <c r="H761" s="1544"/>
      <c r="I761" s="1602"/>
      <c r="J761" s="353"/>
      <c r="K761" s="353"/>
      <c r="L761" s="353"/>
      <c r="M761" s="1394">
        <v>0</v>
      </c>
      <c r="N761" s="1394">
        <v>0</v>
      </c>
      <c r="O761" s="1394">
        <v>0</v>
      </c>
      <c r="P761" s="1394">
        <v>0</v>
      </c>
      <c r="Q761" s="1394">
        <v>1.5</v>
      </c>
      <c r="R761" s="1394">
        <v>2.7</v>
      </c>
      <c r="S761" s="1394">
        <v>1.4</v>
      </c>
      <c r="T761" s="1394">
        <v>0.9</v>
      </c>
      <c r="U761" s="1394">
        <v>0.9</v>
      </c>
      <c r="V761" s="1394">
        <v>0.9</v>
      </c>
      <c r="W761" s="1394">
        <v>0.9</v>
      </c>
      <c r="X761" s="1394">
        <v>0.9</v>
      </c>
      <c r="Y761" s="1394">
        <v>0.9</v>
      </c>
      <c r="Z761" s="1506"/>
    </row>
    <row r="762" spans="2:26" outlineLevel="1">
      <c r="B762" s="1382" t="s">
        <v>1109</v>
      </c>
      <c r="C762" s="1567" t="str">
        <f>IF('R8a - Net Debt input'!D486 = "","",'R8a - Net Debt input'!D486)</f>
        <v>Cash and Investments</v>
      </c>
      <c r="D762" s="1544"/>
      <c r="E762" s="1544"/>
      <c r="F762" s="1544"/>
      <c r="G762" s="1544"/>
      <c r="H762" s="1544"/>
      <c r="I762" s="1602"/>
      <c r="J762" s="353"/>
      <c r="K762" s="353"/>
      <c r="L762" s="353"/>
      <c r="M762" s="1394">
        <v>-3</v>
      </c>
      <c r="N762" s="1394">
        <v>-0.25999999999999979</v>
      </c>
      <c r="O762" s="1394">
        <v>-1</v>
      </c>
      <c r="P762" s="1394">
        <v>-2</v>
      </c>
      <c r="Q762" s="1394">
        <v>0</v>
      </c>
      <c r="R762" s="1394">
        <v>0</v>
      </c>
      <c r="S762" s="1394">
        <v>0</v>
      </c>
      <c r="T762" s="1394">
        <v>0</v>
      </c>
      <c r="U762" s="1394">
        <v>0</v>
      </c>
      <c r="V762" s="1394">
        <v>0</v>
      </c>
      <c r="W762" s="1394">
        <v>0</v>
      </c>
      <c r="X762" s="1394">
        <v>0</v>
      </c>
      <c r="Y762" s="1394">
        <v>0</v>
      </c>
      <c r="Z762" s="1506"/>
    </row>
    <row r="763" spans="2:26" outlineLevel="1">
      <c r="B763" s="1382" t="s">
        <v>1110</v>
      </c>
      <c r="C763" s="1567" t="str">
        <f>IF('R8a - Net Debt input'!D487 = "","",'R8a - Net Debt input'!D487)</f>
        <v>Tax Income</v>
      </c>
      <c r="D763" s="1544"/>
      <c r="E763" s="1544"/>
      <c r="F763" s="1544"/>
      <c r="G763" s="1544"/>
      <c r="H763" s="1544"/>
      <c r="I763" s="1602"/>
      <c r="J763" s="353"/>
      <c r="K763" s="353"/>
      <c r="L763" s="353"/>
      <c r="M763" s="1394">
        <v>0</v>
      </c>
      <c r="N763" s="1394">
        <v>0</v>
      </c>
      <c r="O763" s="1394">
        <v>0</v>
      </c>
      <c r="P763" s="1394">
        <v>0</v>
      </c>
      <c r="Q763" s="1394">
        <v>-0.2</v>
      </c>
      <c r="R763" s="1394">
        <v>-0.1</v>
      </c>
      <c r="S763" s="1394">
        <v>0</v>
      </c>
      <c r="T763" s="1394">
        <v>0</v>
      </c>
      <c r="U763" s="1394">
        <v>0</v>
      </c>
      <c r="V763" s="1394">
        <v>0</v>
      </c>
      <c r="W763" s="1394">
        <v>0</v>
      </c>
      <c r="X763" s="1394">
        <v>0</v>
      </c>
      <c r="Y763" s="1394">
        <v>0</v>
      </c>
      <c r="Z763" s="1506"/>
    </row>
    <row r="764" spans="2:26" outlineLevel="1">
      <c r="B764" s="1382" t="s">
        <v>1111</v>
      </c>
      <c r="C764" s="1567" t="str">
        <f>IF('R8a - Net Debt input'!D488 = "","",'R8a - Net Debt input'!D488)</f>
        <v>CP</v>
      </c>
      <c r="D764" s="1544"/>
      <c r="E764" s="1544"/>
      <c r="F764" s="1544"/>
      <c r="G764" s="1544"/>
      <c r="H764" s="1544"/>
      <c r="I764" s="1602"/>
      <c r="J764" s="353"/>
      <c r="K764" s="353"/>
      <c r="L764" s="353"/>
      <c r="M764" s="1394">
        <v>0</v>
      </c>
      <c r="N764" s="1394">
        <v>-9.74</v>
      </c>
      <c r="O764" s="1394">
        <v>0</v>
      </c>
      <c r="P764" s="1394">
        <v>0</v>
      </c>
      <c r="Q764" s="1394">
        <v>0</v>
      </c>
      <c r="R764" s="1394">
        <v>0.1</v>
      </c>
      <c r="S764" s="1394">
        <v>3.5</v>
      </c>
      <c r="T764" s="1394">
        <v>0</v>
      </c>
      <c r="U764" s="1394">
        <v>0</v>
      </c>
      <c r="V764" s="1394">
        <v>0</v>
      </c>
      <c r="W764" s="1394">
        <v>0</v>
      </c>
      <c r="X764" s="1394">
        <v>0</v>
      </c>
      <c r="Y764" s="1394">
        <v>0</v>
      </c>
      <c r="Z764" s="1506"/>
    </row>
    <row r="765" spans="2:26" outlineLevel="1">
      <c r="B765" s="1382" t="s">
        <v>1112</v>
      </c>
      <c r="C765" s="1567" t="str">
        <f>IF('R8a - Net Debt input'!D489 = "","",'R8a - Net Debt input'!D489)</f>
        <v>Commerical Business</v>
      </c>
      <c r="D765" s="1544"/>
      <c r="E765" s="1544"/>
      <c r="F765" s="1544"/>
      <c r="G765" s="1544"/>
      <c r="H765" s="1544"/>
      <c r="I765" s="1602"/>
      <c r="J765" s="353"/>
      <c r="K765" s="353"/>
      <c r="L765" s="353"/>
      <c r="M765" s="1394">
        <v>0</v>
      </c>
      <c r="N765" s="1394">
        <v>0</v>
      </c>
      <c r="O765" s="1394">
        <v>0</v>
      </c>
      <c r="P765" s="1394">
        <v>0</v>
      </c>
      <c r="Q765" s="1394">
        <v>0</v>
      </c>
      <c r="R765" s="1394">
        <v>0</v>
      </c>
      <c r="S765" s="1394">
        <v>0</v>
      </c>
      <c r="T765" s="1394">
        <v>0</v>
      </c>
      <c r="U765" s="1394">
        <v>0</v>
      </c>
      <c r="V765" s="1394">
        <v>0</v>
      </c>
      <c r="W765" s="1394">
        <v>0</v>
      </c>
      <c r="X765" s="1394">
        <v>0</v>
      </c>
      <c r="Y765" s="1394">
        <v>0</v>
      </c>
      <c r="Z765" s="1506"/>
    </row>
    <row r="766" spans="2:26" outlineLevel="1">
      <c r="B766" s="1382" t="s">
        <v>1113</v>
      </c>
      <c r="C766" s="1567" t="str">
        <f>IF('R8a - Net Debt input'!D490 = "","",'R8a - Net Debt input'!D490)</f>
        <v>Swap Termination Fee Amortisation</v>
      </c>
      <c r="D766" s="1544"/>
      <c r="E766" s="1544"/>
      <c r="F766" s="1544"/>
      <c r="G766" s="1544"/>
      <c r="H766" s="1544"/>
      <c r="I766" s="1602"/>
      <c r="J766" s="353"/>
      <c r="K766" s="353"/>
      <c r="L766" s="353"/>
      <c r="M766" s="1394">
        <v>0</v>
      </c>
      <c r="N766" s="1394">
        <v>0</v>
      </c>
      <c r="O766" s="1394">
        <v>0</v>
      </c>
      <c r="P766" s="1394">
        <v>0</v>
      </c>
      <c r="Q766" s="1394">
        <v>0</v>
      </c>
      <c r="R766" s="1394">
        <v>0</v>
      </c>
      <c r="S766" s="1394">
        <v>-8.5</v>
      </c>
      <c r="T766" s="1394">
        <v>-0.6</v>
      </c>
      <c r="U766" s="1394">
        <v>-0.30887201341549225</v>
      </c>
      <c r="V766" s="1394">
        <v>-0.30887201341549225</v>
      </c>
      <c r="W766" s="1394">
        <v>0.24670861892622559</v>
      </c>
      <c r="X766" s="1394">
        <v>3.1927797593110929</v>
      </c>
      <c r="Y766" s="1394">
        <v>3.1927797593110929</v>
      </c>
      <c r="Z766" s="1506"/>
    </row>
    <row r="767" spans="2:26" outlineLevel="1">
      <c r="B767" s="1382" t="s">
        <v>1114</v>
      </c>
      <c r="C767" s="1567" t="str">
        <f>IF('R8a - Net Debt input'!D491 = "","",'R8a - Net Debt input'!D491)</f>
        <v>Rounding</v>
      </c>
      <c r="D767" s="1544"/>
      <c r="E767" s="1544"/>
      <c r="F767" s="1544"/>
      <c r="G767" s="1544"/>
      <c r="H767" s="1544"/>
      <c r="I767" s="1602"/>
      <c r="J767" s="353"/>
      <c r="K767" s="353"/>
      <c r="L767" s="353"/>
      <c r="M767" s="1394">
        <v>0</v>
      </c>
      <c r="N767" s="1394">
        <v>0</v>
      </c>
      <c r="O767" s="1394">
        <v>0</v>
      </c>
      <c r="P767" s="1394">
        <v>0</v>
      </c>
      <c r="Q767" s="1394">
        <v>0</v>
      </c>
      <c r="R767" s="1394">
        <v>0</v>
      </c>
      <c r="S767" s="1394">
        <v>0.89999999999999991</v>
      </c>
      <c r="T767" s="1394">
        <v>-0.5</v>
      </c>
      <c r="U767" s="1394">
        <v>0</v>
      </c>
      <c r="V767" s="1394">
        <v>0</v>
      </c>
      <c r="W767" s="1394">
        <v>0</v>
      </c>
      <c r="X767" s="1394">
        <v>0</v>
      </c>
      <c r="Y767" s="1394">
        <v>0</v>
      </c>
      <c r="Z767" s="1506"/>
    </row>
    <row r="768" spans="2:26" outlineLevel="1">
      <c r="B768" s="632" t="s">
        <v>539</v>
      </c>
      <c r="C768" s="1567" t="str">
        <f>IF('R8a - Net Debt input'!C493 = "","",'R8a - Net Debt input'!C493)</f>
        <v xml:space="preserve">{ Insert new rows here as necessary } </v>
      </c>
      <c r="D768" s="1544"/>
      <c r="E768" s="1544"/>
      <c r="F768" s="1544"/>
      <c r="G768" s="1544"/>
      <c r="H768" s="1544"/>
      <c r="I768" s="1602"/>
      <c r="J768" s="353"/>
      <c r="K768" s="353"/>
      <c r="L768" s="353"/>
      <c r="M768" s="1394">
        <v>0</v>
      </c>
      <c r="N768" s="1394">
        <v>0</v>
      </c>
      <c r="O768" s="1394">
        <v>0</v>
      </c>
      <c r="P768" s="1394">
        <v>0</v>
      </c>
      <c r="Q768" s="1394">
        <v>0</v>
      </c>
      <c r="R768" s="1394">
        <v>0</v>
      </c>
      <c r="S768" s="1394">
        <v>0</v>
      </c>
      <c r="T768" s="1394">
        <v>0</v>
      </c>
      <c r="U768" s="1394">
        <v>0</v>
      </c>
      <c r="V768" s="1394">
        <v>0</v>
      </c>
      <c r="W768" s="1394">
        <v>0</v>
      </c>
      <c r="X768" s="1394">
        <v>0</v>
      </c>
      <c r="Y768" s="1394">
        <v>0</v>
      </c>
      <c r="Z768" s="1506"/>
    </row>
    <row r="769" spans="2:32" s="346" customFormat="1">
      <c r="B769" s="391"/>
      <c r="E769" s="391"/>
      <c r="F769" s="391"/>
      <c r="G769" s="391"/>
      <c r="H769" s="391"/>
      <c r="L769" s="392" t="s">
        <v>540</v>
      </c>
      <c r="M769" s="1385">
        <f t="shared" ref="M769:Y769" si="99">SUM(M756:M768)</f>
        <v>-28</v>
      </c>
      <c r="N769" s="1385">
        <f t="shared" si="99"/>
        <v>-34</v>
      </c>
      <c r="O769" s="1385">
        <f t="shared" si="99"/>
        <v>-19</v>
      </c>
      <c r="P769" s="1385">
        <f t="shared" si="99"/>
        <v>-15</v>
      </c>
      <c r="Q769" s="1385">
        <f t="shared" si="99"/>
        <v>1.6</v>
      </c>
      <c r="R769" s="1385">
        <f t="shared" si="99"/>
        <v>-1.9999999999999991</v>
      </c>
      <c r="S769" s="1385">
        <f t="shared" si="99"/>
        <v>0.39999999999999991</v>
      </c>
      <c r="T769" s="1385">
        <f t="shared" si="99"/>
        <v>-9.9999999999999978E-2</v>
      </c>
      <c r="U769" s="1385">
        <f t="shared" si="99"/>
        <v>0.69112798658450769</v>
      </c>
      <c r="V769" s="1385">
        <f t="shared" si="99"/>
        <v>0.69112798658450769</v>
      </c>
      <c r="W769" s="1385">
        <f t="shared" si="99"/>
        <v>1.2467086189262255</v>
      </c>
      <c r="X769" s="1385">
        <f t="shared" si="99"/>
        <v>4.1927797593110929</v>
      </c>
      <c r="Y769" s="1385">
        <f t="shared" si="99"/>
        <v>4.1927797593110929</v>
      </c>
      <c r="Z769" s="1506"/>
    </row>
    <row r="770" spans="2:32" s="374" customFormat="1" outlineLevel="1">
      <c r="B770" s="353"/>
      <c r="C770" s="373"/>
      <c r="E770" s="356"/>
      <c r="F770" s="356"/>
      <c r="L770" s="1515"/>
      <c r="M770" s="1516"/>
      <c r="N770" s="1516"/>
      <c r="O770" s="1516"/>
      <c r="P770" s="1516"/>
      <c r="Q770" s="1516"/>
      <c r="R770" s="1516"/>
      <c r="S770" s="1516"/>
      <c r="T770" s="1516"/>
      <c r="U770" s="1516"/>
      <c r="V770" s="1516"/>
      <c r="W770" s="1516"/>
      <c r="X770" s="1516"/>
      <c r="Y770" s="1516"/>
      <c r="Z770" s="356"/>
      <c r="AA770" s="356"/>
      <c r="AB770" s="356"/>
      <c r="AC770" s="356"/>
      <c r="AD770" s="356"/>
      <c r="AE770" s="356"/>
      <c r="AF770" s="356"/>
    </row>
    <row r="771" spans="2:32">
      <c r="C771" s="344"/>
      <c r="Q771" s="344"/>
      <c r="R771" s="344"/>
      <c r="S771" s="344"/>
      <c r="T771" s="344"/>
      <c r="U771" s="344"/>
      <c r="V771" s="344"/>
      <c r="W771" s="344"/>
      <c r="X771" s="344"/>
      <c r="Y771" s="344"/>
    </row>
    <row r="772" spans="2:32" ht="17.399999999999999" outlineLevel="1">
      <c r="C772" s="352"/>
      <c r="D772" s="548" t="s">
        <v>300</v>
      </c>
      <c r="E772" s="549"/>
      <c r="F772" s="549"/>
      <c r="G772" s="549"/>
      <c r="H772" s="549"/>
      <c r="I772" s="549"/>
      <c r="J772" s="549"/>
      <c r="K772" s="549"/>
      <c r="L772" s="602"/>
      <c r="M772" s="549"/>
      <c r="N772" s="549"/>
      <c r="O772" s="549"/>
      <c r="P772" s="549"/>
      <c r="Q772" s="549"/>
      <c r="R772" s="549"/>
      <c r="S772" s="549"/>
      <c r="T772" s="549"/>
      <c r="U772" s="578"/>
      <c r="V772" s="549"/>
      <c r="W772" s="549"/>
      <c r="X772" s="549"/>
      <c r="Y772" s="549"/>
    </row>
    <row r="773" spans="2:32">
      <c r="C773" s="344"/>
      <c r="Q773" s="344"/>
      <c r="R773" s="344"/>
      <c r="S773" s="344"/>
      <c r="T773" s="344"/>
      <c r="U773" s="344"/>
      <c r="V773" s="344"/>
      <c r="W773" s="344"/>
      <c r="X773" s="344"/>
      <c r="Y773" s="344"/>
    </row>
    <row r="774" spans="2:32" outlineLevel="1">
      <c r="B774" s="631" t="s">
        <v>289</v>
      </c>
      <c r="C774" s="1180" t="s">
        <v>336</v>
      </c>
      <c r="D774" s="1178"/>
      <c r="E774" s="1178"/>
      <c r="F774" s="1178"/>
      <c r="G774" s="1178"/>
      <c r="H774" s="1178"/>
      <c r="I774" s="1179"/>
      <c r="J774" s="353"/>
      <c r="K774" s="353"/>
      <c r="L774" s="353"/>
      <c r="M774" s="442" t="s">
        <v>290</v>
      </c>
      <c r="N774" s="443" t="s">
        <v>290</v>
      </c>
      <c r="O774" s="443" t="s">
        <v>290</v>
      </c>
      <c r="P774" s="443" t="s">
        <v>290</v>
      </c>
      <c r="Q774" s="443" t="s">
        <v>290</v>
      </c>
      <c r="R774" s="443" t="s">
        <v>290</v>
      </c>
      <c r="S774" s="443" t="s">
        <v>290</v>
      </c>
      <c r="T774" s="568" t="s">
        <v>290</v>
      </c>
      <c r="U774" s="591" t="s">
        <v>290</v>
      </c>
      <c r="V774" s="443" t="s">
        <v>290</v>
      </c>
      <c r="W774" s="443" t="s">
        <v>290</v>
      </c>
      <c r="X774" s="443" t="s">
        <v>290</v>
      </c>
      <c r="Y774" s="444" t="s">
        <v>290</v>
      </c>
    </row>
    <row r="775" spans="2:32" outlineLevel="1">
      <c r="B775" s="1382" t="s">
        <v>535</v>
      </c>
      <c r="C775" s="1567" t="str">
        <f>IF('R8a - Net Debt input'!D480 = "","",'R8a - Net Debt input'!D480)</f>
        <v>Net Cross Currency Swaps</v>
      </c>
      <c r="D775" s="1544" t="str">
        <f>IF('R8a - Net Debt input'!E473 = "","",'R8a - Net Debt input'!E473)</f>
        <v/>
      </c>
      <c r="E775" s="1544"/>
      <c r="F775" s="1544" t="str">
        <f>IF('R8a - Net Debt input'!G473 = "","",'R8a - Net Debt input'!G473)</f>
        <v/>
      </c>
      <c r="G775" s="1544" t="str">
        <f>IF('R8a - Net Debt input'!H473 = "","",'R8a - Net Debt input'!H473)</f>
        <v/>
      </c>
      <c r="H775" s="1544" t="str">
        <f>IF('R8a - Net Debt input'!I473 = "","",'R8a - Net Debt input'!I473)</f>
        <v/>
      </c>
      <c r="I775" s="1602" t="str">
        <f>IF('R8a - Net Debt input'!J473 = "","",'R8a - Net Debt input'!J473)</f>
        <v/>
      </c>
      <c r="J775" s="353"/>
      <c r="K775" s="353"/>
      <c r="L775" s="353"/>
      <c r="M775" s="1394">
        <v>0</v>
      </c>
      <c r="N775" s="1394">
        <v>0</v>
      </c>
      <c r="O775" s="1394">
        <v>0</v>
      </c>
      <c r="P775" s="1394">
        <v>0</v>
      </c>
      <c r="Q775" s="1394">
        <v>0</v>
      </c>
      <c r="R775" s="1394">
        <v>0</v>
      </c>
      <c r="S775" s="1394">
        <v>0</v>
      </c>
      <c r="T775" s="1394">
        <v>0</v>
      </c>
      <c r="U775" s="1394">
        <v>0</v>
      </c>
      <c r="V775" s="1394">
        <v>0</v>
      </c>
      <c r="W775" s="1394">
        <v>0</v>
      </c>
      <c r="X775" s="1394">
        <v>0</v>
      </c>
      <c r="Y775" s="1394">
        <v>0</v>
      </c>
      <c r="Z775" s="1506"/>
    </row>
    <row r="776" spans="2:32" outlineLevel="1">
      <c r="B776" s="1382" t="s">
        <v>536</v>
      </c>
      <c r="C776" s="1567" t="str">
        <f>IF('R8a - Net Debt input'!D481 = "","",'R8a - Net Debt input'!D481)</f>
        <v>Net Interest and Inflation Rate Swaps</v>
      </c>
      <c r="D776" s="1544" t="str">
        <f>IF('R8a - Net Debt input'!E474 = "","",'R8a - Net Debt input'!E474)</f>
        <v/>
      </c>
      <c r="E776" s="1544"/>
      <c r="F776" s="1544" t="str">
        <f>IF('R8a - Net Debt input'!G474 = "","",'R8a - Net Debt input'!G474)</f>
        <v/>
      </c>
      <c r="G776" s="1544" t="str">
        <f>IF('R8a - Net Debt input'!H474 = "","",'R8a - Net Debt input'!H474)</f>
        <v/>
      </c>
      <c r="H776" s="1544" t="str">
        <f>IF('R8a - Net Debt input'!I474 = "","",'R8a - Net Debt input'!I474)</f>
        <v/>
      </c>
      <c r="I776" s="1602" t="str">
        <f>IF('R8a - Net Debt input'!J474 = "","",'R8a - Net Debt input'!J474)</f>
        <v/>
      </c>
      <c r="J776" s="353"/>
      <c r="K776" s="353"/>
      <c r="L776" s="353"/>
      <c r="M776" s="1394">
        <v>0</v>
      </c>
      <c r="N776" s="1394">
        <v>0</v>
      </c>
      <c r="O776" s="1394">
        <v>0</v>
      </c>
      <c r="P776" s="1394">
        <v>0</v>
      </c>
      <c r="Q776" s="1394">
        <v>0</v>
      </c>
      <c r="R776" s="1394">
        <v>0</v>
      </c>
      <c r="S776" s="1394">
        <v>0</v>
      </c>
      <c r="T776" s="1394">
        <v>0</v>
      </c>
      <c r="U776" s="1394">
        <v>0</v>
      </c>
      <c r="V776" s="1394">
        <v>0</v>
      </c>
      <c r="W776" s="1394">
        <v>0</v>
      </c>
      <c r="X776" s="1394">
        <v>0</v>
      </c>
      <c r="Y776" s="1394">
        <v>0</v>
      </c>
      <c r="Z776" s="1506"/>
    </row>
    <row r="777" spans="2:32" outlineLevel="1">
      <c r="B777" s="1382" t="s">
        <v>537</v>
      </c>
      <c r="C777" s="1567" t="str">
        <f>IF('R8a - Net Debt input'!D482 = "","",'R8a - Net Debt input'!D482)</f>
        <v>Bank Fees</v>
      </c>
      <c r="D777" s="1544" t="str">
        <f>IF('R8a - Net Debt input'!E475 = "","",'R8a - Net Debt input'!E475)</f>
        <v/>
      </c>
      <c r="E777" s="1544"/>
      <c r="F777" s="1544" t="str">
        <f>IF('R8a - Net Debt input'!G475 = "","",'R8a - Net Debt input'!G475)</f>
        <v/>
      </c>
      <c r="G777" s="1544" t="str">
        <f>IF('R8a - Net Debt input'!H475 = "","",'R8a - Net Debt input'!H475)</f>
        <v/>
      </c>
      <c r="H777" s="1544" t="str">
        <f>IF('R8a - Net Debt input'!I475 = "","",'R8a - Net Debt input'!I475)</f>
        <v/>
      </c>
      <c r="I777" s="1602" t="str">
        <f>IF('R8a - Net Debt input'!J475 = "","",'R8a - Net Debt input'!J475)</f>
        <v/>
      </c>
      <c r="J777" s="353"/>
      <c r="K777" s="353"/>
      <c r="L777" s="353"/>
      <c r="M777" s="1394">
        <v>0</v>
      </c>
      <c r="N777" s="1394">
        <v>0</v>
      </c>
      <c r="O777" s="1394">
        <v>0</v>
      </c>
      <c r="P777" s="1394">
        <v>0</v>
      </c>
      <c r="Q777" s="1394">
        <v>0.4</v>
      </c>
      <c r="R777" s="1394">
        <v>0</v>
      </c>
      <c r="S777" s="1394">
        <v>0</v>
      </c>
      <c r="T777" s="1394">
        <v>0</v>
      </c>
      <c r="U777" s="1394">
        <v>0</v>
      </c>
      <c r="V777" s="1394">
        <v>0</v>
      </c>
      <c r="W777" s="1394">
        <v>0</v>
      </c>
      <c r="X777" s="1394">
        <v>0</v>
      </c>
      <c r="Y777" s="1394">
        <v>0</v>
      </c>
      <c r="Z777" s="1506"/>
    </row>
    <row r="778" spans="2:32" outlineLevel="1">
      <c r="B778" s="1382" t="s">
        <v>538</v>
      </c>
      <c r="C778" s="1567" t="str">
        <f>IF('R8a - Net Debt input'!D483 = "","",'R8a - Net Debt input'!D483)</f>
        <v>Collateral</v>
      </c>
      <c r="D778" s="1544" t="str">
        <f>IF('R8a - Net Debt input'!E476 = "","",'R8a - Net Debt input'!E476)</f>
        <v/>
      </c>
      <c r="E778" s="1544"/>
      <c r="F778" s="1544" t="str">
        <f>IF('R8a - Net Debt input'!G476 = "","",'R8a - Net Debt input'!G476)</f>
        <v/>
      </c>
      <c r="G778" s="1544" t="str">
        <f>IF('R8a - Net Debt input'!H476 = "","",'R8a - Net Debt input'!H476)</f>
        <v/>
      </c>
      <c r="H778" s="1544" t="str">
        <f>IF('R8a - Net Debt input'!I476 = "","",'R8a - Net Debt input'!I476)</f>
        <v/>
      </c>
      <c r="I778" s="1602" t="str">
        <f>IF('R8a - Net Debt input'!J476 = "","",'R8a - Net Debt input'!J476)</f>
        <v/>
      </c>
      <c r="J778" s="353"/>
      <c r="K778" s="353"/>
      <c r="L778" s="353"/>
      <c r="M778" s="1394">
        <v>0</v>
      </c>
      <c r="N778" s="1394">
        <v>0</v>
      </c>
      <c r="O778" s="1394">
        <v>0</v>
      </c>
      <c r="P778" s="1394">
        <v>0</v>
      </c>
      <c r="Q778" s="1394">
        <v>-0.7</v>
      </c>
      <c r="R778" s="1394">
        <v>-5.0999999999999996</v>
      </c>
      <c r="S778" s="1394">
        <v>0.4</v>
      </c>
      <c r="T778" s="1394">
        <v>0.1</v>
      </c>
      <c r="U778" s="1394">
        <v>0.1</v>
      </c>
      <c r="V778" s="1394">
        <v>0.1</v>
      </c>
      <c r="W778" s="1394">
        <v>0.1</v>
      </c>
      <c r="X778" s="1394">
        <v>0.1</v>
      </c>
      <c r="Y778" s="1394">
        <v>0.1</v>
      </c>
      <c r="Z778" s="1506"/>
    </row>
    <row r="779" spans="2:32" outlineLevel="1">
      <c r="B779" s="1382" t="s">
        <v>1107</v>
      </c>
      <c r="C779" s="1567" t="str">
        <f>IF('R8a - Net Debt input'!D484 = "","",'R8a - Net Debt input'!D484)</f>
        <v>Transition Adjustment</v>
      </c>
      <c r="D779" s="1544" t="str">
        <f>IF('R8a - Net Debt input'!E477 = "","",'R8a - Net Debt input'!E477)</f>
        <v/>
      </c>
      <c r="E779" s="1544"/>
      <c r="F779" s="1544" t="str">
        <f>IF('R8a - Net Debt input'!G477 = "","",'R8a - Net Debt input'!G477)</f>
        <v/>
      </c>
      <c r="G779" s="1544" t="str">
        <f>IF('R8a - Net Debt input'!H477 = "","",'R8a - Net Debt input'!H477)</f>
        <v/>
      </c>
      <c r="H779" s="1544" t="str">
        <f>IF('R8a - Net Debt input'!I477 = "","",'R8a - Net Debt input'!I477)</f>
        <v/>
      </c>
      <c r="I779" s="1602" t="str">
        <f>IF('R8a - Net Debt input'!J477 = "","",'R8a - Net Debt input'!J477)</f>
        <v/>
      </c>
      <c r="J779" s="353"/>
      <c r="K779" s="353"/>
      <c r="L779" s="353"/>
      <c r="M779" s="1394">
        <v>0</v>
      </c>
      <c r="N779" s="1394">
        <v>0</v>
      </c>
      <c r="O779" s="1394">
        <v>0</v>
      </c>
      <c r="P779" s="1394">
        <v>0</v>
      </c>
      <c r="Q779" s="1394">
        <v>0</v>
      </c>
      <c r="R779" s="1394">
        <v>0</v>
      </c>
      <c r="S779" s="1394">
        <v>0</v>
      </c>
      <c r="T779" s="1394">
        <v>0</v>
      </c>
      <c r="U779" s="1394">
        <v>0</v>
      </c>
      <c r="V779" s="1394">
        <v>0</v>
      </c>
      <c r="W779" s="1394">
        <v>0</v>
      </c>
      <c r="X779" s="1394">
        <v>0</v>
      </c>
      <c r="Y779" s="1394">
        <v>0</v>
      </c>
      <c r="Z779" s="1506"/>
    </row>
    <row r="780" spans="2:32" outlineLevel="1">
      <c r="B780" s="1382" t="s">
        <v>1108</v>
      </c>
      <c r="C780" s="1567" t="str">
        <f>IF('R8a - Net Debt input'!D485 = "","",'R8a - Net Debt input'!D485)</f>
        <v>Facility Fees</v>
      </c>
      <c r="D780" s="1544" t="str">
        <f>IF('R8a - Net Debt input'!E478 = "","",'R8a - Net Debt input'!E478)</f>
        <v/>
      </c>
      <c r="E780" s="1544"/>
      <c r="F780" s="1544" t="str">
        <f>IF('R8a - Net Debt input'!G478 = "","",'R8a - Net Debt input'!G478)</f>
        <v/>
      </c>
      <c r="G780" s="1544" t="str">
        <f>IF('R8a - Net Debt input'!H478 = "","",'R8a - Net Debt input'!H478)</f>
        <v/>
      </c>
      <c r="H780" s="1544" t="str">
        <f>IF('R8a - Net Debt input'!I478 = "","",'R8a - Net Debt input'!I478)</f>
        <v/>
      </c>
      <c r="I780" s="1602" t="str">
        <f>IF('R8a - Net Debt input'!J478 = "","",'R8a - Net Debt input'!J478)</f>
        <v/>
      </c>
      <c r="J780" s="353"/>
      <c r="K780" s="353"/>
      <c r="L780" s="353"/>
      <c r="M780" s="1394">
        <v>0</v>
      </c>
      <c r="N780" s="1394">
        <v>0</v>
      </c>
      <c r="O780" s="1394">
        <v>0</v>
      </c>
      <c r="P780" s="1394">
        <v>0</v>
      </c>
      <c r="Q780" s="1394">
        <v>1.5</v>
      </c>
      <c r="R780" s="1394">
        <v>2.7</v>
      </c>
      <c r="S780" s="1394">
        <v>1.4</v>
      </c>
      <c r="T780" s="1394">
        <v>0.9</v>
      </c>
      <c r="U780" s="1394">
        <v>0.9</v>
      </c>
      <c r="V780" s="1394">
        <v>0.9</v>
      </c>
      <c r="W780" s="1394">
        <v>0.9</v>
      </c>
      <c r="X780" s="1394">
        <v>0.9</v>
      </c>
      <c r="Y780" s="1394">
        <v>0.9</v>
      </c>
      <c r="Z780" s="1506"/>
    </row>
    <row r="781" spans="2:32" outlineLevel="1">
      <c r="B781" s="1382" t="s">
        <v>1109</v>
      </c>
      <c r="C781" s="1567" t="str">
        <f>IF('R8a - Net Debt input'!D486 = "","",'R8a - Net Debt input'!D486)</f>
        <v>Cash and Investments</v>
      </c>
      <c r="D781" s="1544" t="str">
        <f>IF('R8a - Net Debt input'!E479 = "","",'R8a - Net Debt input'!E479)</f>
        <v/>
      </c>
      <c r="E781" s="1544"/>
      <c r="F781" s="1544" t="str">
        <f>IF('R8a - Net Debt input'!G479 = "","",'R8a - Net Debt input'!G479)</f>
        <v/>
      </c>
      <c r="G781" s="1544" t="str">
        <f>IF('R8a - Net Debt input'!H479 = "","",'R8a - Net Debt input'!H479)</f>
        <v/>
      </c>
      <c r="H781" s="1544" t="str">
        <f>IF('R8a - Net Debt input'!I479 = "","",'R8a - Net Debt input'!I479)</f>
        <v/>
      </c>
      <c r="I781" s="1602" t="str">
        <f>IF('R8a - Net Debt input'!J479 = "","",'R8a - Net Debt input'!J479)</f>
        <v/>
      </c>
      <c r="J781" s="353"/>
      <c r="K781" s="353"/>
      <c r="L781" s="353"/>
      <c r="M781" s="1394">
        <v>0</v>
      </c>
      <c r="N781" s="1394">
        <v>0</v>
      </c>
      <c r="O781" s="1394">
        <v>0</v>
      </c>
      <c r="P781" s="1394">
        <v>0</v>
      </c>
      <c r="Q781" s="1394">
        <v>0</v>
      </c>
      <c r="R781" s="1394">
        <v>0</v>
      </c>
      <c r="S781" s="1394">
        <v>0</v>
      </c>
      <c r="T781" s="1394">
        <v>0</v>
      </c>
      <c r="U781" s="1394">
        <v>0</v>
      </c>
      <c r="V781" s="1394">
        <v>0</v>
      </c>
      <c r="W781" s="1394">
        <v>0</v>
      </c>
      <c r="X781" s="1394">
        <v>0</v>
      </c>
      <c r="Y781" s="1394">
        <v>0</v>
      </c>
      <c r="Z781" s="1506"/>
    </row>
    <row r="782" spans="2:32" outlineLevel="1">
      <c r="B782" s="1382" t="s">
        <v>1110</v>
      </c>
      <c r="C782" s="1567" t="str">
        <f>IF('R8a - Net Debt input'!D487 = "","",'R8a - Net Debt input'!D487)</f>
        <v>Tax Income</v>
      </c>
      <c r="D782" s="1544" t="str">
        <f>IF('R8a - Net Debt input'!E480 = "","",'R8a - Net Debt input'!E480)</f>
        <v/>
      </c>
      <c r="E782" s="1544"/>
      <c r="F782" s="1544" t="str">
        <f>IF('R8a - Net Debt input'!G480 = "","",'R8a - Net Debt input'!G480)</f>
        <v/>
      </c>
      <c r="G782" s="1544" t="str">
        <f>IF('R8a - Net Debt input'!H480 = "","",'R8a - Net Debt input'!H480)</f>
        <v/>
      </c>
      <c r="H782" s="1544" t="str">
        <f>IF('R8a - Net Debt input'!I480 = "","",'R8a - Net Debt input'!I480)</f>
        <v/>
      </c>
      <c r="I782" s="1602" t="str">
        <f>IF('R8a - Net Debt input'!J480 = "","",'R8a - Net Debt input'!J480)</f>
        <v/>
      </c>
      <c r="J782" s="353"/>
      <c r="K782" s="353"/>
      <c r="L782" s="353"/>
      <c r="M782" s="1394">
        <v>0</v>
      </c>
      <c r="N782" s="1394">
        <v>0</v>
      </c>
      <c r="O782" s="1394">
        <v>0</v>
      </c>
      <c r="P782" s="1394">
        <v>0</v>
      </c>
      <c r="Q782" s="1394">
        <v>-0.2</v>
      </c>
      <c r="R782" s="1394">
        <v>-0.1</v>
      </c>
      <c r="S782" s="1394">
        <v>0</v>
      </c>
      <c r="T782" s="1394">
        <v>0</v>
      </c>
      <c r="U782" s="1394">
        <v>0</v>
      </c>
      <c r="V782" s="1394">
        <v>0</v>
      </c>
      <c r="W782" s="1394">
        <v>0</v>
      </c>
      <c r="X782" s="1394">
        <v>0</v>
      </c>
      <c r="Y782" s="1394">
        <v>0</v>
      </c>
      <c r="Z782" s="1506"/>
    </row>
    <row r="783" spans="2:32" outlineLevel="1">
      <c r="B783" s="1382" t="s">
        <v>1111</v>
      </c>
      <c r="C783" s="1567" t="str">
        <f>IF('R8a - Net Debt input'!D488 = "","",'R8a - Net Debt input'!D488)</f>
        <v>CP</v>
      </c>
      <c r="D783" s="1544" t="str">
        <f>IF('R8a - Net Debt input'!E481 = "","",'R8a - Net Debt input'!E481)</f>
        <v/>
      </c>
      <c r="E783" s="1544"/>
      <c r="F783" s="1544" t="str">
        <f>IF('R8a - Net Debt input'!G481 = "","",'R8a - Net Debt input'!G481)</f>
        <v/>
      </c>
      <c r="G783" s="1544" t="str">
        <f>IF('R8a - Net Debt input'!H481 = "","",'R8a - Net Debt input'!H481)</f>
        <v/>
      </c>
      <c r="H783" s="1544" t="str">
        <f>IF('R8a - Net Debt input'!I481 = "","",'R8a - Net Debt input'!I481)</f>
        <v/>
      </c>
      <c r="I783" s="1602" t="str">
        <f>IF('R8a - Net Debt input'!J481 = "","",'R8a - Net Debt input'!J481)</f>
        <v/>
      </c>
      <c r="J783" s="353"/>
      <c r="K783" s="353"/>
      <c r="L783" s="353"/>
      <c r="M783" s="1394">
        <v>0</v>
      </c>
      <c r="N783" s="1394">
        <v>0</v>
      </c>
      <c r="O783" s="1394">
        <v>0</v>
      </c>
      <c r="P783" s="1394">
        <v>0</v>
      </c>
      <c r="Q783" s="1394">
        <v>0</v>
      </c>
      <c r="R783" s="1394">
        <v>0.1</v>
      </c>
      <c r="S783" s="1394">
        <v>3.5</v>
      </c>
      <c r="T783" s="1394">
        <v>0</v>
      </c>
      <c r="U783" s="1394">
        <v>0</v>
      </c>
      <c r="V783" s="1394">
        <v>0</v>
      </c>
      <c r="W783" s="1394">
        <v>0</v>
      </c>
      <c r="X783" s="1394">
        <v>0</v>
      </c>
      <c r="Y783" s="1394">
        <v>0</v>
      </c>
      <c r="Z783" s="1506"/>
    </row>
    <row r="784" spans="2:32" outlineLevel="1">
      <c r="B784" s="1382" t="s">
        <v>1112</v>
      </c>
      <c r="C784" s="1567" t="str">
        <f>IF('R8a - Net Debt input'!D489 = "","",'R8a - Net Debt input'!D489)</f>
        <v>Commerical Business</v>
      </c>
      <c r="D784" s="1544" t="str">
        <f>IF('R8a - Net Debt input'!E482 = "","",'R8a - Net Debt input'!E482)</f>
        <v/>
      </c>
      <c r="E784" s="1544"/>
      <c r="F784" s="1544" t="str">
        <f>IF('R8a - Net Debt input'!G482 = "","",'R8a - Net Debt input'!G482)</f>
        <v/>
      </c>
      <c r="G784" s="1544" t="str">
        <f>IF('R8a - Net Debt input'!H482 = "","",'R8a - Net Debt input'!H482)</f>
        <v/>
      </c>
      <c r="H784" s="1544" t="str">
        <f>IF('R8a - Net Debt input'!I482 = "","",'R8a - Net Debt input'!I482)</f>
        <v/>
      </c>
      <c r="I784" s="1602" t="str">
        <f>IF('R8a - Net Debt input'!J482 = "","",'R8a - Net Debt input'!J482)</f>
        <v/>
      </c>
      <c r="J784" s="353"/>
      <c r="K784" s="353"/>
      <c r="L784" s="353"/>
      <c r="M784" s="1394">
        <v>0</v>
      </c>
      <c r="N784" s="1394">
        <v>0</v>
      </c>
      <c r="O784" s="1394">
        <v>0</v>
      </c>
      <c r="P784" s="1394">
        <v>0</v>
      </c>
      <c r="Q784" s="1394">
        <v>0</v>
      </c>
      <c r="R784" s="1394">
        <v>0</v>
      </c>
      <c r="S784" s="1394">
        <v>0</v>
      </c>
      <c r="T784" s="1394">
        <v>0</v>
      </c>
      <c r="U784" s="1394">
        <v>0</v>
      </c>
      <c r="V784" s="1394">
        <v>0</v>
      </c>
      <c r="W784" s="1394">
        <v>0</v>
      </c>
      <c r="X784" s="1394">
        <v>0</v>
      </c>
      <c r="Y784" s="1394">
        <v>0</v>
      </c>
      <c r="Z784" s="1506"/>
    </row>
    <row r="785" spans="2:32" outlineLevel="1">
      <c r="B785" s="1382" t="s">
        <v>1113</v>
      </c>
      <c r="C785" s="1567" t="str">
        <f>IF('R8a - Net Debt input'!D490 = "","",'R8a - Net Debt input'!D490)</f>
        <v>Swap Termination Fee Amortisation</v>
      </c>
      <c r="D785" s="1544" t="str">
        <f>IF('R8a - Net Debt input'!E483 = "","",'R8a - Net Debt input'!E483)</f>
        <v/>
      </c>
      <c r="E785" s="1544"/>
      <c r="F785" s="1544" t="str">
        <f>IF('R8a - Net Debt input'!G483 = "","",'R8a - Net Debt input'!G483)</f>
        <v/>
      </c>
      <c r="G785" s="1544" t="str">
        <f>IF('R8a - Net Debt input'!H483 = "","",'R8a - Net Debt input'!H483)</f>
        <v/>
      </c>
      <c r="H785" s="1544" t="str">
        <f>IF('R8a - Net Debt input'!I483 = "","",'R8a - Net Debt input'!I483)</f>
        <v/>
      </c>
      <c r="I785" s="1602" t="str">
        <f>IF('R8a - Net Debt input'!J483 = "","",'R8a - Net Debt input'!J483)</f>
        <v/>
      </c>
      <c r="J785" s="353"/>
      <c r="K785" s="353"/>
      <c r="L785" s="353"/>
      <c r="M785" s="1394">
        <v>0</v>
      </c>
      <c r="N785" s="1394">
        <v>0</v>
      </c>
      <c r="O785" s="1394">
        <v>0</v>
      </c>
      <c r="P785" s="1394">
        <v>0</v>
      </c>
      <c r="Q785" s="1394">
        <v>0</v>
      </c>
      <c r="R785" s="1394">
        <v>0</v>
      </c>
      <c r="S785" s="1394">
        <v>0</v>
      </c>
      <c r="T785" s="1394">
        <v>0</v>
      </c>
      <c r="U785" s="1394">
        <v>0</v>
      </c>
      <c r="V785" s="1394">
        <v>0</v>
      </c>
      <c r="W785" s="1394">
        <v>0</v>
      </c>
      <c r="X785" s="1394">
        <v>0</v>
      </c>
      <c r="Y785" s="1394">
        <v>0</v>
      </c>
      <c r="Z785" s="1506"/>
    </row>
    <row r="786" spans="2:32" outlineLevel="1">
      <c r="B786" s="1382" t="s">
        <v>1114</v>
      </c>
      <c r="C786" s="1567" t="str">
        <f>IF('R8a - Net Debt input'!D491 = "","",'R8a - Net Debt input'!D491)</f>
        <v>Rounding</v>
      </c>
      <c r="D786" s="1544" t="str">
        <f>IF('R8a - Net Debt input'!E484 = "","",'R8a - Net Debt input'!E484)</f>
        <v/>
      </c>
      <c r="E786" s="1544"/>
      <c r="F786" s="1544" t="str">
        <f>IF('R8a - Net Debt input'!G484 = "","",'R8a - Net Debt input'!G484)</f>
        <v/>
      </c>
      <c r="G786" s="1544" t="str">
        <f>IF('R8a - Net Debt input'!H484 = "","",'R8a - Net Debt input'!H484)</f>
        <v/>
      </c>
      <c r="H786" s="1544" t="str">
        <f>IF('R8a - Net Debt input'!I484 = "","",'R8a - Net Debt input'!I484)</f>
        <v/>
      </c>
      <c r="I786" s="1602" t="str">
        <f>IF('R8a - Net Debt input'!J484 = "","",'R8a - Net Debt input'!J484)</f>
        <v/>
      </c>
      <c r="J786" s="353"/>
      <c r="K786" s="353"/>
      <c r="L786" s="353"/>
      <c r="M786" s="1394">
        <v>0</v>
      </c>
      <c r="N786" s="1394">
        <v>0</v>
      </c>
      <c r="O786" s="1394">
        <v>0</v>
      </c>
      <c r="P786" s="1394">
        <v>0</v>
      </c>
      <c r="Q786" s="1394">
        <v>0</v>
      </c>
      <c r="R786" s="1394">
        <v>0</v>
      </c>
      <c r="S786" s="1394">
        <v>0</v>
      </c>
      <c r="T786" s="1394">
        <v>1</v>
      </c>
      <c r="U786" s="1394">
        <v>0</v>
      </c>
      <c r="V786" s="1394">
        <v>0</v>
      </c>
      <c r="W786" s="1394">
        <v>0</v>
      </c>
      <c r="X786" s="1394">
        <v>0</v>
      </c>
      <c r="Y786" s="1394">
        <v>0</v>
      </c>
      <c r="Z786" s="1506"/>
    </row>
    <row r="787" spans="2:32" outlineLevel="1">
      <c r="B787" s="632" t="s">
        <v>539</v>
      </c>
      <c r="C787" s="1567" t="s">
        <v>403</v>
      </c>
      <c r="D787" s="1544"/>
      <c r="E787" s="1544"/>
      <c r="F787" s="1544"/>
      <c r="G787" s="1544"/>
      <c r="H787" s="1544"/>
      <c r="I787" s="1602"/>
      <c r="J787" s="353"/>
      <c r="K787" s="353"/>
      <c r="L787" s="353"/>
      <c r="M787" s="1394">
        <v>0</v>
      </c>
      <c r="N787" s="1394">
        <v>0</v>
      </c>
      <c r="O787" s="1394">
        <v>0</v>
      </c>
      <c r="P787" s="1394">
        <v>0</v>
      </c>
      <c r="Q787" s="1394">
        <v>0</v>
      </c>
      <c r="R787" s="1394">
        <v>0</v>
      </c>
      <c r="S787" s="1394">
        <v>0</v>
      </c>
      <c r="T787" s="1394">
        <v>0</v>
      </c>
      <c r="U787" s="1394">
        <v>0</v>
      </c>
      <c r="V787" s="1394">
        <v>0</v>
      </c>
      <c r="W787" s="1394">
        <v>0</v>
      </c>
      <c r="X787" s="1394">
        <v>0</v>
      </c>
      <c r="Y787" s="1394">
        <v>0</v>
      </c>
      <c r="Z787" s="1506"/>
    </row>
    <row r="788" spans="2:32" s="346" customFormat="1">
      <c r="B788" s="391"/>
      <c r="E788" s="391"/>
      <c r="F788" s="391"/>
      <c r="G788" s="391"/>
      <c r="H788" s="391"/>
      <c r="L788" s="392" t="s">
        <v>540</v>
      </c>
      <c r="M788" s="1385">
        <f t="shared" ref="M788:Y788" si="100">SUM(M775:M787)</f>
        <v>0</v>
      </c>
      <c r="N788" s="1385">
        <f t="shared" si="100"/>
        <v>0</v>
      </c>
      <c r="O788" s="1385">
        <f t="shared" si="100"/>
        <v>0</v>
      </c>
      <c r="P788" s="1385">
        <f t="shared" si="100"/>
        <v>0</v>
      </c>
      <c r="Q788" s="1385">
        <f t="shared" si="100"/>
        <v>1.0000000000000002</v>
      </c>
      <c r="R788" s="1385">
        <f t="shared" si="100"/>
        <v>-2.3999999999999995</v>
      </c>
      <c r="S788" s="1385">
        <f t="shared" si="100"/>
        <v>5.3</v>
      </c>
      <c r="T788" s="1385">
        <f t="shared" si="100"/>
        <v>2</v>
      </c>
      <c r="U788" s="1385">
        <f t="shared" si="100"/>
        <v>1</v>
      </c>
      <c r="V788" s="1385">
        <f t="shared" si="100"/>
        <v>1</v>
      </c>
      <c r="W788" s="1385">
        <f t="shared" si="100"/>
        <v>1</v>
      </c>
      <c r="X788" s="1385">
        <f t="shared" si="100"/>
        <v>1</v>
      </c>
      <c r="Y788" s="1385">
        <f t="shared" si="100"/>
        <v>1</v>
      </c>
      <c r="Z788" s="1506"/>
    </row>
    <row r="789" spans="2:32" s="374" customFormat="1" outlineLevel="1">
      <c r="B789" s="353"/>
      <c r="C789" s="373"/>
      <c r="E789" s="356"/>
      <c r="F789" s="356"/>
      <c r="L789" s="1515"/>
      <c r="M789" s="1516"/>
      <c r="N789" s="1516"/>
      <c r="O789" s="1516"/>
      <c r="P789" s="1516"/>
      <c r="Q789" s="1516"/>
      <c r="R789" s="1516"/>
      <c r="S789" s="1516"/>
      <c r="T789" s="1516"/>
      <c r="U789" s="1516"/>
      <c r="V789" s="1516"/>
      <c r="W789" s="1516"/>
      <c r="X789" s="1516"/>
      <c r="Y789" s="1516"/>
      <c r="Z789" s="356"/>
      <c r="AA789" s="356"/>
      <c r="AB789" s="356"/>
      <c r="AC789" s="356"/>
      <c r="AD789" s="356"/>
      <c r="AE789" s="356"/>
      <c r="AF789" s="356"/>
    </row>
    <row r="790" spans="2:32" ht="13.8">
      <c r="B790" s="526" t="s">
        <v>541</v>
      </c>
      <c r="C790" s="527" t="s">
        <v>748</v>
      </c>
      <c r="D790" s="527"/>
      <c r="E790" s="527"/>
      <c r="F790" s="527"/>
      <c r="G790" s="528"/>
      <c r="H790" s="528"/>
      <c r="I790" s="528"/>
      <c r="J790" s="528"/>
      <c r="K790" s="528"/>
      <c r="L790" s="526"/>
      <c r="M790" s="527"/>
      <c r="N790" s="527"/>
      <c r="O790" s="527"/>
      <c r="P790" s="527"/>
      <c r="Q790" s="527"/>
      <c r="R790" s="527"/>
      <c r="S790" s="527"/>
      <c r="T790" s="527"/>
      <c r="U790" s="582"/>
      <c r="V790" s="527"/>
      <c r="W790" s="527"/>
      <c r="X790" s="527"/>
      <c r="Y790" s="527"/>
    </row>
    <row r="791" spans="2:32">
      <c r="C791" s="344"/>
      <c r="Q791" s="344"/>
      <c r="R791" s="344"/>
      <c r="S791" s="344"/>
      <c r="T791" s="344"/>
      <c r="U791" s="344"/>
      <c r="V791" s="344"/>
      <c r="W791" s="344"/>
      <c r="X791" s="344"/>
      <c r="Y791" s="344"/>
    </row>
    <row r="792" spans="2:32" ht="17.399999999999999" outlineLevel="1">
      <c r="B792" s="351"/>
      <c r="C792" s="352"/>
      <c r="D792" s="548" t="s">
        <v>288</v>
      </c>
      <c r="E792" s="553"/>
      <c r="F792" s="553"/>
      <c r="G792" s="549"/>
      <c r="H792" s="549"/>
      <c r="I792" s="549"/>
      <c r="J792" s="549"/>
      <c r="K792" s="549"/>
      <c r="L792" s="602"/>
      <c r="M792" s="553"/>
      <c r="N792" s="553"/>
      <c r="O792" s="553"/>
      <c r="P792" s="553"/>
      <c r="Q792" s="553"/>
      <c r="R792" s="553"/>
      <c r="S792" s="553"/>
      <c r="T792" s="553"/>
      <c r="U792" s="584"/>
      <c r="V792" s="553"/>
      <c r="W792" s="553"/>
      <c r="X792" s="553"/>
      <c r="Y792" s="553"/>
    </row>
    <row r="793" spans="2:32" outlineLevel="1">
      <c r="B793" s="351"/>
      <c r="C793" s="352"/>
      <c r="D793" s="352"/>
      <c r="E793" s="352"/>
      <c r="F793" s="352"/>
      <c r="G793" s="352"/>
      <c r="H793" s="352"/>
      <c r="I793" s="352"/>
      <c r="J793" s="352"/>
      <c r="K793" s="352"/>
      <c r="L793" s="352"/>
      <c r="M793" s="352"/>
      <c r="N793" s="352"/>
      <c r="O793" s="352"/>
      <c r="P793" s="352"/>
      <c r="Q793" s="352"/>
      <c r="R793" s="352"/>
      <c r="S793" s="352"/>
      <c r="T793" s="352"/>
      <c r="U793" s="352"/>
      <c r="V793" s="352"/>
      <c r="W793" s="352"/>
      <c r="X793" s="352"/>
      <c r="Y793" s="352"/>
      <c r="Z793" s="373"/>
    </row>
    <row r="794" spans="2:32" outlineLevel="1">
      <c r="B794" s="631" t="s">
        <v>289</v>
      </c>
      <c r="C794" s="1180" t="s">
        <v>336</v>
      </c>
      <c r="D794" s="1207"/>
      <c r="E794" s="1207"/>
      <c r="F794" s="1207"/>
      <c r="G794" s="1207"/>
      <c r="H794" s="1207"/>
      <c r="I794" s="1208"/>
      <c r="J794" s="353"/>
      <c r="K794" s="353"/>
      <c r="L794" s="353"/>
      <c r="M794" s="442" t="s">
        <v>290</v>
      </c>
      <c r="N794" s="443" t="s">
        <v>290</v>
      </c>
      <c r="O794" s="443" t="s">
        <v>290</v>
      </c>
      <c r="P794" s="443" t="s">
        <v>290</v>
      </c>
      <c r="Q794" s="443" t="s">
        <v>290</v>
      </c>
      <c r="R794" s="443" t="s">
        <v>290</v>
      </c>
      <c r="S794" s="443" t="s">
        <v>290</v>
      </c>
      <c r="T794" s="568" t="s">
        <v>290</v>
      </c>
      <c r="U794" s="591" t="s">
        <v>290</v>
      </c>
      <c r="V794" s="443" t="s">
        <v>290</v>
      </c>
      <c r="W794" s="443" t="s">
        <v>290</v>
      </c>
      <c r="X794" s="443" t="s">
        <v>290</v>
      </c>
      <c r="Y794" s="444" t="s">
        <v>290</v>
      </c>
    </row>
    <row r="795" spans="2:32" outlineLevel="1">
      <c r="B795" s="630" t="s">
        <v>543</v>
      </c>
      <c r="C795" s="1567" t="str">
        <f>IF('R8a - Net Debt input'!D505 = "","",'R8a - Net Debt input'!D505)</f>
        <v/>
      </c>
      <c r="D795" s="1544"/>
      <c r="E795" s="1544"/>
      <c r="F795" s="1544"/>
      <c r="G795" s="1544"/>
      <c r="H795" s="1544"/>
      <c r="I795" s="1602"/>
      <c r="J795" s="353"/>
      <c r="K795" s="353"/>
      <c r="L795" s="353"/>
      <c r="M795" s="1394">
        <v>0</v>
      </c>
      <c r="N795" s="1394">
        <v>0</v>
      </c>
      <c r="O795" s="1394">
        <v>0</v>
      </c>
      <c r="P795" s="1394">
        <v>0</v>
      </c>
      <c r="Q795" s="1394">
        <v>0</v>
      </c>
      <c r="R795" s="1394">
        <v>0</v>
      </c>
      <c r="S795" s="1394">
        <v>0</v>
      </c>
      <c r="T795" s="1394">
        <v>0</v>
      </c>
      <c r="U795" s="1394">
        <v>0</v>
      </c>
      <c r="V795" s="1394">
        <v>0</v>
      </c>
      <c r="W795" s="1394">
        <v>0</v>
      </c>
      <c r="X795" s="1394">
        <v>0</v>
      </c>
      <c r="Y795" s="1394">
        <v>0</v>
      </c>
      <c r="Z795" s="1506"/>
    </row>
    <row r="796" spans="2:32" outlineLevel="1">
      <c r="B796" s="630" t="s">
        <v>544</v>
      </c>
      <c r="C796" s="1567" t="str">
        <f>IF('R8a - Net Debt input'!D506 = "","",'R8a - Net Debt input'!D506)</f>
        <v/>
      </c>
      <c r="D796" s="1544"/>
      <c r="E796" s="1544"/>
      <c r="F796" s="1544"/>
      <c r="G796" s="1544"/>
      <c r="H796" s="1544"/>
      <c r="I796" s="1602"/>
      <c r="J796" s="353"/>
      <c r="K796" s="353"/>
      <c r="L796" s="353"/>
      <c r="M796" s="1394">
        <v>0</v>
      </c>
      <c r="N796" s="1394">
        <v>0</v>
      </c>
      <c r="O796" s="1394">
        <v>0</v>
      </c>
      <c r="P796" s="1394">
        <v>0</v>
      </c>
      <c r="Q796" s="1394">
        <v>0</v>
      </c>
      <c r="R796" s="1394">
        <v>0</v>
      </c>
      <c r="S796" s="1394">
        <v>0</v>
      </c>
      <c r="T796" s="1394">
        <v>0</v>
      </c>
      <c r="U796" s="1394">
        <v>0</v>
      </c>
      <c r="V796" s="1394">
        <v>0</v>
      </c>
      <c r="W796" s="1394">
        <v>0</v>
      </c>
      <c r="X796" s="1394">
        <v>0</v>
      </c>
      <c r="Y796" s="1394">
        <v>0</v>
      </c>
      <c r="Z796" s="1506"/>
    </row>
    <row r="797" spans="2:32" outlineLevel="1">
      <c r="B797" s="630" t="s">
        <v>545</v>
      </c>
      <c r="C797" s="1567" t="str">
        <f>IF('R8a - Net Debt input'!D507 = "","",'R8a - Net Debt input'!D507)</f>
        <v/>
      </c>
      <c r="D797" s="1544"/>
      <c r="E797" s="1544"/>
      <c r="F797" s="1544"/>
      <c r="G797" s="1544"/>
      <c r="H797" s="1544"/>
      <c r="I797" s="1602"/>
      <c r="J797" s="353"/>
      <c r="K797" s="353"/>
      <c r="L797" s="353"/>
      <c r="M797" s="1394">
        <v>0</v>
      </c>
      <c r="N797" s="1394">
        <v>0</v>
      </c>
      <c r="O797" s="1394">
        <v>0</v>
      </c>
      <c r="P797" s="1394">
        <v>0</v>
      </c>
      <c r="Q797" s="1394">
        <v>0</v>
      </c>
      <c r="R797" s="1394">
        <v>0</v>
      </c>
      <c r="S797" s="1394">
        <v>0</v>
      </c>
      <c r="T797" s="1394">
        <v>0</v>
      </c>
      <c r="U797" s="1394">
        <v>0</v>
      </c>
      <c r="V797" s="1394">
        <v>0</v>
      </c>
      <c r="W797" s="1394">
        <v>0</v>
      </c>
      <c r="X797" s="1394">
        <v>0</v>
      </c>
      <c r="Y797" s="1394">
        <v>0</v>
      </c>
      <c r="Z797" s="1506"/>
    </row>
    <row r="798" spans="2:32" outlineLevel="1">
      <c r="B798" s="630" t="s">
        <v>546</v>
      </c>
      <c r="C798" s="1567" t="str">
        <f>IF('R8a - Net Debt input'!D508 = "","",'R8a - Net Debt input'!D508)</f>
        <v/>
      </c>
      <c r="D798" s="1544"/>
      <c r="E798" s="1544"/>
      <c r="F798" s="1544"/>
      <c r="G798" s="1544"/>
      <c r="H798" s="1544"/>
      <c r="I798" s="1602"/>
      <c r="J798" s="353"/>
      <c r="K798" s="353"/>
      <c r="L798" s="353"/>
      <c r="M798" s="1394">
        <v>0</v>
      </c>
      <c r="N798" s="1394">
        <v>0</v>
      </c>
      <c r="O798" s="1394">
        <v>0</v>
      </c>
      <c r="P798" s="1394">
        <v>0</v>
      </c>
      <c r="Q798" s="1394">
        <v>0</v>
      </c>
      <c r="R798" s="1394">
        <v>0</v>
      </c>
      <c r="S798" s="1394">
        <v>0</v>
      </c>
      <c r="T798" s="1394">
        <v>0</v>
      </c>
      <c r="U798" s="1394">
        <v>0</v>
      </c>
      <c r="V798" s="1394">
        <v>0</v>
      </c>
      <c r="W798" s="1394">
        <v>0</v>
      </c>
      <c r="X798" s="1394">
        <v>0</v>
      </c>
      <c r="Y798" s="1394">
        <v>0</v>
      </c>
      <c r="Z798" s="1506"/>
    </row>
    <row r="799" spans="2:32" outlineLevel="1">
      <c r="B799" s="632" t="s">
        <v>547</v>
      </c>
      <c r="C799" s="1567" t="s">
        <v>403</v>
      </c>
      <c r="D799" s="1544"/>
      <c r="E799" s="1544"/>
      <c r="F799" s="1544"/>
      <c r="G799" s="1544"/>
      <c r="H799" s="1544"/>
      <c r="I799" s="1602"/>
      <c r="J799" s="353"/>
      <c r="K799" s="353"/>
      <c r="L799" s="353"/>
      <c r="M799" s="1394">
        <v>0</v>
      </c>
      <c r="N799" s="1394">
        <v>0</v>
      </c>
      <c r="O799" s="1394">
        <v>0</v>
      </c>
      <c r="P799" s="1394">
        <v>0</v>
      </c>
      <c r="Q799" s="1394">
        <v>0</v>
      </c>
      <c r="R799" s="1394">
        <v>0</v>
      </c>
      <c r="S799" s="1394">
        <v>0</v>
      </c>
      <c r="T799" s="1394">
        <v>0</v>
      </c>
      <c r="U799" s="1394">
        <v>0</v>
      </c>
      <c r="V799" s="1394">
        <v>0</v>
      </c>
      <c r="W799" s="1394">
        <v>0</v>
      </c>
      <c r="X799" s="1394">
        <v>0</v>
      </c>
      <c r="Y799" s="1394">
        <v>0</v>
      </c>
      <c r="Z799" s="1506"/>
    </row>
    <row r="800" spans="2:32" s="346" customFormat="1">
      <c r="B800" s="391"/>
      <c r="E800" s="391"/>
      <c r="F800" s="391"/>
      <c r="G800" s="391"/>
      <c r="H800" s="391"/>
      <c r="L800" s="392" t="s">
        <v>548</v>
      </c>
      <c r="M800" s="1385">
        <f>SUM(M795:M799)</f>
        <v>0</v>
      </c>
      <c r="N800" s="1385">
        <f t="shared" ref="N800:Y800" si="101">SUM(N795:N799)</f>
        <v>0</v>
      </c>
      <c r="O800" s="1385">
        <f t="shared" si="101"/>
        <v>0</v>
      </c>
      <c r="P800" s="1385">
        <f t="shared" si="101"/>
        <v>0</v>
      </c>
      <c r="Q800" s="1385">
        <f t="shared" si="101"/>
        <v>0</v>
      </c>
      <c r="R800" s="1385">
        <f t="shared" si="101"/>
        <v>0</v>
      </c>
      <c r="S800" s="1385">
        <f t="shared" si="101"/>
        <v>0</v>
      </c>
      <c r="T800" s="1385">
        <f t="shared" si="101"/>
        <v>0</v>
      </c>
      <c r="U800" s="1385">
        <f t="shared" si="101"/>
        <v>0</v>
      </c>
      <c r="V800" s="1385">
        <f t="shared" si="101"/>
        <v>0</v>
      </c>
      <c r="W800" s="1385">
        <f t="shared" si="101"/>
        <v>0</v>
      </c>
      <c r="X800" s="1385">
        <f t="shared" si="101"/>
        <v>0</v>
      </c>
      <c r="Y800" s="1385">
        <f t="shared" si="101"/>
        <v>0</v>
      </c>
      <c r="Z800" s="1506"/>
    </row>
    <row r="801" spans="2:32" s="346" customFormat="1">
      <c r="B801" s="391"/>
      <c r="Z801" s="377"/>
    </row>
    <row r="802" spans="2:32" ht="17.399999999999999" outlineLevel="1">
      <c r="C802" s="352"/>
      <c r="D802" s="548" t="s">
        <v>300</v>
      </c>
      <c r="E802" s="549"/>
      <c r="F802" s="549"/>
      <c r="G802" s="549"/>
      <c r="H802" s="549"/>
      <c r="I802" s="549"/>
      <c r="J802" s="549"/>
      <c r="K802" s="549"/>
      <c r="L802" s="602"/>
      <c r="M802" s="549"/>
      <c r="N802" s="549"/>
      <c r="O802" s="549"/>
      <c r="P802" s="549"/>
      <c r="Q802" s="549"/>
      <c r="R802" s="549"/>
      <c r="S802" s="549"/>
      <c r="T802" s="549"/>
      <c r="U802" s="578"/>
      <c r="V802" s="549"/>
      <c r="W802" s="549"/>
      <c r="X802" s="549"/>
      <c r="Y802" s="549"/>
    </row>
    <row r="803" spans="2:32">
      <c r="C803" s="344"/>
      <c r="Q803" s="344"/>
      <c r="R803" s="344"/>
      <c r="S803" s="344"/>
      <c r="T803" s="344"/>
      <c r="U803" s="344"/>
      <c r="V803" s="344"/>
      <c r="W803" s="344"/>
      <c r="X803" s="344"/>
      <c r="Y803" s="344"/>
    </row>
    <row r="804" spans="2:32" outlineLevel="1">
      <c r="B804" s="631" t="s">
        <v>289</v>
      </c>
      <c r="C804" s="1180" t="s">
        <v>336</v>
      </c>
      <c r="D804" s="1178"/>
      <c r="E804" s="1178"/>
      <c r="F804" s="1178"/>
      <c r="G804" s="1178"/>
      <c r="H804" s="1178"/>
      <c r="I804" s="1179"/>
      <c r="J804" s="353"/>
      <c r="K804" s="353"/>
      <c r="L804" s="353"/>
      <c r="M804" s="442" t="s">
        <v>290</v>
      </c>
      <c r="N804" s="443" t="s">
        <v>290</v>
      </c>
      <c r="O804" s="443" t="s">
        <v>290</v>
      </c>
      <c r="P804" s="443" t="s">
        <v>290</v>
      </c>
      <c r="Q804" s="443" t="s">
        <v>290</v>
      </c>
      <c r="R804" s="443" t="s">
        <v>290</v>
      </c>
      <c r="S804" s="443" t="s">
        <v>290</v>
      </c>
      <c r="T804" s="568" t="s">
        <v>290</v>
      </c>
      <c r="U804" s="591" t="s">
        <v>290</v>
      </c>
      <c r="V804" s="443" t="s">
        <v>290</v>
      </c>
      <c r="W804" s="443" t="s">
        <v>290</v>
      </c>
      <c r="X804" s="443" t="s">
        <v>290</v>
      </c>
      <c r="Y804" s="444" t="s">
        <v>290</v>
      </c>
    </row>
    <row r="805" spans="2:32" outlineLevel="1">
      <c r="B805" s="630" t="s">
        <v>543</v>
      </c>
      <c r="C805" s="1567" t="str">
        <f>IF('R8a - Net Debt input'!D505 = "","",'R8a - Net Debt input'!D505)</f>
        <v/>
      </c>
      <c r="D805" s="1544" t="e">
        <f>IF('R8a - Net Debt input'!#REF! = "","",'R8a - Net Debt input'!#REF!)</f>
        <v>#REF!</v>
      </c>
      <c r="E805" s="1544" t="e">
        <f>IF('R8a - Net Debt input'!#REF! = "","",'R8a - Net Debt input'!#REF!)</f>
        <v>#REF!</v>
      </c>
      <c r="F805" s="1544" t="e">
        <f>IF('R8a - Net Debt input'!#REF! = "","",'R8a - Net Debt input'!#REF!)</f>
        <v>#REF!</v>
      </c>
      <c r="G805" s="1544" t="e">
        <f>IF('R8a - Net Debt input'!#REF! = "","",'R8a - Net Debt input'!#REF!)</f>
        <v>#REF!</v>
      </c>
      <c r="H805" s="1544" t="e">
        <f>IF('R8a - Net Debt input'!#REF! = "","",'R8a - Net Debt input'!#REF!)</f>
        <v>#REF!</v>
      </c>
      <c r="I805" s="1602" t="e">
        <f>IF('R8a - Net Debt input'!#REF! = "","",'R8a - Net Debt input'!#REF!)</f>
        <v>#REF!</v>
      </c>
      <c r="J805" s="353"/>
      <c r="K805" s="353"/>
      <c r="L805" s="353"/>
      <c r="M805" s="1394">
        <v>0</v>
      </c>
      <c r="N805" s="1394">
        <v>0</v>
      </c>
      <c r="O805" s="1394">
        <v>0</v>
      </c>
      <c r="P805" s="1394">
        <v>0</v>
      </c>
      <c r="Q805" s="1394">
        <v>0</v>
      </c>
      <c r="R805" s="1394">
        <v>0</v>
      </c>
      <c r="S805" s="1394">
        <v>0</v>
      </c>
      <c r="T805" s="1394">
        <v>0</v>
      </c>
      <c r="U805" s="1394">
        <v>0</v>
      </c>
      <c r="V805" s="1394">
        <v>0</v>
      </c>
      <c r="W805" s="1394">
        <v>0</v>
      </c>
      <c r="X805" s="1394">
        <v>0</v>
      </c>
      <c r="Y805" s="1394">
        <v>0</v>
      </c>
      <c r="Z805" s="1506"/>
    </row>
    <row r="806" spans="2:32" outlineLevel="1">
      <c r="B806" s="630" t="s">
        <v>544</v>
      </c>
      <c r="C806" s="1567" t="str">
        <f>IF('R8a - Net Debt input'!D506 = "","",'R8a - Net Debt input'!D506)</f>
        <v/>
      </c>
      <c r="D806" s="1544" t="e">
        <f>IF('R8a - Net Debt input'!#REF! = "","",'R8a - Net Debt input'!#REF!)</f>
        <v>#REF!</v>
      </c>
      <c r="E806" s="1544" t="e">
        <f>IF('R8a - Net Debt input'!#REF! = "","",'R8a - Net Debt input'!#REF!)</f>
        <v>#REF!</v>
      </c>
      <c r="F806" s="1544" t="e">
        <f>IF('R8a - Net Debt input'!#REF! = "","",'R8a - Net Debt input'!#REF!)</f>
        <v>#REF!</v>
      </c>
      <c r="G806" s="1544" t="e">
        <f>IF('R8a - Net Debt input'!#REF! = "","",'R8a - Net Debt input'!#REF!)</f>
        <v>#REF!</v>
      </c>
      <c r="H806" s="1544" t="e">
        <f>IF('R8a - Net Debt input'!#REF! = "","",'R8a - Net Debt input'!#REF!)</f>
        <v>#REF!</v>
      </c>
      <c r="I806" s="1602" t="e">
        <f>IF('R8a - Net Debt input'!#REF! = "","",'R8a - Net Debt input'!#REF!)</f>
        <v>#REF!</v>
      </c>
      <c r="J806" s="353"/>
      <c r="K806" s="353"/>
      <c r="L806" s="353"/>
      <c r="M806" s="1394">
        <v>0</v>
      </c>
      <c r="N806" s="1394">
        <v>0</v>
      </c>
      <c r="O806" s="1394">
        <v>0</v>
      </c>
      <c r="P806" s="1394">
        <v>0</v>
      </c>
      <c r="Q806" s="1394">
        <v>0</v>
      </c>
      <c r="R806" s="1394">
        <v>0</v>
      </c>
      <c r="S806" s="1394">
        <v>0</v>
      </c>
      <c r="T806" s="1394">
        <v>0</v>
      </c>
      <c r="U806" s="1394">
        <v>0</v>
      </c>
      <c r="V806" s="1394">
        <v>0</v>
      </c>
      <c r="W806" s="1394">
        <v>0</v>
      </c>
      <c r="X806" s="1394">
        <v>0</v>
      </c>
      <c r="Y806" s="1394">
        <v>0</v>
      </c>
      <c r="Z806" s="1506"/>
    </row>
    <row r="807" spans="2:32" outlineLevel="1">
      <c r="B807" s="630" t="s">
        <v>545</v>
      </c>
      <c r="C807" s="1567" t="str">
        <f>IF('R8a - Net Debt input'!D507 = "","",'R8a - Net Debt input'!D507)</f>
        <v/>
      </c>
      <c r="D807" s="1544" t="str">
        <f>IF('R8a - Net Debt input'!E493 = "","",'R8a - Net Debt input'!E493)</f>
        <v/>
      </c>
      <c r="E807" s="1544" t="str">
        <f>IF('R8a - Net Debt input'!F493 = "","",'R8a - Net Debt input'!F493)</f>
        <v/>
      </c>
      <c r="F807" s="1544" t="str">
        <f>IF('R8a - Net Debt input'!G493 = "","",'R8a - Net Debt input'!G493)</f>
        <v/>
      </c>
      <c r="G807" s="1544" t="str">
        <f>IF('R8a - Net Debt input'!H493 = "","",'R8a - Net Debt input'!H493)</f>
        <v/>
      </c>
      <c r="H807" s="1544" t="str">
        <f>IF('R8a - Net Debt input'!I493 = "","",'R8a - Net Debt input'!I493)</f>
        <v/>
      </c>
      <c r="I807" s="1602" t="str">
        <f>IF('R8a - Net Debt input'!J493 = "","",'R8a - Net Debt input'!J493)</f>
        <v/>
      </c>
      <c r="J807" s="353"/>
      <c r="K807" s="353"/>
      <c r="L807" s="353"/>
      <c r="M807" s="1394">
        <v>0</v>
      </c>
      <c r="N807" s="1394">
        <v>0</v>
      </c>
      <c r="O807" s="1394">
        <v>0</v>
      </c>
      <c r="P807" s="1394">
        <v>0</v>
      </c>
      <c r="Q807" s="1394">
        <v>0</v>
      </c>
      <c r="R807" s="1394">
        <v>0</v>
      </c>
      <c r="S807" s="1394">
        <v>0</v>
      </c>
      <c r="T807" s="1394">
        <v>0</v>
      </c>
      <c r="U807" s="1394">
        <v>0</v>
      </c>
      <c r="V807" s="1394">
        <v>0</v>
      </c>
      <c r="W807" s="1394">
        <v>0</v>
      </c>
      <c r="X807" s="1394">
        <v>0</v>
      </c>
      <c r="Y807" s="1394">
        <v>0</v>
      </c>
      <c r="Z807" s="1506"/>
    </row>
    <row r="808" spans="2:32" outlineLevel="1">
      <c r="B808" s="630" t="s">
        <v>546</v>
      </c>
      <c r="C808" s="1567" t="str">
        <f>IF('R8a - Net Debt input'!D508 = "","",'R8a - Net Debt input'!D508)</f>
        <v/>
      </c>
      <c r="D808" s="1544" t="str">
        <f>IF('R8a - Net Debt input'!E494 = "","",'R8a - Net Debt input'!E494)</f>
        <v/>
      </c>
      <c r="E808" s="1544" t="str">
        <f>IF('R8a - Net Debt input'!F494 = "","",'R8a - Net Debt input'!F494)</f>
        <v/>
      </c>
      <c r="F808" s="1544" t="str">
        <f>IF('R8a - Net Debt input'!G494 = "","",'R8a - Net Debt input'!G494)</f>
        <v/>
      </c>
      <c r="G808" s="1544" t="str">
        <f>IF('R8a - Net Debt input'!H494 = "","",'R8a - Net Debt input'!H494)</f>
        <v/>
      </c>
      <c r="H808" s="1544" t="str">
        <f>IF('R8a - Net Debt input'!I494 = "","",'R8a - Net Debt input'!I494)</f>
        <v/>
      </c>
      <c r="I808" s="1602" t="str">
        <f>IF('R8a - Net Debt input'!J494 = "","",'R8a - Net Debt input'!J494)</f>
        <v/>
      </c>
      <c r="J808" s="353"/>
      <c r="K808" s="353"/>
      <c r="L808" s="353"/>
      <c r="M808" s="1394">
        <v>0</v>
      </c>
      <c r="N808" s="1394">
        <v>0</v>
      </c>
      <c r="O808" s="1394">
        <v>0</v>
      </c>
      <c r="P808" s="1394">
        <v>0</v>
      </c>
      <c r="Q808" s="1394">
        <v>0</v>
      </c>
      <c r="R808" s="1394">
        <v>0</v>
      </c>
      <c r="S808" s="1394">
        <v>0</v>
      </c>
      <c r="T808" s="1394">
        <v>0</v>
      </c>
      <c r="U808" s="1394">
        <v>0</v>
      </c>
      <c r="V808" s="1394">
        <v>0</v>
      </c>
      <c r="W808" s="1394">
        <v>0</v>
      </c>
      <c r="X808" s="1394">
        <v>0</v>
      </c>
      <c r="Y808" s="1394">
        <v>0</v>
      </c>
      <c r="Z808" s="1506"/>
    </row>
    <row r="809" spans="2:32" outlineLevel="1">
      <c r="B809" s="632" t="s">
        <v>547</v>
      </c>
      <c r="C809" s="1567" t="s">
        <v>403</v>
      </c>
      <c r="D809" s="1544"/>
      <c r="E809" s="1544"/>
      <c r="F809" s="1544"/>
      <c r="G809" s="1544"/>
      <c r="H809" s="1544"/>
      <c r="I809" s="1602"/>
      <c r="J809" s="353"/>
      <c r="K809" s="353"/>
      <c r="L809" s="353"/>
      <c r="M809" s="1394">
        <v>0</v>
      </c>
      <c r="N809" s="1394">
        <v>0</v>
      </c>
      <c r="O809" s="1394">
        <v>0</v>
      </c>
      <c r="P809" s="1394">
        <v>0</v>
      </c>
      <c r="Q809" s="1394">
        <v>0</v>
      </c>
      <c r="R809" s="1394">
        <v>0</v>
      </c>
      <c r="S809" s="1394">
        <v>0</v>
      </c>
      <c r="T809" s="1394">
        <v>0</v>
      </c>
      <c r="U809" s="1394">
        <v>0</v>
      </c>
      <c r="V809" s="1394">
        <v>0</v>
      </c>
      <c r="W809" s="1394">
        <v>0</v>
      </c>
      <c r="X809" s="1394">
        <v>0</v>
      </c>
      <c r="Y809" s="1394">
        <v>0</v>
      </c>
      <c r="Z809" s="1506"/>
    </row>
    <row r="810" spans="2:32" s="346" customFormat="1">
      <c r="B810" s="391"/>
      <c r="E810" s="391"/>
      <c r="F810" s="391"/>
      <c r="G810" s="391"/>
      <c r="H810" s="391"/>
      <c r="L810" s="392" t="s">
        <v>548</v>
      </c>
      <c r="M810" s="1385">
        <f t="shared" ref="M810:Y810" si="102">SUM(M805:M809)</f>
        <v>0</v>
      </c>
      <c r="N810" s="1385">
        <f t="shared" si="102"/>
        <v>0</v>
      </c>
      <c r="O810" s="1385">
        <f t="shared" si="102"/>
        <v>0</v>
      </c>
      <c r="P810" s="1385">
        <f t="shared" si="102"/>
        <v>0</v>
      </c>
      <c r="Q810" s="1385">
        <f t="shared" si="102"/>
        <v>0</v>
      </c>
      <c r="R810" s="1385">
        <f t="shared" si="102"/>
        <v>0</v>
      </c>
      <c r="S810" s="1385">
        <f t="shared" si="102"/>
        <v>0</v>
      </c>
      <c r="T810" s="1385">
        <f t="shared" si="102"/>
        <v>0</v>
      </c>
      <c r="U810" s="1385">
        <f t="shared" si="102"/>
        <v>0</v>
      </c>
      <c r="V810" s="1385">
        <f t="shared" si="102"/>
        <v>0</v>
      </c>
      <c r="W810" s="1385">
        <f t="shared" si="102"/>
        <v>0</v>
      </c>
      <c r="X810" s="1385">
        <f t="shared" si="102"/>
        <v>0</v>
      </c>
      <c r="Y810" s="1385">
        <f t="shared" si="102"/>
        <v>0</v>
      </c>
      <c r="Z810" s="1506"/>
    </row>
    <row r="811" spans="2:32" s="374" customFormat="1" outlineLevel="1">
      <c r="B811" s="353"/>
      <c r="C811" s="373"/>
      <c r="E811" s="356"/>
      <c r="F811" s="356"/>
      <c r="L811" s="1515"/>
      <c r="M811" s="1516"/>
      <c r="N811" s="1516"/>
      <c r="O811" s="1516"/>
      <c r="P811" s="1516"/>
      <c r="Q811" s="1516"/>
      <c r="R811" s="1516"/>
      <c r="S811" s="1516"/>
      <c r="T811" s="1516"/>
      <c r="U811" s="1516"/>
      <c r="V811" s="1516"/>
      <c r="W811" s="1516"/>
      <c r="X811" s="1516"/>
      <c r="Y811" s="1516"/>
      <c r="Z811" s="356"/>
      <c r="AA811" s="356"/>
      <c r="AB811" s="356"/>
      <c r="AC811" s="356"/>
      <c r="AD811" s="356"/>
      <c r="AE811" s="356"/>
      <c r="AF811" s="356"/>
    </row>
    <row r="812" spans="2:32" ht="16.2">
      <c r="B812" s="532" t="s">
        <v>346</v>
      </c>
      <c r="C812" s="524"/>
      <c r="D812" s="525"/>
      <c r="E812" s="533"/>
      <c r="F812" s="533"/>
      <c r="G812" s="522"/>
      <c r="H812" s="522"/>
      <c r="I812" s="522"/>
      <c r="J812" s="522"/>
      <c r="K812" s="522"/>
      <c r="L812" s="525"/>
      <c r="M812" s="524"/>
      <c r="N812" s="524"/>
      <c r="O812" s="524"/>
      <c r="P812" s="524"/>
      <c r="Q812" s="524"/>
      <c r="R812" s="524"/>
      <c r="S812" s="524"/>
      <c r="T812" s="524"/>
      <c r="U812" s="590"/>
      <c r="V812" s="524"/>
      <c r="W812" s="524"/>
      <c r="X812" s="524"/>
      <c r="Y812" s="524"/>
    </row>
    <row r="813" spans="2:32" s="374" customFormat="1" ht="16.2">
      <c r="B813" s="556"/>
      <c r="C813" s="353"/>
      <c r="D813" s="377"/>
      <c r="E813" s="376"/>
      <c r="F813" s="376"/>
      <c r="L813" s="377"/>
      <c r="M813" s="353"/>
      <c r="N813" s="353"/>
      <c r="O813" s="353"/>
      <c r="P813" s="353"/>
      <c r="Q813" s="353"/>
      <c r="R813" s="353"/>
      <c r="S813" s="353"/>
      <c r="T813" s="353"/>
      <c r="U813" s="574"/>
      <c r="V813" s="353"/>
      <c r="W813" s="353"/>
      <c r="X813" s="353"/>
      <c r="Y813" s="353"/>
    </row>
    <row r="814" spans="2:32" outlineLevel="1">
      <c r="B814" s="361" t="s">
        <v>347</v>
      </c>
      <c r="D814" s="360"/>
      <c r="L814" s="346"/>
      <c r="M814" s="442" t="s">
        <v>290</v>
      </c>
      <c r="N814" s="443" t="s">
        <v>290</v>
      </c>
      <c r="O814" s="443" t="s">
        <v>290</v>
      </c>
      <c r="P814" s="443" t="s">
        <v>290</v>
      </c>
      <c r="Q814" s="443" t="s">
        <v>290</v>
      </c>
      <c r="R814" s="443" t="s">
        <v>290</v>
      </c>
      <c r="S814" s="443" t="s">
        <v>290</v>
      </c>
      <c r="T814" s="568" t="s">
        <v>290</v>
      </c>
      <c r="U814" s="591" t="s">
        <v>290</v>
      </c>
      <c r="V814" s="443" t="s">
        <v>290</v>
      </c>
      <c r="W814" s="443" t="s">
        <v>290</v>
      </c>
      <c r="X814" s="443" t="s">
        <v>290</v>
      </c>
      <c r="Y814" s="444" t="s">
        <v>290</v>
      </c>
    </row>
    <row r="815" spans="2:32" outlineLevel="1">
      <c r="C815" s="473" t="s">
        <v>348</v>
      </c>
      <c r="D815" s="474"/>
      <c r="E815" s="475"/>
      <c r="F815" s="452"/>
      <c r="G815" s="452"/>
      <c r="H815" s="452"/>
      <c r="I815" s="452"/>
      <c r="J815" s="452"/>
      <c r="K815" s="452"/>
      <c r="L815" s="452"/>
      <c r="M815" s="1394">
        <v>0</v>
      </c>
      <c r="N815" s="1394">
        <v>0</v>
      </c>
      <c r="O815" s="1394">
        <v>0</v>
      </c>
      <c r="P815" s="1394">
        <v>0</v>
      </c>
      <c r="Q815" s="1394">
        <v>0</v>
      </c>
      <c r="R815" s="1394">
        <v>0</v>
      </c>
      <c r="S815" s="1394">
        <v>0</v>
      </c>
      <c r="T815" s="1394">
        <v>0</v>
      </c>
      <c r="U815" s="1394">
        <v>0</v>
      </c>
      <c r="V815" s="1394">
        <v>0</v>
      </c>
      <c r="W815" s="1394">
        <v>0</v>
      </c>
      <c r="X815" s="1394">
        <v>0</v>
      </c>
      <c r="Y815" s="1394">
        <v>0</v>
      </c>
      <c r="Z815" s="1506"/>
      <c r="AA815" s="357"/>
    </row>
    <row r="816" spans="2:32" outlineLevel="1">
      <c r="C816" s="473" t="s">
        <v>349</v>
      </c>
      <c r="D816" s="474"/>
      <c r="E816" s="475"/>
      <c r="F816" s="475"/>
      <c r="G816" s="452"/>
      <c r="H816" s="452"/>
      <c r="I816" s="452"/>
      <c r="J816" s="452"/>
      <c r="K816" s="452"/>
      <c r="L816" s="452"/>
      <c r="M816" s="1394">
        <v>0</v>
      </c>
      <c r="N816" s="1394">
        <v>0</v>
      </c>
      <c r="O816" s="1394">
        <v>0</v>
      </c>
      <c r="P816" s="1394">
        <v>0</v>
      </c>
      <c r="Q816" s="1394">
        <v>0</v>
      </c>
      <c r="R816" s="1394">
        <v>0</v>
      </c>
      <c r="S816" s="1394">
        <v>0</v>
      </c>
      <c r="T816" s="1394">
        <v>0</v>
      </c>
      <c r="U816" s="1394">
        <v>0</v>
      </c>
      <c r="V816" s="1394">
        <v>0</v>
      </c>
      <c r="W816" s="1394">
        <v>0</v>
      </c>
      <c r="X816" s="1394">
        <v>0</v>
      </c>
      <c r="Y816" s="1394">
        <v>0</v>
      </c>
      <c r="Z816" s="1506"/>
      <c r="AA816" s="357"/>
    </row>
    <row r="817" spans="2:27" outlineLevel="1">
      <c r="B817" s="363" t="s">
        <v>285</v>
      </c>
      <c r="C817" s="452" t="s">
        <v>287</v>
      </c>
      <c r="D817" s="474"/>
      <c r="E817" s="475"/>
      <c r="F817" s="475"/>
      <c r="G817" s="452"/>
      <c r="H817" s="452"/>
      <c r="I817" s="452"/>
      <c r="J817" s="452"/>
      <c r="K817" s="452"/>
      <c r="L817" s="452"/>
      <c r="M817" s="1385">
        <f t="shared" ref="M817:Y817" si="103">M86</f>
        <v>296</v>
      </c>
      <c r="N817" s="1385">
        <f t="shared" si="103"/>
        <v>247</v>
      </c>
      <c r="O817" s="1385">
        <f t="shared" si="103"/>
        <v>211</v>
      </c>
      <c r="P817" s="1385">
        <f t="shared" si="103"/>
        <v>210</v>
      </c>
      <c r="Q817" s="1385">
        <f t="shared" si="103"/>
        <v>213.1</v>
      </c>
      <c r="R817" s="1385">
        <f t="shared" si="103"/>
        <v>173.29999999999998</v>
      </c>
      <c r="S817" s="1385">
        <f t="shared" si="103"/>
        <v>170.3</v>
      </c>
      <c r="T817" s="1385">
        <f t="shared" si="103"/>
        <v>160.69999999999996</v>
      </c>
      <c r="U817" s="1385">
        <f t="shared" si="103"/>
        <v>194.66721708999978</v>
      </c>
      <c r="V817" s="1385">
        <f t="shared" si="103"/>
        <v>194.77226385000006</v>
      </c>
      <c r="W817" s="1385">
        <f t="shared" si="103"/>
        <v>175.45750449000002</v>
      </c>
      <c r="X817" s="1385">
        <f t="shared" si="103"/>
        <v>167.7926411248001</v>
      </c>
      <c r="Y817" s="1385">
        <f t="shared" si="103"/>
        <v>168.59890850389604</v>
      </c>
      <c r="Z817" s="1506"/>
      <c r="AA817" s="364">
        <f>AA86</f>
        <v>0</v>
      </c>
    </row>
    <row r="818" spans="2:27" outlineLevel="1">
      <c r="B818" s="363" t="s">
        <v>285</v>
      </c>
      <c r="C818" s="473" t="s">
        <v>350</v>
      </c>
      <c r="D818" s="474"/>
      <c r="E818" s="475"/>
      <c r="F818" s="475"/>
      <c r="G818" s="452"/>
      <c r="H818" s="452"/>
      <c r="I818" s="452"/>
      <c r="J818" s="452"/>
      <c r="K818" s="452"/>
      <c r="L818" s="452"/>
      <c r="M818" s="1385">
        <f t="shared" ref="M818:Y818" si="104">M179</f>
        <v>9</v>
      </c>
      <c r="N818" s="1385">
        <f t="shared" si="104"/>
        <v>5</v>
      </c>
      <c r="O818" s="1385">
        <f t="shared" si="104"/>
        <v>8</v>
      </c>
      <c r="P818" s="1385">
        <f t="shared" si="104"/>
        <v>38</v>
      </c>
      <c r="Q818" s="1385">
        <f t="shared" si="104"/>
        <v>53.5</v>
      </c>
      <c r="R818" s="1385">
        <f t="shared" si="104"/>
        <v>44.5</v>
      </c>
      <c r="S818" s="1385">
        <f t="shared" si="104"/>
        <v>40.700000000000003</v>
      </c>
      <c r="T818" s="1385">
        <f t="shared" si="104"/>
        <v>33.700000000000003</v>
      </c>
      <c r="U818" s="1385">
        <f t="shared" si="104"/>
        <v>39.249248370655728</v>
      </c>
      <c r="V818" s="1385">
        <f t="shared" si="104"/>
        <v>36.866163239508197</v>
      </c>
      <c r="W818" s="1385">
        <f t="shared" si="104"/>
        <v>33.862380620000003</v>
      </c>
      <c r="X818" s="1385">
        <f t="shared" si="104"/>
        <v>32.398758170000001</v>
      </c>
      <c r="Y818" s="1385">
        <f t="shared" si="104"/>
        <v>31.37760956</v>
      </c>
      <c r="Z818" s="1506"/>
      <c r="AA818" s="364">
        <f>AA179</f>
        <v>0</v>
      </c>
    </row>
    <row r="819" spans="2:27" outlineLevel="1">
      <c r="B819" s="363" t="s">
        <v>311</v>
      </c>
      <c r="C819" s="473" t="s">
        <v>351</v>
      </c>
      <c r="D819" s="474"/>
      <c r="E819" s="475"/>
      <c r="F819" s="475"/>
      <c r="G819" s="452"/>
      <c r="H819" s="452"/>
      <c r="I819" s="452"/>
      <c r="J819" s="452"/>
      <c r="K819" s="452"/>
      <c r="L819" s="452"/>
      <c r="M819" s="1385">
        <f t="shared" ref="M819:Y819" si="105">M215</f>
        <v>0</v>
      </c>
      <c r="N819" s="1385">
        <f t="shared" si="105"/>
        <v>0</v>
      </c>
      <c r="O819" s="1385">
        <f t="shared" si="105"/>
        <v>0</v>
      </c>
      <c r="P819" s="1385">
        <f t="shared" si="105"/>
        <v>0</v>
      </c>
      <c r="Q819" s="1385">
        <f t="shared" si="105"/>
        <v>17</v>
      </c>
      <c r="R819" s="1385">
        <f t="shared" si="105"/>
        <v>26</v>
      </c>
      <c r="S819" s="1385">
        <f t="shared" si="105"/>
        <v>16.543689999999998</v>
      </c>
      <c r="T819" s="1385">
        <f t="shared" si="105"/>
        <v>2.423899</v>
      </c>
      <c r="U819" s="1385">
        <f t="shared" si="105"/>
        <v>0</v>
      </c>
      <c r="V819" s="1385">
        <f t="shared" si="105"/>
        <v>0</v>
      </c>
      <c r="W819" s="1385">
        <f t="shared" si="105"/>
        <v>0</v>
      </c>
      <c r="X819" s="1385">
        <f t="shared" si="105"/>
        <v>0</v>
      </c>
      <c r="Y819" s="1385">
        <f t="shared" si="105"/>
        <v>0</v>
      </c>
      <c r="Z819" s="1506"/>
      <c r="AA819" s="364">
        <f>AA215</f>
        <v>0</v>
      </c>
    </row>
    <row r="820" spans="2:27" outlineLevel="1">
      <c r="B820" s="363" t="s">
        <v>713</v>
      </c>
      <c r="C820" s="473" t="s">
        <v>715</v>
      </c>
      <c r="D820" s="474"/>
      <c r="E820" s="475"/>
      <c r="F820" s="475"/>
      <c r="G820" s="452"/>
      <c r="H820" s="452"/>
      <c r="I820" s="452"/>
      <c r="J820" s="452"/>
      <c r="K820" s="452"/>
      <c r="L820" s="452"/>
      <c r="M820" s="1385">
        <f t="shared" ref="M820:Y820" si="106">SUM( M372,M543,M685,M714,M738,M769,M800)</f>
        <v>-28</v>
      </c>
      <c r="N820" s="1385">
        <f t="shared" si="106"/>
        <v>-34</v>
      </c>
      <c r="O820" s="1385">
        <f t="shared" si="106"/>
        <v>-19</v>
      </c>
      <c r="P820" s="1385">
        <f t="shared" si="106"/>
        <v>-15</v>
      </c>
      <c r="Q820" s="1385">
        <f t="shared" si="106"/>
        <v>-19.458311559999999</v>
      </c>
      <c r="R820" s="1385">
        <f t="shared" si="106"/>
        <v>-17.400000000000006</v>
      </c>
      <c r="S820" s="1385">
        <f t="shared" si="106"/>
        <v>-5.5999999999999961</v>
      </c>
      <c r="T820" s="1385">
        <f t="shared" si="106"/>
        <v>-9.7999999999999989</v>
      </c>
      <c r="U820" s="1385">
        <f t="shared" si="106"/>
        <v>-7.119354623415493</v>
      </c>
      <c r="V820" s="1385">
        <f t="shared" si="106"/>
        <v>-4.0210571534154944</v>
      </c>
      <c r="W820" s="1385">
        <f t="shared" si="106"/>
        <v>2.0902193289262261</v>
      </c>
      <c r="X820" s="1385">
        <f t="shared" si="106"/>
        <v>8.9442640793110915</v>
      </c>
      <c r="Y820" s="1385">
        <f t="shared" si="106"/>
        <v>7.4079707793110918</v>
      </c>
      <c r="Z820" s="1506"/>
      <c r="AA820" s="364"/>
    </row>
    <row r="821" spans="2:27" outlineLevel="1">
      <c r="C821" s="844" t="s">
        <v>352</v>
      </c>
      <c r="D821" s="845"/>
      <c r="E821" s="846"/>
      <c r="F821" s="846"/>
      <c r="G821" s="452"/>
      <c r="H821" s="452"/>
      <c r="I821" s="452"/>
      <c r="J821" s="452"/>
      <c r="K821" s="452"/>
      <c r="L821" s="452"/>
      <c r="M821" s="1394">
        <v>0</v>
      </c>
      <c r="N821" s="1394">
        <v>0</v>
      </c>
      <c r="O821" s="1394">
        <v>0</v>
      </c>
      <c r="P821" s="1394">
        <v>0</v>
      </c>
      <c r="Q821" s="1394">
        <v>0</v>
      </c>
      <c r="R821" s="1394">
        <v>0</v>
      </c>
      <c r="S821" s="1394">
        <v>0</v>
      </c>
      <c r="T821" s="1394">
        <v>0</v>
      </c>
      <c r="U821" s="1394">
        <v>0</v>
      </c>
      <c r="V821" s="1394">
        <v>0</v>
      </c>
      <c r="W821" s="1394">
        <v>0</v>
      </c>
      <c r="X821" s="1394">
        <v>0</v>
      </c>
      <c r="Y821" s="1394">
        <v>0</v>
      </c>
      <c r="Z821" s="1506"/>
      <c r="AA821" s="357"/>
    </row>
    <row r="822" spans="2:27" outlineLevel="1">
      <c r="C822" s="844" t="s">
        <v>352</v>
      </c>
      <c r="D822" s="845"/>
      <c r="E822" s="846"/>
      <c r="F822" s="846"/>
      <c r="G822" s="452"/>
      <c r="H822" s="452"/>
      <c r="I822" s="452"/>
      <c r="J822" s="452"/>
      <c r="K822" s="452"/>
      <c r="L822" s="452"/>
      <c r="M822" s="1394">
        <v>0</v>
      </c>
      <c r="N822" s="1394">
        <v>0</v>
      </c>
      <c r="O822" s="1394">
        <v>0</v>
      </c>
      <c r="P822" s="1394">
        <v>0</v>
      </c>
      <c r="Q822" s="1394">
        <v>0</v>
      </c>
      <c r="R822" s="1394">
        <v>0</v>
      </c>
      <c r="S822" s="1394">
        <v>0</v>
      </c>
      <c r="T822" s="1394">
        <v>0</v>
      </c>
      <c r="U822" s="1394">
        <v>0</v>
      </c>
      <c r="V822" s="1394">
        <v>0</v>
      </c>
      <c r="W822" s="1394">
        <v>0</v>
      </c>
      <c r="X822" s="1394">
        <v>0</v>
      </c>
      <c r="Y822" s="1394">
        <v>0</v>
      </c>
      <c r="Z822" s="1506"/>
      <c r="AA822" s="357"/>
    </row>
    <row r="823" spans="2:27" outlineLevel="1">
      <c r="C823" s="844" t="s">
        <v>352</v>
      </c>
      <c r="D823" s="845"/>
      <c r="E823" s="846"/>
      <c r="F823" s="846"/>
      <c r="G823" s="452"/>
      <c r="H823" s="452"/>
      <c r="I823" s="452"/>
      <c r="J823" s="452"/>
      <c r="K823" s="452"/>
      <c r="L823" s="452"/>
      <c r="M823" s="1394">
        <v>0</v>
      </c>
      <c r="N823" s="1394">
        <v>0</v>
      </c>
      <c r="O823" s="1394">
        <v>0</v>
      </c>
      <c r="P823" s="1394">
        <v>0</v>
      </c>
      <c r="Q823" s="1394">
        <v>0</v>
      </c>
      <c r="R823" s="1394">
        <v>0</v>
      </c>
      <c r="S823" s="1394">
        <v>0</v>
      </c>
      <c r="T823" s="1394">
        <v>0</v>
      </c>
      <c r="U823" s="1394">
        <v>0</v>
      </c>
      <c r="V823" s="1394">
        <v>0</v>
      </c>
      <c r="W823" s="1394">
        <v>0</v>
      </c>
      <c r="X823" s="1394">
        <v>0</v>
      </c>
      <c r="Y823" s="1394">
        <v>0</v>
      </c>
      <c r="Z823" s="1506"/>
      <c r="AA823" s="357"/>
    </row>
    <row r="824" spans="2:27" outlineLevel="1">
      <c r="C824" s="844" t="s">
        <v>352</v>
      </c>
      <c r="D824" s="845"/>
      <c r="E824" s="846"/>
      <c r="F824" s="846"/>
      <c r="G824" s="452"/>
      <c r="H824" s="452"/>
      <c r="I824" s="452"/>
      <c r="J824" s="452"/>
      <c r="K824" s="452"/>
      <c r="L824" s="452"/>
      <c r="M824" s="1394">
        <v>0</v>
      </c>
      <c r="N824" s="1394">
        <v>0</v>
      </c>
      <c r="O824" s="1394">
        <v>0</v>
      </c>
      <c r="P824" s="1394">
        <v>0</v>
      </c>
      <c r="Q824" s="1394">
        <v>0</v>
      </c>
      <c r="R824" s="1394">
        <v>0</v>
      </c>
      <c r="S824" s="1394">
        <v>0</v>
      </c>
      <c r="T824" s="1394">
        <v>0</v>
      </c>
      <c r="U824" s="1394">
        <v>0</v>
      </c>
      <c r="V824" s="1394">
        <v>0</v>
      </c>
      <c r="W824" s="1394">
        <v>0</v>
      </c>
      <c r="X824" s="1394">
        <v>0</v>
      </c>
      <c r="Y824" s="1394">
        <v>0</v>
      </c>
      <c r="Z824" s="1506"/>
      <c r="AA824" s="357"/>
    </row>
    <row r="825" spans="2:27" outlineLevel="1">
      <c r="C825" s="844" t="s">
        <v>352</v>
      </c>
      <c r="D825" s="845"/>
      <c r="E825" s="846"/>
      <c r="F825" s="846"/>
      <c r="G825" s="452"/>
      <c r="H825" s="452"/>
      <c r="I825" s="452"/>
      <c r="J825" s="452"/>
      <c r="K825" s="452"/>
      <c r="L825" s="452"/>
      <c r="M825" s="1394">
        <v>0</v>
      </c>
      <c r="N825" s="1394">
        <v>0</v>
      </c>
      <c r="O825" s="1394">
        <v>0</v>
      </c>
      <c r="P825" s="1394">
        <v>0</v>
      </c>
      <c r="Q825" s="1394">
        <v>0</v>
      </c>
      <c r="R825" s="1394">
        <v>0</v>
      </c>
      <c r="S825" s="1394">
        <v>0</v>
      </c>
      <c r="T825" s="1394">
        <v>0</v>
      </c>
      <c r="U825" s="1394">
        <v>0</v>
      </c>
      <c r="V825" s="1394">
        <v>0</v>
      </c>
      <c r="W825" s="1394">
        <v>0</v>
      </c>
      <c r="X825" s="1394">
        <v>0</v>
      </c>
      <c r="Y825" s="1394">
        <v>0</v>
      </c>
      <c r="Z825" s="1506"/>
      <c r="AA825" s="357"/>
    </row>
    <row r="826" spans="2:27" outlineLevel="1">
      <c r="C826" s="476" t="s">
        <v>727</v>
      </c>
      <c r="D826" s="474"/>
      <c r="E826" s="475"/>
      <c r="F826" s="475"/>
      <c r="G826" s="452"/>
      <c r="H826" s="452"/>
      <c r="I826" s="452"/>
      <c r="J826" s="452"/>
      <c r="K826" s="452"/>
      <c r="L826" s="452"/>
      <c r="M826" s="1385">
        <f t="shared" ref="M826:Y826" si="107">SUM(M815:M825)</f>
        <v>277</v>
      </c>
      <c r="N826" s="1385">
        <f t="shared" si="107"/>
        <v>218</v>
      </c>
      <c r="O826" s="1385">
        <f t="shared" si="107"/>
        <v>200</v>
      </c>
      <c r="P826" s="1385">
        <f t="shared" si="107"/>
        <v>233</v>
      </c>
      <c r="Q826" s="1385">
        <f t="shared" si="107"/>
        <v>264.14168844000005</v>
      </c>
      <c r="R826" s="1385">
        <f t="shared" si="107"/>
        <v>226.39999999999998</v>
      </c>
      <c r="S826" s="1385">
        <f t="shared" si="107"/>
        <v>221.94369</v>
      </c>
      <c r="T826" s="1385">
        <f t="shared" si="107"/>
        <v>187.02389899999997</v>
      </c>
      <c r="U826" s="1385">
        <f t="shared" si="107"/>
        <v>226.79711083724001</v>
      </c>
      <c r="V826" s="1385">
        <f t="shared" si="107"/>
        <v>227.61736993609276</v>
      </c>
      <c r="W826" s="1385">
        <f t="shared" si="107"/>
        <v>211.41010443892625</v>
      </c>
      <c r="X826" s="1385">
        <f t="shared" si="107"/>
        <v>209.1356633741112</v>
      </c>
      <c r="Y826" s="1385">
        <f t="shared" si="107"/>
        <v>207.38448884320712</v>
      </c>
      <c r="Z826" s="1506"/>
      <c r="AA826" s="358">
        <f>SUM(AA815:AA821)</f>
        <v>0</v>
      </c>
    </row>
    <row r="827" spans="2:27" outlineLevel="1">
      <c r="C827" s="473" t="s">
        <v>353</v>
      </c>
      <c r="D827" s="474"/>
      <c r="E827" s="475"/>
      <c r="F827" s="475"/>
      <c r="G827" s="452"/>
      <c r="H827" s="452"/>
      <c r="I827" s="452"/>
      <c r="J827" s="452"/>
      <c r="K827" s="452"/>
      <c r="L827" s="452"/>
      <c r="M827" s="1394">
        <v>26</v>
      </c>
      <c r="N827" s="1394">
        <v>19</v>
      </c>
      <c r="O827" s="1394">
        <v>14</v>
      </c>
      <c r="P827" s="1394">
        <v>7</v>
      </c>
      <c r="Q827" s="1394">
        <v>11</v>
      </c>
      <c r="R827" s="1394">
        <v>-2.0000000400000002</v>
      </c>
      <c r="S827" s="1394">
        <v>0</v>
      </c>
      <c r="T827" s="1394">
        <v>-9.9999999600000002</v>
      </c>
      <c r="U827" s="1394">
        <v>-9.9999999600000002</v>
      </c>
      <c r="V827" s="1394">
        <v>-9.9999999600000002</v>
      </c>
      <c r="W827" s="1394">
        <v>-9.9999999600000002</v>
      </c>
      <c r="X827" s="1394">
        <v>-9.9999999600000002</v>
      </c>
      <c r="Y827" s="1394">
        <v>-9.9999999600000002</v>
      </c>
      <c r="Z827" s="1506"/>
      <c r="AA827" s="357"/>
    </row>
    <row r="828" spans="2:27" outlineLevel="1">
      <c r="C828" s="473" t="s">
        <v>354</v>
      </c>
      <c r="D828" s="474"/>
      <c r="E828" s="475"/>
      <c r="F828" s="475"/>
      <c r="G828" s="452"/>
      <c r="H828" s="452"/>
      <c r="I828" s="452"/>
      <c r="J828" s="452"/>
      <c r="K828" s="452"/>
      <c r="L828" s="452"/>
      <c r="M828" s="1394">
        <v>4</v>
      </c>
      <c r="N828" s="1394">
        <v>3</v>
      </c>
      <c r="O828" s="1394">
        <v>4</v>
      </c>
      <c r="P828" s="1394">
        <v>4</v>
      </c>
      <c r="Q828" s="1394">
        <v>2</v>
      </c>
      <c r="R828" s="1394">
        <v>1.2311780000000001</v>
      </c>
      <c r="S828" s="1394">
        <v>1.9960165400000001</v>
      </c>
      <c r="T828" s="1394">
        <v>1.8720300000000001</v>
      </c>
      <c r="U828" s="1394">
        <v>1.8720300000000001</v>
      </c>
      <c r="V828" s="1394">
        <v>1.8720300000000001</v>
      </c>
      <c r="W828" s="1394">
        <v>1.8720300000000001</v>
      </c>
      <c r="X828" s="1394">
        <v>1.8720300000000001</v>
      </c>
      <c r="Y828" s="1394">
        <v>1.8720300000000001</v>
      </c>
      <c r="Z828" s="1506"/>
      <c r="AA828" s="357"/>
    </row>
    <row r="829" spans="2:27" outlineLevel="1">
      <c r="C829" s="473" t="s">
        <v>355</v>
      </c>
      <c r="D829" s="474"/>
      <c r="E829" s="475"/>
      <c r="F829" s="475"/>
      <c r="G829" s="452"/>
      <c r="H829" s="452"/>
      <c r="I829" s="452"/>
      <c r="J829" s="452"/>
      <c r="K829" s="452"/>
      <c r="L829" s="452"/>
      <c r="M829" s="1394">
        <v>0</v>
      </c>
      <c r="N829" s="1394">
        <v>63</v>
      </c>
      <c r="O829" s="1394">
        <v>0</v>
      </c>
      <c r="P829" s="1394">
        <v>481</v>
      </c>
      <c r="Q829" s="1394">
        <v>0</v>
      </c>
      <c r="R829" s="1394">
        <v>0</v>
      </c>
      <c r="S829" s="1394">
        <v>0</v>
      </c>
      <c r="T829" s="1394">
        <v>0</v>
      </c>
      <c r="U829" s="1394">
        <v>0</v>
      </c>
      <c r="V829" s="1394">
        <v>0</v>
      </c>
      <c r="W829" s="1394">
        <v>0</v>
      </c>
      <c r="X829" s="1394">
        <v>0</v>
      </c>
      <c r="Y829" s="1394">
        <v>0</v>
      </c>
      <c r="Z829" s="1506"/>
      <c r="AA829" s="357"/>
    </row>
    <row r="830" spans="2:27" outlineLevel="1">
      <c r="C830" s="473" t="s">
        <v>356</v>
      </c>
      <c r="D830" s="474"/>
      <c r="E830" s="475"/>
      <c r="F830" s="475"/>
      <c r="G830" s="452"/>
      <c r="H830" s="452"/>
      <c r="I830" s="452"/>
      <c r="J830" s="452"/>
      <c r="K830" s="452"/>
      <c r="L830" s="452"/>
      <c r="M830" s="1394">
        <v>0</v>
      </c>
      <c r="N830" s="1394">
        <v>0</v>
      </c>
      <c r="O830" s="1394">
        <v>0</v>
      </c>
      <c r="P830" s="1394">
        <v>0</v>
      </c>
      <c r="Q830" s="1394">
        <v>0</v>
      </c>
      <c r="R830" s="1394">
        <v>0</v>
      </c>
      <c r="S830" s="1394">
        <v>0</v>
      </c>
      <c r="T830" s="1394">
        <v>0</v>
      </c>
      <c r="U830" s="1394">
        <v>0</v>
      </c>
      <c r="V830" s="1394">
        <v>0</v>
      </c>
      <c r="W830" s="1394">
        <v>0</v>
      </c>
      <c r="X830" s="1394">
        <v>0</v>
      </c>
      <c r="Y830" s="1394">
        <v>0</v>
      </c>
      <c r="Z830" s="1506"/>
      <c r="AA830" s="357"/>
    </row>
    <row r="831" spans="2:27" outlineLevel="1">
      <c r="C831" s="473" t="s">
        <v>357</v>
      </c>
      <c r="D831" s="474"/>
      <c r="E831" s="475"/>
      <c r="F831" s="475"/>
      <c r="G831" s="452"/>
      <c r="H831" s="452"/>
      <c r="I831" s="452"/>
      <c r="J831" s="452"/>
      <c r="K831" s="452"/>
      <c r="L831" s="452"/>
      <c r="M831" s="1394">
        <v>0</v>
      </c>
      <c r="N831" s="1394">
        <v>0</v>
      </c>
      <c r="O831" s="1394">
        <v>0</v>
      </c>
      <c r="P831" s="1394">
        <v>0</v>
      </c>
      <c r="Q831" s="1394">
        <v>0</v>
      </c>
      <c r="R831" s="1394">
        <v>2.7196479500000001</v>
      </c>
      <c r="S831" s="1394">
        <v>0</v>
      </c>
      <c r="T831" s="1394">
        <v>0</v>
      </c>
      <c r="U831" s="1394">
        <v>0</v>
      </c>
      <c r="V831" s="1394">
        <v>0</v>
      </c>
      <c r="W831" s="1394">
        <v>0</v>
      </c>
      <c r="X831" s="1394">
        <v>0</v>
      </c>
      <c r="Y831" s="1394">
        <v>0</v>
      </c>
      <c r="Z831" s="1506"/>
      <c r="AA831" s="357"/>
    </row>
    <row r="832" spans="2:27" outlineLevel="1">
      <c r="C832" s="473" t="s">
        <v>358</v>
      </c>
      <c r="D832" s="474"/>
      <c r="E832" s="475"/>
      <c r="F832" s="475"/>
      <c r="G832" s="452"/>
      <c r="H832" s="452"/>
      <c r="I832" s="452"/>
      <c r="J832" s="452"/>
      <c r="K832" s="452"/>
      <c r="L832" s="452"/>
      <c r="M832" s="1394">
        <v>-119</v>
      </c>
      <c r="N832" s="1394">
        <v>-94</v>
      </c>
      <c r="O832" s="1394">
        <v>-91</v>
      </c>
      <c r="P832" s="1394">
        <v>-84</v>
      </c>
      <c r="Q832" s="1394">
        <v>-90</v>
      </c>
      <c r="R832" s="1394">
        <v>-71.909534980000004</v>
      </c>
      <c r="S832" s="1394">
        <v>-33.071227229999998</v>
      </c>
      <c r="T832" s="1394">
        <v>-29.019026299999997</v>
      </c>
      <c r="U832" s="1394">
        <v>-29.019026299999997</v>
      </c>
      <c r="V832" s="1394">
        <v>-29.019026299999997</v>
      </c>
      <c r="W832" s="1394">
        <v>-29.019026299999997</v>
      </c>
      <c r="X832" s="1394">
        <v>-29.019026299999997</v>
      </c>
      <c r="Y832" s="1394">
        <v>-29.019026299999997</v>
      </c>
      <c r="Z832" s="1506"/>
      <c r="AA832" s="357"/>
    </row>
    <row r="833" spans="2:32" outlineLevel="1">
      <c r="C833" s="473" t="s">
        <v>359</v>
      </c>
      <c r="D833" s="474"/>
      <c r="E833" s="477"/>
      <c r="F833" s="477"/>
      <c r="G833" s="452"/>
      <c r="H833" s="452"/>
      <c r="I833" s="452"/>
      <c r="J833" s="452"/>
      <c r="K833" s="452"/>
      <c r="L833" s="452"/>
      <c r="M833" s="1394">
        <v>-12</v>
      </c>
      <c r="N833" s="1394">
        <v>43</v>
      </c>
      <c r="O833" s="1394">
        <v>12</v>
      </c>
      <c r="P833" s="1394">
        <v>19</v>
      </c>
      <c r="Q833" s="1394">
        <v>-9</v>
      </c>
      <c r="R833" s="1394">
        <v>2.4519302000000005</v>
      </c>
      <c r="S833" s="1394">
        <v>10.721041830000001</v>
      </c>
      <c r="T833" s="1394">
        <v>-51.095299930000003</v>
      </c>
      <c r="U833" s="1394">
        <v>-51.095299930000003</v>
      </c>
      <c r="V833" s="1394">
        <v>-51.095299930000003</v>
      </c>
      <c r="W833" s="1394">
        <v>-51.095299930000003</v>
      </c>
      <c r="X833" s="1394">
        <v>-51.095299930000003</v>
      </c>
      <c r="Y833" s="1394">
        <v>-51.095299930000003</v>
      </c>
      <c r="Z833" s="1506"/>
      <c r="AA833" s="357"/>
    </row>
    <row r="834" spans="2:32" outlineLevel="1">
      <c r="C834" s="844" t="s">
        <v>352</v>
      </c>
      <c r="D834" s="845"/>
      <c r="E834" s="846"/>
      <c r="F834" s="846"/>
      <c r="G834" s="452"/>
      <c r="H834" s="452"/>
      <c r="I834" s="452"/>
      <c r="J834" s="452"/>
      <c r="K834" s="452"/>
      <c r="L834" s="452"/>
      <c r="M834" s="1394">
        <v>0</v>
      </c>
      <c r="N834" s="1394">
        <v>0</v>
      </c>
      <c r="O834" s="1394">
        <v>0</v>
      </c>
      <c r="P834" s="1394">
        <v>0</v>
      </c>
      <c r="Q834" s="1394">
        <v>1</v>
      </c>
      <c r="R834" s="1394">
        <v>0</v>
      </c>
      <c r="S834" s="1394">
        <v>0</v>
      </c>
      <c r="T834" s="1394">
        <v>0</v>
      </c>
      <c r="U834" s="1394">
        <v>0</v>
      </c>
      <c r="V834" s="1394">
        <v>0</v>
      </c>
      <c r="W834" s="1394">
        <v>0</v>
      </c>
      <c r="X834" s="1394">
        <v>0</v>
      </c>
      <c r="Y834" s="1394">
        <v>0</v>
      </c>
      <c r="Z834" s="1506"/>
      <c r="AA834" s="357"/>
    </row>
    <row r="835" spans="2:32" outlineLevel="1">
      <c r="C835" s="844" t="s">
        <v>1153</v>
      </c>
      <c r="D835" s="845"/>
      <c r="E835" s="846"/>
      <c r="F835" s="846"/>
      <c r="G835" s="452"/>
      <c r="H835" s="452"/>
      <c r="I835" s="452"/>
      <c r="J835" s="452"/>
      <c r="K835" s="452"/>
      <c r="L835" s="452"/>
      <c r="M835" s="1394">
        <v>0</v>
      </c>
      <c r="N835" s="1394">
        <v>0</v>
      </c>
      <c r="O835" s="1394">
        <v>0</v>
      </c>
      <c r="P835" s="1394">
        <v>0</v>
      </c>
      <c r="Q835" s="1394">
        <v>0</v>
      </c>
      <c r="R835" s="1394">
        <v>0</v>
      </c>
      <c r="S835" s="1394">
        <v>0.87589382999999998</v>
      </c>
      <c r="T835" s="1394">
        <v>0.24870563000000001</v>
      </c>
      <c r="U835" s="1394">
        <v>0.24870563000000001</v>
      </c>
      <c r="V835" s="1394">
        <v>0.24870563000000001</v>
      </c>
      <c r="W835" s="1394">
        <v>0.24870563000000001</v>
      </c>
      <c r="X835" s="1394">
        <v>0.24870563000000001</v>
      </c>
      <c r="Y835" s="1394">
        <v>0.24870563000000001</v>
      </c>
      <c r="Z835" s="1506"/>
      <c r="AA835" s="357"/>
    </row>
    <row r="836" spans="2:32" outlineLevel="1">
      <c r="C836" s="844" t="s">
        <v>352</v>
      </c>
      <c r="D836" s="845"/>
      <c r="E836" s="846"/>
      <c r="F836" s="846"/>
      <c r="G836" s="452"/>
      <c r="H836" s="452"/>
      <c r="I836" s="452"/>
      <c r="J836" s="452"/>
      <c r="K836" s="452"/>
      <c r="L836" s="452"/>
      <c r="M836" s="1394">
        <v>0</v>
      </c>
      <c r="N836" s="1394">
        <v>0</v>
      </c>
      <c r="O836" s="1394">
        <v>0</v>
      </c>
      <c r="P836" s="1394">
        <v>0</v>
      </c>
      <c r="Q836" s="1394">
        <v>0</v>
      </c>
      <c r="R836" s="1394">
        <v>0</v>
      </c>
      <c r="S836" s="1394">
        <v>0</v>
      </c>
      <c r="T836" s="1394">
        <v>0</v>
      </c>
      <c r="U836" s="1394">
        <v>0</v>
      </c>
      <c r="V836" s="1394">
        <v>0</v>
      </c>
      <c r="W836" s="1394">
        <v>0</v>
      </c>
      <c r="X836" s="1394">
        <v>0</v>
      </c>
      <c r="Y836" s="1394">
        <v>0</v>
      </c>
      <c r="Z836" s="1506"/>
      <c r="AA836" s="357"/>
    </row>
    <row r="837" spans="2:32" outlineLevel="1">
      <c r="C837" s="844" t="s">
        <v>352</v>
      </c>
      <c r="D837" s="845"/>
      <c r="E837" s="846"/>
      <c r="F837" s="846"/>
      <c r="G837" s="452"/>
      <c r="H837" s="452"/>
      <c r="I837" s="452"/>
      <c r="J837" s="452"/>
      <c r="K837" s="452"/>
      <c r="L837" s="452"/>
      <c r="M837" s="1394">
        <v>0</v>
      </c>
      <c r="N837" s="1394">
        <v>0</v>
      </c>
      <c r="O837" s="1394">
        <v>0</v>
      </c>
      <c r="P837" s="1394">
        <v>0</v>
      </c>
      <c r="Q837" s="1394">
        <v>0</v>
      </c>
      <c r="R837" s="1394">
        <v>0</v>
      </c>
      <c r="S837" s="1394">
        <v>0</v>
      </c>
      <c r="T837" s="1394">
        <v>0</v>
      </c>
      <c r="U837" s="1394">
        <v>0</v>
      </c>
      <c r="V837" s="1394">
        <v>0</v>
      </c>
      <c r="W837" s="1394">
        <v>0</v>
      </c>
      <c r="X837" s="1394">
        <v>0</v>
      </c>
      <c r="Y837" s="1394">
        <v>0</v>
      </c>
      <c r="Z837" s="1506"/>
      <c r="AA837" s="357"/>
    </row>
    <row r="838" spans="2:32" outlineLevel="1">
      <c r="C838" s="844" t="s">
        <v>352</v>
      </c>
      <c r="D838" s="845"/>
      <c r="E838" s="846"/>
      <c r="F838" s="846"/>
      <c r="G838" s="452"/>
      <c r="H838" s="452"/>
      <c r="I838" s="452"/>
      <c r="J838" s="452"/>
      <c r="K838" s="452"/>
      <c r="L838" s="452"/>
      <c r="M838" s="1394">
        <v>0</v>
      </c>
      <c r="N838" s="1394">
        <v>0</v>
      </c>
      <c r="O838" s="1394">
        <v>0</v>
      </c>
      <c r="P838" s="1394">
        <v>0</v>
      </c>
      <c r="Q838" s="1394">
        <v>0</v>
      </c>
      <c r="R838" s="1394">
        <v>0</v>
      </c>
      <c r="S838" s="1394">
        <v>0</v>
      </c>
      <c r="T838" s="1394">
        <v>0</v>
      </c>
      <c r="U838" s="1394">
        <v>0</v>
      </c>
      <c r="V838" s="1394">
        <v>0</v>
      </c>
      <c r="W838" s="1394">
        <v>0</v>
      </c>
      <c r="X838" s="1394">
        <v>0</v>
      </c>
      <c r="Y838" s="1394">
        <v>0</v>
      </c>
      <c r="Z838" s="1506"/>
      <c r="AA838" s="357"/>
    </row>
    <row r="839" spans="2:32" outlineLevel="1">
      <c r="C839" s="844" t="s">
        <v>352</v>
      </c>
      <c r="D839" s="845"/>
      <c r="E839" s="846"/>
      <c r="F839" s="846"/>
      <c r="G839" s="452"/>
      <c r="H839" s="452"/>
      <c r="I839" s="452"/>
      <c r="J839" s="452"/>
      <c r="K839" s="452"/>
      <c r="L839" s="452"/>
      <c r="M839" s="1394">
        <v>0</v>
      </c>
      <c r="N839" s="1394">
        <v>0</v>
      </c>
      <c r="O839" s="1394">
        <v>0</v>
      </c>
      <c r="P839" s="1394">
        <v>0</v>
      </c>
      <c r="Q839" s="1394">
        <v>0</v>
      </c>
      <c r="R839" s="1394">
        <v>0</v>
      </c>
      <c r="S839" s="1394">
        <v>0</v>
      </c>
      <c r="T839" s="1394">
        <v>0</v>
      </c>
      <c r="U839" s="1394">
        <v>0</v>
      </c>
      <c r="V839" s="1394">
        <v>0</v>
      </c>
      <c r="W839" s="1394">
        <v>0</v>
      </c>
      <c r="X839" s="1394">
        <v>0</v>
      </c>
      <c r="Y839" s="1394">
        <v>0</v>
      </c>
      <c r="Z839" s="1506"/>
      <c r="AA839" s="357"/>
    </row>
    <row r="840" spans="2:32" outlineLevel="1">
      <c r="C840" s="844" t="s">
        <v>352</v>
      </c>
      <c r="D840" s="845"/>
      <c r="E840" s="846"/>
      <c r="F840" s="846"/>
      <c r="G840" s="452"/>
      <c r="H840" s="452"/>
      <c r="I840" s="452"/>
      <c r="J840" s="452"/>
      <c r="K840" s="452"/>
      <c r="L840" s="452"/>
      <c r="M840" s="1394">
        <v>0</v>
      </c>
      <c r="N840" s="1394">
        <v>0</v>
      </c>
      <c r="O840" s="1394">
        <v>0</v>
      </c>
      <c r="P840" s="1394">
        <v>0</v>
      </c>
      <c r="Q840" s="1394">
        <v>0</v>
      </c>
      <c r="R840" s="1394">
        <v>0</v>
      </c>
      <c r="S840" s="1394">
        <v>0</v>
      </c>
      <c r="T840" s="1394">
        <v>0</v>
      </c>
      <c r="U840" s="1394">
        <v>0</v>
      </c>
      <c r="V840" s="1394">
        <v>0</v>
      </c>
      <c r="W840" s="1394">
        <v>0</v>
      </c>
      <c r="X840" s="1394">
        <v>0</v>
      </c>
      <c r="Y840" s="1394">
        <v>0</v>
      </c>
      <c r="Z840" s="1506"/>
      <c r="AA840" s="357"/>
    </row>
    <row r="841" spans="2:32" outlineLevel="1">
      <c r="C841" s="844" t="s">
        <v>1154</v>
      </c>
      <c r="D841" s="845"/>
      <c r="E841" s="846"/>
      <c r="F841" s="846"/>
      <c r="G841" s="452"/>
      <c r="H841" s="452"/>
      <c r="I841" s="452"/>
      <c r="J841" s="452"/>
      <c r="K841" s="452"/>
      <c r="L841" s="452"/>
      <c r="M841" s="1394">
        <v>0</v>
      </c>
      <c r="N841" s="1394">
        <v>0</v>
      </c>
      <c r="O841" s="1394">
        <v>0</v>
      </c>
      <c r="P841" s="1394">
        <v>0</v>
      </c>
      <c r="Q841" s="1394">
        <v>0</v>
      </c>
      <c r="R841" s="1394">
        <v>0</v>
      </c>
      <c r="S841" s="1394">
        <v>0</v>
      </c>
      <c r="T841" s="1394">
        <v>0</v>
      </c>
      <c r="U841" s="1394">
        <v>0</v>
      </c>
      <c r="V841" s="1394">
        <v>0</v>
      </c>
      <c r="W841" s="1394">
        <v>0</v>
      </c>
      <c r="X841" s="1394">
        <v>0</v>
      </c>
      <c r="Y841" s="1394">
        <v>0</v>
      </c>
      <c r="Z841" s="1506"/>
      <c r="AA841" s="357"/>
    </row>
    <row r="842" spans="2:32" outlineLevel="1">
      <c r="C842" s="476" t="s">
        <v>360</v>
      </c>
      <c r="D842" s="474"/>
      <c r="E842" s="478"/>
      <c r="F842" s="478"/>
      <c r="G842" s="452"/>
      <c r="H842" s="452"/>
      <c r="I842" s="452"/>
      <c r="J842" s="452"/>
      <c r="K842" s="452"/>
      <c r="L842" s="452"/>
      <c r="M842" s="1385">
        <f>SUM(M826:M841)</f>
        <v>176</v>
      </c>
      <c r="N842" s="1385">
        <f t="shared" ref="N842:Y842" si="108">SUM(N826:N841)</f>
        <v>252</v>
      </c>
      <c r="O842" s="1385">
        <f t="shared" si="108"/>
        <v>139</v>
      </c>
      <c r="P842" s="1385">
        <f t="shared" si="108"/>
        <v>660</v>
      </c>
      <c r="Q842" s="1385">
        <f t="shared" si="108"/>
        <v>179.14168844000005</v>
      </c>
      <c r="R842" s="1385">
        <f t="shared" si="108"/>
        <v>158.89322112999997</v>
      </c>
      <c r="S842" s="1385">
        <f t="shared" si="108"/>
        <v>202.46541496999998</v>
      </c>
      <c r="T842" s="1385">
        <f t="shared" si="108"/>
        <v>99.030308439999956</v>
      </c>
      <c r="U842" s="1385">
        <f t="shared" si="108"/>
        <v>138.80352027723998</v>
      </c>
      <c r="V842" s="1385">
        <f t="shared" si="108"/>
        <v>139.62377937609273</v>
      </c>
      <c r="W842" s="1385">
        <f t="shared" si="108"/>
        <v>123.41651387892624</v>
      </c>
      <c r="X842" s="1385">
        <f t="shared" si="108"/>
        <v>121.14207281411119</v>
      </c>
      <c r="Y842" s="1385">
        <f t="shared" si="108"/>
        <v>119.39089828320711</v>
      </c>
      <c r="Z842" s="1506"/>
      <c r="AA842" s="358">
        <f>SUM(AA826:AA834)</f>
        <v>0</v>
      </c>
    </row>
    <row r="843" spans="2:32" s="374" customFormat="1" outlineLevel="1">
      <c r="B843" s="353"/>
      <c r="C843" s="373"/>
      <c r="E843" s="356"/>
      <c r="F843" s="356"/>
      <c r="L843" s="1515"/>
      <c r="M843" s="1516"/>
      <c r="N843" s="1516"/>
      <c r="O843" s="1516"/>
      <c r="P843" s="1516"/>
      <c r="Q843" s="1516"/>
      <c r="R843" s="1516"/>
      <c r="S843" s="1516"/>
      <c r="T843" s="1516"/>
      <c r="U843" s="1516"/>
      <c r="V843" s="1516"/>
      <c r="W843" s="1516"/>
      <c r="X843" s="1516"/>
      <c r="Y843" s="1516"/>
      <c r="Z843" s="356"/>
      <c r="AA843" s="356"/>
      <c r="AB843" s="356"/>
      <c r="AC843" s="356"/>
      <c r="AD843" s="356"/>
      <c r="AE843" s="356"/>
      <c r="AF843" s="356"/>
    </row>
    <row r="844" spans="2:32" outlineLevel="1">
      <c r="C844" s="485" t="s">
        <v>361</v>
      </c>
      <c r="D844" s="486"/>
      <c r="E844" s="487"/>
      <c r="F844" s="488"/>
      <c r="G844" s="487"/>
      <c r="H844" s="487"/>
      <c r="I844" s="487"/>
      <c r="J844" s="487"/>
      <c r="K844" s="487"/>
      <c r="L844" s="487"/>
      <c r="M844" s="366"/>
      <c r="N844" s="366"/>
      <c r="O844" s="366"/>
      <c r="P844" s="366"/>
      <c r="Q844" s="366"/>
      <c r="R844" s="366"/>
      <c r="S844" s="366"/>
      <c r="T844" s="366"/>
      <c r="U844" s="592"/>
      <c r="V844" s="366"/>
      <c r="W844" s="366"/>
      <c r="X844" s="366"/>
      <c r="Y844" s="366"/>
      <c r="AA844" s="366"/>
    </row>
    <row r="845" spans="2:32" outlineLevel="1">
      <c r="C845" s="473" t="s">
        <v>362</v>
      </c>
      <c r="D845" s="474"/>
      <c r="E845" s="475"/>
      <c r="F845" s="475"/>
      <c r="G845" s="452"/>
      <c r="H845" s="452"/>
      <c r="I845" s="452"/>
      <c r="J845" s="452"/>
      <c r="K845" s="452"/>
      <c r="L845" s="475"/>
      <c r="M845" s="1394">
        <v>0</v>
      </c>
      <c r="N845" s="1394">
        <v>0</v>
      </c>
      <c r="O845" s="1394">
        <v>0</v>
      </c>
      <c r="P845" s="1394">
        <v>0</v>
      </c>
      <c r="Q845" s="1394">
        <v>0</v>
      </c>
      <c r="R845" s="1394">
        <v>0</v>
      </c>
      <c r="S845" s="1394">
        <v>0</v>
      </c>
      <c r="T845" s="1394">
        <v>0</v>
      </c>
      <c r="U845" s="1394">
        <v>0</v>
      </c>
      <c r="V845" s="1394">
        <v>0</v>
      </c>
      <c r="W845" s="1394">
        <v>0</v>
      </c>
      <c r="X845" s="1394">
        <v>0</v>
      </c>
      <c r="Y845" s="1394">
        <v>0</v>
      </c>
      <c r="Z845" s="1506"/>
      <c r="AA845" s="357"/>
    </row>
    <row r="846" spans="2:32" outlineLevel="1">
      <c r="C846" s="475" t="s">
        <v>363</v>
      </c>
      <c r="D846" s="474"/>
      <c r="E846" s="475"/>
      <c r="F846" s="475"/>
      <c r="G846" s="452"/>
      <c r="H846" s="452"/>
      <c r="I846" s="452"/>
      <c r="J846" s="452"/>
      <c r="K846" s="452"/>
      <c r="L846" s="475"/>
      <c r="M846" s="1394">
        <v>0</v>
      </c>
      <c r="N846" s="1394">
        <v>0</v>
      </c>
      <c r="O846" s="1394">
        <v>0</v>
      </c>
      <c r="P846" s="1394">
        <v>0</v>
      </c>
      <c r="Q846" s="1394">
        <v>0</v>
      </c>
      <c r="R846" s="1394">
        <v>0</v>
      </c>
      <c r="S846" s="1394">
        <v>0</v>
      </c>
      <c r="T846" s="1394">
        <v>0</v>
      </c>
      <c r="U846" s="1394">
        <v>0</v>
      </c>
      <c r="V846" s="1394">
        <v>0</v>
      </c>
      <c r="W846" s="1394">
        <v>0</v>
      </c>
      <c r="X846" s="1394">
        <v>0</v>
      </c>
      <c r="Y846" s="1394">
        <v>0</v>
      </c>
      <c r="Z846" s="1506"/>
      <c r="AA846" s="357"/>
    </row>
    <row r="847" spans="2:32" outlineLevel="1">
      <c r="C847" s="475" t="s">
        <v>364</v>
      </c>
      <c r="D847" s="474"/>
      <c r="E847" s="475"/>
      <c r="F847" s="475"/>
      <c r="G847" s="452"/>
      <c r="H847" s="452"/>
      <c r="I847" s="452"/>
      <c r="J847" s="452"/>
      <c r="K847" s="452"/>
      <c r="L847" s="475"/>
      <c r="M847" s="1394">
        <v>0</v>
      </c>
      <c r="N847" s="1394">
        <v>0</v>
      </c>
      <c r="O847" s="1394">
        <v>0</v>
      </c>
      <c r="P847" s="1394">
        <v>0</v>
      </c>
      <c r="Q847" s="1394">
        <v>0</v>
      </c>
      <c r="R847" s="1394">
        <v>0</v>
      </c>
      <c r="S847" s="1394">
        <v>0</v>
      </c>
      <c r="T847" s="1394">
        <v>0</v>
      </c>
      <c r="U847" s="1394">
        <v>0</v>
      </c>
      <c r="V847" s="1394">
        <v>0</v>
      </c>
      <c r="W847" s="1394">
        <v>0</v>
      </c>
      <c r="X847" s="1394">
        <v>0</v>
      </c>
      <c r="Y847" s="1394">
        <v>0</v>
      </c>
      <c r="Z847" s="1506"/>
      <c r="AA847" s="357"/>
    </row>
    <row r="848" spans="2:32" outlineLevel="1">
      <c r="B848" s="363" t="s">
        <v>322</v>
      </c>
      <c r="C848" s="473" t="s">
        <v>365</v>
      </c>
      <c r="D848" s="474"/>
      <c r="E848" s="475"/>
      <c r="F848" s="475"/>
      <c r="G848" s="452"/>
      <c r="H848" s="452"/>
      <c r="I848" s="452"/>
      <c r="J848" s="452"/>
      <c r="K848" s="452"/>
      <c r="L848" s="475"/>
      <c r="M848" s="1385">
        <f t="shared" ref="M848:Y848" si="109">M248</f>
        <v>0</v>
      </c>
      <c r="N848" s="1385">
        <f t="shared" si="109"/>
        <v>0</v>
      </c>
      <c r="O848" s="1385">
        <f t="shared" si="109"/>
        <v>0</v>
      </c>
      <c r="P848" s="1385">
        <f t="shared" si="109"/>
        <v>0</v>
      </c>
      <c r="Q848" s="1385">
        <f t="shared" si="109"/>
        <v>0</v>
      </c>
      <c r="R848" s="1385">
        <f t="shared" si="109"/>
        <v>0</v>
      </c>
      <c r="S848" s="1385">
        <f t="shared" si="109"/>
        <v>0</v>
      </c>
      <c r="T848" s="1385">
        <f t="shared" si="109"/>
        <v>-1.4493259999999999</v>
      </c>
      <c r="U848" s="1385">
        <f t="shared" si="109"/>
        <v>0</v>
      </c>
      <c r="V848" s="1385">
        <f t="shared" si="109"/>
        <v>0</v>
      </c>
      <c r="W848" s="1385">
        <f t="shared" si="109"/>
        <v>0</v>
      </c>
      <c r="X848" s="1385">
        <f t="shared" si="109"/>
        <v>0</v>
      </c>
      <c r="Y848" s="1385">
        <f t="shared" si="109"/>
        <v>0</v>
      </c>
      <c r="Z848" s="1506"/>
      <c r="AA848" s="365">
        <f>AA248</f>
        <v>0</v>
      </c>
    </row>
    <row r="849" spans="2:32" outlineLevel="1">
      <c r="C849" s="476" t="s">
        <v>728</v>
      </c>
      <c r="D849" s="474"/>
      <c r="E849" s="475"/>
      <c r="F849" s="475"/>
      <c r="G849" s="452"/>
      <c r="H849" s="452"/>
      <c r="I849" s="452"/>
      <c r="J849" s="452"/>
      <c r="K849" s="452"/>
      <c r="L849" s="475"/>
      <c r="M849" s="1385">
        <f t="shared" ref="M849:AA849" si="110">SUM(M845:M848)</f>
        <v>0</v>
      </c>
      <c r="N849" s="1385">
        <f t="shared" si="110"/>
        <v>0</v>
      </c>
      <c r="O849" s="1385">
        <f t="shared" si="110"/>
        <v>0</v>
      </c>
      <c r="P849" s="1385">
        <f t="shared" si="110"/>
        <v>0</v>
      </c>
      <c r="Q849" s="1385">
        <f t="shared" si="110"/>
        <v>0</v>
      </c>
      <c r="R849" s="1385">
        <f t="shared" si="110"/>
        <v>0</v>
      </c>
      <c r="S849" s="1385">
        <f t="shared" si="110"/>
        <v>0</v>
      </c>
      <c r="T849" s="1385">
        <f t="shared" si="110"/>
        <v>-1.4493259999999999</v>
      </c>
      <c r="U849" s="1385">
        <f t="shared" si="110"/>
        <v>0</v>
      </c>
      <c r="V849" s="1385">
        <f t="shared" si="110"/>
        <v>0</v>
      </c>
      <c r="W849" s="1385">
        <f t="shared" si="110"/>
        <v>0</v>
      </c>
      <c r="X849" s="1385">
        <f t="shared" si="110"/>
        <v>0</v>
      </c>
      <c r="Y849" s="1385">
        <f t="shared" si="110"/>
        <v>0</v>
      </c>
      <c r="Z849" s="1506"/>
      <c r="AA849" s="358">
        <f t="shared" si="110"/>
        <v>0</v>
      </c>
    </row>
    <row r="850" spans="2:32" outlineLevel="1">
      <c r="C850" s="473" t="s">
        <v>367</v>
      </c>
      <c r="D850" s="474"/>
      <c r="E850" s="475"/>
      <c r="F850" s="475"/>
      <c r="G850" s="452"/>
      <c r="H850" s="452"/>
      <c r="I850" s="452"/>
      <c r="J850" s="452"/>
      <c r="K850" s="452"/>
      <c r="L850" s="475"/>
      <c r="M850" s="1394">
        <v>0</v>
      </c>
      <c r="N850" s="1394">
        <v>0</v>
      </c>
      <c r="O850" s="1394">
        <v>0</v>
      </c>
      <c r="P850" s="1394">
        <v>0</v>
      </c>
      <c r="Q850" s="1394">
        <v>0</v>
      </c>
      <c r="R850" s="1394">
        <v>0</v>
      </c>
      <c r="S850" s="1394">
        <v>-3.00000037</v>
      </c>
      <c r="T850" s="1394">
        <v>0</v>
      </c>
      <c r="U850" s="1394">
        <v>0</v>
      </c>
      <c r="V850" s="1394">
        <v>0</v>
      </c>
      <c r="W850" s="1394">
        <v>0</v>
      </c>
      <c r="X850" s="1394">
        <v>0</v>
      </c>
      <c r="Y850" s="1394">
        <v>0</v>
      </c>
      <c r="Z850" s="1506"/>
      <c r="AA850" s="357"/>
    </row>
    <row r="851" spans="2:32" outlineLevel="1">
      <c r="C851" s="473" t="s">
        <v>368</v>
      </c>
      <c r="D851" s="474"/>
      <c r="E851" s="475"/>
      <c r="F851" s="475"/>
      <c r="G851" s="452"/>
      <c r="H851" s="452"/>
      <c r="I851" s="452"/>
      <c r="J851" s="452"/>
      <c r="K851" s="452"/>
      <c r="L851" s="475"/>
      <c r="M851" s="1394">
        <v>0</v>
      </c>
      <c r="N851" s="1394">
        <v>0</v>
      </c>
      <c r="O851" s="1394">
        <v>0</v>
      </c>
      <c r="P851" s="1394">
        <v>0</v>
      </c>
      <c r="Q851" s="1394">
        <v>0</v>
      </c>
      <c r="R851" s="1394">
        <v>0</v>
      </c>
      <c r="S851" s="1394">
        <v>0</v>
      </c>
      <c r="T851" s="1394">
        <v>0</v>
      </c>
      <c r="U851" s="1394">
        <v>0</v>
      </c>
      <c r="V851" s="1394">
        <v>0</v>
      </c>
      <c r="W851" s="1394">
        <v>0</v>
      </c>
      <c r="X851" s="1394">
        <v>0</v>
      </c>
      <c r="Y851" s="1394">
        <v>0</v>
      </c>
      <c r="Z851" s="1506"/>
      <c r="AA851" s="357"/>
    </row>
    <row r="852" spans="2:32" outlineLevel="1">
      <c r="C852" s="473" t="s">
        <v>369</v>
      </c>
      <c r="D852" s="474"/>
      <c r="E852" s="477"/>
      <c r="F852" s="477"/>
      <c r="G852" s="452"/>
      <c r="H852" s="452"/>
      <c r="I852" s="452"/>
      <c r="J852" s="452"/>
      <c r="K852" s="452"/>
      <c r="L852" s="452"/>
      <c r="M852" s="1394">
        <v>0</v>
      </c>
      <c r="N852" s="1394">
        <v>0</v>
      </c>
      <c r="O852" s="1394">
        <v>0</v>
      </c>
      <c r="P852" s="1394">
        <v>0</v>
      </c>
      <c r="Q852" s="1394">
        <v>0</v>
      </c>
      <c r="R852" s="1394">
        <v>0</v>
      </c>
      <c r="S852" s="1394">
        <v>0</v>
      </c>
      <c r="T852" s="1394">
        <v>0</v>
      </c>
      <c r="U852" s="1394">
        <v>0</v>
      </c>
      <c r="V852" s="1394">
        <v>0</v>
      </c>
      <c r="W852" s="1394">
        <v>0</v>
      </c>
      <c r="X852" s="1394">
        <v>0</v>
      </c>
      <c r="Y852" s="1394">
        <v>0</v>
      </c>
      <c r="Z852" s="1506"/>
      <c r="AA852" s="357"/>
    </row>
    <row r="853" spans="2:32" outlineLevel="1">
      <c r="C853" s="844" t="s">
        <v>1155</v>
      </c>
      <c r="D853" s="845"/>
      <c r="E853" s="846"/>
      <c r="F853" s="846"/>
      <c r="G853" s="452"/>
      <c r="H853" s="452"/>
      <c r="I853" s="452"/>
      <c r="J853" s="452"/>
      <c r="K853" s="452"/>
      <c r="L853" s="475"/>
      <c r="M853" s="1394">
        <v>0</v>
      </c>
      <c r="N853" s="1394">
        <v>0</v>
      </c>
      <c r="O853" s="1394">
        <v>0</v>
      </c>
      <c r="P853" s="1394">
        <v>0</v>
      </c>
      <c r="Q853" s="1394">
        <v>0</v>
      </c>
      <c r="R853" s="1394">
        <v>0</v>
      </c>
      <c r="S853" s="1394">
        <v>-1.69021015</v>
      </c>
      <c r="T853" s="1394">
        <v>0</v>
      </c>
      <c r="U853" s="1394">
        <v>0</v>
      </c>
      <c r="V853" s="1394">
        <v>0</v>
      </c>
      <c r="W853" s="1394">
        <v>0</v>
      </c>
      <c r="X853" s="1394">
        <v>0</v>
      </c>
      <c r="Y853" s="1394">
        <v>0</v>
      </c>
      <c r="Z853" s="1506"/>
      <c r="AA853" s="357"/>
    </row>
    <row r="854" spans="2:32" outlineLevel="1">
      <c r="C854" s="476" t="s">
        <v>370</v>
      </c>
      <c r="D854" s="474"/>
      <c r="E854" s="475"/>
      <c r="F854" s="475"/>
      <c r="G854" s="452"/>
      <c r="H854" s="452"/>
      <c r="I854" s="452"/>
      <c r="J854" s="452"/>
      <c r="K854" s="452"/>
      <c r="L854" s="475"/>
      <c r="M854" s="1385">
        <f>SUM(M849:M853)</f>
        <v>0</v>
      </c>
      <c r="N854" s="1385">
        <f t="shared" ref="N854:AA854" si="111">SUM(N849:N853)</f>
        <v>0</v>
      </c>
      <c r="O854" s="1385">
        <f t="shared" si="111"/>
        <v>0</v>
      </c>
      <c r="P854" s="1385">
        <f t="shared" si="111"/>
        <v>0</v>
      </c>
      <c r="Q854" s="1385">
        <f t="shared" si="111"/>
        <v>0</v>
      </c>
      <c r="R854" s="1385">
        <f t="shared" si="111"/>
        <v>0</v>
      </c>
      <c r="S854" s="1385">
        <f t="shared" si="111"/>
        <v>-4.6902105199999999</v>
      </c>
      <c r="T854" s="1385">
        <f t="shared" si="111"/>
        <v>-1.4493259999999999</v>
      </c>
      <c r="U854" s="1385">
        <f t="shared" si="111"/>
        <v>0</v>
      </c>
      <c r="V854" s="1385">
        <f t="shared" si="111"/>
        <v>0</v>
      </c>
      <c r="W854" s="1385">
        <f t="shared" si="111"/>
        <v>0</v>
      </c>
      <c r="X854" s="1385">
        <f t="shared" si="111"/>
        <v>0</v>
      </c>
      <c r="Y854" s="1385">
        <f t="shared" si="111"/>
        <v>0</v>
      </c>
      <c r="Z854" s="1506"/>
      <c r="AA854" s="358">
        <f t="shared" si="111"/>
        <v>0</v>
      </c>
    </row>
    <row r="855" spans="2:32" s="374" customFormat="1" outlineLevel="1">
      <c r="B855" s="353"/>
      <c r="C855" s="373"/>
      <c r="E855" s="356"/>
      <c r="F855" s="356"/>
      <c r="L855" s="1515"/>
      <c r="M855" s="1516"/>
      <c r="N855" s="1516"/>
      <c r="O855" s="1516"/>
      <c r="P855" s="1516"/>
      <c r="Q855" s="1516"/>
      <c r="R855" s="1516"/>
      <c r="S855" s="1516"/>
      <c r="T855" s="1516"/>
      <c r="U855" s="1516"/>
      <c r="V855" s="1516"/>
      <c r="W855" s="1516"/>
      <c r="X855" s="1516"/>
      <c r="Y855" s="1516"/>
      <c r="Z855" s="356"/>
      <c r="AA855" s="356"/>
      <c r="AB855" s="356"/>
      <c r="AC855" s="356"/>
      <c r="AD855" s="356"/>
      <c r="AE855" s="356"/>
      <c r="AF855" s="356"/>
    </row>
    <row r="856" spans="2:32" outlineLevel="1">
      <c r="C856" s="490" t="s">
        <v>371</v>
      </c>
      <c r="D856" s="491"/>
      <c r="E856" s="491"/>
      <c r="F856" s="491"/>
      <c r="G856" s="487"/>
      <c r="H856" s="487"/>
      <c r="I856" s="487"/>
      <c r="J856" s="487"/>
      <c r="K856" s="487"/>
      <c r="L856" s="488"/>
      <c r="M856" s="350"/>
      <c r="N856" s="350"/>
      <c r="O856" s="347"/>
      <c r="P856" s="347"/>
      <c r="T856" s="347"/>
      <c r="U856" s="593"/>
      <c r="V856" s="347"/>
      <c r="W856" s="347"/>
      <c r="X856" s="347"/>
      <c r="AA856" s="347"/>
    </row>
    <row r="857" spans="2:32" outlineLevel="1">
      <c r="C857" s="479" t="s">
        <v>372</v>
      </c>
      <c r="D857" s="479"/>
      <c r="E857" s="479"/>
      <c r="F857" s="479"/>
      <c r="G857" s="452"/>
      <c r="H857" s="452"/>
      <c r="I857" s="452"/>
      <c r="J857" s="452"/>
      <c r="K857" s="452"/>
      <c r="L857" s="452"/>
      <c r="M857" s="1385">
        <f t="shared" ref="M857:AA857" si="112">M842</f>
        <v>176</v>
      </c>
      <c r="N857" s="1385">
        <f t="shared" si="112"/>
        <v>252</v>
      </c>
      <c r="O857" s="1385">
        <f t="shared" si="112"/>
        <v>139</v>
      </c>
      <c r="P857" s="1385">
        <f t="shared" si="112"/>
        <v>660</v>
      </c>
      <c r="Q857" s="1385">
        <f t="shared" si="112"/>
        <v>179.14168844000005</v>
      </c>
      <c r="R857" s="1385">
        <f t="shared" si="112"/>
        <v>158.89322112999997</v>
      </c>
      <c r="S857" s="1385">
        <f t="shared" si="112"/>
        <v>202.46541496999998</v>
      </c>
      <c r="T857" s="1385">
        <f t="shared" si="112"/>
        <v>99.030308439999956</v>
      </c>
      <c r="U857" s="1385">
        <f t="shared" si="112"/>
        <v>138.80352027723998</v>
      </c>
      <c r="V857" s="1385">
        <f t="shared" si="112"/>
        <v>139.62377937609273</v>
      </c>
      <c r="W857" s="1385">
        <f t="shared" si="112"/>
        <v>123.41651387892624</v>
      </c>
      <c r="X857" s="1385">
        <f t="shared" si="112"/>
        <v>121.14207281411119</v>
      </c>
      <c r="Y857" s="1385">
        <f t="shared" si="112"/>
        <v>119.39089828320711</v>
      </c>
      <c r="AA857" s="364">
        <f t="shared" si="112"/>
        <v>0</v>
      </c>
    </row>
    <row r="858" spans="2:32" ht="12.75" customHeight="1" outlineLevel="1">
      <c r="C858" s="479" t="s">
        <v>373</v>
      </c>
      <c r="D858" s="480"/>
      <c r="E858" s="480"/>
      <c r="F858" s="480"/>
      <c r="G858" s="452"/>
      <c r="H858" s="452"/>
      <c r="I858" s="452"/>
      <c r="J858" s="452"/>
      <c r="K858" s="452"/>
      <c r="L858" s="452"/>
      <c r="M858" s="1385">
        <f t="shared" ref="M858:AA858" si="113">M854</f>
        <v>0</v>
      </c>
      <c r="N858" s="1385">
        <f t="shared" si="113"/>
        <v>0</v>
      </c>
      <c r="O858" s="1385">
        <f t="shared" si="113"/>
        <v>0</v>
      </c>
      <c r="P858" s="1385">
        <f t="shared" si="113"/>
        <v>0</v>
      </c>
      <c r="Q858" s="1385">
        <f t="shared" si="113"/>
        <v>0</v>
      </c>
      <c r="R858" s="1385">
        <f t="shared" si="113"/>
        <v>0</v>
      </c>
      <c r="S858" s="1385">
        <f t="shared" si="113"/>
        <v>-4.6902105199999999</v>
      </c>
      <c r="T858" s="1385">
        <f t="shared" si="113"/>
        <v>-1.4493259999999999</v>
      </c>
      <c r="U858" s="1385">
        <f t="shared" si="113"/>
        <v>0</v>
      </c>
      <c r="V858" s="1385">
        <f t="shared" si="113"/>
        <v>0</v>
      </c>
      <c r="W858" s="1385">
        <f t="shared" si="113"/>
        <v>0</v>
      </c>
      <c r="X858" s="1385">
        <f t="shared" si="113"/>
        <v>0</v>
      </c>
      <c r="Y858" s="1385">
        <f t="shared" si="113"/>
        <v>0</v>
      </c>
      <c r="AA858" s="364">
        <f t="shared" si="113"/>
        <v>0</v>
      </c>
    </row>
    <row r="859" spans="2:32" outlineLevel="1">
      <c r="C859" s="479" t="s">
        <v>563</v>
      </c>
      <c r="D859" s="479"/>
      <c r="E859" s="479"/>
      <c r="F859" s="479"/>
      <c r="G859" s="452"/>
      <c r="H859" s="452"/>
      <c r="I859" s="452"/>
      <c r="J859" s="452"/>
      <c r="K859" s="452"/>
      <c r="L859" s="452"/>
      <c r="M859" s="1385">
        <f>SUM(M857:M858)</f>
        <v>176</v>
      </c>
      <c r="N859" s="1385">
        <f t="shared" ref="N859:AA859" si="114">SUM(N857:N858)</f>
        <v>252</v>
      </c>
      <c r="O859" s="1385">
        <f t="shared" si="114"/>
        <v>139</v>
      </c>
      <c r="P859" s="1385">
        <f t="shared" si="114"/>
        <v>660</v>
      </c>
      <c r="Q859" s="1385">
        <f t="shared" si="114"/>
        <v>179.14168844000005</v>
      </c>
      <c r="R859" s="1385">
        <f t="shared" si="114"/>
        <v>158.89322112999997</v>
      </c>
      <c r="S859" s="1385">
        <f t="shared" si="114"/>
        <v>197.77520444999999</v>
      </c>
      <c r="T859" s="1385">
        <f t="shared" si="114"/>
        <v>97.580982439999957</v>
      </c>
      <c r="U859" s="1385">
        <f t="shared" si="114"/>
        <v>138.80352027723998</v>
      </c>
      <c r="V859" s="1385">
        <f t="shared" si="114"/>
        <v>139.62377937609273</v>
      </c>
      <c r="W859" s="1385">
        <f t="shared" si="114"/>
        <v>123.41651387892624</v>
      </c>
      <c r="X859" s="1385">
        <f t="shared" si="114"/>
        <v>121.14207281411119</v>
      </c>
      <c r="Y859" s="1385">
        <f t="shared" si="114"/>
        <v>119.39089828320711</v>
      </c>
      <c r="AA859" s="358">
        <f t="shared" si="114"/>
        <v>0</v>
      </c>
    </row>
    <row r="860" spans="2:32" s="374" customFormat="1" outlineLevel="1">
      <c r="B860" s="353"/>
      <c r="C860" s="373"/>
      <c r="E860" s="356"/>
      <c r="F860" s="356"/>
      <c r="L860" s="1515"/>
      <c r="M860" s="1516"/>
      <c r="N860" s="1516"/>
      <c r="O860" s="1516"/>
      <c r="P860" s="1516"/>
      <c r="Q860" s="1516"/>
      <c r="R860" s="1516"/>
      <c r="S860" s="1516"/>
      <c r="T860" s="1516"/>
      <c r="U860" s="1516"/>
      <c r="V860" s="1516"/>
      <c r="W860" s="1516"/>
      <c r="X860" s="1516"/>
      <c r="Y860" s="1516"/>
      <c r="Z860" s="356"/>
      <c r="AA860" s="356"/>
      <c r="AB860" s="356"/>
      <c r="AC860" s="356"/>
      <c r="AD860" s="356"/>
      <c r="AE860" s="356"/>
      <c r="AF860" s="356"/>
    </row>
    <row r="861" spans="2:32" s="350" customFormat="1" outlineLevel="1">
      <c r="B861" s="368"/>
      <c r="C861" s="489" t="s">
        <v>374</v>
      </c>
      <c r="D861" s="489"/>
      <c r="E861" s="486"/>
      <c r="F861" s="486"/>
      <c r="G861" s="486"/>
      <c r="H861" s="486"/>
      <c r="I861" s="486"/>
      <c r="J861" s="486"/>
      <c r="K861" s="486"/>
      <c r="L861" s="487"/>
      <c r="U861" s="593"/>
      <c r="Z861" s="374"/>
    </row>
    <row r="862" spans="2:32" s="350" customFormat="1" outlineLevel="1">
      <c r="B862" s="368"/>
      <c r="C862" s="474" t="s">
        <v>126</v>
      </c>
      <c r="D862" s="474"/>
      <c r="E862" s="474"/>
      <c r="F862" s="474"/>
      <c r="G862" s="474"/>
      <c r="H862" s="474"/>
      <c r="I862" s="474"/>
      <c r="J862" s="474"/>
      <c r="K862" s="474"/>
      <c r="L862" s="452"/>
      <c r="M862" s="1397">
        <v>9.3862006406987136E-3</v>
      </c>
      <c r="N862" s="1397">
        <v>1.0753924521320509E-2</v>
      </c>
      <c r="O862" s="1397">
        <v>1.1555210782576477E-2</v>
      </c>
      <c r="P862" s="1397">
        <v>1.2221450925535338E-2</v>
      </c>
      <c r="Q862" s="1397">
        <v>1.2967745159403726E-2</v>
      </c>
      <c r="R862" s="1397">
        <v>1.3902414511481094E-2</v>
      </c>
      <c r="S862" s="1397">
        <v>0</v>
      </c>
      <c r="T862" s="1397">
        <v>0</v>
      </c>
      <c r="U862" s="1397">
        <v>0</v>
      </c>
      <c r="V862" s="1397">
        <v>0</v>
      </c>
      <c r="W862" s="1397">
        <v>0</v>
      </c>
      <c r="X862" s="1397">
        <v>0</v>
      </c>
      <c r="Y862" s="1397">
        <v>0</v>
      </c>
      <c r="Z862" s="1506"/>
    </row>
    <row r="863" spans="2:32" s="350" customFormat="1" outlineLevel="1">
      <c r="B863" s="368"/>
      <c r="C863" s="474" t="s">
        <v>127</v>
      </c>
      <c r="D863" s="474"/>
      <c r="E863" s="474"/>
      <c r="F863" s="474"/>
      <c r="G863" s="474"/>
      <c r="H863" s="474"/>
      <c r="I863" s="474"/>
      <c r="J863" s="474"/>
      <c r="K863" s="474"/>
      <c r="L863" s="452"/>
      <c r="M863" s="1396">
        <f>1-M862</f>
        <v>0.99061379935930127</v>
      </c>
      <c r="N863" s="1396">
        <f t="shared" ref="N863:Y863" si="115">1-N862</f>
        <v>0.98924607547867949</v>
      </c>
      <c r="O863" s="1396">
        <f t="shared" si="115"/>
        <v>0.98844478921742351</v>
      </c>
      <c r="P863" s="1396">
        <f t="shared" si="115"/>
        <v>0.98777854907446461</v>
      </c>
      <c r="Q863" s="1396">
        <f t="shared" si="115"/>
        <v>0.98703225484059631</v>
      </c>
      <c r="R863" s="1396">
        <f t="shared" si="115"/>
        <v>0.98609758548851889</v>
      </c>
      <c r="S863" s="1396">
        <f t="shared" si="115"/>
        <v>1</v>
      </c>
      <c r="T863" s="1396">
        <f t="shared" si="115"/>
        <v>1</v>
      </c>
      <c r="U863" s="1396">
        <f t="shared" si="115"/>
        <v>1</v>
      </c>
      <c r="V863" s="1396">
        <f t="shared" si="115"/>
        <v>1</v>
      </c>
      <c r="W863" s="1396">
        <f t="shared" si="115"/>
        <v>1</v>
      </c>
      <c r="X863" s="1396">
        <f t="shared" si="115"/>
        <v>1</v>
      </c>
      <c r="Y863" s="1396">
        <f t="shared" si="115"/>
        <v>1</v>
      </c>
      <c r="Z863" s="1506"/>
    </row>
    <row r="864" spans="2:32" s="374" customFormat="1" outlineLevel="1">
      <c r="B864" s="353"/>
      <c r="C864" s="373"/>
      <c r="E864" s="356"/>
      <c r="F864" s="356"/>
      <c r="L864" s="1515"/>
      <c r="M864" s="1516"/>
      <c r="N864" s="1516"/>
      <c r="O864" s="1516"/>
      <c r="P864" s="1516"/>
      <c r="Q864" s="1516"/>
      <c r="R864" s="1516"/>
      <c r="S864" s="1516"/>
      <c r="T864" s="1516"/>
      <c r="U864" s="1516"/>
      <c r="V864" s="1516"/>
      <c r="W864" s="1516"/>
      <c r="X864" s="1516"/>
      <c r="Y864" s="1516"/>
      <c r="Z864" s="356"/>
      <c r="AA864" s="356"/>
      <c r="AB864" s="356"/>
      <c r="AC864" s="356"/>
      <c r="AD864" s="356"/>
      <c r="AE864" s="356"/>
      <c r="AF864" s="356"/>
    </row>
    <row r="865" spans="3:26" outlineLevel="1">
      <c r="C865" s="490" t="s">
        <v>375</v>
      </c>
      <c r="D865" s="491"/>
      <c r="E865" s="491"/>
      <c r="F865" s="491"/>
      <c r="G865" s="487"/>
      <c r="H865" s="487"/>
      <c r="I865" s="487"/>
      <c r="J865" s="487"/>
      <c r="K865" s="487"/>
      <c r="L865" s="487"/>
      <c r="M865" s="350"/>
      <c r="N865" s="347"/>
      <c r="O865" s="347"/>
      <c r="P865" s="347"/>
      <c r="T865" s="347"/>
      <c r="U865" s="593"/>
      <c r="V865" s="347"/>
      <c r="W865" s="347"/>
      <c r="X865" s="347"/>
    </row>
    <row r="866" spans="3:26" outlineLevel="1">
      <c r="C866" s="479" t="s">
        <v>563</v>
      </c>
      <c r="D866" s="479"/>
      <c r="E866" s="479"/>
      <c r="F866" s="479"/>
      <c r="G866" s="452"/>
      <c r="H866" s="452"/>
      <c r="I866" s="452"/>
      <c r="J866" s="452"/>
      <c r="K866" s="452"/>
      <c r="L866" s="452"/>
      <c r="M866" s="1392">
        <f t="shared" ref="M866:Y866" si="116">M859</f>
        <v>176</v>
      </c>
      <c r="N866" s="1392">
        <f t="shared" si="116"/>
        <v>252</v>
      </c>
      <c r="O866" s="1392">
        <f t="shared" si="116"/>
        <v>139</v>
      </c>
      <c r="P866" s="1392">
        <f t="shared" si="116"/>
        <v>660</v>
      </c>
      <c r="Q866" s="1392">
        <f t="shared" si="116"/>
        <v>179.14168844000005</v>
      </c>
      <c r="R866" s="1392">
        <f t="shared" si="116"/>
        <v>158.89322112999997</v>
      </c>
      <c r="S866" s="1392">
        <f t="shared" si="116"/>
        <v>197.77520444999999</v>
      </c>
      <c r="T866" s="1392">
        <f t="shared" si="116"/>
        <v>97.580982439999957</v>
      </c>
      <c r="U866" s="1392">
        <f t="shared" si="116"/>
        <v>138.80352027723998</v>
      </c>
      <c r="V866" s="1392">
        <f t="shared" si="116"/>
        <v>139.62377937609273</v>
      </c>
      <c r="W866" s="1392">
        <f t="shared" si="116"/>
        <v>123.41651387892624</v>
      </c>
      <c r="X866" s="1392">
        <f t="shared" si="116"/>
        <v>121.14207281411119</v>
      </c>
      <c r="Y866" s="1392">
        <f t="shared" si="116"/>
        <v>119.39089828320711</v>
      </c>
      <c r="Z866" s="1506"/>
    </row>
    <row r="867" spans="3:26" ht="12.75" customHeight="1" outlineLevel="1">
      <c r="C867" s="479" t="s">
        <v>13</v>
      </c>
      <c r="D867" s="480"/>
      <c r="E867" s="480"/>
      <c r="F867" s="480"/>
      <c r="G867" s="452"/>
      <c r="H867" s="452"/>
      <c r="I867" s="452"/>
      <c r="J867" s="452"/>
      <c r="K867" s="452"/>
      <c r="L867" s="452"/>
      <c r="M867" s="1394">
        <v>0</v>
      </c>
      <c r="N867" s="1394">
        <v>0</v>
      </c>
      <c r="O867" s="1394">
        <v>0</v>
      </c>
      <c r="P867" s="1394">
        <v>0</v>
      </c>
      <c r="Q867" s="1394">
        <v>0</v>
      </c>
      <c r="R867" s="1394">
        <v>0</v>
      </c>
      <c r="S867" s="1394">
        <v>0</v>
      </c>
      <c r="T867" s="1394">
        <v>0</v>
      </c>
      <c r="U867" s="1394">
        <v>0</v>
      </c>
      <c r="V867" s="1394">
        <v>0</v>
      </c>
      <c r="W867" s="1394">
        <v>0</v>
      </c>
      <c r="X867" s="1394">
        <v>0</v>
      </c>
      <c r="Y867" s="1394">
        <v>0</v>
      </c>
      <c r="Z867" s="1506"/>
    </row>
    <row r="868" spans="3:26" ht="12.75" customHeight="1" outlineLevel="1">
      <c r="C868" s="479" t="s">
        <v>14</v>
      </c>
      <c r="D868" s="480"/>
      <c r="E868" s="480"/>
      <c r="F868" s="480"/>
      <c r="G868" s="452"/>
      <c r="H868" s="452"/>
      <c r="I868" s="452"/>
      <c r="J868" s="452"/>
      <c r="K868" s="452"/>
      <c r="L868" s="452"/>
      <c r="M868" s="1394">
        <v>12</v>
      </c>
      <c r="N868" s="1394">
        <v>-43</v>
      </c>
      <c r="O868" s="1394">
        <v>-12</v>
      </c>
      <c r="P868" s="1394">
        <v>-19</v>
      </c>
      <c r="Q868" s="1394">
        <v>8.5499999999999989</v>
      </c>
      <c r="R868" s="1394">
        <v>-2.4519302000000005</v>
      </c>
      <c r="S868" s="1394">
        <v>-10.721041830000001</v>
      </c>
      <c r="T868" s="1394">
        <v>51.095299930000003</v>
      </c>
      <c r="U868" s="1394">
        <v>51.095299930000003</v>
      </c>
      <c r="V868" s="1394">
        <v>51.095299930000003</v>
      </c>
      <c r="W868" s="1394">
        <v>51.095299930000003</v>
      </c>
      <c r="X868" s="1394">
        <v>51.095299930000003</v>
      </c>
      <c r="Y868" s="1394">
        <v>51.095299930000003</v>
      </c>
      <c r="Z868" s="1506"/>
    </row>
    <row r="869" spans="3:26" ht="12.75" customHeight="1" outlineLevel="1">
      <c r="C869" s="479" t="s">
        <v>15</v>
      </c>
      <c r="D869" s="480"/>
      <c r="E869" s="480"/>
      <c r="F869" s="480"/>
      <c r="G869" s="452"/>
      <c r="H869" s="452"/>
      <c r="I869" s="452"/>
      <c r="J869" s="452"/>
      <c r="K869" s="452"/>
      <c r="L869" s="452"/>
      <c r="M869" s="1394">
        <v>0</v>
      </c>
      <c r="N869" s="1394">
        <v>0</v>
      </c>
      <c r="O869" s="1394">
        <v>0</v>
      </c>
      <c r="P869" s="1394">
        <v>0</v>
      </c>
      <c r="Q869" s="1394">
        <v>0</v>
      </c>
      <c r="R869" s="1394">
        <v>0</v>
      </c>
      <c r="S869" s="1394">
        <v>0</v>
      </c>
      <c r="T869" s="1394">
        <v>0</v>
      </c>
      <c r="U869" s="1394">
        <v>0</v>
      </c>
      <c r="V869" s="1394">
        <v>0</v>
      </c>
      <c r="W869" s="1394">
        <v>0</v>
      </c>
      <c r="X869" s="1394">
        <v>0</v>
      </c>
      <c r="Y869" s="1394">
        <v>0</v>
      </c>
      <c r="Z869" s="1506"/>
    </row>
    <row r="870" spans="3:26" ht="12.75" customHeight="1" outlineLevel="1">
      <c r="C870" s="479" t="s">
        <v>16</v>
      </c>
      <c r="D870" s="480"/>
      <c r="E870" s="480"/>
      <c r="F870" s="480"/>
      <c r="G870" s="452"/>
      <c r="H870" s="452"/>
      <c r="I870" s="452"/>
      <c r="J870" s="452"/>
      <c r="K870" s="452"/>
      <c r="L870" s="452"/>
      <c r="M870" s="1394">
        <v>0</v>
      </c>
      <c r="N870" s="1394">
        <v>-63</v>
      </c>
      <c r="O870" s="1394">
        <v>0</v>
      </c>
      <c r="P870" s="1394">
        <v>-481</v>
      </c>
      <c r="Q870" s="1394">
        <v>0</v>
      </c>
      <c r="R870" s="1394">
        <v>0</v>
      </c>
      <c r="S870" s="1394">
        <v>0</v>
      </c>
      <c r="T870" s="1394">
        <v>0</v>
      </c>
      <c r="U870" s="1394">
        <v>0</v>
      </c>
      <c r="V870" s="1394">
        <v>0</v>
      </c>
      <c r="W870" s="1394">
        <v>0</v>
      </c>
      <c r="X870" s="1394">
        <v>0</v>
      </c>
      <c r="Y870" s="1394">
        <v>0</v>
      </c>
      <c r="Z870" s="1506"/>
    </row>
    <row r="871" spans="3:26" ht="12.75" customHeight="1" outlineLevel="1">
      <c r="C871" s="479" t="s">
        <v>17</v>
      </c>
      <c r="D871" s="480"/>
      <c r="E871" s="480"/>
      <c r="F871" s="480"/>
      <c r="G871" s="452"/>
      <c r="H871" s="452"/>
      <c r="I871" s="452"/>
      <c r="J871" s="452"/>
      <c r="K871" s="452"/>
      <c r="L871" s="452"/>
      <c r="M871" s="1394">
        <v>0</v>
      </c>
      <c r="N871" s="1394">
        <v>0</v>
      </c>
      <c r="O871" s="1394">
        <v>0</v>
      </c>
      <c r="P871" s="1394">
        <v>0</v>
      </c>
      <c r="Q871" s="1394">
        <v>0</v>
      </c>
      <c r="R871" s="1394">
        <v>0</v>
      </c>
      <c r="S871" s="1394">
        <v>0</v>
      </c>
      <c r="T871" s="1394">
        <v>0</v>
      </c>
      <c r="U871" s="1394">
        <v>0</v>
      </c>
      <c r="V871" s="1394">
        <v>0</v>
      </c>
      <c r="W871" s="1394">
        <v>0</v>
      </c>
      <c r="X871" s="1394">
        <v>0</v>
      </c>
      <c r="Y871" s="1394">
        <v>0</v>
      </c>
      <c r="Z871" s="1506"/>
    </row>
    <row r="872" spans="3:26" ht="12.75" customHeight="1" outlineLevel="1">
      <c r="C872" s="479" t="s">
        <v>18</v>
      </c>
      <c r="D872" s="480"/>
      <c r="E872" s="480"/>
      <c r="F872" s="480"/>
      <c r="G872" s="452"/>
      <c r="H872" s="452"/>
      <c r="I872" s="452"/>
      <c r="J872" s="452"/>
      <c r="K872" s="452"/>
      <c r="L872" s="452"/>
      <c r="M872" s="1394">
        <v>-26</v>
      </c>
      <c r="N872" s="1394">
        <v>-19</v>
      </c>
      <c r="O872" s="1394">
        <v>-14</v>
      </c>
      <c r="P872" s="1394">
        <v>-7</v>
      </c>
      <c r="Q872" s="1394">
        <v>-11</v>
      </c>
      <c r="R872" s="1394">
        <v>2.0000000400000002</v>
      </c>
      <c r="S872" s="1394">
        <v>3.00000037</v>
      </c>
      <c r="T872" s="1394">
        <v>9.9999999600000002</v>
      </c>
      <c r="U872" s="1394">
        <v>9.9999999600000002</v>
      </c>
      <c r="V872" s="1394">
        <v>9.9999999600000002</v>
      </c>
      <c r="W872" s="1394">
        <v>9.9999999600000002</v>
      </c>
      <c r="X872" s="1394">
        <v>9.9999999600000002</v>
      </c>
      <c r="Y872" s="1394">
        <v>9.9999999600000002</v>
      </c>
      <c r="Z872" s="1506"/>
    </row>
    <row r="873" spans="3:26" ht="12.75" customHeight="1" outlineLevel="1">
      <c r="C873" s="479" t="s">
        <v>376</v>
      </c>
      <c r="D873" s="480"/>
      <c r="E873" s="480"/>
      <c r="F873" s="480"/>
      <c r="G873" s="452"/>
      <c r="H873" s="452"/>
      <c r="I873" s="452"/>
      <c r="J873" s="452"/>
      <c r="K873" s="452"/>
      <c r="L873" s="452"/>
      <c r="M873" s="1394">
        <v>0</v>
      </c>
      <c r="N873" s="1394">
        <v>0</v>
      </c>
      <c r="O873" s="1394">
        <v>0</v>
      </c>
      <c r="P873" s="1394">
        <v>0</v>
      </c>
      <c r="Q873" s="1394">
        <v>0</v>
      </c>
      <c r="R873" s="1394">
        <v>0</v>
      </c>
      <c r="S873" s="1394">
        <v>0</v>
      </c>
      <c r="T873" s="1394">
        <v>0</v>
      </c>
      <c r="U873" s="1394">
        <v>0</v>
      </c>
      <c r="V873" s="1394">
        <v>0</v>
      </c>
      <c r="W873" s="1394">
        <v>0</v>
      </c>
      <c r="X873" s="1394">
        <v>0</v>
      </c>
      <c r="Y873" s="1394">
        <v>0</v>
      </c>
      <c r="Z873" s="1506"/>
    </row>
    <row r="874" spans="3:26" ht="12.75" customHeight="1" outlineLevel="1">
      <c r="C874" s="479" t="s">
        <v>19</v>
      </c>
      <c r="D874" s="480"/>
      <c r="E874" s="480"/>
      <c r="F874" s="480"/>
      <c r="G874" s="452"/>
      <c r="H874" s="452"/>
      <c r="I874" s="452"/>
      <c r="J874" s="452"/>
      <c r="K874" s="452"/>
      <c r="L874" s="452"/>
      <c r="M874" s="1394">
        <v>-4</v>
      </c>
      <c r="N874" s="1394">
        <v>-1.29</v>
      </c>
      <c r="O874" s="1394">
        <v>-1.3</v>
      </c>
      <c r="P874" s="1394">
        <v>-1.1180000000000001</v>
      </c>
      <c r="Q874" s="1394">
        <v>-1.51</v>
      </c>
      <c r="R874" s="1394">
        <v>-2.7196479500000001</v>
      </c>
      <c r="S874" s="1394">
        <v>-1.4</v>
      </c>
      <c r="T874" s="1394">
        <v>-0.89019207999999994</v>
      </c>
      <c r="U874" s="1394">
        <v>-0.89019207999999994</v>
      </c>
      <c r="V874" s="1394">
        <v>-0.89019207999999994</v>
      </c>
      <c r="W874" s="1394">
        <v>-0.89019207999999994</v>
      </c>
      <c r="X874" s="1394">
        <v>-0.89019207999999994</v>
      </c>
      <c r="Y874" s="1394">
        <v>-0.89019207999999994</v>
      </c>
      <c r="Z874" s="1506"/>
    </row>
    <row r="875" spans="3:26" outlineLevel="1">
      <c r="C875" s="481" t="s">
        <v>1156</v>
      </c>
      <c r="D875" s="481"/>
      <c r="E875" s="481"/>
      <c r="F875" s="481"/>
      <c r="G875" s="452"/>
      <c r="H875" s="452"/>
      <c r="I875" s="452"/>
      <c r="J875" s="452"/>
      <c r="K875" s="452"/>
      <c r="L875" s="452"/>
      <c r="M875" s="1394">
        <v>-2.8530000000000002</v>
      </c>
      <c r="N875" s="1394">
        <v>-2.4700000000000002</v>
      </c>
      <c r="O875" s="1394">
        <v>-2.2999999999999998</v>
      </c>
      <c r="P875" s="1394">
        <v>-2.5150000000000001</v>
      </c>
      <c r="Q875" s="1394">
        <v>-3.43</v>
      </c>
      <c r="R875" s="1394">
        <v>-2.1377354855302975</v>
      </c>
      <c r="S875" s="1394">
        <v>0</v>
      </c>
      <c r="T875" s="1394">
        <v>0</v>
      </c>
      <c r="U875" s="1394">
        <v>0</v>
      </c>
      <c r="V875" s="1394">
        <v>0</v>
      </c>
      <c r="W875" s="1394">
        <v>0</v>
      </c>
      <c r="X875" s="1394">
        <v>0</v>
      </c>
      <c r="Y875" s="1394">
        <v>0</v>
      </c>
      <c r="Z875" s="1506"/>
    </row>
    <row r="876" spans="3:26" outlineLevel="1">
      <c r="C876" s="481" t="s">
        <v>1157</v>
      </c>
      <c r="D876" s="481"/>
      <c r="E876" s="481"/>
      <c r="F876" s="481"/>
      <c r="G876" s="452"/>
      <c r="H876" s="452"/>
      <c r="I876" s="452"/>
      <c r="J876" s="452"/>
      <c r="K876" s="452"/>
      <c r="L876" s="452"/>
      <c r="M876" s="1394">
        <v>119</v>
      </c>
      <c r="N876" s="1394">
        <v>94</v>
      </c>
      <c r="O876" s="1394">
        <v>91</v>
      </c>
      <c r="P876" s="1394">
        <v>84</v>
      </c>
      <c r="Q876" s="1394">
        <v>90.183999999999997</v>
      </c>
      <c r="R876" s="1394">
        <v>71.909534980000004</v>
      </c>
      <c r="S876" s="1394">
        <v>33.071227229999998</v>
      </c>
      <c r="T876" s="1394">
        <v>29.019026299999997</v>
      </c>
      <c r="U876" s="1394">
        <v>29.019026299999997</v>
      </c>
      <c r="V876" s="1394">
        <v>29.019026299999997</v>
      </c>
      <c r="W876" s="1394">
        <v>29.019026299999997</v>
      </c>
      <c r="X876" s="1394">
        <v>29.019026299999997</v>
      </c>
      <c r="Y876" s="1394">
        <v>29.019026299999997</v>
      </c>
      <c r="Z876" s="1506"/>
    </row>
    <row r="877" spans="3:26" outlineLevel="1">
      <c r="C877" s="481" t="s">
        <v>1158</v>
      </c>
      <c r="D877" s="481"/>
      <c r="E877" s="481"/>
      <c r="F877" s="481"/>
      <c r="G877" s="452"/>
      <c r="H877" s="452"/>
      <c r="I877" s="452"/>
      <c r="J877" s="452"/>
      <c r="K877" s="452"/>
      <c r="L877" s="452"/>
      <c r="M877" s="1394">
        <v>-4</v>
      </c>
      <c r="N877" s="1394">
        <v>-3</v>
      </c>
      <c r="O877" s="1394">
        <v>-4</v>
      </c>
      <c r="P877" s="1394">
        <v>-4</v>
      </c>
      <c r="Q877" s="1394">
        <v>-1.52</v>
      </c>
      <c r="R877" s="1394">
        <v>-1.2311780000000001</v>
      </c>
      <c r="S877" s="1394">
        <v>-1.9960165400000001</v>
      </c>
      <c r="T877" s="1394">
        <v>-1.8720300000000001</v>
      </c>
      <c r="U877" s="1394">
        <v>-1.8720300000000001</v>
      </c>
      <c r="V877" s="1394">
        <v>-1.8720300000000001</v>
      </c>
      <c r="W877" s="1394">
        <v>-1.8720300000000001</v>
      </c>
      <c r="X877" s="1394">
        <v>-1.8720300000000001</v>
      </c>
      <c r="Y877" s="1394">
        <v>-1.8720300000000001</v>
      </c>
      <c r="Z877" s="1506"/>
    </row>
    <row r="878" spans="3:26" outlineLevel="1">
      <c r="C878" s="481" t="s">
        <v>1159</v>
      </c>
      <c r="D878" s="481"/>
      <c r="E878" s="481"/>
      <c r="F878" s="481"/>
      <c r="G878" s="452"/>
      <c r="H878" s="452"/>
      <c r="I878" s="452"/>
      <c r="J878" s="452"/>
      <c r="K878" s="452"/>
      <c r="L878" s="452"/>
      <c r="M878" s="1394">
        <v>0.2</v>
      </c>
      <c r="N878" s="1394">
        <v>-1.84</v>
      </c>
      <c r="O878" s="1394">
        <v>1.2</v>
      </c>
      <c r="P878" s="1394">
        <v>-0.5</v>
      </c>
      <c r="Q878" s="1394">
        <v>-0.19</v>
      </c>
      <c r="R878" s="1394">
        <v>0</v>
      </c>
      <c r="S878" s="1394">
        <v>0</v>
      </c>
      <c r="T878" s="1394">
        <v>0</v>
      </c>
      <c r="U878" s="1394">
        <v>0</v>
      </c>
      <c r="V878" s="1394">
        <v>0</v>
      </c>
      <c r="W878" s="1394">
        <v>0</v>
      </c>
      <c r="X878" s="1394">
        <v>0</v>
      </c>
      <c r="Y878" s="1394">
        <v>0</v>
      </c>
      <c r="Z878" s="1506"/>
    </row>
    <row r="879" spans="3:26" outlineLevel="1">
      <c r="C879" s="481" t="s">
        <v>1160</v>
      </c>
      <c r="D879" s="481"/>
      <c r="E879" s="481"/>
      <c r="F879" s="481"/>
      <c r="G879" s="452"/>
      <c r="H879" s="452"/>
      <c r="I879" s="452"/>
      <c r="J879" s="452"/>
      <c r="K879" s="452"/>
      <c r="L879" s="452"/>
      <c r="M879" s="1394">
        <v>0</v>
      </c>
      <c r="N879" s="1394">
        <v>9.74</v>
      </c>
      <c r="O879" s="1394">
        <v>0</v>
      </c>
      <c r="P879" s="1394">
        <v>0</v>
      </c>
      <c r="Q879" s="1394">
        <v>0</v>
      </c>
      <c r="R879" s="1394">
        <v>0</v>
      </c>
      <c r="S879" s="1394">
        <v>0</v>
      </c>
      <c r="T879" s="1394">
        <v>0</v>
      </c>
      <c r="U879" s="1394">
        <v>0</v>
      </c>
      <c r="V879" s="1394">
        <v>0</v>
      </c>
      <c r="W879" s="1394">
        <v>0</v>
      </c>
      <c r="X879" s="1394">
        <v>0</v>
      </c>
      <c r="Y879" s="1394">
        <v>0</v>
      </c>
      <c r="Z879" s="1506"/>
    </row>
    <row r="880" spans="3:26" outlineLevel="1">
      <c r="C880" s="481" t="s">
        <v>1161</v>
      </c>
      <c r="D880" s="481"/>
      <c r="E880" s="481"/>
      <c r="F880" s="481"/>
      <c r="G880" s="452"/>
      <c r="H880" s="452"/>
      <c r="I880" s="452"/>
      <c r="J880" s="452"/>
      <c r="K880" s="452"/>
      <c r="L880" s="452"/>
      <c r="M880" s="1394">
        <v>0</v>
      </c>
      <c r="N880" s="1394">
        <v>0</v>
      </c>
      <c r="O880" s="1394">
        <v>0</v>
      </c>
      <c r="P880" s="1394">
        <v>0</v>
      </c>
      <c r="Q880" s="1394">
        <v>0</v>
      </c>
      <c r="R880" s="1394">
        <v>0</v>
      </c>
      <c r="S880" s="1394">
        <v>0</v>
      </c>
      <c r="T880" s="1394">
        <v>0</v>
      </c>
      <c r="U880" s="1394">
        <v>0</v>
      </c>
      <c r="V880" s="1394">
        <v>0</v>
      </c>
      <c r="W880" s="1394">
        <v>0</v>
      </c>
      <c r="X880" s="1394">
        <v>0</v>
      </c>
      <c r="Y880" s="1394">
        <v>0</v>
      </c>
      <c r="Z880" s="1506"/>
    </row>
    <row r="881" spans="2:32" outlineLevel="1">
      <c r="C881" s="481" t="s">
        <v>1162</v>
      </c>
      <c r="D881" s="481"/>
      <c r="E881" s="481"/>
      <c r="F881" s="481"/>
      <c r="G881" s="452"/>
      <c r="H881" s="452"/>
      <c r="I881" s="452"/>
      <c r="J881" s="452"/>
      <c r="K881" s="452"/>
      <c r="L881" s="452"/>
      <c r="M881" s="1394">
        <v>0</v>
      </c>
      <c r="N881" s="1394">
        <v>0</v>
      </c>
      <c r="O881" s="1394">
        <v>0</v>
      </c>
      <c r="P881" s="1394">
        <v>0</v>
      </c>
      <c r="Q881" s="1394">
        <v>0</v>
      </c>
      <c r="R881" s="1394">
        <v>0</v>
      </c>
      <c r="S881" s="1394">
        <v>-1.2</v>
      </c>
      <c r="T881" s="1394">
        <v>-1.2</v>
      </c>
      <c r="U881" s="1394">
        <v>-1.2</v>
      </c>
      <c r="V881" s="1394">
        <v>-1.2</v>
      </c>
      <c r="W881" s="1394">
        <v>-1.2</v>
      </c>
      <c r="X881" s="1394">
        <v>-1.2</v>
      </c>
      <c r="Y881" s="1394">
        <v>-1.2</v>
      </c>
      <c r="Z881" s="1506"/>
    </row>
    <row r="882" spans="2:32" outlineLevel="1">
      <c r="C882" s="481" t="s">
        <v>1163</v>
      </c>
      <c r="D882" s="481"/>
      <c r="E882" s="481"/>
      <c r="F882" s="481"/>
      <c r="G882" s="452"/>
      <c r="H882" s="452"/>
      <c r="I882" s="452"/>
      <c r="J882" s="452"/>
      <c r="K882" s="452"/>
      <c r="L882" s="452"/>
      <c r="M882" s="1394">
        <v>0</v>
      </c>
      <c r="N882" s="1394">
        <v>0</v>
      </c>
      <c r="O882" s="1394">
        <v>0</v>
      </c>
      <c r="P882" s="1394">
        <v>0</v>
      </c>
      <c r="Q882" s="1394">
        <v>0</v>
      </c>
      <c r="R882" s="1394">
        <v>0</v>
      </c>
      <c r="S882" s="1394">
        <v>0</v>
      </c>
      <c r="T882" s="1394">
        <v>0</v>
      </c>
      <c r="U882" s="1394">
        <v>0</v>
      </c>
      <c r="V882" s="1394">
        <v>0</v>
      </c>
      <c r="W882" s="1394">
        <v>0</v>
      </c>
      <c r="X882" s="1394">
        <v>0</v>
      </c>
      <c r="Y882" s="1394">
        <v>0</v>
      </c>
      <c r="Z882" s="1506"/>
    </row>
    <row r="883" spans="2:32" outlineLevel="1">
      <c r="C883" s="481" t="s">
        <v>1164</v>
      </c>
      <c r="D883" s="481"/>
      <c r="E883" s="481"/>
      <c r="F883" s="481"/>
      <c r="G883" s="452"/>
      <c r="H883" s="452"/>
      <c r="I883" s="452"/>
      <c r="J883" s="452"/>
      <c r="K883" s="452"/>
      <c r="L883" s="452"/>
      <c r="M883" s="1394">
        <v>0</v>
      </c>
      <c r="N883" s="1394">
        <v>0</v>
      </c>
      <c r="O883" s="1394">
        <v>0</v>
      </c>
      <c r="P883" s="1394">
        <v>0</v>
      </c>
      <c r="Q883" s="1394">
        <v>0</v>
      </c>
      <c r="R883" s="1394">
        <v>0</v>
      </c>
      <c r="S883" s="1394">
        <v>0</v>
      </c>
      <c r="T883" s="1394">
        <v>0</v>
      </c>
      <c r="U883" s="1394">
        <v>0</v>
      </c>
      <c r="V883" s="1394">
        <v>0</v>
      </c>
      <c r="W883" s="1394">
        <v>0</v>
      </c>
      <c r="X883" s="1394">
        <v>0</v>
      </c>
      <c r="Y883" s="1394">
        <v>0</v>
      </c>
      <c r="Z883" s="1506"/>
    </row>
    <row r="884" spans="2:32" ht="12.75" customHeight="1" outlineLevel="1">
      <c r="C884" s="847" t="s">
        <v>20</v>
      </c>
      <c r="D884" s="482"/>
      <c r="E884" s="482"/>
      <c r="F884" s="482"/>
      <c r="G884" s="452"/>
      <c r="H884" s="452"/>
      <c r="I884" s="452"/>
      <c r="J884" s="452"/>
      <c r="K884" s="452"/>
      <c r="L884" s="452"/>
      <c r="M884" s="1385">
        <f>SUM(M866:M883)</f>
        <v>270.34699999999998</v>
      </c>
      <c r="N884" s="1385">
        <f t="shared" ref="N884:Y884" si="117">SUM(N866:N883)</f>
        <v>222.14000000000001</v>
      </c>
      <c r="O884" s="1385">
        <f t="shared" si="117"/>
        <v>197.6</v>
      </c>
      <c r="P884" s="1385">
        <f t="shared" si="117"/>
        <v>228.86700000000002</v>
      </c>
      <c r="Q884" s="1385">
        <f t="shared" si="117"/>
        <v>260.22568844000006</v>
      </c>
      <c r="R884" s="1385">
        <f t="shared" si="117"/>
        <v>224.26226451446968</v>
      </c>
      <c r="S884" s="1385">
        <f t="shared" si="117"/>
        <v>218.52937368000002</v>
      </c>
      <c r="T884" s="1385">
        <f t="shared" si="117"/>
        <v>183.73308655</v>
      </c>
      <c r="U884" s="1385">
        <f t="shared" si="117"/>
        <v>224.95562438724002</v>
      </c>
      <c r="V884" s="1385">
        <f t="shared" si="117"/>
        <v>225.77588348609277</v>
      </c>
      <c r="W884" s="1385">
        <f t="shared" si="117"/>
        <v>209.56861798892626</v>
      </c>
      <c r="X884" s="1385">
        <f t="shared" si="117"/>
        <v>207.29417692411121</v>
      </c>
      <c r="Y884" s="1385">
        <f t="shared" si="117"/>
        <v>205.54300239320713</v>
      </c>
      <c r="Z884" s="1506"/>
    </row>
    <row r="885" spans="2:32" s="374" customFormat="1" outlineLevel="1">
      <c r="B885" s="353"/>
      <c r="C885" s="373"/>
      <c r="E885" s="356"/>
      <c r="F885" s="356"/>
      <c r="L885" s="1515"/>
      <c r="M885" s="1516"/>
      <c r="N885" s="1516"/>
      <c r="O885" s="1516"/>
      <c r="P885" s="1516"/>
      <c r="Q885" s="1516"/>
      <c r="R885" s="1516"/>
      <c r="S885" s="1516"/>
      <c r="T885" s="1516"/>
      <c r="U885" s="1516"/>
      <c r="V885" s="1516"/>
      <c r="W885" s="1516"/>
      <c r="X885" s="1516"/>
      <c r="Y885" s="1516"/>
      <c r="Z885" s="356"/>
      <c r="AA885" s="356"/>
      <c r="AB885" s="356"/>
      <c r="AC885" s="356"/>
      <c r="AD885" s="356"/>
      <c r="AE885" s="356"/>
      <c r="AF885" s="356"/>
    </row>
    <row r="886" spans="2:32" outlineLevel="1">
      <c r="C886" s="479" t="s">
        <v>787</v>
      </c>
      <c r="D886" s="479"/>
      <c r="E886" s="479"/>
      <c r="F886" s="479"/>
      <c r="G886" s="346"/>
      <c r="H886" s="346"/>
      <c r="I886" s="346"/>
      <c r="J886" s="346"/>
      <c r="K886" s="346"/>
      <c r="L886" s="346"/>
      <c r="M886" s="1385">
        <f>-M873</f>
        <v>0</v>
      </c>
      <c r="N886" s="1385">
        <f t="shared" ref="N886:Y886" si="118">-N873</f>
        <v>0</v>
      </c>
      <c r="O886" s="1385">
        <f t="shared" si="118"/>
        <v>0</v>
      </c>
      <c r="P886" s="1385">
        <f t="shared" si="118"/>
        <v>0</v>
      </c>
      <c r="Q886" s="1385">
        <f t="shared" si="118"/>
        <v>0</v>
      </c>
      <c r="R886" s="1385">
        <f t="shared" si="118"/>
        <v>0</v>
      </c>
      <c r="S886" s="1385">
        <f t="shared" si="118"/>
        <v>0</v>
      </c>
      <c r="T886" s="1385">
        <f t="shared" si="118"/>
        <v>0</v>
      </c>
      <c r="U886" s="1385">
        <f t="shared" si="118"/>
        <v>0</v>
      </c>
      <c r="V886" s="1385">
        <f t="shared" si="118"/>
        <v>0</v>
      </c>
      <c r="W886" s="1385">
        <f t="shared" si="118"/>
        <v>0</v>
      </c>
      <c r="X886" s="1385">
        <f t="shared" si="118"/>
        <v>0</v>
      </c>
      <c r="Y886" s="1385">
        <f t="shared" si="118"/>
        <v>0</v>
      </c>
      <c r="Z886" s="1506"/>
    </row>
    <row r="887" spans="2:32" ht="12.75" customHeight="1" outlineLevel="1">
      <c r="C887" s="479" t="s">
        <v>806</v>
      </c>
      <c r="D887" s="480"/>
      <c r="E887" s="480"/>
      <c r="F887" s="480"/>
      <c r="G887" s="452"/>
      <c r="H887" s="452"/>
      <c r="I887" s="452"/>
      <c r="J887" s="452"/>
      <c r="K887" s="452"/>
      <c r="L887" s="452"/>
      <c r="M887" s="1394">
        <v>0</v>
      </c>
      <c r="N887" s="1394">
        <v>63</v>
      </c>
      <c r="O887" s="1394">
        <v>0</v>
      </c>
      <c r="P887" s="1394">
        <v>0</v>
      </c>
      <c r="Q887" s="1394">
        <v>0</v>
      </c>
      <c r="R887" s="1394">
        <v>0</v>
      </c>
      <c r="S887" s="1394">
        <v>0</v>
      </c>
      <c r="T887" s="1394">
        <v>0</v>
      </c>
      <c r="U887" s="1394">
        <v>0</v>
      </c>
      <c r="V887" s="1394">
        <v>0</v>
      </c>
      <c r="W887" s="1394">
        <v>0</v>
      </c>
      <c r="X887" s="1394">
        <v>0</v>
      </c>
      <c r="Y887" s="1394">
        <v>0</v>
      </c>
      <c r="Z887" s="1506"/>
    </row>
    <row r="888" spans="2:32" outlineLevel="1">
      <c r="C888" s="479" t="s">
        <v>807</v>
      </c>
      <c r="D888" s="479"/>
      <c r="E888" s="479"/>
      <c r="F888" s="479"/>
      <c r="G888" s="452"/>
      <c r="H888" s="452"/>
      <c r="I888" s="452"/>
      <c r="J888" s="452"/>
      <c r="K888" s="452"/>
      <c r="L888" s="452"/>
      <c r="M888" s="1394">
        <v>0</v>
      </c>
      <c r="N888" s="1394">
        <v>0</v>
      </c>
      <c r="O888" s="1394">
        <v>0</v>
      </c>
      <c r="P888" s="1394">
        <v>0</v>
      </c>
      <c r="Q888" s="1394">
        <v>0</v>
      </c>
      <c r="R888" s="1394">
        <v>0</v>
      </c>
      <c r="S888" s="1394">
        <v>0</v>
      </c>
      <c r="T888" s="1394">
        <v>0</v>
      </c>
      <c r="U888" s="1394">
        <v>0</v>
      </c>
      <c r="V888" s="1394">
        <v>0</v>
      </c>
      <c r="W888" s="1394">
        <v>0</v>
      </c>
      <c r="X888" s="1394">
        <v>0</v>
      </c>
      <c r="Y888" s="1394">
        <v>0</v>
      </c>
      <c r="Z888" s="1506"/>
    </row>
    <row r="889" spans="2:32" outlineLevel="1">
      <c r="C889" s="1236" t="s">
        <v>788</v>
      </c>
      <c r="D889" s="1241"/>
      <c r="E889" s="1241"/>
      <c r="F889" s="1241"/>
      <c r="G889" s="346"/>
      <c r="H889" s="346"/>
      <c r="I889" s="346"/>
      <c r="J889" s="346"/>
      <c r="K889" s="346"/>
      <c r="L889" s="346"/>
      <c r="M889" s="1394">
        <v>0</v>
      </c>
      <c r="N889" s="1394">
        <v>0</v>
      </c>
      <c r="O889" s="1394">
        <v>0</v>
      </c>
      <c r="P889" s="1394">
        <v>0</v>
      </c>
      <c r="Q889" s="1394">
        <v>0</v>
      </c>
      <c r="R889" s="1394">
        <v>0</v>
      </c>
      <c r="S889" s="1394">
        <v>0</v>
      </c>
      <c r="T889" s="1394">
        <v>0</v>
      </c>
      <c r="U889" s="1394">
        <v>0</v>
      </c>
      <c r="V889" s="1394">
        <v>0</v>
      </c>
      <c r="W889" s="1394">
        <v>0</v>
      </c>
      <c r="X889" s="1394">
        <v>0</v>
      </c>
      <c r="Y889" s="1394">
        <v>0</v>
      </c>
      <c r="Z889" s="1506"/>
    </row>
    <row r="890" spans="2:32" outlineLevel="1">
      <c r="C890" s="1236" t="s">
        <v>788</v>
      </c>
      <c r="D890" s="1241"/>
      <c r="E890" s="1241"/>
      <c r="F890" s="1241"/>
      <c r="G890" s="346"/>
      <c r="H890" s="346"/>
      <c r="I890" s="346"/>
      <c r="J890" s="346"/>
      <c r="K890" s="346"/>
      <c r="L890" s="346"/>
      <c r="M890" s="1394">
        <v>0</v>
      </c>
      <c r="N890" s="1394">
        <v>0</v>
      </c>
      <c r="O890" s="1394">
        <v>0</v>
      </c>
      <c r="P890" s="1394">
        <v>0</v>
      </c>
      <c r="Q890" s="1394">
        <v>0</v>
      </c>
      <c r="R890" s="1394">
        <v>0</v>
      </c>
      <c r="S890" s="1394">
        <v>0</v>
      </c>
      <c r="T890" s="1394">
        <v>0</v>
      </c>
      <c r="U890" s="1394">
        <v>0</v>
      </c>
      <c r="V890" s="1394">
        <v>0</v>
      </c>
      <c r="W890" s="1394">
        <v>0</v>
      </c>
      <c r="X890" s="1394">
        <v>0</v>
      </c>
      <c r="Y890" s="1394">
        <v>0</v>
      </c>
      <c r="Z890" s="1506"/>
    </row>
    <row r="891" spans="2:32" outlineLevel="1">
      <c r="C891" s="1236" t="s">
        <v>788</v>
      </c>
      <c r="D891" s="1241"/>
      <c r="E891" s="1241"/>
      <c r="F891" s="1241"/>
      <c r="G891" s="346"/>
      <c r="H891" s="346"/>
      <c r="I891" s="346"/>
      <c r="J891" s="346"/>
      <c r="K891" s="346"/>
      <c r="L891" s="346"/>
      <c r="M891" s="1394">
        <v>0</v>
      </c>
      <c r="N891" s="1394">
        <v>0</v>
      </c>
      <c r="O891" s="1394">
        <v>0</v>
      </c>
      <c r="P891" s="1394">
        <v>0</v>
      </c>
      <c r="Q891" s="1394">
        <v>0</v>
      </c>
      <c r="R891" s="1394">
        <v>0</v>
      </c>
      <c r="S891" s="1394">
        <v>0</v>
      </c>
      <c r="T891" s="1394">
        <v>0</v>
      </c>
      <c r="U891" s="1394">
        <v>0</v>
      </c>
      <c r="V891" s="1394">
        <v>0</v>
      </c>
      <c r="W891" s="1394">
        <v>0</v>
      </c>
      <c r="X891" s="1394">
        <v>0</v>
      </c>
      <c r="Y891" s="1394">
        <v>0</v>
      </c>
      <c r="Z891" s="1506"/>
    </row>
    <row r="892" spans="2:32" outlineLevel="1">
      <c r="C892" s="1236" t="s">
        <v>788</v>
      </c>
      <c r="D892" s="1236"/>
      <c r="E892" s="1236"/>
      <c r="F892" s="1236"/>
      <c r="G892" s="346"/>
      <c r="H892" s="346"/>
      <c r="I892" s="346"/>
      <c r="J892" s="346"/>
      <c r="K892" s="346"/>
      <c r="L892" s="346"/>
      <c r="M892" s="1394">
        <v>0</v>
      </c>
      <c r="N892" s="1394">
        <v>0</v>
      </c>
      <c r="O892" s="1394">
        <v>0</v>
      </c>
      <c r="P892" s="1394">
        <v>0</v>
      </c>
      <c r="Q892" s="1394">
        <v>0</v>
      </c>
      <c r="R892" s="1394">
        <v>0</v>
      </c>
      <c r="S892" s="1394">
        <v>0</v>
      </c>
      <c r="T892" s="1394">
        <v>0</v>
      </c>
      <c r="U892" s="1394">
        <v>0</v>
      </c>
      <c r="V892" s="1394">
        <v>0</v>
      </c>
      <c r="W892" s="1394">
        <v>0</v>
      </c>
      <c r="X892" s="1394">
        <v>0</v>
      </c>
      <c r="Y892" s="1394">
        <v>0</v>
      </c>
      <c r="Z892" s="1506"/>
    </row>
    <row r="893" spans="2:32" s="1237" customFormat="1" outlineLevel="1">
      <c r="C893" s="1238" t="s">
        <v>803</v>
      </c>
      <c r="D893" s="1239"/>
      <c r="E893" s="1239"/>
      <c r="F893" s="1239"/>
      <c r="G893" s="1176"/>
      <c r="H893" s="1176"/>
      <c r="I893" s="1176"/>
      <c r="J893" s="1176"/>
      <c r="K893" s="1176"/>
      <c r="L893" s="1176"/>
      <c r="M893" s="1385">
        <f>SUM(M886:M892)</f>
        <v>0</v>
      </c>
      <c r="N893" s="1385">
        <f t="shared" ref="N893:Y893" si="119">SUM(N886:N892)</f>
        <v>63</v>
      </c>
      <c r="O893" s="1385">
        <f t="shared" si="119"/>
        <v>0</v>
      </c>
      <c r="P893" s="1385">
        <f t="shared" si="119"/>
        <v>0</v>
      </c>
      <c r="Q893" s="1385">
        <f t="shared" si="119"/>
        <v>0</v>
      </c>
      <c r="R893" s="1385">
        <f t="shared" si="119"/>
        <v>0</v>
      </c>
      <c r="S893" s="1385">
        <f t="shared" si="119"/>
        <v>0</v>
      </c>
      <c r="T893" s="1385">
        <f t="shared" si="119"/>
        <v>0</v>
      </c>
      <c r="U893" s="1385">
        <f t="shared" si="119"/>
        <v>0</v>
      </c>
      <c r="V893" s="1385">
        <f t="shared" si="119"/>
        <v>0</v>
      </c>
      <c r="W893" s="1385">
        <f t="shared" si="119"/>
        <v>0</v>
      </c>
      <c r="X893" s="1385">
        <f t="shared" si="119"/>
        <v>0</v>
      </c>
      <c r="Y893" s="1385">
        <f t="shared" si="119"/>
        <v>0</v>
      </c>
      <c r="Z893" s="1506"/>
    </row>
    <row r="894" spans="2:32" s="1237" customFormat="1" outlineLevel="1">
      <c r="C894" s="1238"/>
      <c r="D894" s="1239"/>
      <c r="E894" s="1239"/>
      <c r="F894" s="1239"/>
      <c r="G894" s="1176"/>
      <c r="H894" s="1176"/>
      <c r="I894" s="1176"/>
      <c r="J894" s="1176"/>
      <c r="K894" s="1176"/>
      <c r="L894" s="1176"/>
      <c r="M894" s="1240"/>
      <c r="N894" s="1240"/>
      <c r="O894" s="1240"/>
      <c r="P894" s="1240"/>
      <c r="Q894" s="1240"/>
      <c r="R894" s="1240"/>
      <c r="S894" s="1240"/>
      <c r="T894" s="1240"/>
      <c r="U894" s="1240"/>
      <c r="V894" s="1240"/>
      <c r="W894" s="1240"/>
      <c r="X894" s="1240"/>
      <c r="Y894" s="1240"/>
      <c r="Z894" s="374"/>
    </row>
    <row r="895" spans="2:32" outlineLevel="1">
      <c r="C895" s="489" t="s">
        <v>377</v>
      </c>
      <c r="D895" s="486"/>
      <c r="E895" s="486"/>
      <c r="F895" s="486"/>
      <c r="G895" s="487"/>
      <c r="H895" s="487"/>
      <c r="I895" s="487"/>
      <c r="J895" s="487"/>
      <c r="K895" s="487"/>
      <c r="L895" s="487"/>
      <c r="M895" s="350"/>
      <c r="N895" s="350"/>
      <c r="O895" s="350"/>
      <c r="P895" s="350"/>
      <c r="Q895" s="350"/>
      <c r="R895" s="350"/>
      <c r="S895" s="350"/>
      <c r="T895" s="350"/>
      <c r="U895" s="593"/>
      <c r="V895" s="350"/>
      <c r="W895" s="350"/>
      <c r="X895" s="350"/>
      <c r="Y895" s="350"/>
    </row>
    <row r="896" spans="2:32" outlineLevel="1">
      <c r="C896" s="474" t="s">
        <v>126</v>
      </c>
      <c r="D896" s="474"/>
      <c r="E896" s="474"/>
      <c r="F896" s="474"/>
      <c r="G896" s="452"/>
      <c r="H896" s="452"/>
      <c r="I896" s="452"/>
      <c r="J896" s="452"/>
      <c r="K896" s="452"/>
      <c r="L896" s="452"/>
      <c r="M896" s="1391">
        <v>0</v>
      </c>
      <c r="N896" s="1391">
        <v>0</v>
      </c>
      <c r="O896" s="1391">
        <v>0</v>
      </c>
      <c r="P896" s="1391">
        <v>0</v>
      </c>
      <c r="Q896" s="1391">
        <v>0</v>
      </c>
      <c r="R896" s="1391">
        <v>0</v>
      </c>
      <c r="S896" s="1391">
        <v>0</v>
      </c>
      <c r="T896" s="1391">
        <v>0</v>
      </c>
      <c r="U896" s="1391">
        <v>0</v>
      </c>
      <c r="V896" s="1391">
        <v>0</v>
      </c>
      <c r="W896" s="1391">
        <v>0</v>
      </c>
      <c r="X896" s="1391">
        <v>0</v>
      </c>
      <c r="Y896" s="1391">
        <v>0</v>
      </c>
      <c r="Z896" s="1506"/>
    </row>
    <row r="897" spans="2:32" outlineLevel="1">
      <c r="C897" s="474" t="s">
        <v>127</v>
      </c>
      <c r="D897" s="474"/>
      <c r="E897" s="474"/>
      <c r="F897" s="474"/>
      <c r="G897" s="452"/>
      <c r="H897" s="452"/>
      <c r="I897" s="452"/>
      <c r="J897" s="452"/>
      <c r="K897" s="452"/>
      <c r="L897" s="452"/>
      <c r="M897" s="1386">
        <f>1-M896</f>
        <v>1</v>
      </c>
      <c r="N897" s="1387">
        <f t="shared" ref="N897:Y897" si="120">1-N896</f>
        <v>1</v>
      </c>
      <c r="O897" s="1387">
        <f t="shared" si="120"/>
        <v>1</v>
      </c>
      <c r="P897" s="1387">
        <f t="shared" si="120"/>
        <v>1</v>
      </c>
      <c r="Q897" s="1387">
        <f t="shared" si="120"/>
        <v>1</v>
      </c>
      <c r="R897" s="1387">
        <f t="shared" si="120"/>
        <v>1</v>
      </c>
      <c r="S897" s="1387">
        <f t="shared" si="120"/>
        <v>1</v>
      </c>
      <c r="T897" s="1388">
        <f t="shared" si="120"/>
        <v>1</v>
      </c>
      <c r="U897" s="1389">
        <f t="shared" si="120"/>
        <v>1</v>
      </c>
      <c r="V897" s="1387">
        <f t="shared" si="120"/>
        <v>1</v>
      </c>
      <c r="W897" s="1387">
        <f t="shared" si="120"/>
        <v>1</v>
      </c>
      <c r="X897" s="1387">
        <f t="shared" si="120"/>
        <v>1</v>
      </c>
      <c r="Y897" s="1390">
        <f t="shared" si="120"/>
        <v>1</v>
      </c>
      <c r="Z897" s="1506"/>
    </row>
    <row r="898" spans="2:32" s="374" customFormat="1" outlineLevel="1">
      <c r="B898" s="353"/>
      <c r="C898" s="373"/>
      <c r="E898" s="356"/>
      <c r="F898" s="356"/>
      <c r="L898" s="1515"/>
      <c r="M898" s="1516"/>
      <c r="N898" s="1516"/>
      <c r="O898" s="1516"/>
      <c r="P898" s="1516"/>
      <c r="Q898" s="1516"/>
      <c r="R898" s="1516"/>
      <c r="S898" s="1516"/>
      <c r="T898" s="1516"/>
      <c r="U898" s="1516"/>
      <c r="V898" s="1516"/>
      <c r="W898" s="1516"/>
      <c r="X898" s="1516"/>
      <c r="Y898" s="1516"/>
      <c r="Z898" s="356"/>
      <c r="AA898" s="356"/>
      <c r="AB898" s="356"/>
      <c r="AC898" s="356"/>
      <c r="AD898" s="356"/>
      <c r="AE898" s="356"/>
      <c r="AF898" s="356"/>
    </row>
    <row r="899" spans="2:32" outlineLevel="1">
      <c r="C899" s="490" t="s">
        <v>378</v>
      </c>
      <c r="D899" s="491"/>
      <c r="E899" s="491"/>
      <c r="F899" s="491"/>
      <c r="G899" s="487"/>
      <c r="H899" s="487"/>
      <c r="I899" s="487"/>
      <c r="J899" s="487"/>
      <c r="K899" s="487"/>
      <c r="L899" s="487"/>
      <c r="U899" s="574"/>
    </row>
    <row r="900" spans="2:32" ht="12.75" customHeight="1" outlineLevel="1">
      <c r="C900" s="479" t="s">
        <v>379</v>
      </c>
      <c r="D900" s="480"/>
      <c r="E900" s="480"/>
      <c r="F900" s="480"/>
      <c r="G900" s="452"/>
      <c r="H900" s="452"/>
      <c r="I900" s="452"/>
      <c r="J900" s="452"/>
      <c r="K900" s="452"/>
      <c r="L900" s="452"/>
      <c r="M900" s="1393">
        <f>'R8a - Net Debt input'!T556</f>
        <v>6130.2979999999989</v>
      </c>
      <c r="N900" s="1393">
        <f>'R8a - Net Debt input'!U556</f>
        <v>6442.0299999999988</v>
      </c>
      <c r="O900" s="1393">
        <f>'R8a - Net Debt input'!V556</f>
        <v>6545.5999999999995</v>
      </c>
      <c r="P900" s="1393">
        <f>'R8a - Net Debt input'!W556</f>
        <v>6823.5099999999993</v>
      </c>
      <c r="Q900" s="1393">
        <f>'R8a - Net Debt input'!X556</f>
        <v>7264.2426946676351</v>
      </c>
      <c r="R900" s="1393">
        <f>'R8a - Net Debt input'!Y556</f>
        <v>7017.6966722275101</v>
      </c>
      <c r="S900" s="1393">
        <f>'R8a - Net Debt input'!Z556</f>
        <v>7648.2371014099981</v>
      </c>
      <c r="T900" s="1393">
        <f>'R8a - Net Debt input'!AA556</f>
        <v>8036.3746550999995</v>
      </c>
      <c r="U900" s="1393">
        <f>'R8a - Net Debt input'!AB556</f>
        <v>8491.910763570002</v>
      </c>
      <c r="V900" s="1393">
        <f>'R8a - Net Debt input'!AC556</f>
        <v>8377.4010991900013</v>
      </c>
      <c r="W900" s="1393">
        <f>'R8a - Net Debt input'!AD556</f>
        <v>8202.6613952500029</v>
      </c>
      <c r="X900" s="1393">
        <f>'R8a - Net Debt input'!AE556</f>
        <v>7631.1519953548004</v>
      </c>
      <c r="Y900" s="1393">
        <f>'R8a - Net Debt input'!AF556</f>
        <v>7609.3706954986974</v>
      </c>
      <c r="Z900" s="1506"/>
    </row>
    <row r="901" spans="2:32" ht="12.75" customHeight="1" outlineLevel="1">
      <c r="C901" s="479" t="s">
        <v>20</v>
      </c>
      <c r="D901" s="480"/>
      <c r="E901" s="480"/>
      <c r="F901" s="480"/>
      <c r="G901" s="452"/>
      <c r="H901" s="452"/>
      <c r="I901" s="452"/>
      <c r="J901" s="452"/>
      <c r="K901" s="452"/>
      <c r="L901" s="452"/>
      <c r="M901" s="1392">
        <f>M884</f>
        <v>270.34699999999998</v>
      </c>
      <c r="N901" s="1392">
        <f t="shared" ref="N901:Y901" si="121">N884</f>
        <v>222.14000000000001</v>
      </c>
      <c r="O901" s="1392">
        <f t="shared" si="121"/>
        <v>197.6</v>
      </c>
      <c r="P901" s="1392">
        <f t="shared" si="121"/>
        <v>228.86700000000002</v>
      </c>
      <c r="Q901" s="1392">
        <f t="shared" si="121"/>
        <v>260.22568844000006</v>
      </c>
      <c r="R901" s="1392">
        <f t="shared" si="121"/>
        <v>224.26226451446968</v>
      </c>
      <c r="S901" s="1392">
        <f t="shared" si="121"/>
        <v>218.52937368000002</v>
      </c>
      <c r="T901" s="1392">
        <f t="shared" si="121"/>
        <v>183.73308655</v>
      </c>
      <c r="U901" s="1392">
        <f t="shared" si="121"/>
        <v>224.95562438724002</v>
      </c>
      <c r="V901" s="1392">
        <f t="shared" si="121"/>
        <v>225.77588348609277</v>
      </c>
      <c r="W901" s="1392">
        <f t="shared" si="121"/>
        <v>209.56861798892626</v>
      </c>
      <c r="X901" s="1392">
        <f t="shared" si="121"/>
        <v>207.29417692411121</v>
      </c>
      <c r="Y901" s="1392">
        <f t="shared" si="121"/>
        <v>205.54300239320713</v>
      </c>
      <c r="Z901" s="1506"/>
    </row>
    <row r="902" spans="2:32" s="374" customFormat="1" outlineLevel="1">
      <c r="B902" s="353"/>
      <c r="C902" s="373"/>
      <c r="E902" s="356"/>
      <c r="F902" s="356"/>
      <c r="L902" s="1515"/>
      <c r="M902" s="1516"/>
      <c r="N902" s="1516"/>
      <c r="O902" s="1516"/>
      <c r="P902" s="1516"/>
      <c r="Q902" s="1516"/>
      <c r="R902" s="1516"/>
      <c r="S902" s="1516"/>
      <c r="T902" s="1516"/>
      <c r="U902" s="1516"/>
      <c r="V902" s="1516"/>
      <c r="W902" s="1516"/>
      <c r="X902" s="1516"/>
      <c r="Y902" s="1516"/>
      <c r="Z902" s="356"/>
      <c r="AA902" s="356"/>
      <c r="AB902" s="356"/>
      <c r="AC902" s="356"/>
      <c r="AD902" s="356"/>
      <c r="AE902" s="356"/>
      <c r="AF902" s="356"/>
    </row>
    <row r="903" spans="2:32">
      <c r="C903" s="346"/>
      <c r="D903" s="350"/>
      <c r="E903" s="346"/>
      <c r="F903" s="346"/>
      <c r="G903" s="346"/>
      <c r="H903" s="346"/>
      <c r="I903" s="346"/>
      <c r="J903" s="346"/>
      <c r="K903" s="346"/>
      <c r="L903" s="346"/>
      <c r="M903" s="350"/>
      <c r="N903" s="347"/>
      <c r="O903" s="347"/>
      <c r="P903" s="347"/>
      <c r="T903" s="347"/>
      <c r="U903" s="593"/>
      <c r="V903" s="347"/>
      <c r="W903" s="347"/>
      <c r="X903" s="347"/>
    </row>
    <row r="904" spans="2:32" ht="16.2">
      <c r="B904" s="532" t="s">
        <v>380</v>
      </c>
      <c r="C904" s="525"/>
      <c r="D904" s="523"/>
      <c r="E904" s="525"/>
      <c r="F904" s="525"/>
      <c r="G904" s="525"/>
      <c r="H904" s="525"/>
      <c r="I904" s="525"/>
      <c r="J904" s="525"/>
      <c r="K904" s="525"/>
      <c r="L904" s="525"/>
      <c r="M904" s="523"/>
      <c r="N904" s="524"/>
      <c r="O904" s="524"/>
      <c r="P904" s="524"/>
      <c r="Q904" s="524"/>
      <c r="R904" s="524"/>
      <c r="S904" s="524"/>
      <c r="T904" s="524"/>
      <c r="U904" s="590"/>
      <c r="V904" s="524"/>
      <c r="W904" s="524"/>
      <c r="X904" s="524"/>
      <c r="Y904" s="524"/>
    </row>
    <row r="905" spans="2:32" outlineLevel="1">
      <c r="B905" s="361" t="s">
        <v>381</v>
      </c>
      <c r="C905" s="346"/>
      <c r="D905" s="350"/>
      <c r="E905" s="346"/>
      <c r="F905" s="346"/>
      <c r="G905" s="346"/>
      <c r="H905" s="346"/>
      <c r="I905" s="346"/>
      <c r="J905" s="346"/>
      <c r="K905" s="346"/>
      <c r="L905" s="346"/>
      <c r="M905" s="350"/>
      <c r="N905" s="347"/>
      <c r="O905" s="347"/>
      <c r="P905" s="347"/>
      <c r="T905" s="347"/>
      <c r="U905" s="593"/>
      <c r="V905" s="347"/>
      <c r="W905" s="347"/>
      <c r="X905" s="347"/>
    </row>
    <row r="906" spans="2:32" outlineLevel="1">
      <c r="C906" s="485" t="s">
        <v>382</v>
      </c>
      <c r="D906" s="486"/>
      <c r="E906" s="485"/>
      <c r="F906" s="488"/>
      <c r="G906" s="487"/>
      <c r="H906" s="487"/>
      <c r="I906" s="487"/>
      <c r="J906" s="487"/>
      <c r="K906" s="487"/>
      <c r="L906" s="487"/>
      <c r="M906" s="366"/>
      <c r="N906" s="366"/>
      <c r="O906" s="366"/>
      <c r="P906" s="366"/>
      <c r="Q906" s="366"/>
      <c r="R906" s="366"/>
      <c r="S906" s="366"/>
      <c r="T906" s="366"/>
      <c r="U906" s="592"/>
      <c r="V906" s="366"/>
      <c r="W906" s="366"/>
      <c r="X906" s="366"/>
      <c r="Y906" s="366"/>
    </row>
    <row r="907" spans="2:32" outlineLevel="1">
      <c r="C907" s="473" t="s">
        <v>348</v>
      </c>
      <c r="D907" s="474"/>
      <c r="E907" s="475"/>
      <c r="F907" s="452"/>
      <c r="G907" s="452"/>
      <c r="H907" s="452"/>
      <c r="I907" s="452"/>
      <c r="J907" s="452"/>
      <c r="K907" s="452"/>
      <c r="L907" s="452"/>
      <c r="M907" s="1394">
        <v>0</v>
      </c>
      <c r="N907" s="1394">
        <v>0</v>
      </c>
      <c r="O907" s="1394">
        <v>0</v>
      </c>
      <c r="P907" s="1394">
        <v>0</v>
      </c>
      <c r="Q907" s="1394">
        <v>0</v>
      </c>
      <c r="R907" s="1394">
        <v>0</v>
      </c>
      <c r="S907" s="1394">
        <v>0</v>
      </c>
      <c r="T907" s="1394">
        <v>0</v>
      </c>
      <c r="U907" s="1394">
        <v>0</v>
      </c>
      <c r="V907" s="1394">
        <v>0</v>
      </c>
      <c r="W907" s="1394">
        <v>0</v>
      </c>
      <c r="X907" s="1394">
        <v>0</v>
      </c>
      <c r="Y907" s="1394">
        <v>0</v>
      </c>
      <c r="Z907" s="1506"/>
    </row>
    <row r="908" spans="2:32" outlineLevel="1">
      <c r="C908" s="473" t="s">
        <v>349</v>
      </c>
      <c r="D908" s="474"/>
      <c r="E908" s="475"/>
      <c r="F908" s="475"/>
      <c r="G908" s="452"/>
      <c r="H908" s="452"/>
      <c r="I908" s="452"/>
      <c r="J908" s="452"/>
      <c r="K908" s="452"/>
      <c r="L908" s="452"/>
      <c r="M908" s="1394">
        <v>0</v>
      </c>
      <c r="N908" s="1394">
        <v>0</v>
      </c>
      <c r="O908" s="1394">
        <v>0</v>
      </c>
      <c r="P908" s="1394">
        <v>0</v>
      </c>
      <c r="Q908" s="1394">
        <v>0</v>
      </c>
      <c r="R908" s="1394">
        <v>0</v>
      </c>
      <c r="S908" s="1394">
        <v>0</v>
      </c>
      <c r="T908" s="1394">
        <v>0</v>
      </c>
      <c r="U908" s="1394">
        <v>0</v>
      </c>
      <c r="V908" s="1394">
        <v>0</v>
      </c>
      <c r="W908" s="1394">
        <v>0</v>
      </c>
      <c r="X908" s="1394">
        <v>0</v>
      </c>
      <c r="Y908" s="1394">
        <v>0</v>
      </c>
      <c r="Z908" s="1506"/>
    </row>
    <row r="909" spans="2:32" outlineLevel="1">
      <c r="B909" s="363" t="s">
        <v>285</v>
      </c>
      <c r="C909" s="483" t="s">
        <v>287</v>
      </c>
      <c r="D909" s="474"/>
      <c r="E909" s="475"/>
      <c r="F909" s="475"/>
      <c r="G909" s="452"/>
      <c r="H909" s="452"/>
      <c r="I909" s="452"/>
      <c r="J909" s="452"/>
      <c r="K909" s="452"/>
      <c r="L909" s="452"/>
      <c r="M909" s="1385">
        <f t="shared" ref="M909:Y909" si="122">M159</f>
        <v>0</v>
      </c>
      <c r="N909" s="1385">
        <f t="shared" si="122"/>
        <v>0</v>
      </c>
      <c r="O909" s="1385">
        <f t="shared" si="122"/>
        <v>0</v>
      </c>
      <c r="P909" s="1385">
        <f t="shared" si="122"/>
        <v>0</v>
      </c>
      <c r="Q909" s="1385">
        <f t="shared" si="122"/>
        <v>120.8</v>
      </c>
      <c r="R909" s="1385">
        <f t="shared" si="122"/>
        <v>109.4</v>
      </c>
      <c r="S909" s="1385">
        <f t="shared" si="122"/>
        <v>111</v>
      </c>
      <c r="T909" s="1385">
        <f t="shared" si="122"/>
        <v>121.09999999999997</v>
      </c>
      <c r="U909" s="1385">
        <f t="shared" si="122"/>
        <v>136.97931708999994</v>
      </c>
      <c r="V909" s="1385">
        <f t="shared" si="122"/>
        <v>137.21462684999997</v>
      </c>
      <c r="W909" s="1385">
        <f t="shared" si="122"/>
        <v>135.93459374999998</v>
      </c>
      <c r="X909" s="1385">
        <f t="shared" si="122"/>
        <v>127.47927216999997</v>
      </c>
      <c r="Y909" s="1385">
        <f t="shared" si="122"/>
        <v>127.47927216999997</v>
      </c>
      <c r="Z909" s="1506"/>
    </row>
    <row r="910" spans="2:32" outlineLevel="1">
      <c r="B910" s="363" t="s">
        <v>285</v>
      </c>
      <c r="C910" s="473" t="s">
        <v>350</v>
      </c>
      <c r="D910" s="474"/>
      <c r="E910" s="475"/>
      <c r="F910" s="475"/>
      <c r="G910" s="452"/>
      <c r="H910" s="452"/>
      <c r="I910" s="452"/>
      <c r="J910" s="452"/>
      <c r="K910" s="452"/>
      <c r="L910" s="452"/>
      <c r="M910" s="1385">
        <f t="shared" ref="M910:Y910" si="123">M197</f>
        <v>0</v>
      </c>
      <c r="N910" s="1385">
        <f t="shared" si="123"/>
        <v>0</v>
      </c>
      <c r="O910" s="1385">
        <f t="shared" si="123"/>
        <v>0</v>
      </c>
      <c r="P910" s="1385">
        <f t="shared" si="123"/>
        <v>0</v>
      </c>
      <c r="Q910" s="1385">
        <f t="shared" si="123"/>
        <v>11.899999999999999</v>
      </c>
      <c r="R910" s="1385">
        <f t="shared" si="123"/>
        <v>12.1</v>
      </c>
      <c r="S910" s="1385">
        <f t="shared" si="123"/>
        <v>15.7</v>
      </c>
      <c r="T910" s="1385">
        <f t="shared" si="123"/>
        <v>14.499999999999996</v>
      </c>
      <c r="U910" s="1385">
        <f t="shared" si="123"/>
        <v>10.654098360655738</v>
      </c>
      <c r="V910" s="1385">
        <f t="shared" si="123"/>
        <v>9.6999999999999993</v>
      </c>
      <c r="W910" s="1385">
        <f t="shared" si="123"/>
        <v>9.6999999999999993</v>
      </c>
      <c r="X910" s="1385">
        <f t="shared" si="123"/>
        <v>9.6999999999999993</v>
      </c>
      <c r="Y910" s="1385">
        <f t="shared" si="123"/>
        <v>6.3453551912568305</v>
      </c>
      <c r="Z910" s="1506"/>
    </row>
    <row r="911" spans="2:32" outlineLevel="1">
      <c r="B911" s="363" t="s">
        <v>311</v>
      </c>
      <c r="C911" s="473" t="s">
        <v>351</v>
      </c>
      <c r="D911" s="474"/>
      <c r="E911" s="475"/>
      <c r="F911" s="475"/>
      <c r="G911" s="452"/>
      <c r="H911" s="452"/>
      <c r="I911" s="452"/>
      <c r="J911" s="452"/>
      <c r="K911" s="452"/>
      <c r="L911" s="452"/>
      <c r="M911" s="1385">
        <f t="shared" ref="M911:Y911" si="124">M230</f>
        <v>0</v>
      </c>
      <c r="N911" s="1385">
        <f t="shared" si="124"/>
        <v>0</v>
      </c>
      <c r="O911" s="1385">
        <f t="shared" si="124"/>
        <v>0</v>
      </c>
      <c r="P911" s="1385">
        <f t="shared" si="124"/>
        <v>0</v>
      </c>
      <c r="Q911" s="1385">
        <f t="shared" si="124"/>
        <v>9</v>
      </c>
      <c r="R911" s="1385">
        <f t="shared" si="124"/>
        <v>18.600000000000001</v>
      </c>
      <c r="S911" s="1385">
        <f t="shared" si="124"/>
        <v>11.585217</v>
      </c>
      <c r="T911" s="1385">
        <f t="shared" si="124"/>
        <v>4.4749100000000004</v>
      </c>
      <c r="U911" s="1385">
        <f t="shared" si="124"/>
        <v>0</v>
      </c>
      <c r="V911" s="1385">
        <f t="shared" si="124"/>
        <v>0</v>
      </c>
      <c r="W911" s="1385">
        <f t="shared" si="124"/>
        <v>0</v>
      </c>
      <c r="X911" s="1385">
        <f t="shared" si="124"/>
        <v>0</v>
      </c>
      <c r="Y911" s="1385">
        <f t="shared" si="124"/>
        <v>0</v>
      </c>
      <c r="Z911" s="1506"/>
    </row>
    <row r="912" spans="2:32" outlineLevel="1">
      <c r="B912" s="363" t="s">
        <v>713</v>
      </c>
      <c r="C912" s="473" t="s">
        <v>716</v>
      </c>
      <c r="D912" s="474"/>
      <c r="E912" s="475"/>
      <c r="F912" s="475"/>
      <c r="G912" s="452"/>
      <c r="H912" s="452"/>
      <c r="I912" s="452"/>
      <c r="J912" s="452"/>
      <c r="K912" s="452"/>
      <c r="L912" s="452"/>
      <c r="M912" s="1385">
        <f t="shared" ref="M912:Y912" si="125">SUM(M415,M667,M701,M725,M749,M788,M810)</f>
        <v>0</v>
      </c>
      <c r="N912" s="1385">
        <f t="shared" si="125"/>
        <v>0</v>
      </c>
      <c r="O912" s="1385">
        <f t="shared" si="125"/>
        <v>0</v>
      </c>
      <c r="P912" s="1385">
        <f t="shared" si="125"/>
        <v>0</v>
      </c>
      <c r="Q912" s="1385">
        <f t="shared" si="125"/>
        <v>-16.511165669999993</v>
      </c>
      <c r="R912" s="1385">
        <f t="shared" si="125"/>
        <v>-21.700000000000003</v>
      </c>
      <c r="S912" s="1385">
        <f t="shared" si="125"/>
        <v>3.9999999999999991</v>
      </c>
      <c r="T912" s="1385">
        <f t="shared" si="125"/>
        <v>-0.99999999999999645</v>
      </c>
      <c r="U912" s="1385">
        <f t="shared" si="125"/>
        <v>-3.8104826100000011</v>
      </c>
      <c r="V912" s="1385">
        <f t="shared" si="125"/>
        <v>-0.71218514000000255</v>
      </c>
      <c r="W912" s="1385">
        <f t="shared" si="125"/>
        <v>4.8435107100000003</v>
      </c>
      <c r="X912" s="1385">
        <f t="shared" si="125"/>
        <v>8.7514843199999994</v>
      </c>
      <c r="Y912" s="1385">
        <f t="shared" si="125"/>
        <v>7.2151910199999989</v>
      </c>
      <c r="Z912" s="1506"/>
    </row>
    <row r="913" spans="2:32" outlineLevel="1">
      <c r="C913" s="844" t="s">
        <v>352</v>
      </c>
      <c r="D913" s="845"/>
      <c r="E913" s="846"/>
      <c r="F913" s="846"/>
      <c r="G913" s="452"/>
      <c r="H913" s="452"/>
      <c r="I913" s="452"/>
      <c r="J913" s="452"/>
      <c r="K913" s="452"/>
      <c r="L913" s="452"/>
      <c r="M913" s="1394">
        <v>0</v>
      </c>
      <c r="N913" s="1394">
        <v>0</v>
      </c>
      <c r="O913" s="1394">
        <v>0</v>
      </c>
      <c r="P913" s="1394">
        <v>0</v>
      </c>
      <c r="Q913" s="1394">
        <v>0</v>
      </c>
      <c r="R913" s="1394">
        <v>0</v>
      </c>
      <c r="S913" s="1394">
        <v>-1.69021015</v>
      </c>
      <c r="T913" s="1394">
        <v>0</v>
      </c>
      <c r="U913" s="1394">
        <v>0</v>
      </c>
      <c r="V913" s="1394">
        <v>0</v>
      </c>
      <c r="W913" s="1394">
        <v>0</v>
      </c>
      <c r="X913" s="1394">
        <v>0</v>
      </c>
      <c r="Y913" s="1394">
        <v>0</v>
      </c>
      <c r="Z913" s="1506"/>
    </row>
    <row r="914" spans="2:32" outlineLevel="1">
      <c r="C914" s="476" t="s">
        <v>383</v>
      </c>
      <c r="D914" s="474"/>
      <c r="E914" s="475"/>
      <c r="F914" s="475"/>
      <c r="G914" s="452"/>
      <c r="H914" s="452"/>
      <c r="I914" s="452"/>
      <c r="J914" s="452"/>
      <c r="K914" s="452"/>
      <c r="L914" s="452"/>
      <c r="M914" s="1385">
        <f>SUM(M907:M913)</f>
        <v>0</v>
      </c>
      <c r="N914" s="1385">
        <f t="shared" ref="N914:Y914" si="126">SUM(N907:N913)</f>
        <v>0</v>
      </c>
      <c r="O914" s="1385">
        <f t="shared" si="126"/>
        <v>0</v>
      </c>
      <c r="P914" s="1385">
        <f t="shared" si="126"/>
        <v>0</v>
      </c>
      <c r="Q914" s="1385">
        <f t="shared" si="126"/>
        <v>125.18883432999999</v>
      </c>
      <c r="R914" s="1385">
        <f t="shared" si="126"/>
        <v>118.39999999999999</v>
      </c>
      <c r="S914" s="1385">
        <f t="shared" si="126"/>
        <v>140.59500684999998</v>
      </c>
      <c r="T914" s="1385">
        <f t="shared" si="126"/>
        <v>139.07490999999996</v>
      </c>
      <c r="U914" s="1385">
        <f t="shared" si="126"/>
        <v>143.82293284065565</v>
      </c>
      <c r="V914" s="1385">
        <f t="shared" si="126"/>
        <v>146.20244170999996</v>
      </c>
      <c r="W914" s="1385">
        <f t="shared" si="126"/>
        <v>150.47810445999997</v>
      </c>
      <c r="X914" s="1385">
        <f t="shared" si="126"/>
        <v>145.93075648999996</v>
      </c>
      <c r="Y914" s="1385">
        <f t="shared" si="126"/>
        <v>141.03981838125679</v>
      </c>
      <c r="Z914" s="1506"/>
    </row>
    <row r="915" spans="2:32" outlineLevel="1">
      <c r="C915" s="473" t="s">
        <v>355</v>
      </c>
      <c r="D915" s="474"/>
      <c r="E915" s="475"/>
      <c r="F915" s="475"/>
      <c r="G915" s="452"/>
      <c r="H915" s="452"/>
      <c r="I915" s="452"/>
      <c r="J915" s="452"/>
      <c r="K915" s="452"/>
      <c r="L915" s="452"/>
      <c r="M915" s="1394">
        <v>0</v>
      </c>
      <c r="N915" s="1394">
        <v>0</v>
      </c>
      <c r="O915" s="1394">
        <v>0</v>
      </c>
      <c r="P915" s="1394">
        <v>0</v>
      </c>
      <c r="Q915" s="1394">
        <v>0</v>
      </c>
      <c r="R915" s="1394">
        <v>0</v>
      </c>
      <c r="S915" s="1394">
        <v>0</v>
      </c>
      <c r="T915" s="1394">
        <v>0</v>
      </c>
      <c r="U915" s="1394">
        <v>0</v>
      </c>
      <c r="V915" s="1394">
        <v>0</v>
      </c>
      <c r="W915" s="1394">
        <v>0</v>
      </c>
      <c r="X915" s="1394">
        <v>0</v>
      </c>
      <c r="Y915" s="1394">
        <v>0</v>
      </c>
      <c r="Z915" s="1506"/>
    </row>
    <row r="916" spans="2:32" outlineLevel="1">
      <c r="C916" s="473" t="s">
        <v>384</v>
      </c>
      <c r="D916" s="474"/>
      <c r="E916" s="475"/>
      <c r="F916" s="475"/>
      <c r="G916" s="452"/>
      <c r="H916" s="452"/>
      <c r="I916" s="452"/>
      <c r="J916" s="452"/>
      <c r="K916" s="452"/>
      <c r="L916" s="452"/>
      <c r="M916" s="1394">
        <v>0</v>
      </c>
      <c r="N916" s="1394">
        <v>0</v>
      </c>
      <c r="O916" s="1394">
        <v>0</v>
      </c>
      <c r="P916" s="1394">
        <v>0</v>
      </c>
      <c r="Q916" s="1394">
        <v>0</v>
      </c>
      <c r="R916" s="1394">
        <v>0</v>
      </c>
      <c r="S916" s="1394">
        <v>0</v>
      </c>
      <c r="T916" s="1394">
        <v>0</v>
      </c>
      <c r="U916" s="1394">
        <v>0</v>
      </c>
      <c r="V916" s="1394">
        <v>0</v>
      </c>
      <c r="W916" s="1394">
        <v>0</v>
      </c>
      <c r="X916" s="1394">
        <v>0</v>
      </c>
      <c r="Y916" s="1394">
        <v>0</v>
      </c>
      <c r="Z916" s="1506"/>
    </row>
    <row r="917" spans="2:32" outlineLevel="1">
      <c r="C917" s="473" t="s">
        <v>369</v>
      </c>
      <c r="D917" s="474"/>
      <c r="E917" s="477"/>
      <c r="F917" s="477"/>
      <c r="G917" s="452"/>
      <c r="H917" s="452"/>
      <c r="I917" s="452"/>
      <c r="J917" s="452"/>
      <c r="K917" s="452"/>
      <c r="L917" s="452"/>
      <c r="M917" s="1394">
        <v>0</v>
      </c>
      <c r="N917" s="1394">
        <v>0</v>
      </c>
      <c r="O917" s="1394">
        <v>0</v>
      </c>
      <c r="P917" s="1394">
        <v>0</v>
      </c>
      <c r="Q917" s="1394">
        <v>0</v>
      </c>
      <c r="R917" s="1394">
        <v>0</v>
      </c>
      <c r="S917" s="1394">
        <v>0</v>
      </c>
      <c r="T917" s="1394">
        <v>0</v>
      </c>
      <c r="U917" s="1394">
        <v>0</v>
      </c>
      <c r="V917" s="1394">
        <v>0</v>
      </c>
      <c r="W917" s="1394">
        <v>0</v>
      </c>
      <c r="X917" s="1394">
        <v>0</v>
      </c>
      <c r="Y917" s="1394">
        <v>0</v>
      </c>
      <c r="Z917" s="1506"/>
    </row>
    <row r="918" spans="2:32" outlineLevel="1">
      <c r="C918" s="844" t="s">
        <v>1154</v>
      </c>
      <c r="D918" s="845"/>
      <c r="E918" s="846"/>
      <c r="F918" s="846"/>
      <c r="G918" s="452"/>
      <c r="H918" s="452"/>
      <c r="I918" s="452"/>
      <c r="J918" s="452"/>
      <c r="K918" s="452"/>
      <c r="L918" s="452"/>
      <c r="M918" s="1394">
        <v>0</v>
      </c>
      <c r="N918" s="1394">
        <v>0</v>
      </c>
      <c r="O918" s="1394">
        <v>0</v>
      </c>
      <c r="P918" s="1394">
        <v>0</v>
      </c>
      <c r="Q918" s="1394">
        <v>0</v>
      </c>
      <c r="R918" s="1394">
        <v>0</v>
      </c>
      <c r="S918" s="1394">
        <v>-2</v>
      </c>
      <c r="T918" s="1394">
        <v>-1</v>
      </c>
      <c r="U918" s="1394">
        <v>0</v>
      </c>
      <c r="V918" s="1394">
        <v>0</v>
      </c>
      <c r="W918" s="1394">
        <v>0</v>
      </c>
      <c r="X918" s="1394">
        <v>0</v>
      </c>
      <c r="Y918" s="1394">
        <v>0</v>
      </c>
      <c r="Z918" s="1506"/>
    </row>
    <row r="919" spans="2:32" outlineLevel="1">
      <c r="C919" s="476" t="s">
        <v>385</v>
      </c>
      <c r="D919" s="474"/>
      <c r="E919" s="475"/>
      <c r="F919" s="475"/>
      <c r="G919" s="452"/>
      <c r="H919" s="452"/>
      <c r="I919" s="452"/>
      <c r="J919" s="452"/>
      <c r="K919" s="452"/>
      <c r="L919" s="452"/>
      <c r="M919" s="1385">
        <f>SUM(M914:M918)</f>
        <v>0</v>
      </c>
      <c r="N919" s="1385">
        <f t="shared" ref="N919:Y919" si="127">SUM(N914:N918)</f>
        <v>0</v>
      </c>
      <c r="O919" s="1385">
        <f t="shared" si="127"/>
        <v>0</v>
      </c>
      <c r="P919" s="1385">
        <f t="shared" si="127"/>
        <v>0</v>
      </c>
      <c r="Q919" s="1385">
        <f t="shared" si="127"/>
        <v>125.18883432999999</v>
      </c>
      <c r="R919" s="1385">
        <f t="shared" si="127"/>
        <v>118.39999999999999</v>
      </c>
      <c r="S919" s="1385">
        <f t="shared" si="127"/>
        <v>138.59500684999998</v>
      </c>
      <c r="T919" s="1385">
        <f t="shared" si="127"/>
        <v>138.07490999999996</v>
      </c>
      <c r="U919" s="1385">
        <f t="shared" si="127"/>
        <v>143.82293284065565</v>
      </c>
      <c r="V919" s="1385">
        <f t="shared" si="127"/>
        <v>146.20244170999996</v>
      </c>
      <c r="W919" s="1385">
        <f t="shared" si="127"/>
        <v>150.47810445999997</v>
      </c>
      <c r="X919" s="1385">
        <f t="shared" si="127"/>
        <v>145.93075648999996</v>
      </c>
      <c r="Y919" s="1385">
        <f t="shared" si="127"/>
        <v>141.03981838125679</v>
      </c>
      <c r="Z919" s="1506"/>
    </row>
    <row r="920" spans="2:32" s="374" customFormat="1" outlineLevel="1">
      <c r="B920" s="353"/>
      <c r="C920" s="373"/>
      <c r="E920" s="356"/>
      <c r="F920" s="356"/>
      <c r="L920" s="1515"/>
      <c r="M920" s="1516"/>
      <c r="N920" s="1516"/>
      <c r="O920" s="1516"/>
      <c r="P920" s="1516"/>
      <c r="Q920" s="1516"/>
      <c r="R920" s="1516"/>
      <c r="S920" s="1516"/>
      <c r="T920" s="1516"/>
      <c r="U920" s="1516"/>
      <c r="V920" s="1516"/>
      <c r="W920" s="1516"/>
      <c r="X920" s="1516"/>
      <c r="Y920" s="1516"/>
      <c r="Z920" s="356"/>
      <c r="AA920" s="356"/>
      <c r="AB920" s="356"/>
      <c r="AC920" s="356"/>
      <c r="AD920" s="356"/>
      <c r="AE920" s="356"/>
      <c r="AF920" s="356"/>
    </row>
    <row r="921" spans="2:32" outlineLevel="1">
      <c r="C921" s="346"/>
      <c r="D921" s="350"/>
      <c r="E921" s="346"/>
      <c r="F921" s="346"/>
      <c r="G921" s="346"/>
      <c r="H921" s="346"/>
      <c r="I921" s="346"/>
      <c r="J921" s="346"/>
      <c r="K921" s="346"/>
      <c r="L921" s="346"/>
      <c r="M921" s="558"/>
      <c r="N921" s="558"/>
      <c r="O921" s="558"/>
      <c r="P921" s="559"/>
      <c r="Q921" s="559"/>
      <c r="R921" s="559"/>
      <c r="S921" s="559"/>
      <c r="T921" s="559"/>
      <c r="U921" s="595"/>
      <c r="V921" s="559"/>
      <c r="W921" s="559"/>
      <c r="X921" s="559"/>
      <c r="Y921" s="559"/>
    </row>
    <row r="922" spans="2:32" outlineLevel="1">
      <c r="C922" s="485" t="s">
        <v>386</v>
      </c>
      <c r="D922" s="486"/>
      <c r="E922" s="485"/>
      <c r="F922" s="488"/>
      <c r="G922" s="487"/>
      <c r="H922" s="487"/>
      <c r="I922" s="487"/>
      <c r="J922" s="487"/>
      <c r="K922" s="487"/>
      <c r="L922" s="487"/>
      <c r="M922" s="560"/>
      <c r="N922" s="560"/>
      <c r="O922" s="560"/>
      <c r="P922" s="560"/>
      <c r="Q922" s="560"/>
      <c r="R922" s="560"/>
      <c r="S922" s="560"/>
      <c r="T922" s="560"/>
      <c r="U922" s="596"/>
      <c r="V922" s="560"/>
      <c r="W922" s="560"/>
      <c r="X922" s="560"/>
      <c r="Y922" s="560"/>
    </row>
    <row r="923" spans="2:32" outlineLevel="1">
      <c r="C923" s="473" t="s">
        <v>362</v>
      </c>
      <c r="D923" s="474"/>
      <c r="E923" s="475"/>
      <c r="F923" s="475"/>
      <c r="G923" s="452"/>
      <c r="H923" s="452"/>
      <c r="I923" s="452"/>
      <c r="J923" s="452"/>
      <c r="K923" s="452"/>
      <c r="L923" s="452"/>
      <c r="M923" s="1394">
        <v>0</v>
      </c>
      <c r="N923" s="1394">
        <v>0</v>
      </c>
      <c r="O923" s="1394">
        <v>0</v>
      </c>
      <c r="P923" s="1394">
        <v>0</v>
      </c>
      <c r="Q923" s="1394">
        <v>0</v>
      </c>
      <c r="R923" s="1394">
        <v>0</v>
      </c>
      <c r="S923" s="1394">
        <v>0</v>
      </c>
      <c r="T923" s="1394">
        <v>0</v>
      </c>
      <c r="U923" s="1394">
        <v>0</v>
      </c>
      <c r="V923" s="1394">
        <v>0</v>
      </c>
      <c r="W923" s="1394">
        <v>0</v>
      </c>
      <c r="X923" s="1394">
        <v>0</v>
      </c>
      <c r="Y923" s="1394">
        <v>0</v>
      </c>
      <c r="Z923" s="1506"/>
    </row>
    <row r="924" spans="2:32" outlineLevel="1">
      <c r="C924" s="475" t="s">
        <v>363</v>
      </c>
      <c r="D924" s="474"/>
      <c r="E924" s="475"/>
      <c r="F924" s="475"/>
      <c r="G924" s="452"/>
      <c r="H924" s="452"/>
      <c r="I924" s="452"/>
      <c r="J924" s="452"/>
      <c r="K924" s="452"/>
      <c r="L924" s="452"/>
      <c r="M924" s="1394">
        <v>0</v>
      </c>
      <c r="N924" s="1394">
        <v>0</v>
      </c>
      <c r="O924" s="1394">
        <v>0</v>
      </c>
      <c r="P924" s="1394">
        <v>0</v>
      </c>
      <c r="Q924" s="1394">
        <v>0</v>
      </c>
      <c r="R924" s="1394">
        <v>0</v>
      </c>
      <c r="S924" s="1394">
        <v>0</v>
      </c>
      <c r="T924" s="1394">
        <v>0</v>
      </c>
      <c r="U924" s="1394">
        <v>0</v>
      </c>
      <c r="V924" s="1394">
        <v>0</v>
      </c>
      <c r="W924" s="1394">
        <v>0</v>
      </c>
      <c r="X924" s="1394">
        <v>0</v>
      </c>
      <c r="Y924" s="1394">
        <v>0</v>
      </c>
      <c r="Z924" s="1506"/>
    </row>
    <row r="925" spans="2:32" outlineLevel="1">
      <c r="C925" s="475" t="s">
        <v>364</v>
      </c>
      <c r="D925" s="474"/>
      <c r="E925" s="475"/>
      <c r="F925" s="475"/>
      <c r="G925" s="452"/>
      <c r="H925" s="452"/>
      <c r="I925" s="452"/>
      <c r="J925" s="452"/>
      <c r="K925" s="452"/>
      <c r="L925" s="452"/>
      <c r="M925" s="1394">
        <v>0</v>
      </c>
      <c r="N925" s="1394">
        <v>0</v>
      </c>
      <c r="O925" s="1394">
        <v>0</v>
      </c>
      <c r="P925" s="1394">
        <v>0</v>
      </c>
      <c r="Q925" s="1394">
        <v>0</v>
      </c>
      <c r="R925" s="1394">
        <v>0</v>
      </c>
      <c r="S925" s="1394">
        <v>0</v>
      </c>
      <c r="T925" s="1394">
        <v>0</v>
      </c>
      <c r="U925" s="1394">
        <v>0</v>
      </c>
      <c r="V925" s="1394">
        <v>0</v>
      </c>
      <c r="W925" s="1394">
        <v>0</v>
      </c>
      <c r="X925" s="1394">
        <v>0</v>
      </c>
      <c r="Y925" s="1394">
        <v>0</v>
      </c>
      <c r="Z925" s="1506"/>
    </row>
    <row r="926" spans="2:32" outlineLevel="1">
      <c r="B926" s="363" t="s">
        <v>322</v>
      </c>
      <c r="C926" s="473" t="s">
        <v>365</v>
      </c>
      <c r="D926" s="474"/>
      <c r="E926" s="475"/>
      <c r="F926" s="475"/>
      <c r="G926" s="452"/>
      <c r="H926" s="452"/>
      <c r="I926" s="452"/>
      <c r="J926" s="452"/>
      <c r="K926" s="452"/>
      <c r="L926" s="452"/>
      <c r="M926" s="1385">
        <f t="shared" ref="M926:Y926" si="128">M263</f>
        <v>0</v>
      </c>
      <c r="N926" s="1385">
        <f t="shared" si="128"/>
        <v>0</v>
      </c>
      <c r="O926" s="1385">
        <f t="shared" si="128"/>
        <v>0</v>
      </c>
      <c r="P926" s="1385">
        <f t="shared" si="128"/>
        <v>0</v>
      </c>
      <c r="Q926" s="1385">
        <f t="shared" si="128"/>
        <v>0</v>
      </c>
      <c r="R926" s="1385">
        <f t="shared" si="128"/>
        <v>0</v>
      </c>
      <c r="S926" s="1385">
        <f t="shared" si="128"/>
        <v>0</v>
      </c>
      <c r="T926" s="1385">
        <f t="shared" si="128"/>
        <v>-1.4493259999999999</v>
      </c>
      <c r="U926" s="1385">
        <f t="shared" si="128"/>
        <v>0</v>
      </c>
      <c r="V926" s="1385">
        <f t="shared" si="128"/>
        <v>0</v>
      </c>
      <c r="W926" s="1385">
        <f t="shared" si="128"/>
        <v>0</v>
      </c>
      <c r="X926" s="1385">
        <f t="shared" si="128"/>
        <v>0</v>
      </c>
      <c r="Y926" s="1385">
        <f t="shared" si="128"/>
        <v>0</v>
      </c>
      <c r="Z926" s="1506"/>
    </row>
    <row r="927" spans="2:32" outlineLevel="1">
      <c r="C927" s="476" t="s">
        <v>366</v>
      </c>
      <c r="D927" s="474"/>
      <c r="E927" s="475"/>
      <c r="F927" s="475"/>
      <c r="G927" s="452"/>
      <c r="H927" s="452"/>
      <c r="I927" s="452"/>
      <c r="J927" s="452"/>
      <c r="K927" s="452"/>
      <c r="L927" s="452"/>
      <c r="M927" s="1385">
        <f t="shared" ref="M927:Y927" si="129">SUM(M923:M926)</f>
        <v>0</v>
      </c>
      <c r="N927" s="1385">
        <f t="shared" si="129"/>
        <v>0</v>
      </c>
      <c r="O927" s="1385">
        <f t="shared" si="129"/>
        <v>0</v>
      </c>
      <c r="P927" s="1385">
        <f t="shared" si="129"/>
        <v>0</v>
      </c>
      <c r="Q927" s="1385">
        <f t="shared" si="129"/>
        <v>0</v>
      </c>
      <c r="R927" s="1385">
        <f t="shared" si="129"/>
        <v>0</v>
      </c>
      <c r="S927" s="1385">
        <f t="shared" si="129"/>
        <v>0</v>
      </c>
      <c r="T927" s="1385">
        <f t="shared" si="129"/>
        <v>-1.4493259999999999</v>
      </c>
      <c r="U927" s="1385">
        <f t="shared" si="129"/>
        <v>0</v>
      </c>
      <c r="V927" s="1385">
        <f t="shared" si="129"/>
        <v>0</v>
      </c>
      <c r="W927" s="1385">
        <f t="shared" si="129"/>
        <v>0</v>
      </c>
      <c r="X927" s="1385">
        <f t="shared" si="129"/>
        <v>0</v>
      </c>
      <c r="Y927" s="1385">
        <f t="shared" si="129"/>
        <v>0</v>
      </c>
      <c r="Z927" s="1506"/>
    </row>
    <row r="928" spans="2:32" outlineLevel="1">
      <c r="C928" s="473" t="s">
        <v>387</v>
      </c>
      <c r="D928" s="474"/>
      <c r="E928" s="475"/>
      <c r="F928" s="475"/>
      <c r="G928" s="452"/>
      <c r="H928" s="452"/>
      <c r="I928" s="452"/>
      <c r="J928" s="452"/>
      <c r="K928" s="452"/>
      <c r="L928" s="452"/>
      <c r="M928" s="1394">
        <v>0</v>
      </c>
      <c r="N928" s="1394">
        <v>0</v>
      </c>
      <c r="O928" s="1394">
        <v>0</v>
      </c>
      <c r="P928" s="1394">
        <v>0</v>
      </c>
      <c r="Q928" s="1394">
        <v>0</v>
      </c>
      <c r="R928" s="1394">
        <v>0</v>
      </c>
      <c r="S928" s="1394">
        <v>0</v>
      </c>
      <c r="T928" s="1394">
        <v>0</v>
      </c>
      <c r="U928" s="1394">
        <v>0</v>
      </c>
      <c r="V928" s="1394">
        <v>0</v>
      </c>
      <c r="W928" s="1394">
        <v>0</v>
      </c>
      <c r="X928" s="1394">
        <v>0</v>
      </c>
      <c r="Y928" s="1394">
        <v>0</v>
      </c>
      <c r="Z928" s="1506"/>
    </row>
    <row r="929" spans="2:34" outlineLevel="1">
      <c r="C929" s="473" t="s">
        <v>368</v>
      </c>
      <c r="D929" s="474"/>
      <c r="E929" s="475"/>
      <c r="F929" s="475"/>
      <c r="G929" s="452"/>
      <c r="H929" s="452"/>
      <c r="I929" s="452"/>
      <c r="J929" s="452"/>
      <c r="K929" s="452"/>
      <c r="L929" s="452"/>
      <c r="M929" s="1394">
        <v>0</v>
      </c>
      <c r="N929" s="1394">
        <v>0</v>
      </c>
      <c r="O929" s="1394">
        <v>0</v>
      </c>
      <c r="P929" s="1394">
        <v>0</v>
      </c>
      <c r="Q929" s="1394">
        <v>0</v>
      </c>
      <c r="R929" s="1394">
        <v>0</v>
      </c>
      <c r="S929" s="1394">
        <v>0</v>
      </c>
      <c r="T929" s="1394">
        <v>0</v>
      </c>
      <c r="U929" s="1394">
        <v>0</v>
      </c>
      <c r="V929" s="1394">
        <v>0</v>
      </c>
      <c r="W929" s="1394">
        <v>0</v>
      </c>
      <c r="X929" s="1394">
        <v>0</v>
      </c>
      <c r="Y929" s="1394">
        <v>0</v>
      </c>
      <c r="Z929" s="1506"/>
    </row>
    <row r="930" spans="2:34" outlineLevel="1">
      <c r="C930" s="473" t="s">
        <v>388</v>
      </c>
      <c r="D930" s="474"/>
      <c r="E930" s="475"/>
      <c r="F930" s="475"/>
      <c r="G930" s="452"/>
      <c r="H930" s="452"/>
      <c r="I930" s="452"/>
      <c r="J930" s="452"/>
      <c r="K930" s="452"/>
      <c r="L930" s="452"/>
      <c r="M930" s="1394">
        <v>0</v>
      </c>
      <c r="N930" s="1394">
        <v>0</v>
      </c>
      <c r="O930" s="1394">
        <v>0</v>
      </c>
      <c r="P930" s="1394">
        <v>0</v>
      </c>
      <c r="Q930" s="1394">
        <v>0</v>
      </c>
      <c r="R930" s="1394">
        <v>0</v>
      </c>
      <c r="S930" s="1394">
        <v>0</v>
      </c>
      <c r="T930" s="1394">
        <v>0</v>
      </c>
      <c r="U930" s="1394">
        <v>0</v>
      </c>
      <c r="V930" s="1394">
        <v>0</v>
      </c>
      <c r="W930" s="1394">
        <v>0</v>
      </c>
      <c r="X930" s="1394">
        <v>0</v>
      </c>
      <c r="Y930" s="1394">
        <v>0</v>
      </c>
      <c r="Z930" s="1506"/>
    </row>
    <row r="931" spans="2:34" outlineLevel="1">
      <c r="C931" s="844" t="s">
        <v>352</v>
      </c>
      <c r="D931" s="845"/>
      <c r="E931" s="846"/>
      <c r="F931" s="846"/>
      <c r="G931" s="452"/>
      <c r="H931" s="452"/>
      <c r="I931" s="452"/>
      <c r="J931" s="452"/>
      <c r="K931" s="452"/>
      <c r="L931" s="452"/>
      <c r="M931" s="1394">
        <v>0</v>
      </c>
      <c r="N931" s="1394">
        <v>0</v>
      </c>
      <c r="O931" s="1394">
        <v>0</v>
      </c>
      <c r="P931" s="1394">
        <v>0</v>
      </c>
      <c r="Q931" s="1394">
        <v>0</v>
      </c>
      <c r="R931" s="1394">
        <v>0</v>
      </c>
      <c r="S931" s="1394">
        <v>0</v>
      </c>
      <c r="T931" s="1394">
        <v>0</v>
      </c>
      <c r="U931" s="1394">
        <v>0</v>
      </c>
      <c r="V931" s="1394">
        <v>0</v>
      </c>
      <c r="W931" s="1394">
        <v>0</v>
      </c>
      <c r="X931" s="1394">
        <v>0</v>
      </c>
      <c r="Y931" s="1394">
        <v>0</v>
      </c>
      <c r="Z931" s="1506"/>
    </row>
    <row r="932" spans="2:34" outlineLevel="1">
      <c r="C932" s="476" t="s">
        <v>389</v>
      </c>
      <c r="D932" s="474"/>
      <c r="E932" s="475"/>
      <c r="F932" s="475"/>
      <c r="G932" s="452"/>
      <c r="H932" s="452"/>
      <c r="I932" s="452"/>
      <c r="J932" s="452"/>
      <c r="K932" s="452"/>
      <c r="L932" s="452"/>
      <c r="M932" s="1385">
        <f t="shared" ref="M932:Y932" si="130">SUM(M927:M931)</f>
        <v>0</v>
      </c>
      <c r="N932" s="1385">
        <f t="shared" si="130"/>
        <v>0</v>
      </c>
      <c r="O932" s="1385">
        <f t="shared" si="130"/>
        <v>0</v>
      </c>
      <c r="P932" s="1385">
        <f t="shared" si="130"/>
        <v>0</v>
      </c>
      <c r="Q932" s="1385">
        <f t="shared" si="130"/>
        <v>0</v>
      </c>
      <c r="R932" s="1385">
        <f t="shared" si="130"/>
        <v>0</v>
      </c>
      <c r="S932" s="1385">
        <f t="shared" si="130"/>
        <v>0</v>
      </c>
      <c r="T932" s="1385">
        <f t="shared" si="130"/>
        <v>-1.4493259999999999</v>
      </c>
      <c r="U932" s="1385">
        <f t="shared" si="130"/>
        <v>0</v>
      </c>
      <c r="V932" s="1385">
        <f t="shared" si="130"/>
        <v>0</v>
      </c>
      <c r="W932" s="1385">
        <f t="shared" si="130"/>
        <v>0</v>
      </c>
      <c r="X932" s="1385">
        <f t="shared" si="130"/>
        <v>0</v>
      </c>
      <c r="Y932" s="1385">
        <f t="shared" si="130"/>
        <v>0</v>
      </c>
      <c r="Z932" s="1506"/>
    </row>
    <row r="933" spans="2:34" s="374" customFormat="1" outlineLevel="1">
      <c r="B933" s="353"/>
      <c r="C933" s="373"/>
      <c r="E933" s="356"/>
      <c r="F933" s="356"/>
      <c r="L933" s="1515"/>
      <c r="M933" s="1516"/>
      <c r="N933" s="1516"/>
      <c r="O933" s="1516"/>
      <c r="P933" s="1516"/>
      <c r="Q933" s="1516"/>
      <c r="R933" s="1516"/>
      <c r="S933" s="1516"/>
      <c r="T933" s="1516"/>
      <c r="U933" s="1516"/>
      <c r="V933" s="1516"/>
      <c r="W933" s="1516"/>
      <c r="X933" s="1516"/>
      <c r="Y933" s="1516"/>
      <c r="Z933" s="356"/>
      <c r="AA933" s="356"/>
      <c r="AB933" s="356"/>
      <c r="AC933" s="356"/>
      <c r="AD933" s="356"/>
      <c r="AE933" s="356"/>
      <c r="AF933" s="356"/>
    </row>
    <row r="934" spans="2:34" outlineLevel="1">
      <c r="C934" s="490" t="s">
        <v>390</v>
      </c>
      <c r="D934" s="491"/>
      <c r="E934" s="491"/>
      <c r="F934" s="491"/>
      <c r="G934" s="487"/>
      <c r="H934" s="487"/>
      <c r="I934" s="487"/>
      <c r="J934" s="487"/>
      <c r="K934" s="487"/>
      <c r="L934" s="488"/>
      <c r="M934" s="558"/>
      <c r="N934" s="558"/>
      <c r="O934" s="558"/>
      <c r="P934" s="558"/>
      <c r="Q934" s="558"/>
      <c r="R934" s="559"/>
      <c r="S934" s="559"/>
      <c r="T934" s="559"/>
      <c r="U934" s="595"/>
      <c r="V934" s="559"/>
      <c r="W934" s="559"/>
      <c r="X934" s="559"/>
      <c r="Y934" s="559"/>
    </row>
    <row r="935" spans="2:34" outlineLevel="1">
      <c r="C935" s="479" t="s">
        <v>391</v>
      </c>
      <c r="D935" s="479"/>
      <c r="E935" s="479"/>
      <c r="F935" s="479"/>
      <c r="G935" s="452"/>
      <c r="H935" s="452"/>
      <c r="I935" s="452"/>
      <c r="J935" s="452"/>
      <c r="K935" s="452"/>
      <c r="L935" s="452"/>
      <c r="M935" s="1385">
        <f>M919</f>
        <v>0</v>
      </c>
      <c r="N935" s="1385">
        <f t="shared" ref="N935:Y935" si="131">N919</f>
        <v>0</v>
      </c>
      <c r="O935" s="1385">
        <f t="shared" si="131"/>
        <v>0</v>
      </c>
      <c r="P935" s="1385">
        <f t="shared" si="131"/>
        <v>0</v>
      </c>
      <c r="Q935" s="1385">
        <f t="shared" si="131"/>
        <v>125.18883432999999</v>
      </c>
      <c r="R935" s="1385">
        <f t="shared" si="131"/>
        <v>118.39999999999999</v>
      </c>
      <c r="S935" s="1385">
        <f t="shared" si="131"/>
        <v>138.59500684999998</v>
      </c>
      <c r="T935" s="1385">
        <f t="shared" si="131"/>
        <v>138.07490999999996</v>
      </c>
      <c r="U935" s="1385">
        <f t="shared" si="131"/>
        <v>143.82293284065565</v>
      </c>
      <c r="V935" s="1385">
        <f t="shared" si="131"/>
        <v>146.20244170999996</v>
      </c>
      <c r="W935" s="1385">
        <f t="shared" si="131"/>
        <v>150.47810445999997</v>
      </c>
      <c r="X935" s="1385">
        <f t="shared" si="131"/>
        <v>145.93075648999996</v>
      </c>
      <c r="Y935" s="1385">
        <f t="shared" si="131"/>
        <v>141.03981838125679</v>
      </c>
      <c r="Z935" s="1506"/>
    </row>
    <row r="936" spans="2:34" outlineLevel="1">
      <c r="C936" s="479" t="s">
        <v>392</v>
      </c>
      <c r="D936" s="480"/>
      <c r="E936" s="480"/>
      <c r="F936" s="480"/>
      <c r="G936" s="452"/>
      <c r="H936" s="452"/>
      <c r="I936" s="452"/>
      <c r="J936" s="452"/>
      <c r="K936" s="452"/>
      <c r="L936" s="452"/>
      <c r="M936" s="1385">
        <f>M932</f>
        <v>0</v>
      </c>
      <c r="N936" s="1385">
        <f t="shared" ref="N936:Y936" si="132">N932</f>
        <v>0</v>
      </c>
      <c r="O936" s="1385">
        <f t="shared" si="132"/>
        <v>0</v>
      </c>
      <c r="P936" s="1385">
        <f t="shared" si="132"/>
        <v>0</v>
      </c>
      <c r="Q936" s="1385">
        <f t="shared" si="132"/>
        <v>0</v>
      </c>
      <c r="R936" s="1385">
        <f t="shared" si="132"/>
        <v>0</v>
      </c>
      <c r="S936" s="1385">
        <f t="shared" si="132"/>
        <v>0</v>
      </c>
      <c r="T936" s="1385">
        <f t="shared" si="132"/>
        <v>-1.4493259999999999</v>
      </c>
      <c r="U936" s="1385">
        <f t="shared" si="132"/>
        <v>0</v>
      </c>
      <c r="V936" s="1385">
        <f t="shared" si="132"/>
        <v>0</v>
      </c>
      <c r="W936" s="1385">
        <f t="shared" si="132"/>
        <v>0</v>
      </c>
      <c r="X936" s="1385">
        <f t="shared" si="132"/>
        <v>0</v>
      </c>
      <c r="Y936" s="1385">
        <f t="shared" si="132"/>
        <v>0</v>
      </c>
      <c r="Z936" s="1506"/>
    </row>
    <row r="937" spans="2:34" outlineLevel="1">
      <c r="C937" s="479" t="s">
        <v>564</v>
      </c>
      <c r="D937" s="479"/>
      <c r="E937" s="479"/>
      <c r="F937" s="479"/>
      <c r="G937" s="452"/>
      <c r="H937" s="452"/>
      <c r="I937" s="452"/>
      <c r="J937" s="452"/>
      <c r="K937" s="452"/>
      <c r="L937" s="452"/>
      <c r="M937" s="1385">
        <f>SUM(M935:M936)</f>
        <v>0</v>
      </c>
      <c r="N937" s="1385">
        <f t="shared" ref="N937:Y937" si="133">SUM(N935:N936)</f>
        <v>0</v>
      </c>
      <c r="O937" s="1385">
        <f t="shared" si="133"/>
        <v>0</v>
      </c>
      <c r="P937" s="1385">
        <f t="shared" si="133"/>
        <v>0</v>
      </c>
      <c r="Q937" s="1385">
        <f t="shared" si="133"/>
        <v>125.18883432999999</v>
      </c>
      <c r="R937" s="1385">
        <f t="shared" si="133"/>
        <v>118.39999999999999</v>
      </c>
      <c r="S937" s="1385">
        <f t="shared" si="133"/>
        <v>138.59500684999998</v>
      </c>
      <c r="T937" s="1385">
        <f t="shared" si="133"/>
        <v>136.62558399999995</v>
      </c>
      <c r="U937" s="1385">
        <f t="shared" si="133"/>
        <v>143.82293284065565</v>
      </c>
      <c r="V937" s="1385">
        <f t="shared" si="133"/>
        <v>146.20244170999996</v>
      </c>
      <c r="W937" s="1385">
        <f t="shared" si="133"/>
        <v>150.47810445999997</v>
      </c>
      <c r="X937" s="1385">
        <f t="shared" si="133"/>
        <v>145.93075648999996</v>
      </c>
      <c r="Y937" s="1385">
        <f t="shared" si="133"/>
        <v>141.03981838125679</v>
      </c>
      <c r="Z937" s="1506"/>
    </row>
    <row r="938" spans="2:34" outlineLevel="1">
      <c r="C938" s="492"/>
      <c r="D938" s="492"/>
      <c r="E938" s="492"/>
      <c r="F938" s="492"/>
      <c r="G938" s="484"/>
      <c r="H938" s="484"/>
      <c r="I938" s="484"/>
      <c r="J938" s="484"/>
      <c r="K938" s="484"/>
      <c r="L938" s="484"/>
      <c r="M938" s="561"/>
      <c r="N938" s="561"/>
      <c r="O938" s="561"/>
      <c r="P938" s="561"/>
      <c r="Q938" s="561"/>
      <c r="R938" s="561"/>
      <c r="S938" s="561"/>
      <c r="T938" s="561"/>
      <c r="U938" s="597"/>
      <c r="V938" s="561"/>
      <c r="W938" s="561"/>
      <c r="X938" s="561"/>
      <c r="Y938" s="561"/>
      <c r="Z938" s="377"/>
    </row>
    <row r="939" spans="2:34" s="350" customFormat="1" outlineLevel="1">
      <c r="B939" s="368"/>
      <c r="C939" s="489" t="s">
        <v>393</v>
      </c>
      <c r="D939" s="489"/>
      <c r="E939" s="486"/>
      <c r="F939" s="486"/>
      <c r="G939" s="486"/>
      <c r="H939" s="486"/>
      <c r="I939" s="486"/>
      <c r="J939" s="486"/>
      <c r="K939" s="486"/>
      <c r="L939" s="487"/>
      <c r="M939" s="558"/>
      <c r="N939" s="558"/>
      <c r="O939" s="558"/>
      <c r="P939" s="558"/>
      <c r="Q939" s="558"/>
      <c r="R939" s="558"/>
      <c r="S939" s="558"/>
      <c r="T939" s="558"/>
      <c r="U939" s="595"/>
      <c r="V939" s="558"/>
      <c r="W939" s="558"/>
      <c r="X939" s="558"/>
      <c r="Y939" s="558"/>
      <c r="Z939" s="349"/>
    </row>
    <row r="940" spans="2:34" s="350" customFormat="1" outlineLevel="1">
      <c r="B940" s="368"/>
      <c r="C940" s="474" t="s">
        <v>126</v>
      </c>
      <c r="D940" s="474"/>
      <c r="E940" s="474"/>
      <c r="F940" s="474"/>
      <c r="G940" s="474"/>
      <c r="H940" s="474"/>
      <c r="I940" s="474"/>
      <c r="J940" s="474"/>
      <c r="K940" s="474"/>
      <c r="L940" s="452"/>
      <c r="M940" s="1395">
        <v>0</v>
      </c>
      <c r="N940" s="1395">
        <v>0</v>
      </c>
      <c r="O940" s="1395">
        <v>0</v>
      </c>
      <c r="P940" s="1395">
        <v>0</v>
      </c>
      <c r="Q940" s="1395">
        <v>0</v>
      </c>
      <c r="R940" s="1395">
        <v>0</v>
      </c>
      <c r="S940" s="1395">
        <v>0</v>
      </c>
      <c r="T940" s="1395">
        <v>0</v>
      </c>
      <c r="U940" s="1395">
        <v>0</v>
      </c>
      <c r="V940" s="1395">
        <v>0</v>
      </c>
      <c r="W940" s="1395">
        <v>0</v>
      </c>
      <c r="X940" s="1395">
        <v>0</v>
      </c>
      <c r="Y940" s="1395">
        <v>0</v>
      </c>
      <c r="Z940" s="1506"/>
    </row>
    <row r="941" spans="2:34" s="350" customFormat="1" outlineLevel="1">
      <c r="B941" s="368"/>
      <c r="C941" s="474" t="s">
        <v>127</v>
      </c>
      <c r="D941" s="474"/>
      <c r="E941" s="474"/>
      <c r="F941" s="474"/>
      <c r="G941" s="474"/>
      <c r="H941" s="474"/>
      <c r="I941" s="474"/>
      <c r="J941" s="474"/>
      <c r="K941" s="474"/>
      <c r="L941" s="452"/>
      <c r="M941" s="445">
        <f>1-M940</f>
        <v>1</v>
      </c>
      <c r="N941" s="446">
        <f t="shared" ref="N941:Y941" si="134">1-N940</f>
        <v>1</v>
      </c>
      <c r="O941" s="446">
        <f t="shared" si="134"/>
        <v>1</v>
      </c>
      <c r="P941" s="446">
        <f t="shared" si="134"/>
        <v>1</v>
      </c>
      <c r="Q941" s="446">
        <f t="shared" si="134"/>
        <v>1</v>
      </c>
      <c r="R941" s="446">
        <f t="shared" si="134"/>
        <v>1</v>
      </c>
      <c r="S941" s="446">
        <f t="shared" si="134"/>
        <v>1</v>
      </c>
      <c r="T941" s="569">
        <f t="shared" si="134"/>
        <v>1</v>
      </c>
      <c r="U941" s="594">
        <f t="shared" si="134"/>
        <v>1</v>
      </c>
      <c r="V941" s="446">
        <f t="shared" si="134"/>
        <v>1</v>
      </c>
      <c r="W941" s="446">
        <f t="shared" si="134"/>
        <v>1</v>
      </c>
      <c r="X941" s="446">
        <f t="shared" si="134"/>
        <v>1</v>
      </c>
      <c r="Y941" s="447">
        <f t="shared" si="134"/>
        <v>1</v>
      </c>
      <c r="Z941" s="1506"/>
    </row>
    <row r="942" spans="2:34" s="374" customFormat="1" outlineLevel="1">
      <c r="B942" s="353"/>
      <c r="C942" s="373"/>
      <c r="E942" s="356"/>
      <c r="F942" s="356"/>
      <c r="L942" s="1515"/>
      <c r="M942" s="1516"/>
      <c r="N942" s="1516"/>
      <c r="O942" s="1516"/>
      <c r="P942" s="1516"/>
      <c r="Q942" s="1516"/>
      <c r="R942" s="1516"/>
      <c r="S942" s="1516"/>
      <c r="T942" s="1516"/>
      <c r="U942" s="1516"/>
      <c r="V942" s="1516"/>
      <c r="W942" s="1516"/>
      <c r="X942" s="1516"/>
      <c r="Y942" s="1516"/>
      <c r="Z942" s="356"/>
      <c r="AA942" s="356"/>
      <c r="AB942" s="356"/>
      <c r="AC942" s="356"/>
      <c r="AD942" s="356"/>
      <c r="AE942" s="356"/>
      <c r="AF942" s="356"/>
    </row>
    <row r="943" spans="2:34">
      <c r="B943" s="455"/>
      <c r="D943" s="347"/>
      <c r="Q943" s="344"/>
      <c r="R943" s="344"/>
      <c r="S943" s="344"/>
      <c r="T943" s="344"/>
      <c r="U943" s="344"/>
      <c r="V943" s="344"/>
      <c r="W943" s="347"/>
      <c r="X943" s="347"/>
      <c r="Z943" s="353"/>
      <c r="AA943" s="574"/>
      <c r="AB943" s="353"/>
      <c r="AC943" s="353"/>
      <c r="AD943" s="353"/>
      <c r="AE943" s="347"/>
    </row>
    <row r="944" spans="2:34" s="372" customFormat="1" ht="15" customHeight="1">
      <c r="B944" s="370" t="s">
        <v>394</v>
      </c>
      <c r="C944" s="370"/>
      <c r="D944" s="370"/>
      <c r="E944" s="370"/>
      <c r="F944" s="370"/>
      <c r="G944" s="370"/>
      <c r="H944" s="370"/>
      <c r="I944" s="370"/>
      <c r="J944" s="370"/>
      <c r="K944" s="370"/>
      <c r="L944" s="370"/>
      <c r="M944" s="370"/>
      <c r="N944" s="370"/>
      <c r="O944" s="370"/>
      <c r="P944" s="370"/>
      <c r="Q944" s="370"/>
      <c r="R944" s="370"/>
      <c r="S944" s="370"/>
      <c r="T944" s="370"/>
      <c r="U944" s="370"/>
      <c r="V944" s="370"/>
      <c r="W944" s="370"/>
      <c r="X944" s="370"/>
      <c r="Y944" s="370"/>
      <c r="Z944" s="1514"/>
      <c r="AA944" s="371"/>
      <c r="AB944" s="371"/>
      <c r="AC944" s="371"/>
      <c r="AD944" s="371"/>
      <c r="AE944" s="371"/>
      <c r="AF944" s="371"/>
      <c r="AG944" s="371"/>
      <c r="AH944" s="371"/>
    </row>
    <row r="947" spans="5:5">
      <c r="E947" s="344" t="s">
        <v>706</v>
      </c>
    </row>
  </sheetData>
  <mergeCells count="124">
    <mergeCell ref="C756:I756"/>
    <mergeCell ref="C765:I765"/>
    <mergeCell ref="C766:I766"/>
    <mergeCell ref="C767:I767"/>
    <mergeCell ref="C768:I768"/>
    <mergeCell ref="C757:I757"/>
    <mergeCell ref="C758:I758"/>
    <mergeCell ref="C759:I759"/>
    <mergeCell ref="C760:I760"/>
    <mergeCell ref="C761:I761"/>
    <mergeCell ref="C762:I762"/>
    <mergeCell ref="C763:I763"/>
    <mergeCell ref="C764:I764"/>
    <mergeCell ref="C809:I809"/>
    <mergeCell ref="C775:I775"/>
    <mergeCell ref="C784:I784"/>
    <mergeCell ref="C785:I785"/>
    <mergeCell ref="C786:I786"/>
    <mergeCell ref="C787:I787"/>
    <mergeCell ref="C776:I776"/>
    <mergeCell ref="C777:I777"/>
    <mergeCell ref="C778:I778"/>
    <mergeCell ref="C779:I779"/>
    <mergeCell ref="C780:I780"/>
    <mergeCell ref="C781:I781"/>
    <mergeCell ref="C782:I782"/>
    <mergeCell ref="C783:I783"/>
    <mergeCell ref="C795:I795"/>
    <mergeCell ref="C796:I796"/>
    <mergeCell ref="C797:I797"/>
    <mergeCell ref="C798:I798"/>
    <mergeCell ref="C799:I799"/>
    <mergeCell ref="C805:I805"/>
    <mergeCell ref="C806:I806"/>
    <mergeCell ref="C807:I807"/>
    <mergeCell ref="C808:I808"/>
    <mergeCell ref="E694:I694"/>
    <mergeCell ref="E695:I695"/>
    <mergeCell ref="E334:I335"/>
    <mergeCell ref="B302:B303"/>
    <mergeCell ref="C302:I303"/>
    <mergeCell ref="B270:B271"/>
    <mergeCell ref="C270:I271"/>
    <mergeCell ref="C285:I286"/>
    <mergeCell ref="B285:B286"/>
    <mergeCell ref="C326:I326"/>
    <mergeCell ref="C542:I542"/>
    <mergeCell ref="C371:I371"/>
    <mergeCell ref="E421:I422"/>
    <mergeCell ref="C414:I414"/>
    <mergeCell ref="I418:Q418"/>
    <mergeCell ref="E413:I413"/>
    <mergeCell ref="E403:I403"/>
    <mergeCell ref="E379:I379"/>
    <mergeCell ref="E380:I380"/>
    <mergeCell ref="E381:I381"/>
    <mergeCell ref="E382:I382"/>
    <mergeCell ref="E383:I383"/>
    <mergeCell ref="E384:I384"/>
    <mergeCell ref="E385:I385"/>
    <mergeCell ref="E744:I744"/>
    <mergeCell ref="E745:I745"/>
    <mergeCell ref="E746:I746"/>
    <mergeCell ref="E747:I747"/>
    <mergeCell ref="E696:I696"/>
    <mergeCell ref="E697:I697"/>
    <mergeCell ref="E718:I719"/>
    <mergeCell ref="E699:I699"/>
    <mergeCell ref="C700:I700"/>
    <mergeCell ref="C713:I713"/>
    <mergeCell ref="E707:I708"/>
    <mergeCell ref="E720:I720"/>
    <mergeCell ref="E721:I721"/>
    <mergeCell ref="E722:I722"/>
    <mergeCell ref="E723:I723"/>
    <mergeCell ref="C724:I724"/>
    <mergeCell ref="E698:I698"/>
    <mergeCell ref="E742:I743"/>
    <mergeCell ref="E731:I732"/>
    <mergeCell ref="C321:I321"/>
    <mergeCell ref="C327:I327"/>
    <mergeCell ref="C322:I322"/>
    <mergeCell ref="C323:I323"/>
    <mergeCell ref="C324:I324"/>
    <mergeCell ref="C325:I325"/>
    <mergeCell ref="E404:I404"/>
    <mergeCell ref="E407:I407"/>
    <mergeCell ref="E411:I411"/>
    <mergeCell ref="E412:I412"/>
    <mergeCell ref="E376:I377"/>
    <mergeCell ref="E378:I378"/>
    <mergeCell ref="E394:I394"/>
    <mergeCell ref="E402:I402"/>
    <mergeCell ref="E547:I548"/>
    <mergeCell ref="E689:I690"/>
    <mergeCell ref="E691:I691"/>
    <mergeCell ref="E692:I692"/>
    <mergeCell ref="C666:I666"/>
    <mergeCell ref="C684:I684"/>
    <mergeCell ref="E673:I674"/>
    <mergeCell ref="E693:I693"/>
    <mergeCell ref="E388:I388"/>
    <mergeCell ref="E389:I389"/>
    <mergeCell ref="E390:I390"/>
    <mergeCell ref="E391:I391"/>
    <mergeCell ref="E392:I392"/>
    <mergeCell ref="U7:Y7"/>
    <mergeCell ref="B317:B318"/>
    <mergeCell ref="C317:I318"/>
    <mergeCell ref="C319:I319"/>
    <mergeCell ref="C320:I320"/>
    <mergeCell ref="M7:T7"/>
    <mergeCell ref="E386:I386"/>
    <mergeCell ref="E387:I387"/>
    <mergeCell ref="E399:I399"/>
    <mergeCell ref="E400:I400"/>
    <mergeCell ref="E401:I401"/>
    <mergeCell ref="E405:I405"/>
    <mergeCell ref="E406:I406"/>
    <mergeCell ref="E393:I393"/>
    <mergeCell ref="E395:I395"/>
    <mergeCell ref="E396:I396"/>
    <mergeCell ref="E397:I397"/>
    <mergeCell ref="E398:I398"/>
  </mergeCells>
  <conditionalFormatting sqref="M896:Y896">
    <cfRule type="cellIs" priority="140" stopIfTrue="1" operator="greaterThanOrEqual">
      <formula>0</formula>
    </cfRule>
  </conditionalFormatting>
  <conditionalFormatting sqref="M862:Y862">
    <cfRule type="cellIs" priority="139" stopIfTrue="1" operator="greaterThanOrEqual">
      <formula>0</formula>
    </cfRule>
  </conditionalFormatting>
  <conditionalFormatting sqref="P8:X8 U9:X9">
    <cfRule type="expression" dxfId="35" priority="134">
      <formula>AND(P$5="Actuals",Q$5="Forecast")</formula>
    </cfRule>
  </conditionalFormatting>
  <conditionalFormatting sqref="Y8:Y9">
    <cfRule type="expression" dxfId="34" priority="235">
      <formula>AND(Y$5="Actuals",#REF!="Forecast")</formula>
    </cfRule>
  </conditionalFormatting>
  <conditionalFormatting sqref="M9:Y9">
    <cfRule type="expression" dxfId="33" priority="131">
      <formula>AND(M$8="Actuals",N$8="Forecast")</formula>
    </cfRule>
  </conditionalFormatting>
  <conditionalFormatting sqref="M8:Y8">
    <cfRule type="expression" dxfId="32" priority="130">
      <formula>AND(M$8="Actuals",N$8="Forecast")</formula>
    </cfRule>
  </conditionalFormatting>
  <conditionalFormatting sqref="M750:Y750">
    <cfRule type="cellIs" priority="129" stopIfTrue="1" operator="greaterThanOrEqual">
      <formula>0</formula>
    </cfRule>
  </conditionalFormatting>
  <conditionalFormatting sqref="C700">
    <cfRule type="cellIs" priority="96" stopIfTrue="1" operator="greaterThanOrEqual">
      <formula>0</formula>
    </cfRule>
  </conditionalFormatting>
  <conditionalFormatting sqref="B414">
    <cfRule type="cellIs" priority="126" stopIfTrue="1" operator="greaterThanOrEqual">
      <formula>0</formula>
    </cfRule>
  </conditionalFormatting>
  <conditionalFormatting sqref="C414">
    <cfRule type="cellIs" priority="121" stopIfTrue="1" operator="greaterThanOrEqual">
      <formula>0</formula>
    </cfRule>
  </conditionalFormatting>
  <conditionalFormatting sqref="C748:D748">
    <cfRule type="cellIs" priority="100" stopIfTrue="1" operator="greaterThanOrEqual">
      <formula>0</formula>
    </cfRule>
  </conditionalFormatting>
  <conditionalFormatting sqref="C724">
    <cfRule type="cellIs" priority="101" stopIfTrue="1" operator="greaterThanOrEqual">
      <formula>0</formula>
    </cfRule>
  </conditionalFormatting>
  <conditionalFormatting sqref="C666">
    <cfRule type="cellIs" priority="97" stopIfTrue="1" operator="greaterThanOrEqual">
      <formula>0</formula>
    </cfRule>
  </conditionalFormatting>
  <conditionalFormatting sqref="B371">
    <cfRule type="cellIs" priority="93" stopIfTrue="1" operator="greaterThanOrEqual">
      <formula>0</formula>
    </cfRule>
  </conditionalFormatting>
  <conditionalFormatting sqref="C371">
    <cfRule type="cellIs" priority="92" stopIfTrue="1" operator="greaterThanOrEqual">
      <formula>0</formula>
    </cfRule>
  </conditionalFormatting>
  <conditionalFormatting sqref="C542">
    <cfRule type="cellIs" priority="89" stopIfTrue="1" operator="greaterThanOrEqual">
      <formula>0</formula>
    </cfRule>
  </conditionalFormatting>
  <conditionalFormatting sqref="C684">
    <cfRule type="cellIs" priority="87" stopIfTrue="1" operator="greaterThanOrEqual">
      <formula>0</formula>
    </cfRule>
  </conditionalFormatting>
  <conditionalFormatting sqref="C713">
    <cfRule type="cellIs" priority="85" stopIfTrue="1" operator="greaterThanOrEqual">
      <formula>0</formula>
    </cfRule>
  </conditionalFormatting>
  <conditionalFormatting sqref="C737:D737">
    <cfRule type="cellIs" priority="83" stopIfTrue="1" operator="greaterThanOrEqual">
      <formula>0</formula>
    </cfRule>
  </conditionalFormatting>
  <conditionalFormatting sqref="M801:Y801">
    <cfRule type="cellIs" priority="79" stopIfTrue="1" operator="greaterThanOrEqual">
      <formula>0</formula>
    </cfRule>
  </conditionalFormatting>
  <conditionalFormatting sqref="M940:Y940">
    <cfRule type="cellIs" priority="3" stopIfTrue="1" operator="greaterThanOrEqual">
      <formula>0</formula>
    </cfRule>
  </conditionalFormatting>
  <dataValidations disablePrompts="1" count="2">
    <dataValidation type="decimal" operator="greaterThanOrEqual" allowBlank="1" showInputMessage="1" showErrorMessage="1" sqref="AA827:AA831" xr:uid="{00000000-0002-0000-0B00-000000000000}">
      <formula1>0</formula1>
    </dataValidation>
    <dataValidation type="decimal" operator="lessThanOrEqual" allowBlank="1" showInputMessage="1" showErrorMessage="1" sqref="AA832" xr:uid="{00000000-0002-0000-0B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 xml:space="preserve">&amp;L&amp;T
&amp;D&amp;R&amp;P
</oddFooter>
  </headerFooter>
  <customProperties>
    <customPr name="EpmWorksheetKeyString_GUID" r:id="rId2"/>
  </customProperties>
  <ignoredErrors>
    <ignoredError sqref="C412:I413 C692:I697 C721:I723 C745:I747 C806:I807 C808 E549 C691 F691:I691 F720:I720 F744:I744 D775 D805:I805 C795 F775:I775 M215:Y215 M701:Y701 M817:Y820 M848:Y849 M911:Y912 M909:M910 N909:Y910 M926:Y927 M826:Y826 M914:Y914 M932:Y932" unlockedFormula="1"/>
  </ignoredError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FFCC"/>
    <pageSetUpPr fitToPage="1"/>
  </sheetPr>
  <dimension ref="A1:N66"/>
  <sheetViews>
    <sheetView showGridLines="0" topLeftCell="B1" zoomScale="60" zoomScaleNormal="60" workbookViewId="0">
      <pane ySplit="6" topLeftCell="A7" activePane="bottomLeft" state="frozen"/>
      <selection activeCell="B3" sqref="B3"/>
      <selection pane="bottomLeft" activeCell="E21" sqref="E21"/>
    </sheetView>
  </sheetViews>
  <sheetFormatPr defaultRowHeight="12.6"/>
  <cols>
    <col min="1" max="1" width="8.36328125" customWidth="1"/>
    <col min="2" max="2" width="85.7265625" bestFit="1" customWidth="1"/>
    <col min="3" max="3" width="14.08984375" customWidth="1"/>
    <col min="4" max="11" width="11.08984375" customWidth="1"/>
    <col min="12" max="12" width="5" customWidth="1"/>
    <col min="13" max="13" width="12.90625" style="31" customWidth="1"/>
    <col min="14" max="14" width="8.7265625" style="31"/>
  </cols>
  <sheetData>
    <row r="1" spans="1:14" s="31" customFormat="1" ht="21">
      <c r="A1" s="1307" t="s">
        <v>238</v>
      </c>
      <c r="B1" s="1317"/>
      <c r="C1" s="241"/>
      <c r="D1" s="241"/>
      <c r="E1" s="241"/>
      <c r="F1" s="241"/>
      <c r="G1" s="241"/>
      <c r="H1" s="241"/>
      <c r="I1" s="242"/>
      <c r="J1" s="242"/>
      <c r="K1" s="243"/>
      <c r="L1" s="414"/>
    </row>
    <row r="2" spans="1:14" s="31" customFormat="1" ht="21">
      <c r="A2" s="1310" t="str">
        <f>'RFPR cover'!C5</f>
        <v>NGET (TO)</v>
      </c>
      <c r="B2" s="1302"/>
      <c r="C2" s="29"/>
      <c r="D2" s="29"/>
      <c r="E2" s="29"/>
      <c r="F2" s="29"/>
      <c r="G2" s="29"/>
      <c r="H2" s="29"/>
      <c r="I2" s="27"/>
      <c r="J2" s="27"/>
      <c r="K2" s="27"/>
      <c r="L2" s="124"/>
    </row>
    <row r="3" spans="1:14" s="31" customFormat="1" ht="22.8">
      <c r="A3" s="1313">
        <f>'RFPR cover'!C7</f>
        <v>2021</v>
      </c>
      <c r="B3" s="1319" t="str">
        <f>'R1 - RoRE'!B3</f>
        <v/>
      </c>
      <c r="C3" s="245"/>
      <c r="D3" s="245"/>
      <c r="E3" s="245"/>
      <c r="F3" s="245"/>
      <c r="G3" s="245"/>
      <c r="H3" s="245"/>
      <c r="I3" s="240"/>
      <c r="J3" s="240"/>
      <c r="K3" s="240"/>
      <c r="L3" s="246"/>
    </row>
    <row r="4" spans="1:14" s="31" customFormat="1" ht="12.75" customHeight="1">
      <c r="A4" s="39"/>
      <c r="B4" s="39"/>
      <c r="C4" s="39"/>
      <c r="D4" s="39"/>
      <c r="E4" s="39"/>
      <c r="F4" s="39"/>
      <c r="G4" s="39"/>
      <c r="H4" s="39"/>
      <c r="I4" s="34"/>
      <c r="J4" s="34"/>
      <c r="K4" s="34"/>
      <c r="L4" s="33"/>
    </row>
    <row r="5" spans="1:14" s="2" customFormat="1">
      <c r="B5" s="3"/>
      <c r="C5" s="3"/>
      <c r="D5" s="516" t="str">
        <f>IF(D6&lt;='RFPR cover'!$C$7,"Actuals","Forecast")</f>
        <v>Actuals</v>
      </c>
      <c r="E5" s="517" t="str">
        <f>IF(E6&lt;='RFPR cover'!$C$7,"Actuals","Forecast")</f>
        <v>Actuals</v>
      </c>
      <c r="F5" s="517" t="str">
        <f>IF(F6&lt;='RFPR cover'!$C$7,"Actuals","Forecast")</f>
        <v>Actuals</v>
      </c>
      <c r="G5" s="517" t="str">
        <f>IF(G6&lt;='RFPR cover'!$C$7,"Actuals","Forecast")</f>
        <v>Actuals</v>
      </c>
      <c r="H5" s="517" t="str">
        <f>IF(H6&lt;='RFPR cover'!$C$7,"Actuals","Forecast")</f>
        <v>Actuals</v>
      </c>
      <c r="I5" s="517" t="str">
        <f>IF(I6&lt;='RFPR cover'!$C$7,"Actuals","Forecast")</f>
        <v>Actuals</v>
      </c>
      <c r="J5" s="517" t="str">
        <f>IF(J6&lt;='RFPR cover'!$C$7,"Actuals","Forecast")</f>
        <v>Actuals</v>
      </c>
      <c r="K5" s="518" t="str">
        <f>IF(K6&lt;='RFPR cover'!$C$7,"Actuals","Forecast")</f>
        <v>Actuals</v>
      </c>
      <c r="M5" s="35"/>
      <c r="N5" s="35"/>
    </row>
    <row r="6" spans="1:14" s="2" customFormat="1">
      <c r="D6" s="118">
        <f>'RFPR cover'!$C$13</f>
        <v>2014</v>
      </c>
      <c r="E6" s="119">
        <f>D6+1</f>
        <v>2015</v>
      </c>
      <c r="F6" s="119">
        <f t="shared" ref="F6:K6" si="0">E6+1</f>
        <v>2016</v>
      </c>
      <c r="G6" s="119">
        <f t="shared" si="0"/>
        <v>2017</v>
      </c>
      <c r="H6" s="119">
        <f t="shared" si="0"/>
        <v>2018</v>
      </c>
      <c r="I6" s="119">
        <f t="shared" si="0"/>
        <v>2019</v>
      </c>
      <c r="J6" s="119">
        <f t="shared" si="0"/>
        <v>2020</v>
      </c>
      <c r="K6" s="187">
        <f t="shared" si="0"/>
        <v>2021</v>
      </c>
      <c r="M6" s="35"/>
      <c r="N6" s="35"/>
    </row>
    <row r="7" spans="1:14" s="2" customFormat="1">
      <c r="M7" s="51"/>
      <c r="N7" s="35"/>
    </row>
    <row r="8" spans="1:14" s="2" customFormat="1">
      <c r="B8" s="205" t="s">
        <v>801</v>
      </c>
      <c r="C8" s="153" t="s">
        <v>129</v>
      </c>
      <c r="D8" s="1259">
        <v>3</v>
      </c>
      <c r="E8" s="988">
        <f>D10</f>
        <v>-317</v>
      </c>
      <c r="F8" s="988">
        <f t="shared" ref="F8:K8" si="1">E10</f>
        <v>-480</v>
      </c>
      <c r="G8" s="988">
        <f t="shared" si="1"/>
        <v>-427</v>
      </c>
      <c r="H8" s="988">
        <f t="shared" si="1"/>
        <v>-366</v>
      </c>
      <c r="I8" s="988">
        <f t="shared" si="1"/>
        <v>-234</v>
      </c>
      <c r="J8" s="988">
        <f t="shared" si="1"/>
        <v>-284</v>
      </c>
      <c r="K8" s="988">
        <f t="shared" si="1"/>
        <v>-182.02978159</v>
      </c>
      <c r="M8" s="1506"/>
      <c r="N8" s="35"/>
    </row>
    <row r="9" spans="1:14" s="2" customFormat="1">
      <c r="B9" s="205"/>
      <c r="M9" s="35"/>
      <c r="N9" s="35"/>
    </row>
    <row r="10" spans="1:14">
      <c r="B10" s="205" t="s">
        <v>802</v>
      </c>
      <c r="C10" s="153" t="s">
        <v>129</v>
      </c>
      <c r="D10" s="1462">
        <f>'R8a - Net Debt input'!T21</f>
        <v>-317</v>
      </c>
      <c r="E10" s="1462">
        <f>'R8a - Net Debt input'!U21</f>
        <v>-480</v>
      </c>
      <c r="F10" s="1462">
        <f>'R8a - Net Debt input'!V21</f>
        <v>-427</v>
      </c>
      <c r="G10" s="1462">
        <f>'R8a - Net Debt input'!W21</f>
        <v>-366</v>
      </c>
      <c r="H10" s="1462">
        <f>'R8a - Net Debt input'!X21</f>
        <v>-234</v>
      </c>
      <c r="I10" s="1462">
        <f>'R8a - Net Debt input'!Y21</f>
        <v>-284</v>
      </c>
      <c r="J10" s="1462">
        <f>'R8a - Net Debt input'!Z21</f>
        <v>-182.02978159</v>
      </c>
      <c r="K10" s="1462">
        <f>'R8a - Net Debt input'!AA21</f>
        <v>-262.4978519</v>
      </c>
      <c r="M10" s="1506"/>
    </row>
    <row r="11" spans="1:14">
      <c r="B11" s="205" t="s">
        <v>623</v>
      </c>
      <c r="C11" s="153" t="s">
        <v>129</v>
      </c>
      <c r="D11" s="1462">
        <f>'R8a - Net Debt input'!T110</f>
        <v>5831</v>
      </c>
      <c r="E11" s="1462">
        <f>'R8a - Net Debt input'!U110</f>
        <v>5758</v>
      </c>
      <c r="F11" s="1462">
        <f>'R8a - Net Debt input'!V110</f>
        <v>6327</v>
      </c>
      <c r="G11" s="1462">
        <f>'R8a - Net Debt input'!W110</f>
        <v>6268</v>
      </c>
      <c r="H11" s="1462">
        <f>'R8a - Net Debt input'!X110</f>
        <v>5657.1</v>
      </c>
      <c r="I11" s="1462">
        <f>'R8a - Net Debt input'!Y110</f>
        <v>5647.7000000000007</v>
      </c>
      <c r="J11" s="1462">
        <f>'R8a - Net Debt input'!Z110</f>
        <v>7293.5</v>
      </c>
      <c r="K11" s="1462">
        <f>'R8a - Net Debt input'!AA110</f>
        <v>8441.2999999999993</v>
      </c>
      <c r="M11" s="1506"/>
    </row>
    <row r="12" spans="1:14">
      <c r="B12" s="205" t="s">
        <v>624</v>
      </c>
      <c r="C12" s="153" t="s">
        <v>129</v>
      </c>
      <c r="D12" s="1462">
        <f>'R8a - Net Debt input'!T125</f>
        <v>717.70299999999997</v>
      </c>
      <c r="E12" s="1462">
        <f>'R8a - Net Debt input'!U125</f>
        <v>1364.703</v>
      </c>
      <c r="F12" s="1462">
        <f>'R8a - Net Debt input'!V125</f>
        <v>866.70299999999997</v>
      </c>
      <c r="G12" s="1462">
        <f>'R8a - Net Debt input'!W125</f>
        <v>1111.703</v>
      </c>
      <c r="H12" s="1462">
        <f>'R8a - Net Debt input'!X125</f>
        <v>1930.703</v>
      </c>
      <c r="I12" s="1462">
        <f>'R8a - Net Debt input'!Y125</f>
        <v>1748.0029999999999</v>
      </c>
      <c r="J12" s="1462">
        <f>'R8a - Net Debt input'!Z125</f>
        <v>649.747883</v>
      </c>
      <c r="K12" s="1462">
        <f>'R8a - Net Debt input'!AA125</f>
        <v>364.888507</v>
      </c>
      <c r="M12" s="1506"/>
    </row>
    <row r="13" spans="1:14">
      <c r="B13" s="205" t="s">
        <v>625</v>
      </c>
      <c r="C13" s="153" t="s">
        <v>129</v>
      </c>
      <c r="D13" s="1462">
        <f>'R8a - Net Debt input'!T140</f>
        <v>-0.70299999999999996</v>
      </c>
      <c r="E13" s="1462">
        <f>'R8a - Net Debt input'!U140</f>
        <v>-0.70299999999999996</v>
      </c>
      <c r="F13" s="1462">
        <f>'R8a - Net Debt input'!V140</f>
        <v>-0.70299999999999996</v>
      </c>
      <c r="G13" s="1462">
        <f>'R8a - Net Debt input'!W140</f>
        <v>-0.70299999999999996</v>
      </c>
      <c r="H13" s="1462">
        <f>'R8a - Net Debt input'!X140</f>
        <v>-0.70299999999999996</v>
      </c>
      <c r="I13" s="1462">
        <f>'R8a - Net Debt input'!Y140</f>
        <v>-0.70299999999999996</v>
      </c>
      <c r="J13" s="1462">
        <f>'R8a - Net Debt input'!Z140</f>
        <v>-0.70299999999999996</v>
      </c>
      <c r="K13" s="1462">
        <f>'R8a - Net Debt input'!AA140</f>
        <v>-539</v>
      </c>
      <c r="M13" s="1506"/>
    </row>
    <row r="14" spans="1:14">
      <c r="B14" s="205" t="s">
        <v>626</v>
      </c>
      <c r="C14" s="153" t="s">
        <v>129</v>
      </c>
      <c r="D14" s="1462">
        <f>'R8a - Net Debt input'!T155</f>
        <v>0</v>
      </c>
      <c r="E14" s="1462">
        <f>'R8a - Net Debt input'!U155</f>
        <v>0</v>
      </c>
      <c r="F14" s="1462">
        <f>'R8a - Net Debt input'!V155</f>
        <v>0</v>
      </c>
      <c r="G14" s="1462">
        <f>'R8a - Net Debt input'!W155</f>
        <v>0</v>
      </c>
      <c r="H14" s="1462">
        <f>'R8a - Net Debt input'!X155</f>
        <v>0</v>
      </c>
      <c r="I14" s="1462">
        <f>'R8a - Net Debt input'!Y155</f>
        <v>0</v>
      </c>
      <c r="J14" s="1462">
        <f>'R8a - Net Debt input'!Z155</f>
        <v>0</v>
      </c>
      <c r="K14" s="1462">
        <f>'R8a - Net Debt input'!AA155</f>
        <v>0</v>
      </c>
      <c r="M14" s="1506"/>
    </row>
    <row r="15" spans="1:14">
      <c r="B15" s="205" t="s">
        <v>445</v>
      </c>
      <c r="C15" s="153" t="s">
        <v>129</v>
      </c>
      <c r="D15" s="1462">
        <f>'R8a - Net Debt input'!T171</f>
        <v>0</v>
      </c>
      <c r="E15" s="1462">
        <f>'R8a - Net Debt input'!U171</f>
        <v>0</v>
      </c>
      <c r="F15" s="1462">
        <f>'R8a - Net Debt input'!V171</f>
        <v>0</v>
      </c>
      <c r="G15" s="1462">
        <f>'R8a - Net Debt input'!W171</f>
        <v>0</v>
      </c>
      <c r="H15" s="1462">
        <f>'R8a - Net Debt input'!X171</f>
        <v>0</v>
      </c>
      <c r="I15" s="1462">
        <f>'R8a - Net Debt input'!Y171</f>
        <v>0</v>
      </c>
      <c r="J15" s="1462">
        <f>'R8a - Net Debt input'!Z171</f>
        <v>0</v>
      </c>
      <c r="K15" s="1462">
        <f>'R8a - Net Debt input'!AA171</f>
        <v>0</v>
      </c>
      <c r="M15" s="1506"/>
    </row>
    <row r="16" spans="1:14">
      <c r="B16" s="205" t="s">
        <v>460</v>
      </c>
      <c r="C16" s="153" t="s">
        <v>129</v>
      </c>
      <c r="D16" s="1462">
        <f>'R8a - Net Debt input'!T210</f>
        <v>0</v>
      </c>
      <c r="E16" s="1462">
        <f>'R8a - Net Debt input'!U210</f>
        <v>0</v>
      </c>
      <c r="F16" s="1462">
        <f>'R8a - Net Debt input'!V210</f>
        <v>0</v>
      </c>
      <c r="G16" s="1462">
        <f>'R8a - Net Debt input'!W210</f>
        <v>0</v>
      </c>
      <c r="H16" s="1462">
        <f>'R8a - Net Debt input'!X210</f>
        <v>-5.5567952900000037</v>
      </c>
      <c r="I16" s="1462">
        <f>'R8a - Net Debt input'!Y210</f>
        <v>-18.099999999999994</v>
      </c>
      <c r="J16" s="1462">
        <f>'R8a - Net Debt input'!Z210</f>
        <v>-78.5</v>
      </c>
      <c r="K16" s="1462">
        <f>'R8a - Net Debt input'!AA210</f>
        <v>58.8</v>
      </c>
      <c r="M16" s="1506"/>
    </row>
    <row r="17" spans="2:13">
      <c r="B17" s="205" t="s">
        <v>488</v>
      </c>
      <c r="C17" s="153" t="s">
        <v>129</v>
      </c>
      <c r="D17" s="1462">
        <f>'R8a - Net Debt input'!T345</f>
        <v>0</v>
      </c>
      <c r="E17" s="1462">
        <f>'R8a - Net Debt input'!U345</f>
        <v>0</v>
      </c>
      <c r="F17" s="1462">
        <f>'R8a - Net Debt input'!V345</f>
        <v>0</v>
      </c>
      <c r="G17" s="1462">
        <f>'R8a - Net Debt input'!W345</f>
        <v>0</v>
      </c>
      <c r="H17" s="1462">
        <f>'R8a - Net Debt input'!X345</f>
        <v>-51.872889920000041</v>
      </c>
      <c r="I17" s="1462">
        <f>'R8a - Net Debt input'!Y345</f>
        <v>34.299999999999997</v>
      </c>
      <c r="J17" s="1462">
        <f>'R8a - Net Debt input'!Z345</f>
        <v>-14.100000000000032</v>
      </c>
      <c r="K17" s="1462">
        <f>'R8a - Net Debt input'!AA345</f>
        <v>-19.499999999999989</v>
      </c>
      <c r="M17" s="1506"/>
    </row>
    <row r="18" spans="2:13">
      <c r="B18" s="205" t="s">
        <v>501</v>
      </c>
      <c r="C18" s="153" t="s">
        <v>129</v>
      </c>
      <c r="D18" s="1462">
        <f>'R8a - Net Debt input'!T428</f>
        <v>0</v>
      </c>
      <c r="E18" s="1462">
        <f>'R8a - Net Debt input'!U428</f>
        <v>0</v>
      </c>
      <c r="F18" s="1462">
        <f>'R8a - Net Debt input'!V428</f>
        <v>0</v>
      </c>
      <c r="G18" s="1462">
        <f>'R8a - Net Debt input'!W428</f>
        <v>0</v>
      </c>
      <c r="H18" s="1462">
        <f>'R8a - Net Debt input'!X428</f>
        <v>157.50237987763603</v>
      </c>
      <c r="I18" s="1462">
        <f>'R8a - Net Debt input'!Y428</f>
        <v>137.19999999999999</v>
      </c>
      <c r="J18" s="1462">
        <f>'R8a - Net Debt input'!Z428</f>
        <v>149.69999999999999</v>
      </c>
      <c r="K18" s="1462">
        <f>'R8a - Net Debt input'!AA428</f>
        <v>117.6</v>
      </c>
      <c r="M18" s="1506"/>
    </row>
    <row r="19" spans="2:13">
      <c r="B19" s="205" t="s">
        <v>514</v>
      </c>
      <c r="C19" s="153" t="s">
        <v>129</v>
      </c>
      <c r="D19" s="1462">
        <f>'R8a - Net Debt input'!T451</f>
        <v>0</v>
      </c>
      <c r="E19" s="1462">
        <f>'R8a - Net Debt input'!U451</f>
        <v>0</v>
      </c>
      <c r="F19" s="1462">
        <f>'R8a - Net Debt input'!V451</f>
        <v>0</v>
      </c>
      <c r="G19" s="1462">
        <f>'R8a - Net Debt input'!W451</f>
        <v>0</v>
      </c>
      <c r="H19" s="1462">
        <f>'R8a - Net Debt input'!X451</f>
        <v>0</v>
      </c>
      <c r="I19" s="1462">
        <f>'R8a - Net Debt input'!Y451</f>
        <v>0</v>
      </c>
      <c r="J19" s="1462">
        <f>'R8a - Net Debt input'!Z451</f>
        <v>0</v>
      </c>
      <c r="K19" s="1462">
        <f>'R8a - Net Debt input'!AA451</f>
        <v>0</v>
      </c>
      <c r="M19" s="1506"/>
    </row>
    <row r="20" spans="2:13">
      <c r="B20" s="205" t="s">
        <v>523</v>
      </c>
      <c r="C20" s="153" t="s">
        <v>129</v>
      </c>
      <c r="D20" s="1462">
        <f>'R8a - Net Debt input'!T469</f>
        <v>0</v>
      </c>
      <c r="E20" s="1462">
        <f>'R8a - Net Debt input'!U469</f>
        <v>0</v>
      </c>
      <c r="F20" s="1462">
        <f>'R8a - Net Debt input'!V469</f>
        <v>0</v>
      </c>
      <c r="G20" s="1462">
        <f>'R8a - Net Debt input'!W469</f>
        <v>0</v>
      </c>
      <c r="H20" s="1462">
        <f>'R8a - Net Debt input'!X469</f>
        <v>0</v>
      </c>
      <c r="I20" s="1462">
        <f>'R8a - Net Debt input'!Y469</f>
        <v>0</v>
      </c>
      <c r="J20" s="1462">
        <f>'R8a - Net Debt input'!Z469</f>
        <v>0</v>
      </c>
      <c r="K20" s="1462">
        <f>'R8a - Net Debt input'!AA469</f>
        <v>0</v>
      </c>
      <c r="M20" s="1506"/>
    </row>
    <row r="21" spans="2:13">
      <c r="B21" s="205" t="s">
        <v>534</v>
      </c>
      <c r="C21" s="153" t="s">
        <v>129</v>
      </c>
      <c r="D21" s="1462">
        <f>'R8a - Net Debt input'!T494</f>
        <v>184</v>
      </c>
      <c r="E21" s="1462">
        <f>'R8a - Net Debt input'!U494</f>
        <v>282</v>
      </c>
      <c r="F21" s="1462">
        <f>'R8a - Net Debt input'!V494</f>
        <v>253</v>
      </c>
      <c r="G21" s="1462">
        <f>'R8a - Net Debt input'!W494</f>
        <v>213</v>
      </c>
      <c r="H21" s="1462">
        <f>'R8a - Net Debt input'!X494</f>
        <v>96</v>
      </c>
      <c r="I21" s="1462">
        <f>'R8a - Net Debt input'!Y494</f>
        <v>116.6</v>
      </c>
      <c r="J21" s="1462">
        <f>'R8a - Net Debt input'!Z494</f>
        <v>100.89999999999999</v>
      </c>
      <c r="K21" s="1462">
        <f>'R8a - Net Debt input'!AA494</f>
        <v>71.2</v>
      </c>
      <c r="M21" s="1506"/>
    </row>
    <row r="22" spans="2:13">
      <c r="B22" s="205" t="s">
        <v>542</v>
      </c>
      <c r="C22" s="153" t="s">
        <v>129</v>
      </c>
      <c r="D22" s="1462">
        <f>'R8a - Net Debt input'!T510</f>
        <v>0</v>
      </c>
      <c r="E22" s="1462">
        <f>'R8a - Net Debt input'!U510</f>
        <v>0</v>
      </c>
      <c r="F22" s="1462">
        <f>'R8a - Net Debt input'!V510</f>
        <v>0</v>
      </c>
      <c r="G22" s="1462">
        <f>'R8a - Net Debt input'!W510</f>
        <v>0</v>
      </c>
      <c r="H22" s="1462">
        <f>'R8a - Net Debt input'!X510</f>
        <v>0</v>
      </c>
      <c r="I22" s="1462">
        <f>'R8a - Net Debt input'!Y510</f>
        <v>0</v>
      </c>
      <c r="J22" s="1462">
        <f>'R8a - Net Debt input'!Z510</f>
        <v>0</v>
      </c>
      <c r="K22" s="1462">
        <f>'R8a - Net Debt input'!AA510</f>
        <v>0</v>
      </c>
      <c r="M22" s="1506"/>
    </row>
    <row r="23" spans="2:13">
      <c r="B23" s="14" t="s">
        <v>579</v>
      </c>
      <c r="C23" s="227" t="s">
        <v>129</v>
      </c>
      <c r="D23" s="988">
        <f>SUM(D10:D22)</f>
        <v>6414.9999999999991</v>
      </c>
      <c r="E23" s="988">
        <f t="shared" ref="E23:K23" si="2">SUM(E10:E22)</f>
        <v>6923.9999999999991</v>
      </c>
      <c r="F23" s="988">
        <f t="shared" si="2"/>
        <v>7018.9999999999991</v>
      </c>
      <c r="G23" s="988">
        <f t="shared" si="2"/>
        <v>7225.9999999999991</v>
      </c>
      <c r="H23" s="988">
        <f t="shared" si="2"/>
        <v>7549.1726946676354</v>
      </c>
      <c r="I23" s="988">
        <f t="shared" si="2"/>
        <v>7381</v>
      </c>
      <c r="J23" s="988">
        <f t="shared" si="2"/>
        <v>7918.5151014099984</v>
      </c>
      <c r="K23" s="989">
        <f t="shared" si="2"/>
        <v>8232.7906550999996</v>
      </c>
      <c r="L23" s="2"/>
      <c r="M23" s="1506"/>
    </row>
    <row r="24" spans="2:13" s="31" customFormat="1">
      <c r="B24" s="226"/>
      <c r="C24" s="1160"/>
      <c r="D24" s="1517"/>
      <c r="E24" s="1517"/>
      <c r="F24" s="1517"/>
      <c r="G24" s="1517"/>
      <c r="H24" s="1517"/>
      <c r="I24" s="1517"/>
      <c r="J24" s="1517"/>
      <c r="K24" s="1517"/>
      <c r="L24" s="35"/>
      <c r="M24" s="35"/>
    </row>
    <row r="25" spans="2:13">
      <c r="B25" s="14" t="s">
        <v>124</v>
      </c>
      <c r="C25" s="16"/>
      <c r="D25" s="228"/>
      <c r="E25" s="228"/>
      <c r="F25" s="228"/>
      <c r="G25" s="228"/>
      <c r="H25" s="228"/>
      <c r="I25" s="228"/>
      <c r="J25" s="228"/>
      <c r="K25" s="228"/>
      <c r="L25" s="2"/>
      <c r="M25" s="35"/>
    </row>
    <row r="26" spans="2:13">
      <c r="B26" s="421" t="str">
        <f>'R8a - Net Debt input'!D540</f>
        <v>Unamortised Issue Costs</v>
      </c>
      <c r="C26" s="153" t="s">
        <v>129</v>
      </c>
      <c r="D26" s="1462">
        <f>'R8a - Net Debt input'!T540</f>
        <v>0</v>
      </c>
      <c r="E26" s="1462">
        <f>'R8a - Net Debt input'!U540</f>
        <v>0</v>
      </c>
      <c r="F26" s="1462">
        <f>'R8a - Net Debt input'!V540</f>
        <v>0</v>
      </c>
      <c r="G26" s="1462">
        <f>'R8a - Net Debt input'!W540</f>
        <v>0</v>
      </c>
      <c r="H26" s="1462">
        <f>'R8a - Net Debt input'!X540</f>
        <v>0</v>
      </c>
      <c r="I26" s="1462">
        <f>'R8a - Net Debt input'!Y540</f>
        <v>0</v>
      </c>
      <c r="J26" s="1462">
        <f>'R8a - Net Debt input'!Z540</f>
        <v>0</v>
      </c>
      <c r="K26" s="1462">
        <f>'R8a - Net Debt input'!AA540</f>
        <v>0</v>
      </c>
      <c r="L26" s="2"/>
      <c r="M26" s="1506"/>
    </row>
    <row r="27" spans="2:13">
      <c r="B27" s="421" t="str">
        <f>'R8a - Net Debt input'!D541</f>
        <v>Fixed asset investments not readily convertible to cash</v>
      </c>
      <c r="C27" s="153" t="s">
        <v>129</v>
      </c>
      <c r="D27" s="1462">
        <f>'R8a - Net Debt input'!T541</f>
        <v>0</v>
      </c>
      <c r="E27" s="1462">
        <f>'R8a - Net Debt input'!U541</f>
        <v>0</v>
      </c>
      <c r="F27" s="1462">
        <f>'R8a - Net Debt input'!V541</f>
        <v>0</v>
      </c>
      <c r="G27" s="1462">
        <f>'R8a - Net Debt input'!W541</f>
        <v>0</v>
      </c>
      <c r="H27" s="1462">
        <f>'R8a - Net Debt input'!X541</f>
        <v>0</v>
      </c>
      <c r="I27" s="1462">
        <f>'R8a - Net Debt input'!Y541</f>
        <v>0</v>
      </c>
      <c r="J27" s="1462">
        <f>'R8a - Net Debt input'!Z541</f>
        <v>0</v>
      </c>
      <c r="K27" s="1462">
        <f>'R8a - Net Debt input'!AA541</f>
        <v>0</v>
      </c>
      <c r="L27" s="35"/>
      <c r="M27" s="1506"/>
    </row>
    <row r="28" spans="2:13">
      <c r="B28" s="421" t="str">
        <f>'R8a - Net Debt input'!D542</f>
        <v>Preference shares</v>
      </c>
      <c r="C28" s="153" t="s">
        <v>129</v>
      </c>
      <c r="D28" s="1462">
        <f>'R8a - Net Debt input'!T542</f>
        <v>0</v>
      </c>
      <c r="E28" s="1462">
        <f>'R8a - Net Debt input'!U542</f>
        <v>0</v>
      </c>
      <c r="F28" s="1462">
        <f>'R8a - Net Debt input'!V542</f>
        <v>0</v>
      </c>
      <c r="G28" s="1462">
        <f>'R8a - Net Debt input'!W542</f>
        <v>0</v>
      </c>
      <c r="H28" s="1462">
        <f>'R8a - Net Debt input'!X542</f>
        <v>0</v>
      </c>
      <c r="I28" s="1462">
        <f>'R8a - Net Debt input'!Y542</f>
        <v>0</v>
      </c>
      <c r="J28" s="1462">
        <f>'R8a - Net Debt input'!Z542</f>
        <v>0</v>
      </c>
      <c r="K28" s="1462">
        <f>'R8a - Net Debt input'!AA542</f>
        <v>0</v>
      </c>
      <c r="L28" s="35"/>
      <c r="M28" s="1506"/>
    </row>
    <row r="29" spans="2:13">
      <c r="B29" s="421" t="str">
        <f>'R8a - Net Debt input'!D543</f>
        <v>Long term loans (Not for benefit of regulated business or distribution in nature)</v>
      </c>
      <c r="C29" s="153" t="s">
        <v>129</v>
      </c>
      <c r="D29" s="1462">
        <f>'R8a - Net Debt input'!T543</f>
        <v>0</v>
      </c>
      <c r="E29" s="1462">
        <f>'R8a - Net Debt input'!U543</f>
        <v>0</v>
      </c>
      <c r="F29" s="1462">
        <f>'R8a - Net Debt input'!V543</f>
        <v>0</v>
      </c>
      <c r="G29" s="1462">
        <f>'R8a - Net Debt input'!W543</f>
        <v>0</v>
      </c>
      <c r="H29" s="1462">
        <f>'R8a - Net Debt input'!X543</f>
        <v>0</v>
      </c>
      <c r="I29" s="1462">
        <f>'R8a - Net Debt input'!Y543</f>
        <v>0</v>
      </c>
      <c r="J29" s="1462">
        <f>'R8a - Net Debt input'!Z543</f>
        <v>0</v>
      </c>
      <c r="K29" s="1462">
        <f>'R8a - Net Debt input'!AA543</f>
        <v>0</v>
      </c>
      <c r="L29" s="35"/>
      <c r="M29" s="1506"/>
    </row>
    <row r="30" spans="2:13">
      <c r="B30" s="421" t="str">
        <f>'R8a - Net Debt input'!D544</f>
        <v>1. Allocated to ESO</v>
      </c>
      <c r="C30" s="153" t="s">
        <v>129</v>
      </c>
      <c r="D30" s="1462">
        <f>'R8a - Net Debt input'!T544</f>
        <v>-64.701999999999998</v>
      </c>
      <c r="E30" s="1462">
        <f>'R8a - Net Debt input'!U544</f>
        <v>-72.97</v>
      </c>
      <c r="F30" s="1462">
        <f>'R8a - Net Debt input'!V544</f>
        <v>-77.400000000000006</v>
      </c>
      <c r="G30" s="1462">
        <f>'R8a - Net Debt input'!W544</f>
        <v>-86.49</v>
      </c>
      <c r="H30" s="1462">
        <f>'R8a - Net Debt input'!X544</f>
        <v>-95.93</v>
      </c>
      <c r="I30" s="1462">
        <f>'R8a - Net Debt input'!Y544</f>
        <v>-99.303327772490036</v>
      </c>
      <c r="J30" s="1462">
        <f>'R8a - Net Debt input'!Z544</f>
        <v>0</v>
      </c>
      <c r="K30" s="1462">
        <f>'R8a - Net Debt input'!AA544</f>
        <v>0</v>
      </c>
      <c r="M30" s="1506"/>
    </row>
    <row r="31" spans="2:13">
      <c r="B31" s="421" t="str">
        <f>'R8a - Net Debt input'!D545</f>
        <v>2. Fair value adjustments</v>
      </c>
      <c r="C31" s="153" t="s">
        <v>129</v>
      </c>
      <c r="D31" s="1462">
        <f>'R8a - Net Debt input'!T545</f>
        <v>-93.043999999999997</v>
      </c>
      <c r="E31" s="1462">
        <f>'R8a - Net Debt input'!U545</f>
        <v>-180</v>
      </c>
      <c r="F31" s="1462">
        <f>'R8a - Net Debt input'!V545</f>
        <v>-175</v>
      </c>
      <c r="G31" s="1462">
        <f>'R8a - Net Debt input'!W545</f>
        <v>-51</v>
      </c>
      <c r="H31" s="1462">
        <f>'R8a - Net Debt input'!X545</f>
        <v>-39</v>
      </c>
      <c r="I31" s="1462">
        <f>'R8a - Net Debt input'!Y545</f>
        <v>-41</v>
      </c>
      <c r="J31" s="1462">
        <f>'R8a - Net Debt input'!Z545</f>
        <v>-23</v>
      </c>
      <c r="K31" s="1462">
        <f>'R8a - Net Debt input'!AA545</f>
        <v>43.442999999999998</v>
      </c>
      <c r="M31" s="1506"/>
    </row>
    <row r="32" spans="2:13" ht="12.75" customHeight="1">
      <c r="B32" s="421" t="str">
        <f>'R8a - Net Debt input'!D546</f>
        <v>3. Accrued interest</v>
      </c>
      <c r="C32" s="153" t="s">
        <v>129</v>
      </c>
      <c r="D32" s="1462">
        <f>'R8a - Net Debt input'!T546</f>
        <v>-64.765000000000001</v>
      </c>
      <c r="E32" s="1462">
        <f>'R8a - Net Debt input'!U546</f>
        <v>-60</v>
      </c>
      <c r="F32" s="1462">
        <f>'R8a - Net Debt input'!V546</f>
        <v>-60</v>
      </c>
      <c r="G32" s="1462">
        <f>'R8a - Net Debt input'!W546</f>
        <v>-43</v>
      </c>
      <c r="H32" s="1462">
        <f>'R8a - Net Debt input'!X546</f>
        <v>-43</v>
      </c>
      <c r="I32" s="1462">
        <f>'R8a - Net Debt input'!Y546</f>
        <v>-44</v>
      </c>
      <c r="J32" s="1462">
        <f>'R8a - Net Debt input'!Z546</f>
        <v>-52</v>
      </c>
      <c r="K32" s="1462">
        <f>'R8a - Net Debt input'!AA546</f>
        <v>-65.659000000000006</v>
      </c>
      <c r="M32" s="1506"/>
    </row>
    <row r="33" spans="2:13">
      <c r="B33" s="421" t="str">
        <f>'R8a - Net Debt input'!D547</f>
        <v>4. Derivatives - other than cross currency swaps</v>
      </c>
      <c r="C33" s="153" t="s">
        <v>129</v>
      </c>
      <c r="D33" s="1462">
        <f>'R8a - Net Debt input'!T547</f>
        <v>-62.190999999999995</v>
      </c>
      <c r="E33" s="1462">
        <f>'R8a - Net Debt input'!U547</f>
        <v>-169</v>
      </c>
      <c r="F33" s="1462">
        <f>'R8a - Net Debt input'!V547</f>
        <v>-161</v>
      </c>
      <c r="G33" s="1462">
        <f>'R8a - Net Debt input'!W547</f>
        <v>-222</v>
      </c>
      <c r="H33" s="1462">
        <f>'R8a - Net Debt input'!X547</f>
        <v>-107</v>
      </c>
      <c r="I33" s="1462">
        <f>'R8a - Net Debt input'!Y547</f>
        <v>-179</v>
      </c>
      <c r="J33" s="1462">
        <f>'R8a - Net Debt input'!Z547</f>
        <v>-135.59999999999997</v>
      </c>
      <c r="K33" s="1462">
        <f>'R8a - Net Debt input'!AA547</f>
        <v>-103.9</v>
      </c>
      <c r="M33" s="1506"/>
    </row>
    <row r="34" spans="2:13">
      <c r="B34" s="421" t="str">
        <f>'R8a - Net Debt input'!D548</f>
        <v>5. Rounding</v>
      </c>
      <c r="C34" s="153" t="s">
        <v>129</v>
      </c>
      <c r="D34" s="1462">
        <f>'R8a - Net Debt input'!T548</f>
        <v>0</v>
      </c>
      <c r="E34" s="1462">
        <f>'R8a - Net Debt input'!U548</f>
        <v>0</v>
      </c>
      <c r="F34" s="1462">
        <f>'R8a - Net Debt input'!V548</f>
        <v>0</v>
      </c>
      <c r="G34" s="1462">
        <f>'R8a - Net Debt input'!W548</f>
        <v>0</v>
      </c>
      <c r="H34" s="1462">
        <f>'R8a - Net Debt input'!X548</f>
        <v>0</v>
      </c>
      <c r="I34" s="1462">
        <f>'R8a - Net Debt input'!Y548</f>
        <v>0</v>
      </c>
      <c r="J34" s="1462">
        <f>'R8a - Net Debt input'!Z548</f>
        <v>0</v>
      </c>
      <c r="K34" s="1462">
        <f>'R8a - Net Debt input'!AA548</f>
        <v>0</v>
      </c>
      <c r="M34" s="1506"/>
    </row>
    <row r="35" spans="2:13">
      <c r="B35" s="421" t="str">
        <f>'R8a - Net Debt input'!D549</f>
        <v>6. IFRS 16 Right of Use Lease Liability</v>
      </c>
      <c r="C35" s="153" t="s">
        <v>129</v>
      </c>
      <c r="D35" s="1462">
        <f>'R8a - Net Debt input'!T549</f>
        <v>0</v>
      </c>
      <c r="E35" s="1462">
        <f>'R8a - Net Debt input'!U549</f>
        <v>0</v>
      </c>
      <c r="F35" s="1462">
        <f>'R8a - Net Debt input'!V549</f>
        <v>0</v>
      </c>
      <c r="G35" s="1462">
        <f>'R8a - Net Debt input'!W549</f>
        <v>0</v>
      </c>
      <c r="H35" s="1462">
        <f>'R8a - Net Debt input'!X549</f>
        <v>0</v>
      </c>
      <c r="I35" s="1462">
        <f>'R8a - Net Debt input'!Y549</f>
        <v>0</v>
      </c>
      <c r="J35" s="1462">
        <f>'R8a - Net Debt input'!Z549</f>
        <v>-59.677999999999997</v>
      </c>
      <c r="K35" s="1462">
        <f>'R8a - Net Debt input'!AA549</f>
        <v>-70.3</v>
      </c>
      <c r="M35" s="1506"/>
    </row>
    <row r="36" spans="2:13">
      <c r="B36" s="421" t="str">
        <f>'R8a - Net Debt input'!D550</f>
        <v>7. [Insert adjustment as necessary]</v>
      </c>
      <c r="C36" s="153" t="s">
        <v>129</v>
      </c>
      <c r="D36" s="1462">
        <f>'R8a - Net Debt input'!T550</f>
        <v>0</v>
      </c>
      <c r="E36" s="1462">
        <f>'R8a - Net Debt input'!U550</f>
        <v>0</v>
      </c>
      <c r="F36" s="1462">
        <f>'R8a - Net Debt input'!V550</f>
        <v>0</v>
      </c>
      <c r="G36" s="1462">
        <f>'R8a - Net Debt input'!W550</f>
        <v>0</v>
      </c>
      <c r="H36" s="1462">
        <f>'R8a - Net Debt input'!X550</f>
        <v>0</v>
      </c>
      <c r="I36" s="1462">
        <f>'R8a - Net Debt input'!Y550</f>
        <v>0</v>
      </c>
      <c r="J36" s="1462">
        <f>'R8a - Net Debt input'!Z550</f>
        <v>0</v>
      </c>
      <c r="K36" s="1462">
        <f>'R8a - Net Debt input'!AA550</f>
        <v>0</v>
      </c>
      <c r="M36" s="1506"/>
    </row>
    <row r="37" spans="2:13">
      <c r="B37" s="421" t="str">
        <f>'R8a - Net Debt input'!D551</f>
        <v>8. [Insert adjustment as necessary]</v>
      </c>
      <c r="C37" s="153" t="s">
        <v>129</v>
      </c>
      <c r="D37" s="1462">
        <f>'R8a - Net Debt input'!T551</f>
        <v>0</v>
      </c>
      <c r="E37" s="1462">
        <f>'R8a - Net Debt input'!U551</f>
        <v>0</v>
      </c>
      <c r="F37" s="1462">
        <f>'R8a - Net Debt input'!V551</f>
        <v>0</v>
      </c>
      <c r="G37" s="1462">
        <f>'R8a - Net Debt input'!W551</f>
        <v>0</v>
      </c>
      <c r="H37" s="1462">
        <f>'R8a - Net Debt input'!X551</f>
        <v>0</v>
      </c>
      <c r="I37" s="1462">
        <f>'R8a - Net Debt input'!Y551</f>
        <v>0</v>
      </c>
      <c r="J37" s="1462">
        <f>'R8a - Net Debt input'!Z551</f>
        <v>0</v>
      </c>
      <c r="K37" s="1462">
        <f>'R8a - Net Debt input'!AA551</f>
        <v>0</v>
      </c>
      <c r="M37" s="1506"/>
    </row>
    <row r="38" spans="2:13">
      <c r="B38" s="421" t="str">
        <f>'R8a - Net Debt input'!D552</f>
        <v>9. [Insert adjustment as necessary]</v>
      </c>
      <c r="C38" s="153" t="s">
        <v>129</v>
      </c>
      <c r="D38" s="1462">
        <f>'R8a - Net Debt input'!T552</f>
        <v>0</v>
      </c>
      <c r="E38" s="1462">
        <f>'R8a - Net Debt input'!U552</f>
        <v>0</v>
      </c>
      <c r="F38" s="1462">
        <f>'R8a - Net Debt input'!V552</f>
        <v>0</v>
      </c>
      <c r="G38" s="1462">
        <f>'R8a - Net Debt input'!W552</f>
        <v>0</v>
      </c>
      <c r="H38" s="1462">
        <f>'R8a - Net Debt input'!X552</f>
        <v>0</v>
      </c>
      <c r="I38" s="1462">
        <f>'R8a - Net Debt input'!Y552</f>
        <v>0</v>
      </c>
      <c r="J38" s="1462">
        <f>'R8a - Net Debt input'!Z552</f>
        <v>0</v>
      </c>
      <c r="K38" s="1462">
        <f>'R8a - Net Debt input'!AA552</f>
        <v>0</v>
      </c>
      <c r="M38" s="1506"/>
    </row>
    <row r="39" spans="2:13">
      <c r="B39" s="421" t="str">
        <f>'R8a - Net Debt input'!D553</f>
        <v>10. [Insert adjustment as necessary]</v>
      </c>
      <c r="C39" s="153" t="s">
        <v>129</v>
      </c>
      <c r="D39" s="1462">
        <f>'R8a - Net Debt input'!T553</f>
        <v>0</v>
      </c>
      <c r="E39" s="1462">
        <f>'R8a - Net Debt input'!U553</f>
        <v>0</v>
      </c>
      <c r="F39" s="1462">
        <f>'R8a - Net Debt input'!V553</f>
        <v>0</v>
      </c>
      <c r="G39" s="1462">
        <f>'R8a - Net Debt input'!W553</f>
        <v>0</v>
      </c>
      <c r="H39" s="1462">
        <f>'R8a - Net Debt input'!X553</f>
        <v>0</v>
      </c>
      <c r="I39" s="1462">
        <f>'R8a - Net Debt input'!Y553</f>
        <v>0</v>
      </c>
      <c r="J39" s="1462">
        <f>'R8a - Net Debt input'!Z553</f>
        <v>0</v>
      </c>
      <c r="K39" s="1462">
        <f>'R8a - Net Debt input'!AA553</f>
        <v>0</v>
      </c>
      <c r="M39" s="1506"/>
    </row>
    <row r="40" spans="2:13">
      <c r="B40" s="421" t="str">
        <f>'R8a - Net Debt input'!D554</f>
        <v>11. [Insert adjustment as necessary]</v>
      </c>
      <c r="C40" s="153" t="s">
        <v>129</v>
      </c>
      <c r="D40" s="1462">
        <f>'R8a - Net Debt input'!T554</f>
        <v>0</v>
      </c>
      <c r="E40" s="1462">
        <f>'R8a - Net Debt input'!U554</f>
        <v>0</v>
      </c>
      <c r="F40" s="1462">
        <f>'R8a - Net Debt input'!V554</f>
        <v>0</v>
      </c>
      <c r="G40" s="1462">
        <f>'R8a - Net Debt input'!W554</f>
        <v>0</v>
      </c>
      <c r="H40" s="1462">
        <f>'R8a - Net Debt input'!X554</f>
        <v>0</v>
      </c>
      <c r="I40" s="1462">
        <f>'R8a - Net Debt input'!Y554</f>
        <v>0</v>
      </c>
      <c r="J40" s="1462">
        <f>'R8a - Net Debt input'!Z554</f>
        <v>0</v>
      </c>
      <c r="K40" s="1462">
        <f>'R8a - Net Debt input'!AA554</f>
        <v>0</v>
      </c>
      <c r="M40" s="1506"/>
    </row>
    <row r="41" spans="2:13">
      <c r="B41" s="421" t="str">
        <f>'R8a - Net Debt input'!D555</f>
        <v>12. [Insert adjustment as necessary]</v>
      </c>
      <c r="C41" s="153" t="s">
        <v>129</v>
      </c>
      <c r="D41" s="1462">
        <f>'R8a - Net Debt input'!T555</f>
        <v>0</v>
      </c>
      <c r="E41" s="1462">
        <f>'R8a - Net Debt input'!U555</f>
        <v>0</v>
      </c>
      <c r="F41" s="1462">
        <f>'R8a - Net Debt input'!V555</f>
        <v>0</v>
      </c>
      <c r="G41" s="1462">
        <f>'R8a - Net Debt input'!W555</f>
        <v>0</v>
      </c>
      <c r="H41" s="1462">
        <f>'R8a - Net Debt input'!X555</f>
        <v>0</v>
      </c>
      <c r="I41" s="1462">
        <f>'R8a - Net Debt input'!Y555</f>
        <v>0</v>
      </c>
      <c r="J41" s="1462">
        <f>'R8a - Net Debt input'!Z555</f>
        <v>0</v>
      </c>
      <c r="K41" s="1462">
        <f>'R8a - Net Debt input'!AA555</f>
        <v>0</v>
      </c>
      <c r="M41" s="1506"/>
    </row>
    <row r="42" spans="2:13">
      <c r="B42" s="191" t="s">
        <v>235</v>
      </c>
      <c r="C42" s="153" t="s">
        <v>129</v>
      </c>
      <c r="D42" s="996">
        <f>SUM(D23,D26:D41)</f>
        <v>6130.2979999999989</v>
      </c>
      <c r="E42" s="996">
        <f t="shared" ref="E42:K42" si="3">SUM(E23,E26:E41)</f>
        <v>6442.0299999999988</v>
      </c>
      <c r="F42" s="996">
        <f t="shared" si="3"/>
        <v>6545.5999999999995</v>
      </c>
      <c r="G42" s="996">
        <f t="shared" si="3"/>
        <v>6823.5099999999993</v>
      </c>
      <c r="H42" s="996">
        <f t="shared" si="3"/>
        <v>7264.2426946676351</v>
      </c>
      <c r="I42" s="996">
        <f t="shared" si="3"/>
        <v>7017.6966722275101</v>
      </c>
      <c r="J42" s="996">
        <f t="shared" si="3"/>
        <v>7648.2371014099981</v>
      </c>
      <c r="K42" s="996">
        <f t="shared" si="3"/>
        <v>8036.3746550999995</v>
      </c>
      <c r="M42" s="1506"/>
    </row>
    <row r="43" spans="2:13">
      <c r="B43" s="422" t="s">
        <v>566</v>
      </c>
      <c r="C43" s="153" t="s">
        <v>129</v>
      </c>
      <c r="D43" s="997"/>
      <c r="E43" s="998"/>
      <c r="F43" s="998"/>
      <c r="G43" s="999"/>
      <c r="H43" s="999"/>
      <c r="I43" s="999"/>
      <c r="J43" s="999"/>
      <c r="K43" s="1000"/>
    </row>
    <row r="44" spans="2:13">
      <c r="B44" s="395" t="s">
        <v>691</v>
      </c>
      <c r="C44" s="153" t="s">
        <v>129</v>
      </c>
      <c r="D44" s="96">
        <f>SUM(D42:D43)</f>
        <v>6130.2979999999989</v>
      </c>
      <c r="E44" s="97">
        <f t="shared" ref="E44:K44" si="4">SUM(E42:E43)</f>
        <v>6442.0299999999988</v>
      </c>
      <c r="F44" s="97">
        <f t="shared" si="4"/>
        <v>6545.5999999999995</v>
      </c>
      <c r="G44" s="97">
        <f t="shared" si="4"/>
        <v>6823.5099999999993</v>
      </c>
      <c r="H44" s="97">
        <f t="shared" si="4"/>
        <v>7264.2426946676351</v>
      </c>
      <c r="I44" s="97">
        <f t="shared" si="4"/>
        <v>7017.6966722275101</v>
      </c>
      <c r="J44" s="97">
        <f t="shared" si="4"/>
        <v>7648.2371014099981</v>
      </c>
      <c r="K44" s="98">
        <f t="shared" si="4"/>
        <v>8036.3746550999995</v>
      </c>
      <c r="M44" s="1506"/>
    </row>
    <row r="45" spans="2:13">
      <c r="D45" s="218" t="str">
        <f>IF(ABS(D42-'R8a - Net Debt input'!T556)&lt;'RFPR cover'!$F$14,"OK","Error")</f>
        <v>OK</v>
      </c>
      <c r="E45" s="219" t="str">
        <f>IF(ABS(E42-'R8a - Net Debt input'!U556)&lt;'RFPR cover'!$F$14,"OK","Error")</f>
        <v>OK</v>
      </c>
      <c r="F45" s="219" t="str">
        <f>IF(ABS(F42-'R8a - Net Debt input'!V556)&lt;'RFPR cover'!$F$14,"OK","Error")</f>
        <v>OK</v>
      </c>
      <c r="G45" s="219" t="str">
        <f>IF(ABS(G42-'R8a - Net Debt input'!W556)&lt;'RFPR cover'!$F$14,"OK","Error")</f>
        <v>OK</v>
      </c>
      <c r="H45" s="219" t="str">
        <f>IF(ABS(H42-'R8a - Net Debt input'!X556)&lt;'RFPR cover'!$F$14,"OK","Error")</f>
        <v>OK</v>
      </c>
      <c r="I45" s="219" t="str">
        <f>IF(ABS(I42-'R8a - Net Debt input'!Y556)&lt;'RFPR cover'!$F$14,"OK","Error")</f>
        <v>OK</v>
      </c>
      <c r="J45" s="219" t="str">
        <f>IF(ABS(J42-'R8a - Net Debt input'!Z556)&lt;'RFPR cover'!$F$14,"OK","Error")</f>
        <v>OK</v>
      </c>
      <c r="K45" s="220" t="str">
        <f>IF(ABS(K42-'R8a - Net Debt input'!AA556)&lt;'RFPR cover'!$F$14,"OK","Error")</f>
        <v>OK</v>
      </c>
    </row>
    <row r="46" spans="2:13" s="31" customFormat="1">
      <c r="B46" s="226"/>
      <c r="C46" s="1160"/>
      <c r="D46" s="1517"/>
      <c r="E46" s="1517"/>
      <c r="F46" s="1517"/>
      <c r="G46" s="1517"/>
      <c r="H46" s="1517"/>
      <c r="I46" s="1517"/>
      <c r="J46" s="1517"/>
      <c r="K46" s="1517"/>
      <c r="L46" s="35"/>
      <c r="M46" s="35"/>
    </row>
    <row r="47" spans="2:13">
      <c r="B47" s="1159" t="s">
        <v>692</v>
      </c>
      <c r="C47" s="153" t="s">
        <v>129</v>
      </c>
      <c r="D47" s="1174">
        <v>5333.0252009601827</v>
      </c>
      <c r="E47" s="97">
        <f>D48</f>
        <v>6130.2979999999989</v>
      </c>
      <c r="F47" s="97">
        <f t="shared" ref="F47:K47" si="5">E48</f>
        <v>6442.0299999999988</v>
      </c>
      <c r="G47" s="97">
        <f t="shared" si="5"/>
        <v>6545.5999999999995</v>
      </c>
      <c r="H47" s="97">
        <f t="shared" si="5"/>
        <v>6823.5099999999993</v>
      </c>
      <c r="I47" s="97">
        <f t="shared" si="5"/>
        <v>7264.2426946676351</v>
      </c>
      <c r="J47" s="97">
        <f t="shared" si="5"/>
        <v>7017.6966722275101</v>
      </c>
      <c r="K47" s="98">
        <f t="shared" si="5"/>
        <v>7648.2371014099981</v>
      </c>
      <c r="L47" s="1158"/>
      <c r="M47" s="1506"/>
    </row>
    <row r="48" spans="2:13">
      <c r="B48" s="1159" t="s">
        <v>693</v>
      </c>
      <c r="C48" s="153" t="s">
        <v>129</v>
      </c>
      <c r="D48" s="904">
        <f>D44</f>
        <v>6130.2979999999989</v>
      </c>
      <c r="E48" s="905">
        <f>E44</f>
        <v>6442.0299999999988</v>
      </c>
      <c r="F48" s="905">
        <f t="shared" ref="F48:K48" si="6">F44</f>
        <v>6545.5999999999995</v>
      </c>
      <c r="G48" s="905">
        <f t="shared" si="6"/>
        <v>6823.5099999999993</v>
      </c>
      <c r="H48" s="905">
        <f t="shared" si="6"/>
        <v>7264.2426946676351</v>
      </c>
      <c r="I48" s="905">
        <f t="shared" si="6"/>
        <v>7017.6966722275101</v>
      </c>
      <c r="J48" s="905">
        <f t="shared" si="6"/>
        <v>7648.2371014099981</v>
      </c>
      <c r="K48" s="1173">
        <f t="shared" si="6"/>
        <v>8036.3746550999995</v>
      </c>
      <c r="L48" s="1158"/>
      <c r="M48" s="1506"/>
    </row>
    <row r="49" spans="2:13" s="31" customFormat="1">
      <c r="B49" s="226"/>
      <c r="C49" s="1160"/>
      <c r="D49" s="1517"/>
      <c r="E49" s="1517"/>
      <c r="F49" s="1517"/>
      <c r="G49" s="1517"/>
      <c r="H49" s="1517"/>
      <c r="I49" s="1517"/>
      <c r="J49" s="1517"/>
      <c r="K49" s="1517"/>
      <c r="L49" s="35"/>
      <c r="M49" s="35"/>
    </row>
    <row r="50" spans="2:13">
      <c r="B50" s="14" t="s">
        <v>125</v>
      </c>
    </row>
    <row r="51" spans="2:13">
      <c r="B51" t="s">
        <v>126</v>
      </c>
      <c r="C51" s="808" t="s">
        <v>7</v>
      </c>
      <c r="D51" s="801">
        <f>'R8a - Net Debt input'!T559</f>
        <v>0</v>
      </c>
      <c r="E51" s="802">
        <f>'R8a - Net Debt input'!U559</f>
        <v>0</v>
      </c>
      <c r="F51" s="802">
        <f>'R8a - Net Debt input'!V559</f>
        <v>0</v>
      </c>
      <c r="G51" s="802">
        <f>'R8a - Net Debt input'!W559</f>
        <v>0</v>
      </c>
      <c r="H51" s="802">
        <f>'R8a - Net Debt input'!X559</f>
        <v>0</v>
      </c>
      <c r="I51" s="802">
        <f>'R8a - Net Debt input'!Y559</f>
        <v>0</v>
      </c>
      <c r="J51" s="802">
        <f>'R8a - Net Debt input'!Z559</f>
        <v>0</v>
      </c>
      <c r="K51" s="803">
        <f>'R8a - Net Debt input'!AA559</f>
        <v>0</v>
      </c>
      <c r="M51" s="1506"/>
    </row>
    <row r="52" spans="2:13">
      <c r="B52" t="s">
        <v>127</v>
      </c>
      <c r="C52" s="808" t="s">
        <v>7</v>
      </c>
      <c r="D52" s="810">
        <f>1-D51</f>
        <v>1</v>
      </c>
      <c r="E52" s="811">
        <f t="shared" ref="E52:K52" si="7">1-E51</f>
        <v>1</v>
      </c>
      <c r="F52" s="811">
        <f t="shared" si="7"/>
        <v>1</v>
      </c>
      <c r="G52" s="811">
        <f t="shared" si="7"/>
        <v>1</v>
      </c>
      <c r="H52" s="811">
        <f t="shared" si="7"/>
        <v>1</v>
      </c>
      <c r="I52" s="811">
        <f t="shared" si="7"/>
        <v>1</v>
      </c>
      <c r="J52" s="811">
        <f t="shared" si="7"/>
        <v>1</v>
      </c>
      <c r="K52" s="812">
        <f t="shared" si="7"/>
        <v>1</v>
      </c>
      <c r="M52" s="1506"/>
    </row>
    <row r="53" spans="2:13">
      <c r="C53" s="1158"/>
      <c r="D53" s="1158"/>
      <c r="E53" s="1158"/>
      <c r="F53" s="1158"/>
      <c r="G53" s="1158"/>
      <c r="H53" s="1158"/>
      <c r="I53" s="1158"/>
      <c r="J53" s="1158"/>
      <c r="K53" s="1158"/>
      <c r="L53" s="1158"/>
    </row>
    <row r="54" spans="2:13">
      <c r="B54" s="192" t="s">
        <v>726</v>
      </c>
      <c r="C54" s="251" t="s">
        <v>129</v>
      </c>
      <c r="D54" s="1001">
        <f>AVERAGE(D47:D48)*D52</f>
        <v>5731.6616004800908</v>
      </c>
      <c r="E54" s="1002">
        <f t="shared" ref="E54:K54" si="8">AVERAGE(E47:E48)*E52</f>
        <v>6286.1639999999989</v>
      </c>
      <c r="F54" s="1002">
        <f t="shared" si="8"/>
        <v>6493.8149999999987</v>
      </c>
      <c r="G54" s="1002">
        <f t="shared" si="8"/>
        <v>6684.5549999999994</v>
      </c>
      <c r="H54" s="1002">
        <f t="shared" si="8"/>
        <v>7043.8763473338167</v>
      </c>
      <c r="I54" s="1002">
        <f t="shared" si="8"/>
        <v>7140.9696834475726</v>
      </c>
      <c r="J54" s="1002">
        <f t="shared" si="8"/>
        <v>7332.9668868187546</v>
      </c>
      <c r="K54" s="1003">
        <f t="shared" si="8"/>
        <v>7842.3058782549988</v>
      </c>
      <c r="M54" s="1506"/>
    </row>
    <row r="55" spans="2:13">
      <c r="B55" s="192" t="s">
        <v>273</v>
      </c>
      <c r="C55" s="153" t="s">
        <v>129</v>
      </c>
      <c r="D55" s="990">
        <f>D56-D54</f>
        <v>4618.6702379017315</v>
      </c>
      <c r="E55" s="991">
        <f t="shared" ref="E55:K55" si="9">E56-E54</f>
        <v>4579.533999310006</v>
      </c>
      <c r="F55" s="991">
        <f t="shared" si="9"/>
        <v>4822.5917682829713</v>
      </c>
      <c r="G55" s="991">
        <f t="shared" si="9"/>
        <v>5251.1453074323554</v>
      </c>
      <c r="H55" s="991">
        <f t="shared" si="9"/>
        <v>5552.8416923065615</v>
      </c>
      <c r="I55" s="991">
        <f t="shared" si="9"/>
        <v>5992.2496137298003</v>
      </c>
      <c r="J55" s="991">
        <f t="shared" si="9"/>
        <v>6263.3993908670382</v>
      </c>
      <c r="K55" s="992">
        <f t="shared" si="9"/>
        <v>6236.1095307915284</v>
      </c>
      <c r="M55" s="1506"/>
    </row>
    <row r="56" spans="2:13">
      <c r="B56" s="192" t="s">
        <v>789</v>
      </c>
      <c r="C56" s="153" t="s">
        <v>129</v>
      </c>
      <c r="D56" s="1253">
        <f>IF(D6='RFPR cover'!$C$13,AVERAGE(('R9 - RAV'!D16*'R9 - RAV'!D36),'R9 - RAV'!D38),AVERAGE('R9 - RAV'!C38:D38))</f>
        <v>10350.331838381822</v>
      </c>
      <c r="E56" s="1253">
        <f>IF(E6='RFPR cover'!$C$13,AVERAGE(('R9 - RAV'!E16*'R9 - RAV'!E36),'R9 - RAV'!E38),AVERAGE('R9 - RAV'!D38:E38))</f>
        <v>10865.697999310005</v>
      </c>
      <c r="F56" s="1253">
        <f>IF(F6='RFPR cover'!$C$13,AVERAGE(('R9 - RAV'!F16*'R9 - RAV'!F36),'R9 - RAV'!F38),AVERAGE('R9 - RAV'!E38:F38))</f>
        <v>11316.40676828297</v>
      </c>
      <c r="G56" s="1253">
        <f>IF(G6='RFPR cover'!$C$13,AVERAGE(('R9 - RAV'!G16*'R9 - RAV'!G36),'R9 - RAV'!G38),AVERAGE('R9 - RAV'!F38:G38))</f>
        <v>11935.700307432355</v>
      </c>
      <c r="H56" s="1253">
        <f>IF(H6='RFPR cover'!$C$13,AVERAGE(('R9 - RAV'!H16*'R9 - RAV'!H36),'R9 - RAV'!H38),AVERAGE('R9 - RAV'!G38:H38))</f>
        <v>12596.718039640378</v>
      </c>
      <c r="I56" s="1253">
        <f>IF(I6='RFPR cover'!$C$13,AVERAGE(('R9 - RAV'!I16*'R9 - RAV'!I36),'R9 - RAV'!I38),AVERAGE('R9 - RAV'!H38:I38))</f>
        <v>13133.219297177373</v>
      </c>
      <c r="J56" s="1253">
        <f>IF(J6='RFPR cover'!$C$13,AVERAGE(('R9 - RAV'!J16*'R9 - RAV'!J36),'R9 - RAV'!J38),AVERAGE('R9 - RAV'!I38:J38))</f>
        <v>13596.366277685793</v>
      </c>
      <c r="K56" s="1253">
        <f>IF(K6='RFPR cover'!$C$13,AVERAGE(('R9 - RAV'!K16*'R9 - RAV'!K36),'R9 - RAV'!K38),AVERAGE('R9 - RAV'!J38:K38))</f>
        <v>14078.415409046527</v>
      </c>
      <c r="M56" s="1506"/>
    </row>
    <row r="57" spans="2:13">
      <c r="B57" s="192" t="s">
        <v>236</v>
      </c>
      <c r="C57" s="153" t="s">
        <v>7</v>
      </c>
      <c r="D57" s="223">
        <f>D54/D56</f>
        <v>0.55376597484783474</v>
      </c>
      <c r="E57" s="224">
        <f t="shared" ref="E57:K57" si="10">E54/E56</f>
        <v>0.57853292079341645</v>
      </c>
      <c r="F57" s="224">
        <f t="shared" si="10"/>
        <v>0.57384071931741809</v>
      </c>
      <c r="G57" s="224">
        <f t="shared" si="10"/>
        <v>0.56004715499077418</v>
      </c>
      <c r="H57" s="224">
        <f t="shared" si="10"/>
        <v>0.55918345756153098</v>
      </c>
      <c r="I57" s="224">
        <f t="shared" si="10"/>
        <v>0.54373337731308036</v>
      </c>
      <c r="J57" s="224">
        <f t="shared" si="10"/>
        <v>0.5393328435740613</v>
      </c>
      <c r="K57" s="225">
        <f t="shared" si="10"/>
        <v>0.5570446424826816</v>
      </c>
      <c r="M57" s="1506"/>
    </row>
    <row r="58" spans="2:13">
      <c r="B58" s="192" t="s">
        <v>116</v>
      </c>
      <c r="C58" s="153" t="s">
        <v>7</v>
      </c>
      <c r="D58" s="1254">
        <f>'RFPR cover'!$C$12</f>
        <v>0.6</v>
      </c>
      <c r="E58" s="1255">
        <f>'RFPR cover'!$C$12</f>
        <v>0.6</v>
      </c>
      <c r="F58" s="1255">
        <f>'RFPR cover'!$C$12</f>
        <v>0.6</v>
      </c>
      <c r="G58" s="1255">
        <f>'RFPR cover'!$C$12</f>
        <v>0.6</v>
      </c>
      <c r="H58" s="1255">
        <f>'RFPR cover'!$C$12</f>
        <v>0.6</v>
      </c>
      <c r="I58" s="1255">
        <f>'RFPR cover'!$C$12</f>
        <v>0.6</v>
      </c>
      <c r="J58" s="1255">
        <f>'RFPR cover'!$C$12</f>
        <v>0.6</v>
      </c>
      <c r="K58" s="1256">
        <f>'RFPR cover'!$C$12</f>
        <v>0.6</v>
      </c>
      <c r="M58" s="1506"/>
    </row>
    <row r="59" spans="2:13">
      <c r="B59" s="192" t="s">
        <v>237</v>
      </c>
      <c r="C59" s="153" t="s">
        <v>7</v>
      </c>
      <c r="D59" s="1463">
        <f t="shared" ref="D59:K59" si="11">IF(ISBLANK(D23),"n/a",D57-D58)</f>
        <v>-4.6234025152165237E-2</v>
      </c>
      <c r="E59" s="1463">
        <f t="shared" si="11"/>
        <v>-2.1467079206583528E-2</v>
      </c>
      <c r="F59" s="1463">
        <f t="shared" si="11"/>
        <v>-2.6159280682581887E-2</v>
      </c>
      <c r="G59" s="1463">
        <f t="shared" si="11"/>
        <v>-3.9952845009225801E-2</v>
      </c>
      <c r="H59" s="1463">
        <f t="shared" si="11"/>
        <v>-4.0816542438468995E-2</v>
      </c>
      <c r="I59" s="1463">
        <f t="shared" si="11"/>
        <v>-5.6266622686919621E-2</v>
      </c>
      <c r="J59" s="1463">
        <f t="shared" si="11"/>
        <v>-6.0667156425938673E-2</v>
      </c>
      <c r="K59" s="1463">
        <f t="shared" si="11"/>
        <v>-4.2955357517318382E-2</v>
      </c>
      <c r="M59" s="1506"/>
    </row>
    <row r="60" spans="2:13" s="31" customFormat="1">
      <c r="B60" s="226"/>
      <c r="C60" s="1160"/>
      <c r="D60" s="1517"/>
      <c r="E60" s="1517"/>
      <c r="F60" s="1517"/>
      <c r="G60" s="1517"/>
      <c r="H60" s="1517"/>
      <c r="I60" s="1517"/>
      <c r="J60" s="1517"/>
      <c r="K60" s="1517"/>
      <c r="L60" s="35"/>
      <c r="M60" s="35"/>
    </row>
    <row r="61" spans="2:13">
      <c r="B61" s="192" t="s">
        <v>796</v>
      </c>
      <c r="C61" s="156" t="str">
        <f>'RFPR cover'!$C$14</f>
        <v>£m 09/10</v>
      </c>
      <c r="D61" s="994">
        <f t="shared" ref="D61:K61" si="12">D63*D57</f>
        <v>4794.3488010556948</v>
      </c>
      <c r="E61" s="994">
        <f t="shared" si="12"/>
        <v>5175.8424792610131</v>
      </c>
      <c r="F61" s="994">
        <f t="shared" si="12"/>
        <v>5287.1512185373813</v>
      </c>
      <c r="G61" s="994">
        <f t="shared" si="12"/>
        <v>5317.3875079364188</v>
      </c>
      <c r="H61" s="994">
        <f t="shared" si="12"/>
        <v>5426.0265680778493</v>
      </c>
      <c r="I61" s="994">
        <f t="shared" si="12"/>
        <v>5343.5626471841178</v>
      </c>
      <c r="J61" s="994">
        <f t="shared" si="12"/>
        <v>5363.3787984527335</v>
      </c>
      <c r="K61" s="995">
        <f t="shared" si="12"/>
        <v>5623.7462594317158</v>
      </c>
      <c r="M61" s="1506"/>
    </row>
    <row r="62" spans="2:13">
      <c r="B62" s="192" t="s">
        <v>794</v>
      </c>
      <c r="C62" s="156" t="str">
        <f>'RFPR cover'!$C$14</f>
        <v>£m 09/10</v>
      </c>
      <c r="D62" s="969">
        <f>D63*(1-D57)</f>
        <v>3863.3676691068113</v>
      </c>
      <c r="E62" s="970">
        <f t="shared" ref="E62:K62" si="13">E63*(1-E57)</f>
        <v>3770.6535510127974</v>
      </c>
      <c r="F62" s="970">
        <f t="shared" si="13"/>
        <v>3926.470332799081</v>
      </c>
      <c r="G62" s="970">
        <f t="shared" si="13"/>
        <v>4177.1478370811164</v>
      </c>
      <c r="H62" s="970">
        <f t="shared" si="13"/>
        <v>4277.4553477490053</v>
      </c>
      <c r="I62" s="970">
        <f t="shared" si="13"/>
        <v>4483.9794352790441</v>
      </c>
      <c r="J62" s="970">
        <f t="shared" si="13"/>
        <v>4581.0903032444512</v>
      </c>
      <c r="K62" s="971">
        <f t="shared" si="13"/>
        <v>4471.9369776735703</v>
      </c>
      <c r="M62" s="1506"/>
    </row>
    <row r="63" spans="2:13">
      <c r="B63" s="192" t="s">
        <v>795</v>
      </c>
      <c r="C63" s="156" t="str">
        <f>'RFPR cover'!$C$14</f>
        <v>£m 09/10</v>
      </c>
      <c r="D63" s="1252">
        <f>'R9 - RAV'!D47</f>
        <v>8657.7164701625061</v>
      </c>
      <c r="E63" s="1252">
        <f>'R9 - RAV'!E47</f>
        <v>8946.4960302738109</v>
      </c>
      <c r="F63" s="1252">
        <f>'R9 - RAV'!F47</f>
        <v>9213.6215513364623</v>
      </c>
      <c r="G63" s="1252">
        <f>'R9 - RAV'!G47</f>
        <v>9494.5353450175353</v>
      </c>
      <c r="H63" s="1252">
        <f>'R9 - RAV'!H47</f>
        <v>9703.4819158268547</v>
      </c>
      <c r="I63" s="1252">
        <f>'R9 - RAV'!I47</f>
        <v>9827.5420824631619</v>
      </c>
      <c r="J63" s="1252">
        <f>'R9 - RAV'!J47</f>
        <v>9944.4691016971847</v>
      </c>
      <c r="K63" s="1252">
        <f>'R9 - RAV'!K47</f>
        <v>10095.683237105286</v>
      </c>
      <c r="M63" s="1506"/>
    </row>
    <row r="64" spans="2:13">
      <c r="B64" s="192" t="s">
        <v>236</v>
      </c>
      <c r="C64" s="153" t="s">
        <v>7</v>
      </c>
      <c r="D64" s="223">
        <f>D61/D63</f>
        <v>0.55376597484783474</v>
      </c>
      <c r="E64" s="224">
        <f t="shared" ref="E64:K64" si="14">E61/E63</f>
        <v>0.57853292079341645</v>
      </c>
      <c r="F64" s="224">
        <f t="shared" si="14"/>
        <v>0.57384071931741809</v>
      </c>
      <c r="G64" s="224">
        <f t="shared" si="14"/>
        <v>0.56004715499077418</v>
      </c>
      <c r="H64" s="224">
        <f t="shared" si="14"/>
        <v>0.55918345756153098</v>
      </c>
      <c r="I64" s="224">
        <f t="shared" si="14"/>
        <v>0.54373337731308036</v>
      </c>
      <c r="J64" s="224">
        <f t="shared" si="14"/>
        <v>0.5393328435740613</v>
      </c>
      <c r="K64" s="225">
        <f t="shared" si="14"/>
        <v>0.5570446424826816</v>
      </c>
      <c r="M64" s="1506"/>
    </row>
    <row r="65" spans="2:13">
      <c r="B65" s="192" t="s">
        <v>116</v>
      </c>
      <c r="C65" s="153" t="s">
        <v>7</v>
      </c>
      <c r="D65" s="1254">
        <f>'RFPR cover'!$C$12</f>
        <v>0.6</v>
      </c>
      <c r="E65" s="1255">
        <f>'RFPR cover'!$C$12</f>
        <v>0.6</v>
      </c>
      <c r="F65" s="1255">
        <f>'RFPR cover'!$C$12</f>
        <v>0.6</v>
      </c>
      <c r="G65" s="1255">
        <f>'RFPR cover'!$C$12</f>
        <v>0.6</v>
      </c>
      <c r="H65" s="1255">
        <f>'RFPR cover'!$C$12</f>
        <v>0.6</v>
      </c>
      <c r="I65" s="1255">
        <f>'RFPR cover'!$C$12</f>
        <v>0.6</v>
      </c>
      <c r="J65" s="1255">
        <f>'RFPR cover'!$C$12</f>
        <v>0.6</v>
      </c>
      <c r="K65" s="1256">
        <f>'RFPR cover'!$C$12</f>
        <v>0.6</v>
      </c>
      <c r="M65" s="1506"/>
    </row>
    <row r="66" spans="2:13">
      <c r="B66" s="192" t="s">
        <v>237</v>
      </c>
      <c r="C66" s="153" t="s">
        <v>7</v>
      </c>
      <c r="D66" s="1463">
        <f t="shared" ref="D66:K66" si="15">IF(ISBLANK(D23),"n/a",D64-D65)</f>
        <v>-4.6234025152165237E-2</v>
      </c>
      <c r="E66" s="1463">
        <f t="shared" si="15"/>
        <v>-2.1467079206583528E-2</v>
      </c>
      <c r="F66" s="1463">
        <f t="shared" si="15"/>
        <v>-2.6159280682581887E-2</v>
      </c>
      <c r="G66" s="1463">
        <f t="shared" si="15"/>
        <v>-3.9952845009225801E-2</v>
      </c>
      <c r="H66" s="1463">
        <f t="shared" si="15"/>
        <v>-4.0816542438468995E-2</v>
      </c>
      <c r="I66" s="1463">
        <f t="shared" si="15"/>
        <v>-5.6266622686919621E-2</v>
      </c>
      <c r="J66" s="1463">
        <f t="shared" si="15"/>
        <v>-6.0667156425938673E-2</v>
      </c>
      <c r="K66" s="1463">
        <f t="shared" si="15"/>
        <v>-4.2955357517318382E-2</v>
      </c>
      <c r="M66" s="1506"/>
    </row>
  </sheetData>
  <sheetProtection algorithmName="SHA-512" hashValue="/2DichW/9VqWNZe/Uw5ngtqTcuoWyKKpS1eWDc2Y6KHST+meNJpYMOYvpuJE/hLDswSZBsfgo5XzKhAbNtAdsw==" saltValue="wZhV6dT7GqGs2q7z0cHjSQ==" spinCount="100000" sheet="1" objects="1" scenarios="1"/>
  <conditionalFormatting sqref="D6:K6">
    <cfRule type="expression" dxfId="31" priority="48">
      <formula>AND(D$5="Actuals",E$5="Forecast")</formula>
    </cfRule>
  </conditionalFormatting>
  <conditionalFormatting sqref="D5:K5">
    <cfRule type="expression" dxfId="30" priority="37">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35" id="{D124567E-9F0B-499E-895A-A9A6A77C130B}">
            <xm:f>'R7 - Financing'!D$5="Forecast"</xm:f>
            <x14:dxf>
              <fill>
                <patternFill>
                  <bgColor theme="7" tint="0.79998168889431442"/>
                </patternFill>
              </fill>
            </x14:dxf>
          </x14:cfRule>
          <x14:cfRule type="expression" priority="36" id="{73940C58-F54E-421D-8685-F6166BF4C1BC}">
            <xm:f>'R7 - Financing'!D$5="Actuals"</xm:f>
            <x14:dxf>
              <fill>
                <patternFill patternType="darkUp">
                  <fgColor rgb="FFC0C0C0"/>
                  <bgColor theme="0"/>
                </patternFill>
              </fill>
            </x14:dxf>
          </x14:cfRule>
          <xm:sqref>D43:K43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FFFFCC"/>
  </sheetPr>
  <dimension ref="A1:XFC613"/>
  <sheetViews>
    <sheetView showGridLines="0" zoomScale="50" zoomScaleNormal="50" zoomScaleSheetLayoutView="70" zoomScalePageLayoutView="55" workbookViewId="0">
      <pane ySplit="10" topLeftCell="A11" activePane="bottomLeft" state="frozen"/>
      <selection activeCell="B3" sqref="B3"/>
      <selection pane="bottomLeft" activeCell="AH699" sqref="AH699"/>
    </sheetView>
  </sheetViews>
  <sheetFormatPr defaultColWidth="9.26953125" defaultRowHeight="12.6" outlineLevelRow="1" outlineLevelCol="1"/>
  <cols>
    <col min="1" max="1" width="8" style="344" customWidth="1"/>
    <col min="2" max="2" width="7.7265625" style="455" customWidth="1"/>
    <col min="3" max="3" width="14.7265625" style="455" customWidth="1"/>
    <col min="4" max="4" width="21" style="347" customWidth="1"/>
    <col min="5" max="5" width="14.08984375" style="347" customWidth="1"/>
    <col min="6" max="6" width="83.26953125" style="344" bestFit="1" customWidth="1"/>
    <col min="7" max="7" width="15.90625" style="344" customWidth="1"/>
    <col min="8" max="8" width="9.36328125" style="344" customWidth="1"/>
    <col min="9" max="9" width="18.6328125" style="344" customWidth="1"/>
    <col min="10" max="10" width="18.90625" style="344" customWidth="1"/>
    <col min="11" max="11" width="14.36328125" style="344" customWidth="1"/>
    <col min="12" max="12" width="15.36328125" style="344" customWidth="1"/>
    <col min="13" max="13" width="13.36328125" style="344" customWidth="1"/>
    <col min="14" max="14" width="10.08984375" style="344" customWidth="1"/>
    <col min="15" max="15" width="46.26953125" style="344" bestFit="1" customWidth="1"/>
    <col min="16" max="16" width="17.90625" style="344" bestFit="1" customWidth="1"/>
    <col min="17" max="17" width="25.453125" style="344" customWidth="1"/>
    <col min="18" max="19" width="17" style="344" customWidth="1"/>
    <col min="20" max="23" width="10.453125" style="344" customWidth="1" outlineLevel="1"/>
    <col min="24" max="26" width="10.453125" style="347" customWidth="1" outlineLevel="1"/>
    <col min="27" max="27" width="10.453125" style="353" customWidth="1" outlineLevel="1"/>
    <col min="28" max="28" width="10.453125" style="353" customWidth="1"/>
    <col min="29" max="31" width="10.453125" style="353" customWidth="1" outlineLevel="1"/>
    <col min="32" max="32" width="10.453125" style="347" customWidth="1" outlineLevel="1"/>
    <col min="33" max="33" width="11.36328125" style="344" customWidth="1"/>
    <col min="34" max="34" width="9.26953125" style="374"/>
    <col min="35" max="35" width="9.26953125" style="344"/>
    <col min="36" max="16381" width="0" style="344" hidden="1" customWidth="1"/>
    <col min="16382" max="16383" width="9.26953125" style="344"/>
    <col min="16384" max="16384" width="23.08984375" style="344" customWidth="1"/>
  </cols>
  <sheetData>
    <row r="1" spans="1:16383" s="415" customFormat="1" ht="21">
      <c r="A1" s="1307" t="s">
        <v>395</v>
      </c>
      <c r="B1" s="1329"/>
      <c r="C1" s="1329"/>
      <c r="D1" s="241"/>
      <c r="E1" s="241"/>
      <c r="F1" s="241"/>
      <c r="G1" s="241"/>
      <c r="H1" s="241"/>
      <c r="I1" s="242"/>
      <c r="J1" s="242"/>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3"/>
      <c r="DQ1" s="243"/>
      <c r="DR1" s="243"/>
      <c r="DS1" s="243"/>
      <c r="DT1" s="243"/>
      <c r="DU1" s="243"/>
      <c r="DV1" s="243"/>
      <c r="DW1" s="243"/>
      <c r="DX1" s="243"/>
      <c r="DY1" s="243"/>
      <c r="DZ1" s="243"/>
      <c r="EA1" s="243"/>
      <c r="EB1" s="243"/>
      <c r="EC1" s="243"/>
      <c r="ED1" s="243"/>
      <c r="EE1" s="243"/>
      <c r="EF1" s="243"/>
      <c r="EG1" s="243"/>
      <c r="EH1" s="243"/>
      <c r="EI1" s="243"/>
      <c r="EJ1" s="243"/>
      <c r="EK1" s="243"/>
      <c r="EL1" s="243"/>
      <c r="EM1" s="243"/>
      <c r="EN1" s="243"/>
      <c r="EO1" s="243"/>
      <c r="EP1" s="243"/>
      <c r="EQ1" s="243"/>
      <c r="ER1" s="243"/>
      <c r="ES1" s="243"/>
      <c r="ET1" s="243"/>
      <c r="EU1" s="243"/>
      <c r="EV1" s="243"/>
      <c r="EW1" s="243"/>
      <c r="EX1" s="243"/>
      <c r="EY1" s="243"/>
      <c r="EZ1" s="243"/>
      <c r="FA1" s="243"/>
      <c r="FB1" s="243"/>
      <c r="FC1" s="243"/>
      <c r="FD1" s="243"/>
      <c r="FE1" s="243"/>
      <c r="FF1" s="243"/>
      <c r="FG1" s="243"/>
      <c r="FH1" s="243"/>
      <c r="FI1" s="243"/>
      <c r="FJ1" s="243"/>
      <c r="FK1" s="243"/>
      <c r="FL1" s="243"/>
      <c r="FM1" s="243"/>
      <c r="FN1" s="243"/>
      <c r="FO1" s="243"/>
      <c r="FP1" s="243"/>
      <c r="FQ1" s="243"/>
      <c r="FR1" s="243"/>
      <c r="FS1" s="243"/>
      <c r="FT1" s="243"/>
      <c r="FU1" s="243"/>
      <c r="FV1" s="243"/>
      <c r="FW1" s="243"/>
      <c r="FX1" s="243"/>
      <c r="FY1" s="243"/>
      <c r="FZ1" s="243"/>
      <c r="GA1" s="243"/>
      <c r="GB1" s="243"/>
      <c r="GC1" s="243"/>
      <c r="GD1" s="243"/>
      <c r="GE1" s="243"/>
      <c r="GF1" s="243"/>
      <c r="GG1" s="243"/>
      <c r="GH1" s="243"/>
      <c r="GI1" s="243"/>
      <c r="GJ1" s="243"/>
      <c r="GK1" s="243"/>
      <c r="GL1" s="243"/>
      <c r="GM1" s="243"/>
      <c r="GN1" s="243"/>
      <c r="GO1" s="243"/>
      <c r="GP1" s="243"/>
      <c r="GQ1" s="243"/>
      <c r="GR1" s="243"/>
      <c r="GS1" s="243"/>
      <c r="GT1" s="243"/>
      <c r="GU1" s="243"/>
      <c r="GV1" s="243"/>
      <c r="GW1" s="243"/>
      <c r="GX1" s="243"/>
      <c r="GY1" s="243"/>
      <c r="GZ1" s="243"/>
      <c r="HA1" s="243"/>
      <c r="HB1" s="243"/>
      <c r="HC1" s="243"/>
      <c r="HD1" s="243"/>
      <c r="HE1" s="243"/>
      <c r="HF1" s="243"/>
      <c r="HG1" s="243"/>
      <c r="HH1" s="243"/>
      <c r="HI1" s="243"/>
      <c r="HJ1" s="243"/>
      <c r="HK1" s="243"/>
      <c r="HL1" s="243"/>
      <c r="HM1" s="243"/>
      <c r="HN1" s="243"/>
      <c r="HO1" s="243"/>
      <c r="HP1" s="243"/>
      <c r="HQ1" s="243"/>
      <c r="HR1" s="243"/>
      <c r="HS1" s="243"/>
      <c r="HT1" s="243"/>
      <c r="HU1" s="243"/>
      <c r="HV1" s="243"/>
      <c r="HW1" s="243"/>
      <c r="HX1" s="243"/>
      <c r="HY1" s="243"/>
      <c r="HZ1" s="243"/>
      <c r="IA1" s="243"/>
      <c r="IB1" s="243"/>
      <c r="IC1" s="243"/>
      <c r="ID1" s="243"/>
      <c r="IE1" s="243"/>
      <c r="IF1" s="243"/>
      <c r="IG1" s="243"/>
      <c r="IH1" s="243"/>
      <c r="II1" s="243"/>
      <c r="IJ1" s="243"/>
      <c r="IK1" s="243"/>
      <c r="IL1" s="243"/>
      <c r="IM1" s="243"/>
      <c r="IN1" s="243"/>
      <c r="IO1" s="243"/>
      <c r="IP1" s="243"/>
      <c r="IQ1" s="243"/>
      <c r="IR1" s="243"/>
      <c r="IS1" s="243"/>
      <c r="IT1" s="243"/>
      <c r="IU1" s="243"/>
      <c r="IV1" s="243"/>
      <c r="IW1" s="243"/>
      <c r="IX1" s="243"/>
      <c r="IY1" s="243"/>
      <c r="IZ1" s="243"/>
      <c r="JA1" s="243"/>
      <c r="JB1" s="243"/>
      <c r="JC1" s="243"/>
      <c r="JD1" s="243"/>
      <c r="JE1" s="243"/>
      <c r="JF1" s="243"/>
      <c r="JG1" s="243"/>
      <c r="JH1" s="243"/>
      <c r="JI1" s="243"/>
      <c r="JJ1" s="243"/>
      <c r="JK1" s="243"/>
      <c r="JL1" s="243"/>
      <c r="JM1" s="243"/>
      <c r="JN1" s="243"/>
      <c r="JO1" s="243"/>
      <c r="JP1" s="243"/>
      <c r="JQ1" s="243"/>
      <c r="JR1" s="243"/>
      <c r="JS1" s="243"/>
      <c r="JT1" s="243"/>
      <c r="JU1" s="243"/>
      <c r="JV1" s="243"/>
      <c r="JW1" s="243"/>
      <c r="JX1" s="243"/>
      <c r="JY1" s="243"/>
      <c r="JZ1" s="243"/>
      <c r="KA1" s="243"/>
      <c r="KB1" s="243"/>
      <c r="KC1" s="243"/>
      <c r="KD1" s="243"/>
      <c r="KE1" s="243"/>
      <c r="KF1" s="243"/>
      <c r="KG1" s="243"/>
      <c r="KH1" s="243"/>
      <c r="KI1" s="243"/>
      <c r="KJ1" s="243"/>
      <c r="KK1" s="243"/>
      <c r="KL1" s="243"/>
      <c r="KM1" s="243"/>
      <c r="KN1" s="243"/>
      <c r="KO1" s="243"/>
      <c r="KP1" s="243"/>
      <c r="KQ1" s="243"/>
      <c r="KR1" s="243"/>
      <c r="KS1" s="243"/>
      <c r="KT1" s="243"/>
      <c r="KU1" s="243"/>
      <c r="KV1" s="243"/>
      <c r="KW1" s="243"/>
      <c r="KX1" s="243"/>
      <c r="KY1" s="243"/>
      <c r="KZ1" s="243"/>
      <c r="LA1" s="243"/>
      <c r="LB1" s="243"/>
      <c r="LC1" s="243"/>
      <c r="LD1" s="243"/>
      <c r="LE1" s="243"/>
      <c r="LF1" s="243"/>
      <c r="LG1" s="243"/>
      <c r="LH1" s="243"/>
      <c r="LI1" s="243"/>
      <c r="LJ1" s="243"/>
      <c r="LK1" s="243"/>
      <c r="LL1" s="243"/>
      <c r="LM1" s="243"/>
      <c r="LN1" s="243"/>
      <c r="LO1" s="243"/>
      <c r="LP1" s="243"/>
      <c r="LQ1" s="243"/>
      <c r="LR1" s="243"/>
      <c r="LS1" s="243"/>
      <c r="LT1" s="243"/>
      <c r="LU1" s="243"/>
      <c r="LV1" s="243"/>
      <c r="LW1" s="243"/>
      <c r="LX1" s="243"/>
      <c r="LY1" s="243"/>
      <c r="LZ1" s="243"/>
      <c r="MA1" s="243"/>
      <c r="MB1" s="243"/>
      <c r="MC1" s="243"/>
      <c r="MD1" s="243"/>
      <c r="ME1" s="243"/>
      <c r="MF1" s="243"/>
      <c r="MG1" s="243"/>
      <c r="MH1" s="243"/>
      <c r="MI1" s="243"/>
      <c r="MJ1" s="243"/>
      <c r="MK1" s="243"/>
      <c r="ML1" s="243"/>
      <c r="MM1" s="243"/>
      <c r="MN1" s="243"/>
      <c r="MO1" s="243"/>
      <c r="MP1" s="243"/>
      <c r="MQ1" s="243"/>
      <c r="MR1" s="243"/>
      <c r="MS1" s="243"/>
      <c r="MT1" s="243"/>
      <c r="MU1" s="243"/>
      <c r="MV1" s="243"/>
      <c r="MW1" s="243"/>
      <c r="MX1" s="243"/>
      <c r="MY1" s="243"/>
      <c r="MZ1" s="243"/>
      <c r="NA1" s="243"/>
      <c r="NB1" s="243"/>
      <c r="NC1" s="243"/>
      <c r="ND1" s="243"/>
      <c r="NE1" s="243"/>
      <c r="NF1" s="243"/>
      <c r="NG1" s="243"/>
      <c r="NH1" s="243"/>
      <c r="NI1" s="243"/>
      <c r="NJ1" s="243"/>
      <c r="NK1" s="243"/>
      <c r="NL1" s="243"/>
      <c r="NM1" s="243"/>
      <c r="NN1" s="243"/>
      <c r="NO1" s="243"/>
      <c r="NP1" s="243"/>
      <c r="NQ1" s="243"/>
      <c r="NR1" s="243"/>
      <c r="NS1" s="243"/>
      <c r="NT1" s="243"/>
      <c r="NU1" s="243"/>
      <c r="NV1" s="243"/>
      <c r="NW1" s="243"/>
      <c r="NX1" s="243"/>
      <c r="NY1" s="243"/>
      <c r="NZ1" s="243"/>
      <c r="OA1" s="243"/>
      <c r="OB1" s="243"/>
      <c r="OC1" s="243"/>
      <c r="OD1" s="243"/>
      <c r="OE1" s="243"/>
      <c r="OF1" s="243"/>
      <c r="OG1" s="243"/>
      <c r="OH1" s="243"/>
      <c r="OI1" s="243"/>
      <c r="OJ1" s="243"/>
      <c r="OK1" s="243"/>
      <c r="OL1" s="243"/>
      <c r="OM1" s="243"/>
      <c r="ON1" s="243"/>
      <c r="OO1" s="243"/>
      <c r="OP1" s="243"/>
      <c r="OQ1" s="243"/>
      <c r="OR1" s="243"/>
      <c r="OS1" s="243"/>
      <c r="OT1" s="243"/>
      <c r="OU1" s="243"/>
      <c r="OV1" s="243"/>
      <c r="OW1" s="243"/>
      <c r="OX1" s="243"/>
      <c r="OY1" s="243"/>
      <c r="OZ1" s="243"/>
      <c r="PA1" s="243"/>
      <c r="PB1" s="243"/>
      <c r="PC1" s="243"/>
      <c r="PD1" s="243"/>
      <c r="PE1" s="243"/>
      <c r="PF1" s="243"/>
      <c r="PG1" s="243"/>
      <c r="PH1" s="243"/>
      <c r="PI1" s="243"/>
      <c r="PJ1" s="243"/>
      <c r="PK1" s="243"/>
      <c r="PL1" s="243"/>
      <c r="PM1" s="243"/>
      <c r="PN1" s="243"/>
      <c r="PO1" s="243"/>
      <c r="PP1" s="243"/>
      <c r="PQ1" s="243"/>
      <c r="PR1" s="243"/>
      <c r="PS1" s="243"/>
      <c r="PT1" s="243"/>
      <c r="PU1" s="243"/>
      <c r="PV1" s="243"/>
      <c r="PW1" s="243"/>
      <c r="PX1" s="243"/>
      <c r="PY1" s="243"/>
      <c r="PZ1" s="243"/>
      <c r="QA1" s="243"/>
      <c r="QB1" s="243"/>
      <c r="QC1" s="243"/>
      <c r="QD1" s="243"/>
      <c r="QE1" s="243"/>
      <c r="QF1" s="243"/>
      <c r="QG1" s="243"/>
      <c r="QH1" s="243"/>
      <c r="QI1" s="243"/>
      <c r="QJ1" s="243"/>
      <c r="QK1" s="243"/>
      <c r="QL1" s="243"/>
      <c r="QM1" s="243"/>
      <c r="QN1" s="243"/>
      <c r="QO1" s="243"/>
      <c r="QP1" s="243"/>
      <c r="QQ1" s="243"/>
      <c r="QR1" s="243"/>
      <c r="QS1" s="243"/>
      <c r="QT1" s="243"/>
      <c r="QU1" s="243"/>
      <c r="QV1" s="243"/>
      <c r="QW1" s="243"/>
      <c r="QX1" s="243"/>
      <c r="QY1" s="243"/>
      <c r="QZ1" s="243"/>
      <c r="RA1" s="243"/>
      <c r="RB1" s="243"/>
      <c r="RC1" s="243"/>
      <c r="RD1" s="243"/>
      <c r="RE1" s="243"/>
      <c r="RF1" s="243"/>
      <c r="RG1" s="243"/>
      <c r="RH1" s="243"/>
      <c r="RI1" s="243"/>
      <c r="RJ1" s="243"/>
      <c r="RK1" s="243"/>
      <c r="RL1" s="243"/>
      <c r="RM1" s="243"/>
      <c r="RN1" s="243"/>
      <c r="RO1" s="243"/>
      <c r="RP1" s="243"/>
      <c r="RQ1" s="243"/>
      <c r="RR1" s="243"/>
      <c r="RS1" s="243"/>
      <c r="RT1" s="243"/>
      <c r="RU1" s="243"/>
      <c r="RV1" s="243"/>
      <c r="RW1" s="243"/>
      <c r="RX1" s="243"/>
      <c r="RY1" s="243"/>
      <c r="RZ1" s="243"/>
      <c r="SA1" s="243"/>
      <c r="SB1" s="243"/>
      <c r="SC1" s="243"/>
      <c r="SD1" s="243"/>
      <c r="SE1" s="243"/>
      <c r="SF1" s="243"/>
      <c r="SG1" s="243"/>
      <c r="SH1" s="243"/>
      <c r="SI1" s="243"/>
      <c r="SJ1" s="243"/>
      <c r="SK1" s="243"/>
      <c r="SL1" s="243"/>
      <c r="SM1" s="243"/>
      <c r="SN1" s="243"/>
      <c r="SO1" s="243"/>
      <c r="SP1" s="243"/>
      <c r="SQ1" s="243"/>
      <c r="SR1" s="243"/>
      <c r="SS1" s="243"/>
      <c r="ST1" s="243"/>
      <c r="SU1" s="243"/>
      <c r="SV1" s="243"/>
      <c r="SW1" s="243"/>
      <c r="SX1" s="243"/>
      <c r="SY1" s="243"/>
      <c r="SZ1" s="243"/>
      <c r="TA1" s="243"/>
      <c r="TB1" s="243"/>
      <c r="TC1" s="243"/>
      <c r="TD1" s="243"/>
      <c r="TE1" s="243"/>
      <c r="TF1" s="243"/>
      <c r="TG1" s="243"/>
      <c r="TH1" s="243"/>
      <c r="TI1" s="243"/>
      <c r="TJ1" s="243"/>
      <c r="TK1" s="243"/>
      <c r="TL1" s="243"/>
      <c r="TM1" s="243"/>
      <c r="TN1" s="243"/>
      <c r="TO1" s="243"/>
      <c r="TP1" s="243"/>
      <c r="TQ1" s="243"/>
      <c r="TR1" s="243"/>
      <c r="TS1" s="243"/>
      <c r="TT1" s="243"/>
      <c r="TU1" s="243"/>
      <c r="TV1" s="243"/>
      <c r="TW1" s="243"/>
      <c r="TX1" s="243"/>
      <c r="TY1" s="243"/>
      <c r="TZ1" s="243"/>
      <c r="UA1" s="243"/>
      <c r="UB1" s="243"/>
      <c r="UC1" s="243"/>
      <c r="UD1" s="243"/>
      <c r="UE1" s="243"/>
      <c r="UF1" s="243"/>
      <c r="UG1" s="243"/>
      <c r="UH1" s="243"/>
      <c r="UI1" s="243"/>
      <c r="UJ1" s="243"/>
      <c r="UK1" s="243"/>
      <c r="UL1" s="243"/>
      <c r="UM1" s="243"/>
      <c r="UN1" s="243"/>
      <c r="UO1" s="243"/>
      <c r="UP1" s="243"/>
      <c r="UQ1" s="243"/>
      <c r="UR1" s="243"/>
      <c r="US1" s="243"/>
      <c r="UT1" s="243"/>
      <c r="UU1" s="243"/>
      <c r="UV1" s="243"/>
      <c r="UW1" s="243"/>
      <c r="UX1" s="243"/>
      <c r="UY1" s="243"/>
      <c r="UZ1" s="243"/>
      <c r="VA1" s="243"/>
      <c r="VB1" s="243"/>
      <c r="VC1" s="243"/>
      <c r="VD1" s="243"/>
      <c r="VE1" s="243"/>
      <c r="VF1" s="243"/>
      <c r="VG1" s="243"/>
      <c r="VH1" s="243"/>
      <c r="VI1" s="243"/>
      <c r="VJ1" s="243"/>
      <c r="VK1" s="243"/>
      <c r="VL1" s="243"/>
      <c r="VM1" s="243"/>
      <c r="VN1" s="243"/>
      <c r="VO1" s="243"/>
      <c r="VP1" s="243"/>
      <c r="VQ1" s="243"/>
      <c r="VR1" s="243"/>
      <c r="VS1" s="243"/>
      <c r="VT1" s="243"/>
      <c r="VU1" s="243"/>
      <c r="VV1" s="243"/>
      <c r="VW1" s="243"/>
      <c r="VX1" s="243"/>
      <c r="VY1" s="243"/>
      <c r="VZ1" s="243"/>
      <c r="WA1" s="243"/>
      <c r="WB1" s="243"/>
      <c r="WC1" s="243"/>
      <c r="WD1" s="243"/>
      <c r="WE1" s="243"/>
      <c r="WF1" s="243"/>
      <c r="WG1" s="243"/>
      <c r="WH1" s="243"/>
      <c r="WI1" s="243"/>
      <c r="WJ1" s="243"/>
      <c r="WK1" s="243"/>
      <c r="WL1" s="243"/>
      <c r="WM1" s="243"/>
      <c r="WN1" s="243"/>
      <c r="WO1" s="243"/>
      <c r="WP1" s="243"/>
      <c r="WQ1" s="243"/>
      <c r="WR1" s="243"/>
      <c r="WS1" s="243"/>
      <c r="WT1" s="243"/>
      <c r="WU1" s="243"/>
      <c r="WV1" s="243"/>
      <c r="WW1" s="243"/>
      <c r="WX1" s="243"/>
      <c r="WY1" s="243"/>
      <c r="WZ1" s="243"/>
      <c r="XA1" s="243"/>
      <c r="XB1" s="243"/>
      <c r="XC1" s="243"/>
      <c r="XD1" s="243"/>
      <c r="XE1" s="243"/>
      <c r="XF1" s="243"/>
      <c r="XG1" s="243"/>
      <c r="XH1" s="243"/>
      <c r="XI1" s="243"/>
      <c r="XJ1" s="243"/>
      <c r="XK1" s="243"/>
      <c r="XL1" s="243"/>
      <c r="XM1" s="243"/>
      <c r="XN1" s="243"/>
      <c r="XO1" s="243"/>
      <c r="XP1" s="243"/>
      <c r="XQ1" s="243"/>
      <c r="XR1" s="243"/>
      <c r="XS1" s="243"/>
      <c r="XT1" s="243"/>
      <c r="XU1" s="243"/>
      <c r="XV1" s="243"/>
      <c r="XW1" s="243"/>
      <c r="XX1" s="243"/>
      <c r="XY1" s="243"/>
      <c r="XZ1" s="243"/>
      <c r="YA1" s="243"/>
      <c r="YB1" s="243"/>
      <c r="YC1" s="243"/>
      <c r="YD1" s="243"/>
      <c r="YE1" s="243"/>
      <c r="YF1" s="243"/>
      <c r="YG1" s="243"/>
      <c r="YH1" s="243"/>
      <c r="YI1" s="243"/>
      <c r="YJ1" s="243"/>
      <c r="YK1" s="243"/>
      <c r="YL1" s="243"/>
      <c r="YM1" s="243"/>
      <c r="YN1" s="243"/>
      <c r="YO1" s="243"/>
      <c r="YP1" s="243"/>
      <c r="YQ1" s="243"/>
      <c r="YR1" s="243"/>
      <c r="YS1" s="243"/>
      <c r="YT1" s="243"/>
      <c r="YU1" s="243"/>
      <c r="YV1" s="243"/>
      <c r="YW1" s="243"/>
      <c r="YX1" s="243"/>
      <c r="YY1" s="243"/>
      <c r="YZ1" s="243"/>
      <c r="ZA1" s="243"/>
      <c r="ZB1" s="243"/>
      <c r="ZC1" s="243"/>
      <c r="ZD1" s="243"/>
      <c r="ZE1" s="243"/>
      <c r="ZF1" s="243"/>
      <c r="ZG1" s="243"/>
      <c r="ZH1" s="243"/>
      <c r="ZI1" s="243"/>
      <c r="ZJ1" s="243"/>
      <c r="ZK1" s="243"/>
      <c r="ZL1" s="243"/>
      <c r="ZM1" s="243"/>
      <c r="ZN1" s="243"/>
      <c r="ZO1" s="243"/>
      <c r="ZP1" s="243"/>
      <c r="ZQ1" s="243"/>
      <c r="ZR1" s="243"/>
      <c r="ZS1" s="243"/>
      <c r="ZT1" s="243"/>
      <c r="ZU1" s="243"/>
      <c r="ZV1" s="243"/>
      <c r="ZW1" s="243"/>
      <c r="ZX1" s="243"/>
      <c r="ZY1" s="243"/>
      <c r="ZZ1" s="243"/>
      <c r="AAA1" s="243"/>
      <c r="AAB1" s="243"/>
      <c r="AAC1" s="243"/>
      <c r="AAD1" s="243"/>
      <c r="AAE1" s="243"/>
      <c r="AAF1" s="243"/>
      <c r="AAG1" s="243"/>
      <c r="AAH1" s="243"/>
      <c r="AAI1" s="243"/>
      <c r="AAJ1" s="243"/>
      <c r="AAK1" s="243"/>
      <c r="AAL1" s="243"/>
      <c r="AAM1" s="243"/>
      <c r="AAN1" s="243"/>
      <c r="AAO1" s="243"/>
      <c r="AAP1" s="243"/>
      <c r="AAQ1" s="243"/>
      <c r="AAR1" s="243"/>
      <c r="AAS1" s="243"/>
      <c r="AAT1" s="243"/>
      <c r="AAU1" s="243"/>
      <c r="AAV1" s="243"/>
      <c r="AAW1" s="243"/>
      <c r="AAX1" s="243"/>
      <c r="AAY1" s="243"/>
      <c r="AAZ1" s="243"/>
      <c r="ABA1" s="243"/>
      <c r="ABB1" s="243"/>
      <c r="ABC1" s="243"/>
      <c r="ABD1" s="243"/>
      <c r="ABE1" s="243"/>
      <c r="ABF1" s="243"/>
      <c r="ABG1" s="243"/>
      <c r="ABH1" s="243"/>
      <c r="ABI1" s="243"/>
      <c r="ABJ1" s="243"/>
      <c r="ABK1" s="243"/>
      <c r="ABL1" s="243"/>
      <c r="ABM1" s="243"/>
      <c r="ABN1" s="243"/>
      <c r="ABO1" s="243"/>
      <c r="ABP1" s="243"/>
      <c r="ABQ1" s="243"/>
      <c r="ABR1" s="243"/>
      <c r="ABS1" s="243"/>
      <c r="ABT1" s="243"/>
      <c r="ABU1" s="243"/>
      <c r="ABV1" s="243"/>
      <c r="ABW1" s="243"/>
      <c r="ABX1" s="243"/>
      <c r="ABY1" s="243"/>
      <c r="ABZ1" s="243"/>
      <c r="ACA1" s="243"/>
      <c r="ACB1" s="243"/>
      <c r="ACC1" s="243"/>
      <c r="ACD1" s="243"/>
      <c r="ACE1" s="243"/>
      <c r="ACF1" s="243"/>
      <c r="ACG1" s="243"/>
      <c r="ACH1" s="243"/>
      <c r="ACI1" s="243"/>
      <c r="ACJ1" s="243"/>
      <c r="ACK1" s="243"/>
      <c r="ACL1" s="243"/>
      <c r="ACM1" s="243"/>
      <c r="ACN1" s="243"/>
      <c r="ACO1" s="243"/>
      <c r="ACP1" s="243"/>
      <c r="ACQ1" s="243"/>
      <c r="ACR1" s="243"/>
      <c r="ACS1" s="243"/>
      <c r="ACT1" s="243"/>
      <c r="ACU1" s="243"/>
      <c r="ACV1" s="243"/>
      <c r="ACW1" s="243"/>
      <c r="ACX1" s="243"/>
      <c r="ACY1" s="243"/>
      <c r="ACZ1" s="243"/>
      <c r="ADA1" s="243"/>
      <c r="ADB1" s="243"/>
      <c r="ADC1" s="243"/>
      <c r="ADD1" s="243"/>
      <c r="ADE1" s="243"/>
      <c r="ADF1" s="243"/>
      <c r="ADG1" s="243"/>
      <c r="ADH1" s="243"/>
      <c r="ADI1" s="243"/>
      <c r="ADJ1" s="243"/>
      <c r="ADK1" s="243"/>
      <c r="ADL1" s="243"/>
      <c r="ADM1" s="243"/>
      <c r="ADN1" s="243"/>
      <c r="ADO1" s="243"/>
      <c r="ADP1" s="243"/>
      <c r="ADQ1" s="243"/>
      <c r="ADR1" s="243"/>
      <c r="ADS1" s="243"/>
      <c r="ADT1" s="243"/>
      <c r="ADU1" s="243"/>
      <c r="ADV1" s="243"/>
      <c r="ADW1" s="243"/>
      <c r="ADX1" s="243"/>
      <c r="ADY1" s="243"/>
      <c r="ADZ1" s="243"/>
      <c r="AEA1" s="243"/>
      <c r="AEB1" s="243"/>
      <c r="AEC1" s="243"/>
      <c r="AED1" s="243"/>
      <c r="AEE1" s="243"/>
      <c r="AEF1" s="243"/>
      <c r="AEG1" s="243"/>
      <c r="AEH1" s="243"/>
      <c r="AEI1" s="243"/>
      <c r="AEJ1" s="243"/>
      <c r="AEK1" s="243"/>
      <c r="AEL1" s="243"/>
      <c r="AEM1" s="243"/>
      <c r="AEN1" s="243"/>
      <c r="AEO1" s="243"/>
      <c r="AEP1" s="243"/>
      <c r="AEQ1" s="243"/>
      <c r="AER1" s="243"/>
      <c r="AES1" s="243"/>
      <c r="AET1" s="243"/>
      <c r="AEU1" s="243"/>
      <c r="AEV1" s="243"/>
      <c r="AEW1" s="243"/>
      <c r="AEX1" s="243"/>
      <c r="AEY1" s="243"/>
      <c r="AEZ1" s="243"/>
      <c r="AFA1" s="243"/>
      <c r="AFB1" s="243"/>
      <c r="AFC1" s="243"/>
      <c r="AFD1" s="243"/>
      <c r="AFE1" s="243"/>
      <c r="AFF1" s="243"/>
      <c r="AFG1" s="243"/>
      <c r="AFH1" s="243"/>
      <c r="AFI1" s="243"/>
      <c r="AFJ1" s="243"/>
      <c r="AFK1" s="243"/>
      <c r="AFL1" s="243"/>
      <c r="AFM1" s="243"/>
      <c r="AFN1" s="243"/>
      <c r="AFO1" s="243"/>
      <c r="AFP1" s="243"/>
      <c r="AFQ1" s="243"/>
      <c r="AFR1" s="243"/>
      <c r="AFS1" s="243"/>
      <c r="AFT1" s="243"/>
      <c r="AFU1" s="243"/>
      <c r="AFV1" s="243"/>
      <c r="AFW1" s="243"/>
      <c r="AFX1" s="243"/>
      <c r="AFY1" s="243"/>
      <c r="AFZ1" s="243"/>
      <c r="AGA1" s="243"/>
      <c r="AGB1" s="243"/>
      <c r="AGC1" s="243"/>
      <c r="AGD1" s="243"/>
      <c r="AGE1" s="243"/>
      <c r="AGF1" s="243"/>
      <c r="AGG1" s="243"/>
      <c r="AGH1" s="243"/>
      <c r="AGI1" s="243"/>
      <c r="AGJ1" s="243"/>
      <c r="AGK1" s="243"/>
      <c r="AGL1" s="243"/>
      <c r="AGM1" s="243"/>
      <c r="AGN1" s="243"/>
      <c r="AGO1" s="243"/>
      <c r="AGP1" s="243"/>
      <c r="AGQ1" s="243"/>
      <c r="AGR1" s="243"/>
      <c r="AGS1" s="243"/>
      <c r="AGT1" s="243"/>
      <c r="AGU1" s="243"/>
      <c r="AGV1" s="243"/>
      <c r="AGW1" s="243"/>
      <c r="AGX1" s="243"/>
      <c r="AGY1" s="243"/>
      <c r="AGZ1" s="243"/>
      <c r="AHA1" s="243"/>
      <c r="AHB1" s="243"/>
      <c r="AHC1" s="243"/>
      <c r="AHD1" s="243"/>
      <c r="AHE1" s="243"/>
      <c r="AHF1" s="243"/>
      <c r="AHG1" s="243"/>
      <c r="AHH1" s="243"/>
      <c r="AHI1" s="243"/>
      <c r="AHJ1" s="243"/>
      <c r="AHK1" s="243"/>
      <c r="AHL1" s="243"/>
      <c r="AHM1" s="243"/>
      <c r="AHN1" s="243"/>
      <c r="AHO1" s="243"/>
      <c r="AHP1" s="243"/>
      <c r="AHQ1" s="243"/>
      <c r="AHR1" s="243"/>
      <c r="AHS1" s="243"/>
      <c r="AHT1" s="243"/>
      <c r="AHU1" s="243"/>
      <c r="AHV1" s="243"/>
      <c r="AHW1" s="243"/>
      <c r="AHX1" s="243"/>
      <c r="AHY1" s="243"/>
      <c r="AHZ1" s="243"/>
      <c r="AIA1" s="243"/>
      <c r="AIB1" s="243"/>
      <c r="AIC1" s="243"/>
      <c r="AID1" s="243"/>
      <c r="AIE1" s="243"/>
      <c r="AIF1" s="243"/>
      <c r="AIG1" s="243"/>
      <c r="AIH1" s="243"/>
      <c r="AII1" s="243"/>
      <c r="AIJ1" s="243"/>
      <c r="AIK1" s="243"/>
      <c r="AIL1" s="243"/>
      <c r="AIM1" s="243"/>
      <c r="AIN1" s="243"/>
      <c r="AIO1" s="243"/>
      <c r="AIP1" s="243"/>
      <c r="AIQ1" s="243"/>
      <c r="AIR1" s="243"/>
      <c r="AIS1" s="243"/>
      <c r="AIT1" s="243"/>
      <c r="AIU1" s="243"/>
      <c r="AIV1" s="243"/>
      <c r="AIW1" s="243"/>
      <c r="AIX1" s="243"/>
      <c r="AIY1" s="243"/>
      <c r="AIZ1" s="243"/>
      <c r="AJA1" s="243"/>
      <c r="AJB1" s="243"/>
      <c r="AJC1" s="243"/>
      <c r="AJD1" s="243"/>
      <c r="AJE1" s="243"/>
      <c r="AJF1" s="243"/>
      <c r="AJG1" s="243"/>
      <c r="AJH1" s="243"/>
      <c r="AJI1" s="243"/>
      <c r="AJJ1" s="243"/>
      <c r="AJK1" s="243"/>
      <c r="AJL1" s="243"/>
      <c r="AJM1" s="243"/>
      <c r="AJN1" s="243"/>
      <c r="AJO1" s="243"/>
      <c r="AJP1" s="243"/>
      <c r="AJQ1" s="243"/>
      <c r="AJR1" s="243"/>
      <c r="AJS1" s="243"/>
      <c r="AJT1" s="243"/>
      <c r="AJU1" s="243"/>
      <c r="AJV1" s="243"/>
      <c r="AJW1" s="243"/>
      <c r="AJX1" s="243"/>
      <c r="AJY1" s="243"/>
      <c r="AJZ1" s="243"/>
      <c r="AKA1" s="243"/>
      <c r="AKB1" s="243"/>
      <c r="AKC1" s="243"/>
      <c r="AKD1" s="243"/>
      <c r="AKE1" s="243"/>
      <c r="AKF1" s="243"/>
      <c r="AKG1" s="243"/>
      <c r="AKH1" s="243"/>
      <c r="AKI1" s="243"/>
      <c r="AKJ1" s="243"/>
      <c r="AKK1" s="243"/>
      <c r="AKL1" s="243"/>
      <c r="AKM1" s="243"/>
      <c r="AKN1" s="243"/>
      <c r="AKO1" s="243"/>
      <c r="AKP1" s="243"/>
      <c r="AKQ1" s="243"/>
      <c r="AKR1" s="243"/>
      <c r="AKS1" s="243"/>
      <c r="AKT1" s="243"/>
      <c r="AKU1" s="243"/>
      <c r="AKV1" s="243"/>
      <c r="AKW1" s="243"/>
      <c r="AKX1" s="243"/>
      <c r="AKY1" s="243"/>
      <c r="AKZ1" s="243"/>
      <c r="ALA1" s="243"/>
      <c r="ALB1" s="243"/>
      <c r="ALC1" s="243"/>
      <c r="ALD1" s="243"/>
      <c r="ALE1" s="243"/>
      <c r="ALF1" s="243"/>
      <c r="ALG1" s="243"/>
      <c r="ALH1" s="243"/>
      <c r="ALI1" s="243"/>
      <c r="ALJ1" s="243"/>
      <c r="ALK1" s="243"/>
      <c r="ALL1" s="243"/>
      <c r="ALM1" s="243"/>
      <c r="ALN1" s="243"/>
      <c r="ALO1" s="243"/>
      <c r="ALP1" s="243"/>
      <c r="ALQ1" s="243"/>
      <c r="ALR1" s="243"/>
      <c r="ALS1" s="243"/>
      <c r="ALT1" s="243"/>
      <c r="ALU1" s="243"/>
      <c r="ALV1" s="243"/>
      <c r="ALW1" s="243"/>
      <c r="ALX1" s="243"/>
      <c r="ALY1" s="243"/>
      <c r="ALZ1" s="243"/>
      <c r="AMA1" s="243"/>
      <c r="AMB1" s="243"/>
      <c r="AMC1" s="243"/>
      <c r="AMD1" s="243"/>
      <c r="AME1" s="243"/>
      <c r="AMF1" s="243"/>
      <c r="AMG1" s="243"/>
      <c r="AMH1" s="243"/>
      <c r="AMI1" s="243"/>
      <c r="AMJ1" s="243"/>
      <c r="AMK1" s="243"/>
      <c r="AML1" s="243"/>
      <c r="AMM1" s="243"/>
      <c r="AMN1" s="243"/>
      <c r="AMO1" s="243"/>
      <c r="AMP1" s="243"/>
      <c r="AMQ1" s="243"/>
      <c r="AMR1" s="243"/>
      <c r="AMS1" s="243"/>
      <c r="AMT1" s="243"/>
      <c r="AMU1" s="243"/>
      <c r="AMV1" s="243"/>
      <c r="AMW1" s="243"/>
      <c r="AMX1" s="243"/>
      <c r="AMY1" s="243"/>
      <c r="AMZ1" s="243"/>
      <c r="ANA1" s="243"/>
      <c r="ANB1" s="243"/>
      <c r="ANC1" s="243"/>
      <c r="AND1" s="243"/>
      <c r="ANE1" s="243"/>
      <c r="ANF1" s="243"/>
      <c r="ANG1" s="243"/>
      <c r="ANH1" s="243"/>
      <c r="ANI1" s="243"/>
      <c r="ANJ1" s="243"/>
      <c r="ANK1" s="243"/>
      <c r="ANL1" s="243"/>
      <c r="ANM1" s="243"/>
      <c r="ANN1" s="243"/>
      <c r="ANO1" s="243"/>
      <c r="ANP1" s="243"/>
      <c r="ANQ1" s="243"/>
      <c r="ANR1" s="243"/>
      <c r="ANS1" s="243"/>
      <c r="ANT1" s="243"/>
      <c r="ANU1" s="243"/>
      <c r="ANV1" s="243"/>
      <c r="ANW1" s="243"/>
      <c r="ANX1" s="243"/>
      <c r="ANY1" s="243"/>
      <c r="ANZ1" s="243"/>
      <c r="AOA1" s="243"/>
      <c r="AOB1" s="243"/>
      <c r="AOC1" s="243"/>
      <c r="AOD1" s="243"/>
      <c r="AOE1" s="243"/>
      <c r="AOF1" s="243"/>
      <c r="AOG1" s="243"/>
      <c r="AOH1" s="243"/>
      <c r="AOI1" s="243"/>
      <c r="AOJ1" s="243"/>
      <c r="AOK1" s="243"/>
      <c r="AOL1" s="243"/>
      <c r="AOM1" s="243"/>
      <c r="AON1" s="243"/>
      <c r="AOO1" s="243"/>
      <c r="AOP1" s="243"/>
      <c r="AOQ1" s="243"/>
      <c r="AOR1" s="243"/>
      <c r="AOS1" s="243"/>
      <c r="AOT1" s="243"/>
      <c r="AOU1" s="243"/>
      <c r="AOV1" s="243"/>
      <c r="AOW1" s="243"/>
      <c r="AOX1" s="243"/>
      <c r="AOY1" s="243"/>
      <c r="AOZ1" s="243"/>
      <c r="APA1" s="243"/>
      <c r="APB1" s="243"/>
      <c r="APC1" s="243"/>
      <c r="APD1" s="243"/>
      <c r="APE1" s="243"/>
      <c r="APF1" s="243"/>
      <c r="APG1" s="243"/>
      <c r="APH1" s="243"/>
      <c r="API1" s="243"/>
      <c r="APJ1" s="243"/>
      <c r="APK1" s="243"/>
      <c r="APL1" s="243"/>
      <c r="APM1" s="243"/>
      <c r="APN1" s="243"/>
      <c r="APO1" s="243"/>
      <c r="APP1" s="243"/>
      <c r="APQ1" s="243"/>
      <c r="APR1" s="243"/>
      <c r="APS1" s="243"/>
      <c r="APT1" s="243"/>
      <c r="APU1" s="243"/>
      <c r="APV1" s="243"/>
      <c r="APW1" s="243"/>
      <c r="APX1" s="243"/>
      <c r="APY1" s="243"/>
      <c r="APZ1" s="243"/>
      <c r="AQA1" s="243"/>
      <c r="AQB1" s="243"/>
      <c r="AQC1" s="243"/>
      <c r="AQD1" s="243"/>
      <c r="AQE1" s="243"/>
      <c r="AQF1" s="243"/>
      <c r="AQG1" s="243"/>
      <c r="AQH1" s="243"/>
      <c r="AQI1" s="243"/>
      <c r="AQJ1" s="243"/>
      <c r="AQK1" s="243"/>
      <c r="AQL1" s="243"/>
      <c r="AQM1" s="243"/>
      <c r="AQN1" s="243"/>
      <c r="AQO1" s="243"/>
      <c r="AQP1" s="243"/>
      <c r="AQQ1" s="243"/>
      <c r="AQR1" s="243"/>
      <c r="AQS1" s="243"/>
      <c r="AQT1" s="243"/>
      <c r="AQU1" s="243"/>
      <c r="AQV1" s="243"/>
      <c r="AQW1" s="243"/>
      <c r="AQX1" s="243"/>
      <c r="AQY1" s="243"/>
      <c r="AQZ1" s="243"/>
      <c r="ARA1" s="243"/>
      <c r="ARB1" s="243"/>
      <c r="ARC1" s="243"/>
      <c r="ARD1" s="243"/>
      <c r="ARE1" s="243"/>
      <c r="ARF1" s="243"/>
      <c r="ARG1" s="243"/>
      <c r="ARH1" s="243"/>
      <c r="ARI1" s="243"/>
      <c r="ARJ1" s="243"/>
      <c r="ARK1" s="243"/>
      <c r="ARL1" s="243"/>
      <c r="ARM1" s="243"/>
      <c r="ARN1" s="243"/>
      <c r="ARO1" s="243"/>
      <c r="ARP1" s="243"/>
      <c r="ARQ1" s="243"/>
      <c r="ARR1" s="243"/>
      <c r="ARS1" s="243"/>
      <c r="ART1" s="243"/>
      <c r="ARU1" s="243"/>
      <c r="ARV1" s="243"/>
      <c r="ARW1" s="243"/>
      <c r="ARX1" s="243"/>
      <c r="ARY1" s="243"/>
      <c r="ARZ1" s="243"/>
      <c r="ASA1" s="243"/>
      <c r="ASB1" s="243"/>
      <c r="ASC1" s="243"/>
      <c r="ASD1" s="243"/>
      <c r="ASE1" s="243"/>
      <c r="ASF1" s="243"/>
      <c r="ASG1" s="243"/>
      <c r="ASH1" s="243"/>
      <c r="ASI1" s="243"/>
      <c r="ASJ1" s="243"/>
      <c r="ASK1" s="243"/>
      <c r="ASL1" s="243"/>
      <c r="ASM1" s="243"/>
      <c r="ASN1" s="243"/>
      <c r="ASO1" s="243"/>
      <c r="ASP1" s="243"/>
      <c r="ASQ1" s="243"/>
      <c r="ASR1" s="243"/>
      <c r="ASS1" s="243"/>
      <c r="AST1" s="243"/>
      <c r="ASU1" s="243"/>
      <c r="ASV1" s="243"/>
      <c r="ASW1" s="243"/>
      <c r="ASX1" s="243"/>
      <c r="ASY1" s="243"/>
      <c r="ASZ1" s="243"/>
      <c r="ATA1" s="243"/>
      <c r="ATB1" s="243"/>
      <c r="ATC1" s="243"/>
      <c r="ATD1" s="243"/>
      <c r="ATE1" s="243"/>
      <c r="ATF1" s="243"/>
      <c r="ATG1" s="243"/>
      <c r="ATH1" s="243"/>
      <c r="ATI1" s="243"/>
      <c r="ATJ1" s="243"/>
      <c r="ATK1" s="243"/>
      <c r="ATL1" s="243"/>
      <c r="ATM1" s="243"/>
      <c r="ATN1" s="243"/>
      <c r="ATO1" s="243"/>
      <c r="ATP1" s="243"/>
      <c r="ATQ1" s="243"/>
      <c r="ATR1" s="243"/>
      <c r="ATS1" s="243"/>
      <c r="ATT1" s="243"/>
      <c r="ATU1" s="243"/>
      <c r="ATV1" s="243"/>
      <c r="ATW1" s="243"/>
      <c r="ATX1" s="243"/>
      <c r="ATY1" s="243"/>
      <c r="ATZ1" s="243"/>
      <c r="AUA1" s="243"/>
      <c r="AUB1" s="243"/>
      <c r="AUC1" s="243"/>
      <c r="AUD1" s="243"/>
      <c r="AUE1" s="243"/>
      <c r="AUF1" s="243"/>
      <c r="AUG1" s="243"/>
      <c r="AUH1" s="243"/>
      <c r="AUI1" s="243"/>
      <c r="AUJ1" s="243"/>
      <c r="AUK1" s="243"/>
      <c r="AUL1" s="243"/>
      <c r="AUM1" s="243"/>
      <c r="AUN1" s="243"/>
      <c r="AUO1" s="243"/>
      <c r="AUP1" s="243"/>
      <c r="AUQ1" s="243"/>
      <c r="AUR1" s="243"/>
      <c r="AUS1" s="243"/>
      <c r="AUT1" s="243"/>
      <c r="AUU1" s="243"/>
      <c r="AUV1" s="243"/>
      <c r="AUW1" s="243"/>
      <c r="AUX1" s="243"/>
      <c r="AUY1" s="243"/>
      <c r="AUZ1" s="243"/>
      <c r="AVA1" s="243"/>
      <c r="AVB1" s="243"/>
      <c r="AVC1" s="243"/>
      <c r="AVD1" s="243"/>
      <c r="AVE1" s="243"/>
      <c r="AVF1" s="243"/>
      <c r="AVG1" s="243"/>
      <c r="AVH1" s="243"/>
      <c r="AVI1" s="243"/>
      <c r="AVJ1" s="243"/>
      <c r="AVK1" s="243"/>
      <c r="AVL1" s="243"/>
      <c r="AVM1" s="243"/>
      <c r="AVN1" s="243"/>
      <c r="AVO1" s="243"/>
      <c r="AVP1" s="243"/>
      <c r="AVQ1" s="243"/>
      <c r="AVR1" s="243"/>
      <c r="AVS1" s="243"/>
      <c r="AVT1" s="243"/>
      <c r="AVU1" s="243"/>
      <c r="AVV1" s="243"/>
      <c r="AVW1" s="243"/>
      <c r="AVX1" s="243"/>
      <c r="AVY1" s="243"/>
      <c r="AVZ1" s="243"/>
      <c r="AWA1" s="243"/>
      <c r="AWB1" s="243"/>
      <c r="AWC1" s="243"/>
      <c r="AWD1" s="243"/>
      <c r="AWE1" s="243"/>
      <c r="AWF1" s="243"/>
      <c r="AWG1" s="243"/>
      <c r="AWH1" s="243"/>
      <c r="AWI1" s="243"/>
      <c r="AWJ1" s="243"/>
      <c r="AWK1" s="243"/>
      <c r="AWL1" s="243"/>
      <c r="AWM1" s="243"/>
      <c r="AWN1" s="243"/>
      <c r="AWO1" s="243"/>
      <c r="AWP1" s="243"/>
      <c r="AWQ1" s="243"/>
      <c r="AWR1" s="243"/>
      <c r="AWS1" s="243"/>
      <c r="AWT1" s="243"/>
      <c r="AWU1" s="243"/>
      <c r="AWV1" s="243"/>
      <c r="AWW1" s="243"/>
      <c r="AWX1" s="243"/>
      <c r="AWY1" s="243"/>
      <c r="AWZ1" s="243"/>
      <c r="AXA1" s="243"/>
      <c r="AXB1" s="243"/>
      <c r="AXC1" s="243"/>
      <c r="AXD1" s="243"/>
      <c r="AXE1" s="243"/>
      <c r="AXF1" s="243"/>
      <c r="AXG1" s="243"/>
      <c r="AXH1" s="243"/>
      <c r="AXI1" s="243"/>
      <c r="AXJ1" s="243"/>
      <c r="AXK1" s="243"/>
      <c r="AXL1" s="243"/>
      <c r="AXM1" s="243"/>
      <c r="AXN1" s="243"/>
      <c r="AXO1" s="243"/>
      <c r="AXP1" s="243"/>
      <c r="AXQ1" s="243"/>
      <c r="AXR1" s="243"/>
      <c r="AXS1" s="243"/>
      <c r="AXT1" s="243"/>
      <c r="AXU1" s="243"/>
      <c r="AXV1" s="243"/>
      <c r="AXW1" s="243"/>
      <c r="AXX1" s="243"/>
      <c r="AXY1" s="243"/>
      <c r="AXZ1" s="243"/>
      <c r="AYA1" s="243"/>
      <c r="AYB1" s="243"/>
      <c r="AYC1" s="243"/>
      <c r="AYD1" s="243"/>
      <c r="AYE1" s="243"/>
      <c r="AYF1" s="243"/>
      <c r="AYG1" s="243"/>
      <c r="AYH1" s="243"/>
      <c r="AYI1" s="243"/>
      <c r="AYJ1" s="243"/>
      <c r="AYK1" s="243"/>
      <c r="AYL1" s="243"/>
      <c r="AYM1" s="243"/>
      <c r="AYN1" s="243"/>
      <c r="AYO1" s="243"/>
      <c r="AYP1" s="243"/>
      <c r="AYQ1" s="243"/>
      <c r="AYR1" s="243"/>
      <c r="AYS1" s="243"/>
      <c r="AYT1" s="243"/>
      <c r="AYU1" s="243"/>
      <c r="AYV1" s="243"/>
      <c r="AYW1" s="243"/>
      <c r="AYX1" s="243"/>
      <c r="AYY1" s="243"/>
      <c r="AYZ1" s="243"/>
      <c r="AZA1" s="243"/>
      <c r="AZB1" s="243"/>
      <c r="AZC1" s="243"/>
      <c r="AZD1" s="243"/>
      <c r="AZE1" s="243"/>
      <c r="AZF1" s="243"/>
      <c r="AZG1" s="243"/>
      <c r="AZH1" s="243"/>
      <c r="AZI1" s="243"/>
      <c r="AZJ1" s="243"/>
      <c r="AZK1" s="243"/>
      <c r="AZL1" s="243"/>
      <c r="AZM1" s="243"/>
      <c r="AZN1" s="243"/>
      <c r="AZO1" s="243"/>
      <c r="AZP1" s="243"/>
      <c r="AZQ1" s="243"/>
      <c r="AZR1" s="243"/>
      <c r="AZS1" s="243"/>
      <c r="AZT1" s="243"/>
      <c r="AZU1" s="243"/>
      <c r="AZV1" s="243"/>
      <c r="AZW1" s="243"/>
      <c r="AZX1" s="243"/>
      <c r="AZY1" s="243"/>
      <c r="AZZ1" s="243"/>
      <c r="BAA1" s="243"/>
      <c r="BAB1" s="243"/>
      <c r="BAC1" s="243"/>
      <c r="BAD1" s="243"/>
      <c r="BAE1" s="243"/>
      <c r="BAF1" s="243"/>
      <c r="BAG1" s="243"/>
      <c r="BAH1" s="243"/>
      <c r="BAI1" s="243"/>
      <c r="BAJ1" s="243"/>
      <c r="BAK1" s="243"/>
      <c r="BAL1" s="243"/>
      <c r="BAM1" s="243"/>
      <c r="BAN1" s="243"/>
      <c r="BAO1" s="243"/>
      <c r="BAP1" s="243"/>
      <c r="BAQ1" s="243"/>
      <c r="BAR1" s="243"/>
      <c r="BAS1" s="243"/>
      <c r="BAT1" s="243"/>
      <c r="BAU1" s="243"/>
      <c r="BAV1" s="243"/>
      <c r="BAW1" s="243"/>
      <c r="BAX1" s="243"/>
      <c r="BAY1" s="243"/>
      <c r="BAZ1" s="243"/>
      <c r="BBA1" s="243"/>
      <c r="BBB1" s="243"/>
      <c r="BBC1" s="243"/>
      <c r="BBD1" s="243"/>
      <c r="BBE1" s="243"/>
      <c r="BBF1" s="243"/>
      <c r="BBG1" s="243"/>
      <c r="BBH1" s="243"/>
      <c r="BBI1" s="243"/>
      <c r="BBJ1" s="243"/>
      <c r="BBK1" s="243"/>
      <c r="BBL1" s="243"/>
      <c r="BBM1" s="243"/>
      <c r="BBN1" s="243"/>
      <c r="BBO1" s="243"/>
      <c r="BBP1" s="243"/>
      <c r="BBQ1" s="243"/>
      <c r="BBR1" s="243"/>
      <c r="BBS1" s="243"/>
      <c r="BBT1" s="243"/>
      <c r="BBU1" s="243"/>
      <c r="BBV1" s="243"/>
      <c r="BBW1" s="243"/>
      <c r="BBX1" s="243"/>
      <c r="BBY1" s="243"/>
      <c r="BBZ1" s="243"/>
      <c r="BCA1" s="243"/>
      <c r="BCB1" s="243"/>
      <c r="BCC1" s="243"/>
      <c r="BCD1" s="243"/>
      <c r="BCE1" s="243"/>
      <c r="BCF1" s="243"/>
      <c r="BCG1" s="243"/>
      <c r="BCH1" s="243"/>
      <c r="BCI1" s="243"/>
      <c r="BCJ1" s="243"/>
      <c r="BCK1" s="243"/>
      <c r="BCL1" s="243"/>
      <c r="BCM1" s="243"/>
      <c r="BCN1" s="243"/>
      <c r="BCO1" s="243"/>
      <c r="BCP1" s="243"/>
      <c r="BCQ1" s="243"/>
      <c r="BCR1" s="243"/>
      <c r="BCS1" s="243"/>
      <c r="BCT1" s="243"/>
      <c r="BCU1" s="243"/>
      <c r="BCV1" s="243"/>
      <c r="BCW1" s="243"/>
      <c r="BCX1" s="243"/>
      <c r="BCY1" s="243"/>
      <c r="BCZ1" s="243"/>
      <c r="BDA1" s="243"/>
      <c r="BDB1" s="243"/>
      <c r="BDC1" s="243"/>
      <c r="BDD1" s="243"/>
      <c r="BDE1" s="243"/>
      <c r="BDF1" s="243"/>
      <c r="BDG1" s="243"/>
      <c r="BDH1" s="243"/>
      <c r="BDI1" s="243"/>
      <c r="BDJ1" s="243"/>
      <c r="BDK1" s="243"/>
      <c r="BDL1" s="243"/>
      <c r="BDM1" s="243"/>
      <c r="BDN1" s="243"/>
      <c r="BDO1" s="243"/>
      <c r="BDP1" s="243"/>
      <c r="BDQ1" s="243"/>
      <c r="BDR1" s="243"/>
      <c r="BDS1" s="243"/>
      <c r="BDT1" s="243"/>
      <c r="BDU1" s="243"/>
      <c r="BDV1" s="243"/>
      <c r="BDW1" s="243"/>
      <c r="BDX1" s="243"/>
      <c r="BDY1" s="243"/>
      <c r="BDZ1" s="243"/>
      <c r="BEA1" s="243"/>
      <c r="BEB1" s="243"/>
      <c r="BEC1" s="243"/>
      <c r="BED1" s="243"/>
      <c r="BEE1" s="243"/>
      <c r="BEF1" s="243"/>
      <c r="BEG1" s="243"/>
      <c r="BEH1" s="243"/>
      <c r="BEI1" s="243"/>
      <c r="BEJ1" s="243"/>
      <c r="BEK1" s="243"/>
      <c r="BEL1" s="243"/>
      <c r="BEM1" s="243"/>
      <c r="BEN1" s="243"/>
      <c r="BEO1" s="243"/>
      <c r="BEP1" s="243"/>
      <c r="BEQ1" s="243"/>
      <c r="BER1" s="243"/>
      <c r="BES1" s="243"/>
      <c r="BET1" s="243"/>
      <c r="BEU1" s="243"/>
      <c r="BEV1" s="243"/>
      <c r="BEW1" s="243"/>
      <c r="BEX1" s="243"/>
      <c r="BEY1" s="243"/>
      <c r="BEZ1" s="243"/>
      <c r="BFA1" s="243"/>
      <c r="BFB1" s="243"/>
      <c r="BFC1" s="243"/>
      <c r="BFD1" s="243"/>
      <c r="BFE1" s="243"/>
      <c r="BFF1" s="243"/>
      <c r="BFG1" s="243"/>
      <c r="BFH1" s="243"/>
      <c r="BFI1" s="243"/>
      <c r="BFJ1" s="243"/>
      <c r="BFK1" s="243"/>
      <c r="BFL1" s="243"/>
      <c r="BFM1" s="243"/>
      <c r="BFN1" s="243"/>
      <c r="BFO1" s="243"/>
      <c r="BFP1" s="243"/>
      <c r="BFQ1" s="243"/>
      <c r="BFR1" s="243"/>
      <c r="BFS1" s="243"/>
      <c r="BFT1" s="243"/>
      <c r="BFU1" s="243"/>
      <c r="BFV1" s="243"/>
      <c r="BFW1" s="243"/>
      <c r="BFX1" s="243"/>
      <c r="BFY1" s="243"/>
      <c r="BFZ1" s="243"/>
      <c r="BGA1" s="243"/>
      <c r="BGB1" s="243"/>
      <c r="BGC1" s="243"/>
      <c r="BGD1" s="243"/>
      <c r="BGE1" s="243"/>
      <c r="BGF1" s="243"/>
      <c r="BGG1" s="243"/>
      <c r="BGH1" s="243"/>
      <c r="BGI1" s="243"/>
      <c r="BGJ1" s="243"/>
      <c r="BGK1" s="243"/>
      <c r="BGL1" s="243"/>
      <c r="BGM1" s="243"/>
      <c r="BGN1" s="243"/>
      <c r="BGO1" s="243"/>
      <c r="BGP1" s="243"/>
      <c r="BGQ1" s="243"/>
      <c r="BGR1" s="243"/>
      <c r="BGS1" s="243"/>
      <c r="BGT1" s="243"/>
      <c r="BGU1" s="243"/>
      <c r="BGV1" s="243"/>
      <c r="BGW1" s="243"/>
      <c r="BGX1" s="243"/>
      <c r="BGY1" s="243"/>
      <c r="BGZ1" s="243"/>
      <c r="BHA1" s="243"/>
      <c r="BHB1" s="243"/>
      <c r="BHC1" s="243"/>
      <c r="BHD1" s="243"/>
      <c r="BHE1" s="243"/>
      <c r="BHF1" s="243"/>
      <c r="BHG1" s="243"/>
      <c r="BHH1" s="243"/>
      <c r="BHI1" s="243"/>
      <c r="BHJ1" s="243"/>
      <c r="BHK1" s="243"/>
      <c r="BHL1" s="243"/>
      <c r="BHM1" s="243"/>
      <c r="BHN1" s="243"/>
      <c r="BHO1" s="243"/>
      <c r="BHP1" s="243"/>
      <c r="BHQ1" s="243"/>
      <c r="BHR1" s="243"/>
      <c r="BHS1" s="243"/>
      <c r="BHT1" s="243"/>
      <c r="BHU1" s="243"/>
      <c r="BHV1" s="243"/>
      <c r="BHW1" s="243"/>
      <c r="BHX1" s="243"/>
      <c r="BHY1" s="243"/>
      <c r="BHZ1" s="243"/>
      <c r="BIA1" s="243"/>
      <c r="BIB1" s="243"/>
      <c r="BIC1" s="243"/>
      <c r="BID1" s="243"/>
      <c r="BIE1" s="243"/>
      <c r="BIF1" s="243"/>
      <c r="BIG1" s="243"/>
      <c r="BIH1" s="243"/>
      <c r="BII1" s="243"/>
      <c r="BIJ1" s="243"/>
      <c r="BIK1" s="243"/>
      <c r="BIL1" s="243"/>
      <c r="BIM1" s="243"/>
      <c r="BIN1" s="243"/>
      <c r="BIO1" s="243"/>
      <c r="BIP1" s="243"/>
      <c r="BIQ1" s="243"/>
      <c r="BIR1" s="243"/>
      <c r="BIS1" s="243"/>
      <c r="BIT1" s="243"/>
      <c r="BIU1" s="243"/>
      <c r="BIV1" s="243"/>
      <c r="BIW1" s="243"/>
      <c r="BIX1" s="243"/>
      <c r="BIY1" s="243"/>
      <c r="BIZ1" s="243"/>
      <c r="BJA1" s="243"/>
      <c r="BJB1" s="243"/>
      <c r="BJC1" s="243"/>
      <c r="BJD1" s="243"/>
      <c r="BJE1" s="243"/>
      <c r="BJF1" s="243"/>
      <c r="BJG1" s="243"/>
      <c r="BJH1" s="243"/>
      <c r="BJI1" s="243"/>
      <c r="BJJ1" s="243"/>
      <c r="BJK1" s="243"/>
      <c r="BJL1" s="243"/>
      <c r="BJM1" s="243"/>
      <c r="BJN1" s="243"/>
      <c r="BJO1" s="243"/>
      <c r="BJP1" s="243"/>
      <c r="BJQ1" s="243"/>
      <c r="BJR1" s="243"/>
      <c r="BJS1" s="243"/>
      <c r="BJT1" s="243"/>
      <c r="BJU1" s="243"/>
      <c r="BJV1" s="243"/>
      <c r="BJW1" s="243"/>
      <c r="BJX1" s="243"/>
      <c r="BJY1" s="243"/>
      <c r="BJZ1" s="243"/>
      <c r="BKA1" s="243"/>
      <c r="BKB1" s="243"/>
      <c r="BKC1" s="243"/>
      <c r="BKD1" s="243"/>
      <c r="BKE1" s="243"/>
      <c r="BKF1" s="243"/>
      <c r="BKG1" s="243"/>
      <c r="BKH1" s="243"/>
      <c r="BKI1" s="243"/>
      <c r="BKJ1" s="243"/>
      <c r="BKK1" s="243"/>
      <c r="BKL1" s="243"/>
      <c r="BKM1" s="243"/>
      <c r="BKN1" s="243"/>
      <c r="BKO1" s="243"/>
      <c r="BKP1" s="243"/>
      <c r="BKQ1" s="243"/>
      <c r="BKR1" s="243"/>
      <c r="BKS1" s="243"/>
      <c r="BKT1" s="243"/>
      <c r="BKU1" s="243"/>
      <c r="BKV1" s="243"/>
      <c r="BKW1" s="243"/>
      <c r="BKX1" s="243"/>
      <c r="BKY1" s="243"/>
      <c r="BKZ1" s="243"/>
      <c r="BLA1" s="243"/>
      <c r="BLB1" s="243"/>
      <c r="BLC1" s="243"/>
      <c r="BLD1" s="243"/>
      <c r="BLE1" s="243"/>
      <c r="BLF1" s="243"/>
      <c r="BLG1" s="243"/>
      <c r="BLH1" s="243"/>
      <c r="BLI1" s="243"/>
      <c r="BLJ1" s="243"/>
      <c r="BLK1" s="243"/>
      <c r="BLL1" s="243"/>
      <c r="BLM1" s="243"/>
      <c r="BLN1" s="243"/>
      <c r="BLO1" s="243"/>
      <c r="BLP1" s="243"/>
      <c r="BLQ1" s="243"/>
      <c r="BLR1" s="243"/>
      <c r="BLS1" s="243"/>
      <c r="BLT1" s="243"/>
      <c r="BLU1" s="243"/>
      <c r="BLV1" s="243"/>
      <c r="BLW1" s="243"/>
      <c r="BLX1" s="243"/>
      <c r="BLY1" s="243"/>
      <c r="BLZ1" s="243"/>
      <c r="BMA1" s="243"/>
      <c r="BMB1" s="243"/>
      <c r="BMC1" s="243"/>
      <c r="BMD1" s="243"/>
      <c r="BME1" s="243"/>
      <c r="BMF1" s="243"/>
      <c r="BMG1" s="243"/>
      <c r="BMH1" s="243"/>
      <c r="BMI1" s="243"/>
      <c r="BMJ1" s="243"/>
      <c r="BMK1" s="243"/>
      <c r="BML1" s="243"/>
      <c r="BMM1" s="243"/>
      <c r="BMN1" s="243"/>
      <c r="BMO1" s="243"/>
      <c r="BMP1" s="243"/>
      <c r="BMQ1" s="243"/>
      <c r="BMR1" s="243"/>
      <c r="BMS1" s="243"/>
      <c r="BMT1" s="243"/>
      <c r="BMU1" s="243"/>
      <c r="BMV1" s="243"/>
      <c r="BMW1" s="243"/>
      <c r="BMX1" s="243"/>
      <c r="BMY1" s="243"/>
      <c r="BMZ1" s="243"/>
      <c r="BNA1" s="243"/>
      <c r="BNB1" s="243"/>
      <c r="BNC1" s="243"/>
      <c r="BND1" s="243"/>
      <c r="BNE1" s="243"/>
      <c r="BNF1" s="243"/>
      <c r="BNG1" s="243"/>
      <c r="BNH1" s="243"/>
      <c r="BNI1" s="243"/>
      <c r="BNJ1" s="243"/>
      <c r="BNK1" s="243"/>
      <c r="BNL1" s="243"/>
      <c r="BNM1" s="243"/>
      <c r="BNN1" s="243"/>
      <c r="BNO1" s="243"/>
      <c r="BNP1" s="243"/>
      <c r="BNQ1" s="243"/>
      <c r="BNR1" s="243"/>
      <c r="BNS1" s="243"/>
      <c r="BNT1" s="243"/>
      <c r="BNU1" s="243"/>
      <c r="BNV1" s="243"/>
      <c r="BNW1" s="243"/>
      <c r="BNX1" s="243"/>
      <c r="BNY1" s="243"/>
      <c r="BNZ1" s="243"/>
      <c r="BOA1" s="243"/>
      <c r="BOB1" s="243"/>
      <c r="BOC1" s="243"/>
      <c r="BOD1" s="243"/>
      <c r="BOE1" s="243"/>
      <c r="BOF1" s="243"/>
      <c r="BOG1" s="243"/>
      <c r="BOH1" s="243"/>
      <c r="BOI1" s="243"/>
      <c r="BOJ1" s="243"/>
      <c r="BOK1" s="243"/>
      <c r="BOL1" s="243"/>
      <c r="BOM1" s="243"/>
      <c r="BON1" s="243"/>
      <c r="BOO1" s="243"/>
      <c r="BOP1" s="243"/>
      <c r="BOQ1" s="243"/>
      <c r="BOR1" s="243"/>
      <c r="BOS1" s="243"/>
      <c r="BOT1" s="243"/>
      <c r="BOU1" s="243"/>
      <c r="BOV1" s="243"/>
      <c r="BOW1" s="243"/>
      <c r="BOX1" s="243"/>
      <c r="BOY1" s="243"/>
      <c r="BOZ1" s="243"/>
      <c r="BPA1" s="243"/>
      <c r="BPB1" s="243"/>
      <c r="BPC1" s="243"/>
      <c r="BPD1" s="243"/>
      <c r="BPE1" s="243"/>
      <c r="BPF1" s="243"/>
      <c r="BPG1" s="243"/>
      <c r="BPH1" s="243"/>
      <c r="BPI1" s="243"/>
      <c r="BPJ1" s="243"/>
      <c r="BPK1" s="243"/>
      <c r="BPL1" s="243"/>
      <c r="BPM1" s="243"/>
      <c r="BPN1" s="243"/>
      <c r="BPO1" s="243"/>
      <c r="BPP1" s="243"/>
      <c r="BPQ1" s="243"/>
      <c r="BPR1" s="243"/>
      <c r="BPS1" s="243"/>
      <c r="BPT1" s="243"/>
      <c r="BPU1" s="243"/>
      <c r="BPV1" s="243"/>
      <c r="BPW1" s="243"/>
      <c r="BPX1" s="243"/>
      <c r="BPY1" s="243"/>
      <c r="BPZ1" s="243"/>
      <c r="BQA1" s="243"/>
      <c r="BQB1" s="243"/>
      <c r="BQC1" s="243"/>
      <c r="BQD1" s="243"/>
      <c r="BQE1" s="243"/>
      <c r="BQF1" s="243"/>
      <c r="BQG1" s="243"/>
      <c r="BQH1" s="243"/>
      <c r="BQI1" s="243"/>
      <c r="BQJ1" s="243"/>
      <c r="BQK1" s="243"/>
      <c r="BQL1" s="243"/>
      <c r="BQM1" s="243"/>
      <c r="BQN1" s="243"/>
      <c r="BQO1" s="243"/>
      <c r="BQP1" s="243"/>
      <c r="BQQ1" s="243"/>
      <c r="BQR1" s="243"/>
      <c r="BQS1" s="243"/>
      <c r="BQT1" s="243"/>
      <c r="BQU1" s="243"/>
      <c r="BQV1" s="243"/>
      <c r="BQW1" s="243"/>
      <c r="BQX1" s="243"/>
      <c r="BQY1" s="243"/>
      <c r="BQZ1" s="243"/>
      <c r="BRA1" s="243"/>
      <c r="BRB1" s="243"/>
      <c r="BRC1" s="243"/>
      <c r="BRD1" s="243"/>
      <c r="BRE1" s="243"/>
      <c r="BRF1" s="243"/>
      <c r="BRG1" s="243"/>
      <c r="BRH1" s="243"/>
      <c r="BRI1" s="243"/>
      <c r="BRJ1" s="243"/>
      <c r="BRK1" s="243"/>
      <c r="BRL1" s="243"/>
      <c r="BRM1" s="243"/>
      <c r="BRN1" s="243"/>
      <c r="BRO1" s="243"/>
      <c r="BRP1" s="243"/>
      <c r="BRQ1" s="243"/>
      <c r="BRR1" s="243"/>
      <c r="BRS1" s="243"/>
      <c r="BRT1" s="243"/>
      <c r="BRU1" s="243"/>
      <c r="BRV1" s="243"/>
      <c r="BRW1" s="243"/>
      <c r="BRX1" s="243"/>
      <c r="BRY1" s="243"/>
      <c r="BRZ1" s="243"/>
      <c r="BSA1" s="243"/>
      <c r="BSB1" s="243"/>
      <c r="BSC1" s="243"/>
      <c r="BSD1" s="243"/>
      <c r="BSE1" s="243"/>
      <c r="BSF1" s="243"/>
      <c r="BSG1" s="243"/>
      <c r="BSH1" s="243"/>
      <c r="BSI1" s="243"/>
      <c r="BSJ1" s="243"/>
      <c r="BSK1" s="243"/>
      <c r="BSL1" s="243"/>
      <c r="BSM1" s="243"/>
      <c r="BSN1" s="243"/>
      <c r="BSO1" s="243"/>
      <c r="BSP1" s="243"/>
      <c r="BSQ1" s="243"/>
      <c r="BSR1" s="243"/>
      <c r="BSS1" s="243"/>
      <c r="BST1" s="243"/>
      <c r="BSU1" s="243"/>
      <c r="BSV1" s="243"/>
      <c r="BSW1" s="243"/>
      <c r="BSX1" s="243"/>
      <c r="BSY1" s="243"/>
      <c r="BSZ1" s="243"/>
      <c r="BTA1" s="243"/>
      <c r="BTB1" s="243"/>
      <c r="BTC1" s="243"/>
      <c r="BTD1" s="243"/>
      <c r="BTE1" s="243"/>
      <c r="BTF1" s="243"/>
      <c r="BTG1" s="243"/>
      <c r="BTH1" s="243"/>
      <c r="BTI1" s="243"/>
      <c r="BTJ1" s="243"/>
      <c r="BTK1" s="243"/>
      <c r="BTL1" s="243"/>
      <c r="BTM1" s="243"/>
      <c r="BTN1" s="243"/>
      <c r="BTO1" s="243"/>
      <c r="BTP1" s="243"/>
      <c r="BTQ1" s="243"/>
      <c r="BTR1" s="243"/>
      <c r="BTS1" s="243"/>
      <c r="BTT1" s="243"/>
      <c r="BTU1" s="243"/>
      <c r="BTV1" s="243"/>
      <c r="BTW1" s="243"/>
      <c r="BTX1" s="243"/>
      <c r="BTY1" s="243"/>
      <c r="BTZ1" s="243"/>
      <c r="BUA1" s="243"/>
      <c r="BUB1" s="243"/>
      <c r="BUC1" s="243"/>
      <c r="BUD1" s="243"/>
      <c r="BUE1" s="243"/>
      <c r="BUF1" s="243"/>
      <c r="BUG1" s="243"/>
      <c r="BUH1" s="243"/>
      <c r="BUI1" s="243"/>
      <c r="BUJ1" s="243"/>
      <c r="BUK1" s="243"/>
      <c r="BUL1" s="243"/>
      <c r="BUM1" s="243"/>
      <c r="BUN1" s="243"/>
      <c r="BUO1" s="243"/>
      <c r="BUP1" s="243"/>
      <c r="BUQ1" s="243"/>
      <c r="BUR1" s="243"/>
      <c r="BUS1" s="243"/>
      <c r="BUT1" s="243"/>
      <c r="BUU1" s="243"/>
      <c r="BUV1" s="243"/>
      <c r="BUW1" s="243"/>
      <c r="BUX1" s="243"/>
      <c r="BUY1" s="243"/>
      <c r="BUZ1" s="243"/>
      <c r="BVA1" s="243"/>
      <c r="BVB1" s="243"/>
      <c r="BVC1" s="243"/>
      <c r="BVD1" s="243"/>
      <c r="BVE1" s="243"/>
      <c r="BVF1" s="243"/>
      <c r="BVG1" s="243"/>
      <c r="BVH1" s="243"/>
      <c r="BVI1" s="243"/>
      <c r="BVJ1" s="243"/>
      <c r="BVK1" s="243"/>
      <c r="BVL1" s="243"/>
      <c r="BVM1" s="243"/>
      <c r="BVN1" s="243"/>
      <c r="BVO1" s="243"/>
      <c r="BVP1" s="243"/>
      <c r="BVQ1" s="243"/>
      <c r="BVR1" s="243"/>
      <c r="BVS1" s="243"/>
      <c r="BVT1" s="243"/>
      <c r="BVU1" s="243"/>
      <c r="BVV1" s="243"/>
      <c r="BVW1" s="243"/>
      <c r="BVX1" s="243"/>
      <c r="BVY1" s="243"/>
      <c r="BVZ1" s="243"/>
      <c r="BWA1" s="243"/>
      <c r="BWB1" s="243"/>
      <c r="BWC1" s="243"/>
      <c r="BWD1" s="243"/>
      <c r="BWE1" s="243"/>
      <c r="BWF1" s="243"/>
      <c r="BWG1" s="243"/>
      <c r="BWH1" s="243"/>
      <c r="BWI1" s="243"/>
      <c r="BWJ1" s="243"/>
      <c r="BWK1" s="243"/>
      <c r="BWL1" s="243"/>
      <c r="BWM1" s="243"/>
      <c r="BWN1" s="243"/>
      <c r="BWO1" s="243"/>
      <c r="BWP1" s="243"/>
      <c r="BWQ1" s="243"/>
      <c r="BWR1" s="243"/>
      <c r="BWS1" s="243"/>
      <c r="BWT1" s="243"/>
      <c r="BWU1" s="243"/>
      <c r="BWV1" s="243"/>
      <c r="BWW1" s="243"/>
      <c r="BWX1" s="243"/>
      <c r="BWY1" s="243"/>
      <c r="BWZ1" s="243"/>
      <c r="BXA1" s="243"/>
      <c r="BXB1" s="243"/>
      <c r="BXC1" s="243"/>
      <c r="BXD1" s="243"/>
      <c r="BXE1" s="243"/>
      <c r="BXF1" s="243"/>
      <c r="BXG1" s="243"/>
      <c r="BXH1" s="243"/>
      <c r="BXI1" s="243"/>
      <c r="BXJ1" s="243"/>
      <c r="BXK1" s="243"/>
      <c r="BXL1" s="243"/>
      <c r="BXM1" s="243"/>
      <c r="BXN1" s="243"/>
      <c r="BXO1" s="243"/>
      <c r="BXP1" s="243"/>
      <c r="BXQ1" s="243"/>
      <c r="BXR1" s="243"/>
      <c r="BXS1" s="243"/>
      <c r="BXT1" s="243"/>
      <c r="BXU1" s="243"/>
      <c r="BXV1" s="243"/>
      <c r="BXW1" s="243"/>
      <c r="BXX1" s="243"/>
      <c r="BXY1" s="243"/>
      <c r="BXZ1" s="243"/>
      <c r="BYA1" s="243"/>
      <c r="BYB1" s="243"/>
      <c r="BYC1" s="243"/>
      <c r="BYD1" s="243"/>
      <c r="BYE1" s="243"/>
      <c r="BYF1" s="243"/>
      <c r="BYG1" s="243"/>
      <c r="BYH1" s="243"/>
      <c r="BYI1" s="243"/>
      <c r="BYJ1" s="243"/>
      <c r="BYK1" s="243"/>
      <c r="BYL1" s="243"/>
      <c r="BYM1" s="243"/>
      <c r="BYN1" s="243"/>
      <c r="BYO1" s="243"/>
      <c r="BYP1" s="243"/>
      <c r="BYQ1" s="243"/>
      <c r="BYR1" s="243"/>
      <c r="BYS1" s="243"/>
      <c r="BYT1" s="243"/>
      <c r="BYU1" s="243"/>
      <c r="BYV1" s="243"/>
      <c r="BYW1" s="243"/>
      <c r="BYX1" s="243"/>
      <c r="BYY1" s="243"/>
      <c r="BYZ1" s="243"/>
      <c r="BZA1" s="243"/>
      <c r="BZB1" s="243"/>
      <c r="BZC1" s="243"/>
      <c r="BZD1" s="243"/>
      <c r="BZE1" s="243"/>
      <c r="BZF1" s="243"/>
      <c r="BZG1" s="243"/>
      <c r="BZH1" s="243"/>
      <c r="BZI1" s="243"/>
      <c r="BZJ1" s="243"/>
      <c r="BZK1" s="243"/>
      <c r="BZL1" s="243"/>
      <c r="BZM1" s="243"/>
      <c r="BZN1" s="243"/>
      <c r="BZO1" s="243"/>
      <c r="BZP1" s="243"/>
      <c r="BZQ1" s="243"/>
      <c r="BZR1" s="243"/>
      <c r="BZS1" s="243"/>
      <c r="BZT1" s="243"/>
      <c r="BZU1" s="243"/>
      <c r="BZV1" s="243"/>
      <c r="BZW1" s="243"/>
      <c r="BZX1" s="243"/>
      <c r="BZY1" s="243"/>
      <c r="BZZ1" s="243"/>
      <c r="CAA1" s="243"/>
      <c r="CAB1" s="243"/>
      <c r="CAC1" s="243"/>
      <c r="CAD1" s="243"/>
      <c r="CAE1" s="243"/>
      <c r="CAF1" s="243"/>
      <c r="CAG1" s="243"/>
      <c r="CAH1" s="243"/>
      <c r="CAI1" s="243"/>
      <c r="CAJ1" s="243"/>
      <c r="CAK1" s="243"/>
      <c r="CAL1" s="243"/>
      <c r="CAM1" s="243"/>
      <c r="CAN1" s="243"/>
      <c r="CAO1" s="243"/>
      <c r="CAP1" s="243"/>
      <c r="CAQ1" s="243"/>
      <c r="CAR1" s="243"/>
      <c r="CAS1" s="243"/>
      <c r="CAT1" s="243"/>
      <c r="CAU1" s="243"/>
      <c r="CAV1" s="243"/>
      <c r="CAW1" s="243"/>
      <c r="CAX1" s="243"/>
      <c r="CAY1" s="243"/>
      <c r="CAZ1" s="243"/>
      <c r="CBA1" s="243"/>
      <c r="CBB1" s="243"/>
      <c r="CBC1" s="243"/>
      <c r="CBD1" s="243"/>
      <c r="CBE1" s="243"/>
      <c r="CBF1" s="243"/>
      <c r="CBG1" s="243"/>
      <c r="CBH1" s="243"/>
      <c r="CBI1" s="243"/>
      <c r="CBJ1" s="243"/>
      <c r="CBK1" s="243"/>
      <c r="CBL1" s="243"/>
      <c r="CBM1" s="243"/>
      <c r="CBN1" s="243"/>
      <c r="CBO1" s="243"/>
      <c r="CBP1" s="243"/>
      <c r="CBQ1" s="243"/>
      <c r="CBR1" s="243"/>
      <c r="CBS1" s="243"/>
      <c r="CBT1" s="243"/>
      <c r="CBU1" s="243"/>
      <c r="CBV1" s="243"/>
      <c r="CBW1" s="243"/>
      <c r="CBX1" s="243"/>
      <c r="CBY1" s="243"/>
      <c r="CBZ1" s="243"/>
      <c r="CCA1" s="243"/>
      <c r="CCB1" s="243"/>
      <c r="CCC1" s="243"/>
      <c r="CCD1" s="243"/>
      <c r="CCE1" s="243"/>
      <c r="CCF1" s="243"/>
      <c r="CCG1" s="243"/>
      <c r="CCH1" s="243"/>
      <c r="CCI1" s="243"/>
      <c r="CCJ1" s="243"/>
      <c r="CCK1" s="243"/>
      <c r="CCL1" s="243"/>
      <c r="CCM1" s="243"/>
      <c r="CCN1" s="243"/>
      <c r="CCO1" s="243"/>
      <c r="CCP1" s="243"/>
      <c r="CCQ1" s="243"/>
      <c r="CCR1" s="243"/>
      <c r="CCS1" s="243"/>
      <c r="CCT1" s="243"/>
      <c r="CCU1" s="243"/>
      <c r="CCV1" s="243"/>
      <c r="CCW1" s="243"/>
      <c r="CCX1" s="243"/>
      <c r="CCY1" s="243"/>
      <c r="CCZ1" s="243"/>
      <c r="CDA1" s="243"/>
      <c r="CDB1" s="243"/>
      <c r="CDC1" s="243"/>
      <c r="CDD1" s="243"/>
      <c r="CDE1" s="243"/>
      <c r="CDF1" s="243"/>
      <c r="CDG1" s="243"/>
      <c r="CDH1" s="243"/>
      <c r="CDI1" s="243"/>
      <c r="CDJ1" s="243"/>
      <c r="CDK1" s="243"/>
      <c r="CDL1" s="243"/>
      <c r="CDM1" s="243"/>
      <c r="CDN1" s="243"/>
      <c r="CDO1" s="243"/>
      <c r="CDP1" s="243"/>
      <c r="CDQ1" s="243"/>
      <c r="CDR1" s="243"/>
      <c r="CDS1" s="243"/>
      <c r="CDT1" s="243"/>
      <c r="CDU1" s="243"/>
      <c r="CDV1" s="243"/>
      <c r="CDW1" s="243"/>
      <c r="CDX1" s="243"/>
      <c r="CDY1" s="243"/>
      <c r="CDZ1" s="243"/>
      <c r="CEA1" s="243"/>
      <c r="CEB1" s="243"/>
      <c r="CEC1" s="243"/>
      <c r="CED1" s="243"/>
      <c r="CEE1" s="243"/>
      <c r="CEF1" s="243"/>
      <c r="CEG1" s="243"/>
      <c r="CEH1" s="243"/>
      <c r="CEI1" s="243"/>
      <c r="CEJ1" s="243"/>
      <c r="CEK1" s="243"/>
      <c r="CEL1" s="243"/>
      <c r="CEM1" s="243"/>
      <c r="CEN1" s="243"/>
      <c r="CEO1" s="243"/>
      <c r="CEP1" s="243"/>
      <c r="CEQ1" s="243"/>
      <c r="CER1" s="243"/>
      <c r="CES1" s="243"/>
      <c r="CET1" s="243"/>
      <c r="CEU1" s="243"/>
      <c r="CEV1" s="243"/>
      <c r="CEW1" s="243"/>
      <c r="CEX1" s="243"/>
      <c r="CEY1" s="243"/>
      <c r="CEZ1" s="243"/>
      <c r="CFA1" s="243"/>
      <c r="CFB1" s="243"/>
      <c r="CFC1" s="243"/>
      <c r="CFD1" s="243"/>
      <c r="CFE1" s="243"/>
      <c r="CFF1" s="243"/>
      <c r="CFG1" s="243"/>
      <c r="CFH1" s="243"/>
      <c r="CFI1" s="243"/>
      <c r="CFJ1" s="243"/>
      <c r="CFK1" s="243"/>
      <c r="CFL1" s="243"/>
      <c r="CFM1" s="243"/>
      <c r="CFN1" s="243"/>
      <c r="CFO1" s="243"/>
      <c r="CFP1" s="243"/>
      <c r="CFQ1" s="243"/>
      <c r="CFR1" s="243"/>
      <c r="CFS1" s="243"/>
      <c r="CFT1" s="243"/>
      <c r="CFU1" s="243"/>
      <c r="CFV1" s="243"/>
      <c r="CFW1" s="243"/>
      <c r="CFX1" s="243"/>
      <c r="CFY1" s="243"/>
      <c r="CFZ1" s="243"/>
      <c r="CGA1" s="243"/>
      <c r="CGB1" s="243"/>
      <c r="CGC1" s="243"/>
      <c r="CGD1" s="243"/>
      <c r="CGE1" s="243"/>
      <c r="CGF1" s="243"/>
      <c r="CGG1" s="243"/>
      <c r="CGH1" s="243"/>
      <c r="CGI1" s="243"/>
      <c r="CGJ1" s="243"/>
      <c r="CGK1" s="243"/>
      <c r="CGL1" s="243"/>
      <c r="CGM1" s="243"/>
      <c r="CGN1" s="243"/>
      <c r="CGO1" s="243"/>
      <c r="CGP1" s="243"/>
      <c r="CGQ1" s="243"/>
      <c r="CGR1" s="243"/>
      <c r="CGS1" s="243"/>
      <c r="CGT1" s="243"/>
      <c r="CGU1" s="243"/>
      <c r="CGV1" s="243"/>
      <c r="CGW1" s="243"/>
      <c r="CGX1" s="243"/>
      <c r="CGY1" s="243"/>
      <c r="CGZ1" s="243"/>
      <c r="CHA1" s="243"/>
      <c r="CHB1" s="243"/>
      <c r="CHC1" s="243"/>
      <c r="CHD1" s="243"/>
      <c r="CHE1" s="243"/>
      <c r="CHF1" s="243"/>
      <c r="CHG1" s="243"/>
      <c r="CHH1" s="243"/>
      <c r="CHI1" s="243"/>
      <c r="CHJ1" s="243"/>
      <c r="CHK1" s="243"/>
      <c r="CHL1" s="243"/>
      <c r="CHM1" s="243"/>
      <c r="CHN1" s="243"/>
      <c r="CHO1" s="243"/>
      <c r="CHP1" s="243"/>
      <c r="CHQ1" s="243"/>
      <c r="CHR1" s="243"/>
      <c r="CHS1" s="243"/>
      <c r="CHT1" s="243"/>
      <c r="CHU1" s="243"/>
      <c r="CHV1" s="243"/>
      <c r="CHW1" s="243"/>
      <c r="CHX1" s="243"/>
      <c r="CHY1" s="243"/>
      <c r="CHZ1" s="243"/>
      <c r="CIA1" s="243"/>
      <c r="CIB1" s="243"/>
      <c r="CIC1" s="243"/>
      <c r="CID1" s="243"/>
      <c r="CIE1" s="243"/>
      <c r="CIF1" s="243"/>
      <c r="CIG1" s="243"/>
      <c r="CIH1" s="243"/>
      <c r="CII1" s="243"/>
      <c r="CIJ1" s="243"/>
      <c r="CIK1" s="243"/>
      <c r="CIL1" s="243"/>
      <c r="CIM1" s="243"/>
      <c r="CIN1" s="243"/>
      <c r="CIO1" s="243"/>
      <c r="CIP1" s="243"/>
      <c r="CIQ1" s="243"/>
      <c r="CIR1" s="243"/>
      <c r="CIS1" s="243"/>
      <c r="CIT1" s="243"/>
      <c r="CIU1" s="243"/>
      <c r="CIV1" s="243"/>
      <c r="CIW1" s="243"/>
      <c r="CIX1" s="243"/>
      <c r="CIY1" s="243"/>
      <c r="CIZ1" s="243"/>
      <c r="CJA1" s="243"/>
      <c r="CJB1" s="243"/>
      <c r="CJC1" s="243"/>
      <c r="CJD1" s="243"/>
      <c r="CJE1" s="243"/>
      <c r="CJF1" s="243"/>
      <c r="CJG1" s="243"/>
      <c r="CJH1" s="243"/>
      <c r="CJI1" s="243"/>
      <c r="CJJ1" s="243"/>
      <c r="CJK1" s="243"/>
      <c r="CJL1" s="243"/>
      <c r="CJM1" s="243"/>
      <c r="CJN1" s="243"/>
      <c r="CJO1" s="243"/>
      <c r="CJP1" s="243"/>
      <c r="CJQ1" s="243"/>
      <c r="CJR1" s="243"/>
      <c r="CJS1" s="243"/>
      <c r="CJT1" s="243"/>
      <c r="CJU1" s="243"/>
      <c r="CJV1" s="243"/>
      <c r="CJW1" s="243"/>
      <c r="CJX1" s="243"/>
      <c r="CJY1" s="243"/>
      <c r="CJZ1" s="243"/>
      <c r="CKA1" s="243"/>
      <c r="CKB1" s="243"/>
      <c r="CKC1" s="243"/>
      <c r="CKD1" s="243"/>
      <c r="CKE1" s="243"/>
      <c r="CKF1" s="243"/>
      <c r="CKG1" s="243"/>
      <c r="CKH1" s="243"/>
      <c r="CKI1" s="243"/>
      <c r="CKJ1" s="243"/>
      <c r="CKK1" s="243"/>
      <c r="CKL1" s="243"/>
      <c r="CKM1" s="243"/>
      <c r="CKN1" s="243"/>
      <c r="CKO1" s="243"/>
      <c r="CKP1" s="243"/>
      <c r="CKQ1" s="243"/>
      <c r="CKR1" s="243"/>
      <c r="CKS1" s="243"/>
      <c r="CKT1" s="243"/>
      <c r="CKU1" s="243"/>
      <c r="CKV1" s="243"/>
      <c r="CKW1" s="243"/>
      <c r="CKX1" s="243"/>
      <c r="CKY1" s="243"/>
      <c r="CKZ1" s="243"/>
      <c r="CLA1" s="243"/>
      <c r="CLB1" s="243"/>
      <c r="CLC1" s="243"/>
      <c r="CLD1" s="243"/>
      <c r="CLE1" s="243"/>
      <c r="CLF1" s="243"/>
      <c r="CLG1" s="243"/>
      <c r="CLH1" s="243"/>
      <c r="CLI1" s="243"/>
      <c r="CLJ1" s="243"/>
      <c r="CLK1" s="243"/>
      <c r="CLL1" s="243"/>
      <c r="CLM1" s="243"/>
      <c r="CLN1" s="243"/>
      <c r="CLO1" s="243"/>
      <c r="CLP1" s="243"/>
      <c r="CLQ1" s="243"/>
      <c r="CLR1" s="243"/>
      <c r="CLS1" s="243"/>
      <c r="CLT1" s="243"/>
      <c r="CLU1" s="243"/>
      <c r="CLV1" s="243"/>
      <c r="CLW1" s="243"/>
      <c r="CLX1" s="243"/>
      <c r="CLY1" s="243"/>
      <c r="CLZ1" s="243"/>
      <c r="CMA1" s="243"/>
      <c r="CMB1" s="243"/>
      <c r="CMC1" s="243"/>
      <c r="CMD1" s="243"/>
      <c r="CME1" s="243"/>
      <c r="CMF1" s="243"/>
      <c r="CMG1" s="243"/>
      <c r="CMH1" s="243"/>
      <c r="CMI1" s="243"/>
      <c r="CMJ1" s="243"/>
      <c r="CMK1" s="243"/>
      <c r="CML1" s="243"/>
      <c r="CMM1" s="243"/>
      <c r="CMN1" s="243"/>
      <c r="CMO1" s="243"/>
      <c r="CMP1" s="243"/>
      <c r="CMQ1" s="243"/>
      <c r="CMR1" s="243"/>
      <c r="CMS1" s="243"/>
      <c r="CMT1" s="243"/>
      <c r="CMU1" s="243"/>
      <c r="CMV1" s="243"/>
      <c r="CMW1" s="243"/>
      <c r="CMX1" s="243"/>
      <c r="CMY1" s="243"/>
      <c r="CMZ1" s="243"/>
      <c r="CNA1" s="243"/>
      <c r="CNB1" s="243"/>
      <c r="CNC1" s="243"/>
      <c r="CND1" s="243"/>
      <c r="CNE1" s="243"/>
      <c r="CNF1" s="243"/>
      <c r="CNG1" s="243"/>
      <c r="CNH1" s="243"/>
      <c r="CNI1" s="243"/>
      <c r="CNJ1" s="243"/>
      <c r="CNK1" s="243"/>
      <c r="CNL1" s="243"/>
      <c r="CNM1" s="243"/>
      <c r="CNN1" s="243"/>
      <c r="CNO1" s="243"/>
      <c r="CNP1" s="243"/>
      <c r="CNQ1" s="243"/>
      <c r="CNR1" s="243"/>
      <c r="CNS1" s="243"/>
      <c r="CNT1" s="243"/>
      <c r="CNU1" s="243"/>
      <c r="CNV1" s="243"/>
      <c r="CNW1" s="243"/>
      <c r="CNX1" s="243"/>
      <c r="CNY1" s="243"/>
      <c r="CNZ1" s="243"/>
      <c r="COA1" s="243"/>
      <c r="COB1" s="243"/>
      <c r="COC1" s="243"/>
      <c r="COD1" s="243"/>
      <c r="COE1" s="243"/>
      <c r="COF1" s="243"/>
      <c r="COG1" s="243"/>
      <c r="COH1" s="243"/>
      <c r="COI1" s="243"/>
      <c r="COJ1" s="243"/>
      <c r="COK1" s="243"/>
      <c r="COL1" s="243"/>
      <c r="COM1" s="243"/>
      <c r="CON1" s="243"/>
      <c r="COO1" s="243"/>
      <c r="COP1" s="243"/>
      <c r="COQ1" s="243"/>
      <c r="COR1" s="243"/>
      <c r="COS1" s="243"/>
      <c r="COT1" s="243"/>
      <c r="COU1" s="243"/>
      <c r="COV1" s="243"/>
      <c r="COW1" s="243"/>
      <c r="COX1" s="243"/>
      <c r="COY1" s="243"/>
      <c r="COZ1" s="243"/>
      <c r="CPA1" s="243"/>
      <c r="CPB1" s="243"/>
      <c r="CPC1" s="243"/>
      <c r="CPD1" s="243"/>
      <c r="CPE1" s="243"/>
      <c r="CPF1" s="243"/>
      <c r="CPG1" s="243"/>
      <c r="CPH1" s="243"/>
      <c r="CPI1" s="243"/>
      <c r="CPJ1" s="243"/>
      <c r="CPK1" s="243"/>
      <c r="CPL1" s="243"/>
      <c r="CPM1" s="243"/>
      <c r="CPN1" s="243"/>
      <c r="CPO1" s="243"/>
      <c r="CPP1" s="243"/>
      <c r="CPQ1" s="243"/>
      <c r="CPR1" s="243"/>
      <c r="CPS1" s="243"/>
      <c r="CPT1" s="243"/>
      <c r="CPU1" s="243"/>
      <c r="CPV1" s="243"/>
      <c r="CPW1" s="243"/>
      <c r="CPX1" s="243"/>
      <c r="CPY1" s="243"/>
      <c r="CPZ1" s="243"/>
      <c r="CQA1" s="243"/>
      <c r="CQB1" s="243"/>
      <c r="CQC1" s="243"/>
      <c r="CQD1" s="243"/>
      <c r="CQE1" s="243"/>
      <c r="CQF1" s="243"/>
      <c r="CQG1" s="243"/>
      <c r="CQH1" s="243"/>
      <c r="CQI1" s="243"/>
      <c r="CQJ1" s="243"/>
      <c r="CQK1" s="243"/>
      <c r="CQL1" s="243"/>
      <c r="CQM1" s="243"/>
      <c r="CQN1" s="243"/>
      <c r="CQO1" s="243"/>
      <c r="CQP1" s="243"/>
      <c r="CQQ1" s="243"/>
      <c r="CQR1" s="243"/>
      <c r="CQS1" s="243"/>
      <c r="CQT1" s="243"/>
      <c r="CQU1" s="243"/>
      <c r="CQV1" s="243"/>
      <c r="CQW1" s="243"/>
      <c r="CQX1" s="243"/>
      <c r="CQY1" s="243"/>
      <c r="CQZ1" s="243"/>
      <c r="CRA1" s="243"/>
      <c r="CRB1" s="243"/>
      <c r="CRC1" s="243"/>
      <c r="CRD1" s="243"/>
      <c r="CRE1" s="243"/>
      <c r="CRF1" s="243"/>
      <c r="CRG1" s="243"/>
      <c r="CRH1" s="243"/>
      <c r="CRI1" s="243"/>
      <c r="CRJ1" s="243"/>
      <c r="CRK1" s="243"/>
      <c r="CRL1" s="243"/>
      <c r="CRM1" s="243"/>
      <c r="CRN1" s="243"/>
      <c r="CRO1" s="243"/>
      <c r="CRP1" s="243"/>
      <c r="CRQ1" s="243"/>
      <c r="CRR1" s="243"/>
      <c r="CRS1" s="243"/>
      <c r="CRT1" s="243"/>
      <c r="CRU1" s="243"/>
      <c r="CRV1" s="243"/>
      <c r="CRW1" s="243"/>
      <c r="CRX1" s="243"/>
      <c r="CRY1" s="243"/>
      <c r="CRZ1" s="243"/>
      <c r="CSA1" s="243"/>
      <c r="CSB1" s="243"/>
      <c r="CSC1" s="243"/>
      <c r="CSD1" s="243"/>
      <c r="CSE1" s="243"/>
      <c r="CSF1" s="243"/>
      <c r="CSG1" s="243"/>
      <c r="CSH1" s="243"/>
      <c r="CSI1" s="243"/>
      <c r="CSJ1" s="243"/>
      <c r="CSK1" s="243"/>
      <c r="CSL1" s="243"/>
      <c r="CSM1" s="243"/>
      <c r="CSN1" s="243"/>
      <c r="CSO1" s="243"/>
      <c r="CSP1" s="243"/>
      <c r="CSQ1" s="243"/>
      <c r="CSR1" s="243"/>
      <c r="CSS1" s="243"/>
      <c r="CST1" s="243"/>
      <c r="CSU1" s="243"/>
      <c r="CSV1" s="243"/>
      <c r="CSW1" s="243"/>
      <c r="CSX1" s="243"/>
      <c r="CSY1" s="243"/>
      <c r="CSZ1" s="243"/>
      <c r="CTA1" s="243"/>
      <c r="CTB1" s="243"/>
      <c r="CTC1" s="243"/>
      <c r="CTD1" s="243"/>
      <c r="CTE1" s="243"/>
      <c r="CTF1" s="243"/>
      <c r="CTG1" s="243"/>
      <c r="CTH1" s="243"/>
      <c r="CTI1" s="243"/>
      <c r="CTJ1" s="243"/>
      <c r="CTK1" s="243"/>
      <c r="CTL1" s="243"/>
      <c r="CTM1" s="243"/>
      <c r="CTN1" s="243"/>
      <c r="CTO1" s="243"/>
      <c r="CTP1" s="243"/>
      <c r="CTQ1" s="243"/>
      <c r="CTR1" s="243"/>
      <c r="CTS1" s="243"/>
      <c r="CTT1" s="243"/>
      <c r="CTU1" s="243"/>
      <c r="CTV1" s="243"/>
      <c r="CTW1" s="243"/>
      <c r="CTX1" s="243"/>
      <c r="CTY1" s="243"/>
      <c r="CTZ1" s="243"/>
      <c r="CUA1" s="243"/>
      <c r="CUB1" s="243"/>
      <c r="CUC1" s="243"/>
      <c r="CUD1" s="243"/>
      <c r="CUE1" s="243"/>
      <c r="CUF1" s="243"/>
      <c r="CUG1" s="243"/>
      <c r="CUH1" s="243"/>
      <c r="CUI1" s="243"/>
      <c r="CUJ1" s="243"/>
      <c r="CUK1" s="243"/>
      <c r="CUL1" s="243"/>
      <c r="CUM1" s="243"/>
      <c r="CUN1" s="243"/>
      <c r="CUO1" s="243"/>
      <c r="CUP1" s="243"/>
      <c r="CUQ1" s="243"/>
      <c r="CUR1" s="243"/>
      <c r="CUS1" s="243"/>
      <c r="CUT1" s="243"/>
      <c r="CUU1" s="243"/>
      <c r="CUV1" s="243"/>
      <c r="CUW1" s="243"/>
      <c r="CUX1" s="243"/>
      <c r="CUY1" s="243"/>
      <c r="CUZ1" s="243"/>
      <c r="CVA1" s="243"/>
      <c r="CVB1" s="243"/>
      <c r="CVC1" s="243"/>
      <c r="CVD1" s="243"/>
      <c r="CVE1" s="243"/>
      <c r="CVF1" s="243"/>
      <c r="CVG1" s="243"/>
      <c r="CVH1" s="243"/>
      <c r="CVI1" s="243"/>
      <c r="CVJ1" s="243"/>
      <c r="CVK1" s="243"/>
      <c r="CVL1" s="243"/>
      <c r="CVM1" s="243"/>
      <c r="CVN1" s="243"/>
      <c r="CVO1" s="243"/>
      <c r="CVP1" s="243"/>
      <c r="CVQ1" s="243"/>
      <c r="CVR1" s="243"/>
      <c r="CVS1" s="243"/>
      <c r="CVT1" s="243"/>
      <c r="CVU1" s="243"/>
      <c r="CVV1" s="243"/>
      <c r="CVW1" s="243"/>
      <c r="CVX1" s="243"/>
      <c r="CVY1" s="243"/>
      <c r="CVZ1" s="243"/>
      <c r="CWA1" s="243"/>
      <c r="CWB1" s="243"/>
      <c r="CWC1" s="243"/>
      <c r="CWD1" s="243"/>
      <c r="CWE1" s="243"/>
      <c r="CWF1" s="243"/>
      <c r="CWG1" s="243"/>
      <c r="CWH1" s="243"/>
      <c r="CWI1" s="243"/>
      <c r="CWJ1" s="243"/>
      <c r="CWK1" s="243"/>
      <c r="CWL1" s="243"/>
      <c r="CWM1" s="243"/>
      <c r="CWN1" s="243"/>
      <c r="CWO1" s="243"/>
      <c r="CWP1" s="243"/>
      <c r="CWQ1" s="243"/>
      <c r="CWR1" s="243"/>
      <c r="CWS1" s="243"/>
      <c r="CWT1" s="243"/>
      <c r="CWU1" s="243"/>
      <c r="CWV1" s="243"/>
      <c r="CWW1" s="243"/>
      <c r="CWX1" s="243"/>
      <c r="CWY1" s="243"/>
      <c r="CWZ1" s="243"/>
      <c r="CXA1" s="243"/>
      <c r="CXB1" s="243"/>
      <c r="CXC1" s="243"/>
      <c r="CXD1" s="243"/>
      <c r="CXE1" s="243"/>
      <c r="CXF1" s="243"/>
      <c r="CXG1" s="243"/>
      <c r="CXH1" s="243"/>
      <c r="CXI1" s="243"/>
      <c r="CXJ1" s="243"/>
      <c r="CXK1" s="243"/>
      <c r="CXL1" s="243"/>
      <c r="CXM1" s="243"/>
      <c r="CXN1" s="243"/>
      <c r="CXO1" s="243"/>
      <c r="CXP1" s="243"/>
      <c r="CXQ1" s="243"/>
      <c r="CXR1" s="243"/>
      <c r="CXS1" s="243"/>
      <c r="CXT1" s="243"/>
      <c r="CXU1" s="243"/>
      <c r="CXV1" s="243"/>
      <c r="CXW1" s="243"/>
      <c r="CXX1" s="243"/>
      <c r="CXY1" s="243"/>
      <c r="CXZ1" s="243"/>
      <c r="CYA1" s="243"/>
      <c r="CYB1" s="243"/>
      <c r="CYC1" s="243"/>
      <c r="CYD1" s="243"/>
      <c r="CYE1" s="243"/>
      <c r="CYF1" s="243"/>
      <c r="CYG1" s="243"/>
      <c r="CYH1" s="243"/>
      <c r="CYI1" s="243"/>
      <c r="CYJ1" s="243"/>
      <c r="CYK1" s="243"/>
      <c r="CYL1" s="243"/>
      <c r="CYM1" s="243"/>
      <c r="CYN1" s="243"/>
      <c r="CYO1" s="243"/>
      <c r="CYP1" s="243"/>
      <c r="CYQ1" s="243"/>
      <c r="CYR1" s="243"/>
      <c r="CYS1" s="243"/>
      <c r="CYT1" s="243"/>
      <c r="CYU1" s="243"/>
      <c r="CYV1" s="243"/>
      <c r="CYW1" s="243"/>
      <c r="CYX1" s="243"/>
      <c r="CYY1" s="243"/>
      <c r="CYZ1" s="243"/>
      <c r="CZA1" s="243"/>
      <c r="CZB1" s="243"/>
      <c r="CZC1" s="243"/>
      <c r="CZD1" s="243"/>
      <c r="CZE1" s="243"/>
      <c r="CZF1" s="243"/>
      <c r="CZG1" s="243"/>
      <c r="CZH1" s="243"/>
      <c r="CZI1" s="243"/>
      <c r="CZJ1" s="243"/>
      <c r="CZK1" s="243"/>
      <c r="CZL1" s="243"/>
      <c r="CZM1" s="243"/>
      <c r="CZN1" s="243"/>
      <c r="CZO1" s="243"/>
      <c r="CZP1" s="243"/>
      <c r="CZQ1" s="243"/>
      <c r="CZR1" s="243"/>
      <c r="CZS1" s="243"/>
      <c r="CZT1" s="243"/>
      <c r="CZU1" s="243"/>
      <c r="CZV1" s="243"/>
      <c r="CZW1" s="243"/>
      <c r="CZX1" s="243"/>
      <c r="CZY1" s="243"/>
      <c r="CZZ1" s="243"/>
      <c r="DAA1" s="243"/>
      <c r="DAB1" s="243"/>
      <c r="DAC1" s="243"/>
      <c r="DAD1" s="243"/>
      <c r="DAE1" s="243"/>
      <c r="DAF1" s="243"/>
      <c r="DAG1" s="243"/>
      <c r="DAH1" s="243"/>
      <c r="DAI1" s="243"/>
      <c r="DAJ1" s="243"/>
      <c r="DAK1" s="243"/>
      <c r="DAL1" s="243"/>
      <c r="DAM1" s="243"/>
      <c r="DAN1" s="243"/>
      <c r="DAO1" s="243"/>
      <c r="DAP1" s="243"/>
      <c r="DAQ1" s="243"/>
      <c r="DAR1" s="243"/>
      <c r="DAS1" s="243"/>
      <c r="DAT1" s="243"/>
      <c r="DAU1" s="243"/>
      <c r="DAV1" s="243"/>
      <c r="DAW1" s="243"/>
      <c r="DAX1" s="243"/>
      <c r="DAY1" s="243"/>
      <c r="DAZ1" s="243"/>
      <c r="DBA1" s="243"/>
      <c r="DBB1" s="243"/>
      <c r="DBC1" s="243"/>
      <c r="DBD1" s="243"/>
      <c r="DBE1" s="243"/>
      <c r="DBF1" s="243"/>
      <c r="DBG1" s="243"/>
      <c r="DBH1" s="243"/>
      <c r="DBI1" s="243"/>
      <c r="DBJ1" s="243"/>
      <c r="DBK1" s="243"/>
      <c r="DBL1" s="243"/>
      <c r="DBM1" s="243"/>
      <c r="DBN1" s="243"/>
      <c r="DBO1" s="243"/>
      <c r="DBP1" s="243"/>
      <c r="DBQ1" s="243"/>
      <c r="DBR1" s="243"/>
      <c r="DBS1" s="243"/>
      <c r="DBT1" s="243"/>
      <c r="DBU1" s="243"/>
      <c r="DBV1" s="243"/>
      <c r="DBW1" s="243"/>
      <c r="DBX1" s="243"/>
      <c r="DBY1" s="243"/>
      <c r="DBZ1" s="243"/>
      <c r="DCA1" s="243"/>
      <c r="DCB1" s="243"/>
      <c r="DCC1" s="243"/>
      <c r="DCD1" s="243"/>
      <c r="DCE1" s="243"/>
      <c r="DCF1" s="243"/>
      <c r="DCG1" s="243"/>
      <c r="DCH1" s="243"/>
      <c r="DCI1" s="243"/>
      <c r="DCJ1" s="243"/>
      <c r="DCK1" s="243"/>
      <c r="DCL1" s="243"/>
      <c r="DCM1" s="243"/>
      <c r="DCN1" s="243"/>
      <c r="DCO1" s="243"/>
      <c r="DCP1" s="243"/>
      <c r="DCQ1" s="243"/>
      <c r="DCR1" s="243"/>
      <c r="DCS1" s="243"/>
      <c r="DCT1" s="243"/>
      <c r="DCU1" s="243"/>
      <c r="DCV1" s="243"/>
      <c r="DCW1" s="243"/>
      <c r="DCX1" s="243"/>
      <c r="DCY1" s="243"/>
      <c r="DCZ1" s="243"/>
      <c r="DDA1" s="243"/>
      <c r="DDB1" s="243"/>
      <c r="DDC1" s="243"/>
      <c r="DDD1" s="243"/>
      <c r="DDE1" s="243"/>
      <c r="DDF1" s="243"/>
      <c r="DDG1" s="243"/>
      <c r="DDH1" s="243"/>
      <c r="DDI1" s="243"/>
      <c r="DDJ1" s="243"/>
      <c r="DDK1" s="243"/>
      <c r="DDL1" s="243"/>
      <c r="DDM1" s="243"/>
      <c r="DDN1" s="243"/>
      <c r="DDO1" s="243"/>
      <c r="DDP1" s="243"/>
      <c r="DDQ1" s="243"/>
      <c r="DDR1" s="243"/>
      <c r="DDS1" s="243"/>
      <c r="DDT1" s="243"/>
      <c r="DDU1" s="243"/>
      <c r="DDV1" s="243"/>
      <c r="DDW1" s="243"/>
      <c r="DDX1" s="243"/>
      <c r="DDY1" s="243"/>
      <c r="DDZ1" s="243"/>
      <c r="DEA1" s="243"/>
      <c r="DEB1" s="243"/>
      <c r="DEC1" s="243"/>
      <c r="DED1" s="243"/>
      <c r="DEE1" s="243"/>
      <c r="DEF1" s="243"/>
      <c r="DEG1" s="243"/>
      <c r="DEH1" s="243"/>
      <c r="DEI1" s="243"/>
      <c r="DEJ1" s="243"/>
      <c r="DEK1" s="243"/>
      <c r="DEL1" s="243"/>
      <c r="DEM1" s="243"/>
      <c r="DEN1" s="243"/>
      <c r="DEO1" s="243"/>
      <c r="DEP1" s="243"/>
      <c r="DEQ1" s="243"/>
      <c r="DER1" s="243"/>
      <c r="DES1" s="243"/>
      <c r="DET1" s="243"/>
      <c r="DEU1" s="243"/>
      <c r="DEV1" s="243"/>
      <c r="DEW1" s="243"/>
      <c r="DEX1" s="243"/>
      <c r="DEY1" s="243"/>
      <c r="DEZ1" s="243"/>
      <c r="DFA1" s="243"/>
      <c r="DFB1" s="243"/>
      <c r="DFC1" s="243"/>
      <c r="DFD1" s="243"/>
      <c r="DFE1" s="243"/>
      <c r="DFF1" s="243"/>
      <c r="DFG1" s="243"/>
      <c r="DFH1" s="243"/>
      <c r="DFI1" s="243"/>
      <c r="DFJ1" s="243"/>
      <c r="DFK1" s="243"/>
      <c r="DFL1" s="243"/>
      <c r="DFM1" s="243"/>
      <c r="DFN1" s="243"/>
      <c r="DFO1" s="243"/>
      <c r="DFP1" s="243"/>
      <c r="DFQ1" s="243"/>
      <c r="DFR1" s="243"/>
      <c r="DFS1" s="243"/>
      <c r="DFT1" s="243"/>
      <c r="DFU1" s="243"/>
      <c r="DFV1" s="243"/>
      <c r="DFW1" s="243"/>
      <c r="DFX1" s="243"/>
      <c r="DFY1" s="243"/>
      <c r="DFZ1" s="243"/>
      <c r="DGA1" s="243"/>
      <c r="DGB1" s="243"/>
      <c r="DGC1" s="243"/>
      <c r="DGD1" s="243"/>
      <c r="DGE1" s="243"/>
      <c r="DGF1" s="243"/>
      <c r="DGG1" s="243"/>
      <c r="DGH1" s="243"/>
      <c r="DGI1" s="243"/>
      <c r="DGJ1" s="243"/>
      <c r="DGK1" s="243"/>
      <c r="DGL1" s="243"/>
      <c r="DGM1" s="243"/>
      <c r="DGN1" s="243"/>
      <c r="DGO1" s="243"/>
      <c r="DGP1" s="243"/>
      <c r="DGQ1" s="243"/>
      <c r="DGR1" s="243"/>
      <c r="DGS1" s="243"/>
      <c r="DGT1" s="243"/>
      <c r="DGU1" s="243"/>
      <c r="DGV1" s="243"/>
      <c r="DGW1" s="243"/>
      <c r="DGX1" s="243"/>
      <c r="DGY1" s="243"/>
      <c r="DGZ1" s="243"/>
      <c r="DHA1" s="243"/>
      <c r="DHB1" s="243"/>
      <c r="DHC1" s="243"/>
      <c r="DHD1" s="243"/>
      <c r="DHE1" s="243"/>
      <c r="DHF1" s="243"/>
      <c r="DHG1" s="243"/>
      <c r="DHH1" s="243"/>
      <c r="DHI1" s="243"/>
      <c r="DHJ1" s="243"/>
      <c r="DHK1" s="243"/>
      <c r="DHL1" s="243"/>
      <c r="DHM1" s="243"/>
      <c r="DHN1" s="243"/>
      <c r="DHO1" s="243"/>
      <c r="DHP1" s="243"/>
      <c r="DHQ1" s="243"/>
      <c r="DHR1" s="243"/>
      <c r="DHS1" s="243"/>
      <c r="DHT1" s="243"/>
      <c r="DHU1" s="243"/>
      <c r="DHV1" s="243"/>
      <c r="DHW1" s="243"/>
      <c r="DHX1" s="243"/>
      <c r="DHY1" s="243"/>
      <c r="DHZ1" s="243"/>
      <c r="DIA1" s="243"/>
      <c r="DIB1" s="243"/>
      <c r="DIC1" s="243"/>
      <c r="DID1" s="243"/>
      <c r="DIE1" s="243"/>
      <c r="DIF1" s="243"/>
      <c r="DIG1" s="243"/>
      <c r="DIH1" s="243"/>
      <c r="DII1" s="243"/>
      <c r="DIJ1" s="243"/>
      <c r="DIK1" s="243"/>
      <c r="DIL1" s="243"/>
      <c r="DIM1" s="243"/>
      <c r="DIN1" s="243"/>
      <c r="DIO1" s="243"/>
      <c r="DIP1" s="243"/>
      <c r="DIQ1" s="243"/>
      <c r="DIR1" s="243"/>
      <c r="DIS1" s="243"/>
      <c r="DIT1" s="243"/>
      <c r="DIU1" s="243"/>
      <c r="DIV1" s="243"/>
      <c r="DIW1" s="243"/>
      <c r="DIX1" s="243"/>
      <c r="DIY1" s="243"/>
      <c r="DIZ1" s="243"/>
      <c r="DJA1" s="243"/>
      <c r="DJB1" s="243"/>
      <c r="DJC1" s="243"/>
      <c r="DJD1" s="243"/>
      <c r="DJE1" s="243"/>
      <c r="DJF1" s="243"/>
      <c r="DJG1" s="243"/>
      <c r="DJH1" s="243"/>
      <c r="DJI1" s="243"/>
      <c r="DJJ1" s="243"/>
      <c r="DJK1" s="243"/>
      <c r="DJL1" s="243"/>
      <c r="DJM1" s="243"/>
      <c r="DJN1" s="243"/>
      <c r="DJO1" s="243"/>
      <c r="DJP1" s="243"/>
      <c r="DJQ1" s="243"/>
      <c r="DJR1" s="243"/>
      <c r="DJS1" s="243"/>
      <c r="DJT1" s="243"/>
      <c r="DJU1" s="243"/>
      <c r="DJV1" s="243"/>
      <c r="DJW1" s="243"/>
      <c r="DJX1" s="243"/>
      <c r="DJY1" s="243"/>
      <c r="DJZ1" s="243"/>
      <c r="DKA1" s="243"/>
      <c r="DKB1" s="243"/>
      <c r="DKC1" s="243"/>
      <c r="DKD1" s="243"/>
      <c r="DKE1" s="243"/>
      <c r="DKF1" s="243"/>
      <c r="DKG1" s="243"/>
      <c r="DKH1" s="243"/>
      <c r="DKI1" s="243"/>
      <c r="DKJ1" s="243"/>
      <c r="DKK1" s="243"/>
      <c r="DKL1" s="243"/>
      <c r="DKM1" s="243"/>
      <c r="DKN1" s="243"/>
      <c r="DKO1" s="243"/>
      <c r="DKP1" s="243"/>
      <c r="DKQ1" s="243"/>
      <c r="DKR1" s="243"/>
      <c r="DKS1" s="243"/>
      <c r="DKT1" s="243"/>
      <c r="DKU1" s="243"/>
      <c r="DKV1" s="243"/>
      <c r="DKW1" s="243"/>
      <c r="DKX1" s="243"/>
      <c r="DKY1" s="243"/>
      <c r="DKZ1" s="243"/>
      <c r="DLA1" s="243"/>
      <c r="DLB1" s="243"/>
      <c r="DLC1" s="243"/>
      <c r="DLD1" s="243"/>
      <c r="DLE1" s="243"/>
      <c r="DLF1" s="243"/>
      <c r="DLG1" s="243"/>
      <c r="DLH1" s="243"/>
      <c r="DLI1" s="243"/>
      <c r="DLJ1" s="243"/>
      <c r="DLK1" s="243"/>
      <c r="DLL1" s="243"/>
      <c r="DLM1" s="243"/>
      <c r="DLN1" s="243"/>
      <c r="DLO1" s="243"/>
      <c r="DLP1" s="243"/>
      <c r="DLQ1" s="243"/>
      <c r="DLR1" s="243"/>
      <c r="DLS1" s="243"/>
      <c r="DLT1" s="243"/>
      <c r="DLU1" s="243"/>
      <c r="DLV1" s="243"/>
      <c r="DLW1" s="243"/>
      <c r="DLX1" s="243"/>
      <c r="DLY1" s="243"/>
      <c r="DLZ1" s="243"/>
      <c r="DMA1" s="243"/>
      <c r="DMB1" s="243"/>
      <c r="DMC1" s="243"/>
      <c r="DMD1" s="243"/>
      <c r="DME1" s="243"/>
      <c r="DMF1" s="243"/>
      <c r="DMG1" s="243"/>
      <c r="DMH1" s="243"/>
      <c r="DMI1" s="243"/>
      <c r="DMJ1" s="243"/>
      <c r="DMK1" s="243"/>
      <c r="DML1" s="243"/>
      <c r="DMM1" s="243"/>
      <c r="DMN1" s="243"/>
      <c r="DMO1" s="243"/>
      <c r="DMP1" s="243"/>
      <c r="DMQ1" s="243"/>
      <c r="DMR1" s="243"/>
      <c r="DMS1" s="243"/>
      <c r="DMT1" s="243"/>
      <c r="DMU1" s="243"/>
      <c r="DMV1" s="243"/>
      <c r="DMW1" s="243"/>
      <c r="DMX1" s="243"/>
      <c r="DMY1" s="243"/>
      <c r="DMZ1" s="243"/>
      <c r="DNA1" s="243"/>
      <c r="DNB1" s="243"/>
      <c r="DNC1" s="243"/>
      <c r="DND1" s="243"/>
      <c r="DNE1" s="243"/>
      <c r="DNF1" s="243"/>
      <c r="DNG1" s="243"/>
      <c r="DNH1" s="243"/>
      <c r="DNI1" s="243"/>
      <c r="DNJ1" s="243"/>
      <c r="DNK1" s="243"/>
      <c r="DNL1" s="243"/>
      <c r="DNM1" s="243"/>
      <c r="DNN1" s="243"/>
      <c r="DNO1" s="243"/>
      <c r="DNP1" s="243"/>
      <c r="DNQ1" s="243"/>
      <c r="DNR1" s="243"/>
      <c r="DNS1" s="243"/>
      <c r="DNT1" s="243"/>
      <c r="DNU1" s="243"/>
      <c r="DNV1" s="243"/>
      <c r="DNW1" s="243"/>
      <c r="DNX1" s="243"/>
      <c r="DNY1" s="243"/>
      <c r="DNZ1" s="243"/>
      <c r="DOA1" s="243"/>
      <c r="DOB1" s="243"/>
      <c r="DOC1" s="243"/>
      <c r="DOD1" s="243"/>
      <c r="DOE1" s="243"/>
      <c r="DOF1" s="243"/>
      <c r="DOG1" s="243"/>
      <c r="DOH1" s="243"/>
      <c r="DOI1" s="243"/>
      <c r="DOJ1" s="243"/>
      <c r="DOK1" s="243"/>
      <c r="DOL1" s="243"/>
      <c r="DOM1" s="243"/>
      <c r="DON1" s="243"/>
      <c r="DOO1" s="243"/>
      <c r="DOP1" s="243"/>
      <c r="DOQ1" s="243"/>
      <c r="DOR1" s="243"/>
      <c r="DOS1" s="243"/>
      <c r="DOT1" s="243"/>
      <c r="DOU1" s="243"/>
      <c r="DOV1" s="243"/>
      <c r="DOW1" s="243"/>
      <c r="DOX1" s="243"/>
      <c r="DOY1" s="243"/>
      <c r="DOZ1" s="243"/>
      <c r="DPA1" s="243"/>
      <c r="DPB1" s="243"/>
      <c r="DPC1" s="243"/>
      <c r="DPD1" s="243"/>
      <c r="DPE1" s="243"/>
      <c r="DPF1" s="243"/>
      <c r="DPG1" s="243"/>
      <c r="DPH1" s="243"/>
      <c r="DPI1" s="243"/>
      <c r="DPJ1" s="243"/>
      <c r="DPK1" s="243"/>
      <c r="DPL1" s="243"/>
      <c r="DPM1" s="243"/>
      <c r="DPN1" s="243"/>
      <c r="DPO1" s="243"/>
      <c r="DPP1" s="243"/>
      <c r="DPQ1" s="243"/>
      <c r="DPR1" s="243"/>
      <c r="DPS1" s="243"/>
      <c r="DPT1" s="243"/>
      <c r="DPU1" s="243"/>
      <c r="DPV1" s="243"/>
      <c r="DPW1" s="243"/>
      <c r="DPX1" s="243"/>
      <c r="DPY1" s="243"/>
      <c r="DPZ1" s="243"/>
      <c r="DQA1" s="243"/>
      <c r="DQB1" s="243"/>
      <c r="DQC1" s="243"/>
      <c r="DQD1" s="243"/>
      <c r="DQE1" s="243"/>
      <c r="DQF1" s="243"/>
      <c r="DQG1" s="243"/>
      <c r="DQH1" s="243"/>
      <c r="DQI1" s="243"/>
      <c r="DQJ1" s="243"/>
      <c r="DQK1" s="243"/>
      <c r="DQL1" s="243"/>
      <c r="DQM1" s="243"/>
      <c r="DQN1" s="243"/>
      <c r="DQO1" s="243"/>
      <c r="DQP1" s="243"/>
      <c r="DQQ1" s="243"/>
      <c r="DQR1" s="243"/>
      <c r="DQS1" s="243"/>
      <c r="DQT1" s="243"/>
      <c r="DQU1" s="243"/>
      <c r="DQV1" s="243"/>
      <c r="DQW1" s="243"/>
      <c r="DQX1" s="243"/>
      <c r="DQY1" s="243"/>
      <c r="DQZ1" s="243"/>
      <c r="DRA1" s="243"/>
      <c r="DRB1" s="243"/>
      <c r="DRC1" s="243"/>
      <c r="DRD1" s="243"/>
      <c r="DRE1" s="243"/>
      <c r="DRF1" s="243"/>
      <c r="DRG1" s="243"/>
      <c r="DRH1" s="243"/>
      <c r="DRI1" s="243"/>
      <c r="DRJ1" s="243"/>
      <c r="DRK1" s="243"/>
      <c r="DRL1" s="243"/>
      <c r="DRM1" s="243"/>
      <c r="DRN1" s="243"/>
      <c r="DRO1" s="243"/>
      <c r="DRP1" s="243"/>
      <c r="DRQ1" s="243"/>
      <c r="DRR1" s="243"/>
      <c r="DRS1" s="243"/>
      <c r="DRT1" s="243"/>
      <c r="DRU1" s="243"/>
      <c r="DRV1" s="243"/>
      <c r="DRW1" s="243"/>
      <c r="DRX1" s="243"/>
      <c r="DRY1" s="243"/>
      <c r="DRZ1" s="243"/>
      <c r="DSA1" s="243"/>
      <c r="DSB1" s="243"/>
      <c r="DSC1" s="243"/>
      <c r="DSD1" s="243"/>
      <c r="DSE1" s="243"/>
      <c r="DSF1" s="243"/>
      <c r="DSG1" s="243"/>
      <c r="DSH1" s="243"/>
      <c r="DSI1" s="243"/>
      <c r="DSJ1" s="243"/>
      <c r="DSK1" s="243"/>
      <c r="DSL1" s="243"/>
      <c r="DSM1" s="243"/>
      <c r="DSN1" s="243"/>
      <c r="DSO1" s="243"/>
      <c r="DSP1" s="243"/>
      <c r="DSQ1" s="243"/>
      <c r="DSR1" s="243"/>
      <c r="DSS1" s="243"/>
      <c r="DST1" s="243"/>
      <c r="DSU1" s="243"/>
      <c r="DSV1" s="243"/>
      <c r="DSW1" s="243"/>
      <c r="DSX1" s="243"/>
      <c r="DSY1" s="243"/>
      <c r="DSZ1" s="243"/>
      <c r="DTA1" s="243"/>
      <c r="DTB1" s="243"/>
      <c r="DTC1" s="243"/>
      <c r="DTD1" s="243"/>
      <c r="DTE1" s="243"/>
      <c r="DTF1" s="243"/>
      <c r="DTG1" s="243"/>
      <c r="DTH1" s="243"/>
      <c r="DTI1" s="243"/>
      <c r="DTJ1" s="243"/>
      <c r="DTK1" s="243"/>
      <c r="DTL1" s="243"/>
      <c r="DTM1" s="243"/>
      <c r="DTN1" s="243"/>
      <c r="DTO1" s="243"/>
      <c r="DTP1" s="243"/>
      <c r="DTQ1" s="243"/>
      <c r="DTR1" s="243"/>
      <c r="DTS1" s="243"/>
      <c r="DTT1" s="243"/>
      <c r="DTU1" s="243"/>
      <c r="DTV1" s="243"/>
      <c r="DTW1" s="243"/>
      <c r="DTX1" s="243"/>
      <c r="DTY1" s="243"/>
      <c r="DTZ1" s="243"/>
      <c r="DUA1" s="243"/>
      <c r="DUB1" s="243"/>
      <c r="DUC1" s="243"/>
      <c r="DUD1" s="243"/>
      <c r="DUE1" s="243"/>
      <c r="DUF1" s="243"/>
      <c r="DUG1" s="243"/>
      <c r="DUH1" s="243"/>
      <c r="DUI1" s="243"/>
      <c r="DUJ1" s="243"/>
      <c r="DUK1" s="243"/>
      <c r="DUL1" s="243"/>
      <c r="DUM1" s="243"/>
      <c r="DUN1" s="243"/>
      <c r="DUO1" s="243"/>
      <c r="DUP1" s="243"/>
      <c r="DUQ1" s="243"/>
      <c r="DUR1" s="243"/>
      <c r="DUS1" s="243"/>
      <c r="DUT1" s="243"/>
      <c r="DUU1" s="243"/>
      <c r="DUV1" s="243"/>
      <c r="DUW1" s="243"/>
      <c r="DUX1" s="243"/>
      <c r="DUY1" s="243"/>
      <c r="DUZ1" s="243"/>
      <c r="DVA1" s="243"/>
      <c r="DVB1" s="243"/>
      <c r="DVC1" s="243"/>
      <c r="DVD1" s="243"/>
      <c r="DVE1" s="243"/>
      <c r="DVF1" s="243"/>
      <c r="DVG1" s="243"/>
      <c r="DVH1" s="243"/>
      <c r="DVI1" s="243"/>
      <c r="DVJ1" s="243"/>
      <c r="DVK1" s="243"/>
      <c r="DVL1" s="243"/>
      <c r="DVM1" s="243"/>
      <c r="DVN1" s="243"/>
      <c r="DVO1" s="243"/>
      <c r="DVP1" s="243"/>
      <c r="DVQ1" s="243"/>
      <c r="DVR1" s="243"/>
      <c r="DVS1" s="243"/>
      <c r="DVT1" s="243"/>
      <c r="DVU1" s="243"/>
      <c r="DVV1" s="243"/>
      <c r="DVW1" s="243"/>
      <c r="DVX1" s="243"/>
      <c r="DVY1" s="243"/>
      <c r="DVZ1" s="243"/>
      <c r="DWA1" s="243"/>
      <c r="DWB1" s="243"/>
      <c r="DWC1" s="243"/>
      <c r="DWD1" s="243"/>
      <c r="DWE1" s="243"/>
      <c r="DWF1" s="243"/>
      <c r="DWG1" s="243"/>
      <c r="DWH1" s="243"/>
      <c r="DWI1" s="243"/>
      <c r="DWJ1" s="243"/>
      <c r="DWK1" s="243"/>
      <c r="DWL1" s="243"/>
      <c r="DWM1" s="243"/>
      <c r="DWN1" s="243"/>
      <c r="DWO1" s="243"/>
      <c r="DWP1" s="243"/>
      <c r="DWQ1" s="243"/>
      <c r="DWR1" s="243"/>
      <c r="DWS1" s="243"/>
      <c r="DWT1" s="243"/>
      <c r="DWU1" s="243"/>
      <c r="DWV1" s="243"/>
      <c r="DWW1" s="243"/>
      <c r="DWX1" s="243"/>
      <c r="DWY1" s="243"/>
      <c r="DWZ1" s="243"/>
      <c r="DXA1" s="243"/>
      <c r="DXB1" s="243"/>
      <c r="DXC1" s="243"/>
      <c r="DXD1" s="243"/>
      <c r="DXE1" s="243"/>
      <c r="DXF1" s="243"/>
      <c r="DXG1" s="243"/>
      <c r="DXH1" s="243"/>
      <c r="DXI1" s="243"/>
      <c r="DXJ1" s="243"/>
      <c r="DXK1" s="243"/>
      <c r="DXL1" s="243"/>
      <c r="DXM1" s="243"/>
      <c r="DXN1" s="243"/>
      <c r="DXO1" s="243"/>
      <c r="DXP1" s="243"/>
      <c r="DXQ1" s="243"/>
      <c r="DXR1" s="243"/>
      <c r="DXS1" s="243"/>
      <c r="DXT1" s="243"/>
      <c r="DXU1" s="243"/>
      <c r="DXV1" s="243"/>
      <c r="DXW1" s="243"/>
      <c r="DXX1" s="243"/>
      <c r="DXY1" s="243"/>
      <c r="DXZ1" s="243"/>
      <c r="DYA1" s="243"/>
      <c r="DYB1" s="243"/>
      <c r="DYC1" s="243"/>
      <c r="DYD1" s="243"/>
      <c r="DYE1" s="243"/>
      <c r="DYF1" s="243"/>
      <c r="DYG1" s="243"/>
      <c r="DYH1" s="243"/>
      <c r="DYI1" s="243"/>
      <c r="DYJ1" s="243"/>
      <c r="DYK1" s="243"/>
      <c r="DYL1" s="243"/>
      <c r="DYM1" s="243"/>
      <c r="DYN1" s="243"/>
      <c r="DYO1" s="243"/>
      <c r="DYP1" s="243"/>
      <c r="DYQ1" s="243"/>
      <c r="DYR1" s="243"/>
      <c r="DYS1" s="243"/>
      <c r="DYT1" s="243"/>
      <c r="DYU1" s="243"/>
      <c r="DYV1" s="243"/>
      <c r="DYW1" s="243"/>
      <c r="DYX1" s="243"/>
      <c r="DYY1" s="243"/>
      <c r="DYZ1" s="243"/>
      <c r="DZA1" s="243"/>
      <c r="DZB1" s="243"/>
      <c r="DZC1" s="243"/>
      <c r="DZD1" s="243"/>
      <c r="DZE1" s="243"/>
      <c r="DZF1" s="243"/>
      <c r="DZG1" s="243"/>
      <c r="DZH1" s="243"/>
      <c r="DZI1" s="243"/>
      <c r="DZJ1" s="243"/>
      <c r="DZK1" s="243"/>
      <c r="DZL1" s="243"/>
      <c r="DZM1" s="243"/>
      <c r="DZN1" s="243"/>
      <c r="DZO1" s="243"/>
      <c r="DZP1" s="243"/>
      <c r="DZQ1" s="243"/>
      <c r="DZR1" s="243"/>
      <c r="DZS1" s="243"/>
      <c r="DZT1" s="243"/>
      <c r="DZU1" s="243"/>
      <c r="DZV1" s="243"/>
      <c r="DZW1" s="243"/>
      <c r="DZX1" s="243"/>
      <c r="DZY1" s="243"/>
      <c r="DZZ1" s="243"/>
      <c r="EAA1" s="243"/>
      <c r="EAB1" s="243"/>
      <c r="EAC1" s="243"/>
      <c r="EAD1" s="243"/>
      <c r="EAE1" s="243"/>
      <c r="EAF1" s="243"/>
      <c r="EAG1" s="243"/>
      <c r="EAH1" s="243"/>
      <c r="EAI1" s="243"/>
      <c r="EAJ1" s="243"/>
      <c r="EAK1" s="243"/>
      <c r="EAL1" s="243"/>
      <c r="EAM1" s="243"/>
      <c r="EAN1" s="243"/>
      <c r="EAO1" s="243"/>
      <c r="EAP1" s="243"/>
      <c r="EAQ1" s="243"/>
      <c r="EAR1" s="243"/>
      <c r="EAS1" s="243"/>
      <c r="EAT1" s="243"/>
      <c r="EAU1" s="243"/>
      <c r="EAV1" s="243"/>
      <c r="EAW1" s="243"/>
      <c r="EAX1" s="243"/>
      <c r="EAY1" s="243"/>
      <c r="EAZ1" s="243"/>
      <c r="EBA1" s="243"/>
      <c r="EBB1" s="243"/>
      <c r="EBC1" s="243"/>
      <c r="EBD1" s="243"/>
      <c r="EBE1" s="243"/>
      <c r="EBF1" s="243"/>
      <c r="EBG1" s="243"/>
      <c r="EBH1" s="243"/>
      <c r="EBI1" s="243"/>
      <c r="EBJ1" s="243"/>
      <c r="EBK1" s="243"/>
      <c r="EBL1" s="243"/>
      <c r="EBM1" s="243"/>
      <c r="EBN1" s="243"/>
      <c r="EBO1" s="243"/>
      <c r="EBP1" s="243"/>
      <c r="EBQ1" s="243"/>
      <c r="EBR1" s="243"/>
      <c r="EBS1" s="243"/>
      <c r="EBT1" s="243"/>
      <c r="EBU1" s="243"/>
      <c r="EBV1" s="243"/>
      <c r="EBW1" s="243"/>
      <c r="EBX1" s="243"/>
      <c r="EBY1" s="243"/>
      <c r="EBZ1" s="243"/>
      <c r="ECA1" s="243"/>
      <c r="ECB1" s="243"/>
      <c r="ECC1" s="243"/>
      <c r="ECD1" s="243"/>
      <c r="ECE1" s="243"/>
      <c r="ECF1" s="243"/>
      <c r="ECG1" s="243"/>
      <c r="ECH1" s="243"/>
      <c r="ECI1" s="243"/>
      <c r="ECJ1" s="243"/>
      <c r="ECK1" s="243"/>
      <c r="ECL1" s="243"/>
      <c r="ECM1" s="243"/>
      <c r="ECN1" s="243"/>
      <c r="ECO1" s="243"/>
      <c r="ECP1" s="243"/>
      <c r="ECQ1" s="243"/>
      <c r="ECR1" s="243"/>
      <c r="ECS1" s="243"/>
      <c r="ECT1" s="243"/>
      <c r="ECU1" s="243"/>
      <c r="ECV1" s="243"/>
      <c r="ECW1" s="243"/>
      <c r="ECX1" s="243"/>
      <c r="ECY1" s="243"/>
      <c r="ECZ1" s="243"/>
      <c r="EDA1" s="243"/>
      <c r="EDB1" s="243"/>
      <c r="EDC1" s="243"/>
      <c r="EDD1" s="243"/>
      <c r="EDE1" s="243"/>
      <c r="EDF1" s="243"/>
      <c r="EDG1" s="243"/>
      <c r="EDH1" s="243"/>
      <c r="EDI1" s="243"/>
      <c r="EDJ1" s="243"/>
      <c r="EDK1" s="243"/>
      <c r="EDL1" s="243"/>
      <c r="EDM1" s="243"/>
      <c r="EDN1" s="243"/>
      <c r="EDO1" s="243"/>
      <c r="EDP1" s="243"/>
      <c r="EDQ1" s="243"/>
      <c r="EDR1" s="243"/>
      <c r="EDS1" s="243"/>
      <c r="EDT1" s="243"/>
      <c r="EDU1" s="243"/>
      <c r="EDV1" s="243"/>
      <c r="EDW1" s="243"/>
      <c r="EDX1" s="243"/>
      <c r="EDY1" s="243"/>
      <c r="EDZ1" s="243"/>
      <c r="EEA1" s="243"/>
      <c r="EEB1" s="243"/>
      <c r="EEC1" s="243"/>
      <c r="EED1" s="243"/>
      <c r="EEE1" s="243"/>
      <c r="EEF1" s="243"/>
      <c r="EEG1" s="243"/>
      <c r="EEH1" s="243"/>
      <c r="EEI1" s="243"/>
      <c r="EEJ1" s="243"/>
      <c r="EEK1" s="243"/>
      <c r="EEL1" s="243"/>
      <c r="EEM1" s="243"/>
      <c r="EEN1" s="243"/>
      <c r="EEO1" s="243"/>
      <c r="EEP1" s="243"/>
      <c r="EEQ1" s="243"/>
      <c r="EER1" s="243"/>
      <c r="EES1" s="243"/>
      <c r="EET1" s="243"/>
      <c r="EEU1" s="243"/>
      <c r="EEV1" s="243"/>
      <c r="EEW1" s="243"/>
      <c r="EEX1" s="243"/>
      <c r="EEY1" s="243"/>
      <c r="EEZ1" s="243"/>
      <c r="EFA1" s="243"/>
      <c r="EFB1" s="243"/>
      <c r="EFC1" s="243"/>
      <c r="EFD1" s="243"/>
      <c r="EFE1" s="243"/>
      <c r="EFF1" s="243"/>
      <c r="EFG1" s="243"/>
      <c r="EFH1" s="243"/>
      <c r="EFI1" s="243"/>
      <c r="EFJ1" s="243"/>
      <c r="EFK1" s="243"/>
      <c r="EFL1" s="243"/>
      <c r="EFM1" s="243"/>
      <c r="EFN1" s="243"/>
      <c r="EFO1" s="243"/>
      <c r="EFP1" s="243"/>
      <c r="EFQ1" s="243"/>
      <c r="EFR1" s="243"/>
      <c r="EFS1" s="243"/>
      <c r="EFT1" s="243"/>
      <c r="EFU1" s="243"/>
      <c r="EFV1" s="243"/>
      <c r="EFW1" s="243"/>
      <c r="EFX1" s="243"/>
      <c r="EFY1" s="243"/>
      <c r="EFZ1" s="243"/>
      <c r="EGA1" s="243"/>
      <c r="EGB1" s="243"/>
      <c r="EGC1" s="243"/>
      <c r="EGD1" s="243"/>
      <c r="EGE1" s="243"/>
      <c r="EGF1" s="243"/>
      <c r="EGG1" s="243"/>
      <c r="EGH1" s="243"/>
      <c r="EGI1" s="243"/>
      <c r="EGJ1" s="243"/>
      <c r="EGK1" s="243"/>
      <c r="EGL1" s="243"/>
      <c r="EGM1" s="243"/>
      <c r="EGN1" s="243"/>
      <c r="EGO1" s="243"/>
      <c r="EGP1" s="243"/>
      <c r="EGQ1" s="243"/>
      <c r="EGR1" s="243"/>
      <c r="EGS1" s="243"/>
      <c r="EGT1" s="243"/>
      <c r="EGU1" s="243"/>
      <c r="EGV1" s="243"/>
      <c r="EGW1" s="243"/>
      <c r="EGX1" s="243"/>
      <c r="EGY1" s="243"/>
      <c r="EGZ1" s="243"/>
      <c r="EHA1" s="243"/>
      <c r="EHB1" s="243"/>
      <c r="EHC1" s="243"/>
      <c r="EHD1" s="243"/>
      <c r="EHE1" s="243"/>
      <c r="EHF1" s="243"/>
      <c r="EHG1" s="243"/>
      <c r="EHH1" s="243"/>
      <c r="EHI1" s="243"/>
      <c r="EHJ1" s="243"/>
      <c r="EHK1" s="243"/>
      <c r="EHL1" s="243"/>
      <c r="EHM1" s="243"/>
      <c r="EHN1" s="243"/>
      <c r="EHO1" s="243"/>
      <c r="EHP1" s="243"/>
      <c r="EHQ1" s="243"/>
      <c r="EHR1" s="243"/>
      <c r="EHS1" s="243"/>
      <c r="EHT1" s="243"/>
      <c r="EHU1" s="243"/>
      <c r="EHV1" s="243"/>
      <c r="EHW1" s="243"/>
      <c r="EHX1" s="243"/>
      <c r="EHY1" s="243"/>
      <c r="EHZ1" s="243"/>
      <c r="EIA1" s="243"/>
      <c r="EIB1" s="243"/>
      <c r="EIC1" s="243"/>
      <c r="EID1" s="243"/>
      <c r="EIE1" s="243"/>
      <c r="EIF1" s="243"/>
      <c r="EIG1" s="243"/>
      <c r="EIH1" s="243"/>
      <c r="EII1" s="243"/>
      <c r="EIJ1" s="243"/>
      <c r="EIK1" s="243"/>
      <c r="EIL1" s="243"/>
      <c r="EIM1" s="243"/>
      <c r="EIN1" s="243"/>
      <c r="EIO1" s="243"/>
      <c r="EIP1" s="243"/>
      <c r="EIQ1" s="243"/>
      <c r="EIR1" s="243"/>
      <c r="EIS1" s="243"/>
      <c r="EIT1" s="243"/>
      <c r="EIU1" s="243"/>
      <c r="EIV1" s="243"/>
      <c r="EIW1" s="243"/>
      <c r="EIX1" s="243"/>
      <c r="EIY1" s="243"/>
      <c r="EIZ1" s="243"/>
      <c r="EJA1" s="243"/>
      <c r="EJB1" s="243"/>
      <c r="EJC1" s="243"/>
      <c r="EJD1" s="243"/>
      <c r="EJE1" s="243"/>
      <c r="EJF1" s="243"/>
      <c r="EJG1" s="243"/>
      <c r="EJH1" s="243"/>
      <c r="EJI1" s="243"/>
      <c r="EJJ1" s="243"/>
      <c r="EJK1" s="243"/>
      <c r="EJL1" s="243"/>
      <c r="EJM1" s="243"/>
      <c r="EJN1" s="243"/>
      <c r="EJO1" s="243"/>
      <c r="EJP1" s="243"/>
      <c r="EJQ1" s="243"/>
      <c r="EJR1" s="243"/>
      <c r="EJS1" s="243"/>
      <c r="EJT1" s="243"/>
      <c r="EJU1" s="243"/>
      <c r="EJV1" s="243"/>
      <c r="EJW1" s="243"/>
      <c r="EJX1" s="243"/>
      <c r="EJY1" s="243"/>
      <c r="EJZ1" s="243"/>
      <c r="EKA1" s="243"/>
      <c r="EKB1" s="243"/>
      <c r="EKC1" s="243"/>
      <c r="EKD1" s="243"/>
      <c r="EKE1" s="243"/>
      <c r="EKF1" s="243"/>
      <c r="EKG1" s="243"/>
      <c r="EKH1" s="243"/>
      <c r="EKI1" s="243"/>
      <c r="EKJ1" s="243"/>
      <c r="EKK1" s="243"/>
      <c r="EKL1" s="243"/>
      <c r="EKM1" s="243"/>
      <c r="EKN1" s="243"/>
      <c r="EKO1" s="243"/>
      <c r="EKP1" s="243"/>
      <c r="EKQ1" s="243"/>
      <c r="EKR1" s="243"/>
      <c r="EKS1" s="243"/>
      <c r="EKT1" s="243"/>
      <c r="EKU1" s="243"/>
      <c r="EKV1" s="243"/>
      <c r="EKW1" s="243"/>
      <c r="EKX1" s="243"/>
      <c r="EKY1" s="243"/>
      <c r="EKZ1" s="243"/>
      <c r="ELA1" s="243"/>
      <c r="ELB1" s="243"/>
      <c r="ELC1" s="243"/>
      <c r="ELD1" s="243"/>
      <c r="ELE1" s="243"/>
      <c r="ELF1" s="243"/>
      <c r="ELG1" s="243"/>
      <c r="ELH1" s="243"/>
      <c r="ELI1" s="243"/>
      <c r="ELJ1" s="243"/>
      <c r="ELK1" s="243"/>
      <c r="ELL1" s="243"/>
      <c r="ELM1" s="243"/>
      <c r="ELN1" s="243"/>
      <c r="ELO1" s="243"/>
      <c r="ELP1" s="243"/>
      <c r="ELQ1" s="243"/>
      <c r="ELR1" s="243"/>
      <c r="ELS1" s="243"/>
      <c r="ELT1" s="243"/>
      <c r="ELU1" s="243"/>
      <c r="ELV1" s="243"/>
      <c r="ELW1" s="243"/>
      <c r="ELX1" s="243"/>
      <c r="ELY1" s="243"/>
      <c r="ELZ1" s="243"/>
      <c r="EMA1" s="243"/>
      <c r="EMB1" s="243"/>
      <c r="EMC1" s="243"/>
      <c r="EMD1" s="243"/>
      <c r="EME1" s="243"/>
      <c r="EMF1" s="243"/>
      <c r="EMG1" s="243"/>
      <c r="EMH1" s="243"/>
      <c r="EMI1" s="243"/>
      <c r="EMJ1" s="243"/>
      <c r="EMK1" s="243"/>
      <c r="EML1" s="243"/>
      <c r="EMM1" s="243"/>
      <c r="EMN1" s="243"/>
      <c r="EMO1" s="243"/>
      <c r="EMP1" s="243"/>
      <c r="EMQ1" s="243"/>
      <c r="EMR1" s="243"/>
      <c r="EMS1" s="243"/>
      <c r="EMT1" s="243"/>
      <c r="EMU1" s="243"/>
      <c r="EMV1" s="243"/>
      <c r="EMW1" s="243"/>
      <c r="EMX1" s="243"/>
      <c r="EMY1" s="243"/>
      <c r="EMZ1" s="243"/>
      <c r="ENA1" s="243"/>
      <c r="ENB1" s="243"/>
      <c r="ENC1" s="243"/>
      <c r="END1" s="243"/>
      <c r="ENE1" s="243"/>
      <c r="ENF1" s="243"/>
      <c r="ENG1" s="243"/>
      <c r="ENH1" s="243"/>
      <c r="ENI1" s="243"/>
      <c r="ENJ1" s="243"/>
      <c r="ENK1" s="243"/>
      <c r="ENL1" s="243"/>
      <c r="ENM1" s="243"/>
      <c r="ENN1" s="243"/>
      <c r="ENO1" s="243"/>
      <c r="ENP1" s="243"/>
      <c r="ENQ1" s="243"/>
      <c r="ENR1" s="243"/>
      <c r="ENS1" s="243"/>
      <c r="ENT1" s="243"/>
      <c r="ENU1" s="243"/>
      <c r="ENV1" s="243"/>
      <c r="ENW1" s="243"/>
      <c r="ENX1" s="243"/>
      <c r="ENY1" s="243"/>
      <c r="ENZ1" s="243"/>
      <c r="EOA1" s="243"/>
      <c r="EOB1" s="243"/>
      <c r="EOC1" s="243"/>
      <c r="EOD1" s="243"/>
      <c r="EOE1" s="243"/>
      <c r="EOF1" s="243"/>
      <c r="EOG1" s="243"/>
      <c r="EOH1" s="243"/>
      <c r="EOI1" s="243"/>
      <c r="EOJ1" s="243"/>
      <c r="EOK1" s="243"/>
      <c r="EOL1" s="243"/>
      <c r="EOM1" s="243"/>
      <c r="EON1" s="243"/>
      <c r="EOO1" s="243"/>
      <c r="EOP1" s="243"/>
      <c r="EOQ1" s="243"/>
      <c r="EOR1" s="243"/>
      <c r="EOS1" s="243"/>
      <c r="EOT1" s="243"/>
      <c r="EOU1" s="243"/>
      <c r="EOV1" s="243"/>
      <c r="EOW1" s="243"/>
      <c r="EOX1" s="243"/>
      <c r="EOY1" s="243"/>
      <c r="EOZ1" s="243"/>
      <c r="EPA1" s="243"/>
      <c r="EPB1" s="243"/>
      <c r="EPC1" s="243"/>
      <c r="EPD1" s="243"/>
      <c r="EPE1" s="243"/>
      <c r="EPF1" s="243"/>
      <c r="EPG1" s="243"/>
      <c r="EPH1" s="243"/>
      <c r="EPI1" s="243"/>
      <c r="EPJ1" s="243"/>
      <c r="EPK1" s="243"/>
      <c r="EPL1" s="243"/>
      <c r="EPM1" s="243"/>
      <c r="EPN1" s="243"/>
      <c r="EPO1" s="243"/>
      <c r="EPP1" s="243"/>
      <c r="EPQ1" s="243"/>
      <c r="EPR1" s="243"/>
      <c r="EPS1" s="243"/>
      <c r="EPT1" s="243"/>
      <c r="EPU1" s="243"/>
      <c r="EPV1" s="243"/>
      <c r="EPW1" s="243"/>
      <c r="EPX1" s="243"/>
      <c r="EPY1" s="243"/>
      <c r="EPZ1" s="243"/>
      <c r="EQA1" s="243"/>
      <c r="EQB1" s="243"/>
      <c r="EQC1" s="243"/>
      <c r="EQD1" s="243"/>
      <c r="EQE1" s="243"/>
      <c r="EQF1" s="243"/>
      <c r="EQG1" s="243"/>
      <c r="EQH1" s="243"/>
      <c r="EQI1" s="243"/>
      <c r="EQJ1" s="243"/>
      <c r="EQK1" s="243"/>
      <c r="EQL1" s="243"/>
      <c r="EQM1" s="243"/>
      <c r="EQN1" s="243"/>
      <c r="EQO1" s="243"/>
      <c r="EQP1" s="243"/>
      <c r="EQQ1" s="243"/>
      <c r="EQR1" s="243"/>
      <c r="EQS1" s="243"/>
      <c r="EQT1" s="243"/>
      <c r="EQU1" s="243"/>
      <c r="EQV1" s="243"/>
      <c r="EQW1" s="243"/>
      <c r="EQX1" s="243"/>
      <c r="EQY1" s="243"/>
      <c r="EQZ1" s="243"/>
      <c r="ERA1" s="243"/>
      <c r="ERB1" s="243"/>
      <c r="ERC1" s="243"/>
      <c r="ERD1" s="243"/>
      <c r="ERE1" s="243"/>
      <c r="ERF1" s="243"/>
      <c r="ERG1" s="243"/>
      <c r="ERH1" s="243"/>
      <c r="ERI1" s="243"/>
      <c r="ERJ1" s="243"/>
      <c r="ERK1" s="243"/>
      <c r="ERL1" s="243"/>
      <c r="ERM1" s="243"/>
      <c r="ERN1" s="243"/>
      <c r="ERO1" s="243"/>
      <c r="ERP1" s="243"/>
      <c r="ERQ1" s="243"/>
      <c r="ERR1" s="243"/>
      <c r="ERS1" s="243"/>
      <c r="ERT1" s="243"/>
      <c r="ERU1" s="243"/>
      <c r="ERV1" s="243"/>
      <c r="ERW1" s="243"/>
      <c r="ERX1" s="243"/>
      <c r="ERY1" s="243"/>
      <c r="ERZ1" s="243"/>
      <c r="ESA1" s="243"/>
      <c r="ESB1" s="243"/>
      <c r="ESC1" s="243"/>
      <c r="ESD1" s="243"/>
      <c r="ESE1" s="243"/>
      <c r="ESF1" s="243"/>
      <c r="ESG1" s="243"/>
      <c r="ESH1" s="243"/>
      <c r="ESI1" s="243"/>
      <c r="ESJ1" s="243"/>
      <c r="ESK1" s="243"/>
      <c r="ESL1" s="243"/>
      <c r="ESM1" s="243"/>
      <c r="ESN1" s="243"/>
      <c r="ESO1" s="243"/>
      <c r="ESP1" s="243"/>
      <c r="ESQ1" s="243"/>
      <c r="ESR1" s="243"/>
      <c r="ESS1" s="243"/>
      <c r="EST1" s="243"/>
      <c r="ESU1" s="243"/>
      <c r="ESV1" s="243"/>
      <c r="ESW1" s="243"/>
      <c r="ESX1" s="243"/>
      <c r="ESY1" s="243"/>
      <c r="ESZ1" s="243"/>
      <c r="ETA1" s="243"/>
      <c r="ETB1" s="243"/>
      <c r="ETC1" s="243"/>
      <c r="ETD1" s="243"/>
      <c r="ETE1" s="243"/>
      <c r="ETF1" s="243"/>
      <c r="ETG1" s="243"/>
      <c r="ETH1" s="243"/>
      <c r="ETI1" s="243"/>
      <c r="ETJ1" s="243"/>
      <c r="ETK1" s="243"/>
      <c r="ETL1" s="243"/>
      <c r="ETM1" s="243"/>
      <c r="ETN1" s="243"/>
      <c r="ETO1" s="243"/>
      <c r="ETP1" s="243"/>
      <c r="ETQ1" s="243"/>
      <c r="ETR1" s="243"/>
      <c r="ETS1" s="243"/>
      <c r="ETT1" s="243"/>
      <c r="ETU1" s="243"/>
      <c r="ETV1" s="243"/>
      <c r="ETW1" s="243"/>
      <c r="ETX1" s="243"/>
      <c r="ETY1" s="243"/>
      <c r="ETZ1" s="243"/>
      <c r="EUA1" s="243"/>
      <c r="EUB1" s="243"/>
      <c r="EUC1" s="243"/>
      <c r="EUD1" s="243"/>
      <c r="EUE1" s="243"/>
      <c r="EUF1" s="243"/>
      <c r="EUG1" s="243"/>
      <c r="EUH1" s="243"/>
      <c r="EUI1" s="243"/>
      <c r="EUJ1" s="243"/>
      <c r="EUK1" s="243"/>
      <c r="EUL1" s="243"/>
      <c r="EUM1" s="243"/>
      <c r="EUN1" s="243"/>
      <c r="EUO1" s="243"/>
      <c r="EUP1" s="243"/>
      <c r="EUQ1" s="243"/>
      <c r="EUR1" s="243"/>
      <c r="EUS1" s="243"/>
      <c r="EUT1" s="243"/>
      <c r="EUU1" s="243"/>
      <c r="EUV1" s="243"/>
      <c r="EUW1" s="243"/>
      <c r="EUX1" s="243"/>
      <c r="EUY1" s="243"/>
      <c r="EUZ1" s="243"/>
      <c r="EVA1" s="243"/>
      <c r="EVB1" s="243"/>
      <c r="EVC1" s="243"/>
      <c r="EVD1" s="243"/>
      <c r="EVE1" s="243"/>
      <c r="EVF1" s="243"/>
      <c r="EVG1" s="243"/>
      <c r="EVH1" s="243"/>
      <c r="EVI1" s="243"/>
      <c r="EVJ1" s="243"/>
      <c r="EVK1" s="243"/>
      <c r="EVL1" s="243"/>
      <c r="EVM1" s="243"/>
      <c r="EVN1" s="243"/>
      <c r="EVO1" s="243"/>
      <c r="EVP1" s="243"/>
      <c r="EVQ1" s="243"/>
      <c r="EVR1" s="243"/>
      <c r="EVS1" s="243"/>
      <c r="EVT1" s="243"/>
      <c r="EVU1" s="243"/>
      <c r="EVV1" s="243"/>
      <c r="EVW1" s="243"/>
      <c r="EVX1" s="243"/>
      <c r="EVY1" s="243"/>
      <c r="EVZ1" s="243"/>
      <c r="EWA1" s="243"/>
      <c r="EWB1" s="243"/>
      <c r="EWC1" s="243"/>
      <c r="EWD1" s="243"/>
      <c r="EWE1" s="243"/>
      <c r="EWF1" s="243"/>
      <c r="EWG1" s="243"/>
      <c r="EWH1" s="243"/>
      <c r="EWI1" s="243"/>
      <c r="EWJ1" s="243"/>
      <c r="EWK1" s="243"/>
      <c r="EWL1" s="243"/>
      <c r="EWM1" s="243"/>
      <c r="EWN1" s="243"/>
      <c r="EWO1" s="243"/>
      <c r="EWP1" s="243"/>
      <c r="EWQ1" s="243"/>
      <c r="EWR1" s="243"/>
      <c r="EWS1" s="243"/>
      <c r="EWT1" s="243"/>
      <c r="EWU1" s="243"/>
      <c r="EWV1" s="243"/>
      <c r="EWW1" s="243"/>
      <c r="EWX1" s="243"/>
      <c r="EWY1" s="243"/>
      <c r="EWZ1" s="243"/>
      <c r="EXA1" s="243"/>
      <c r="EXB1" s="243"/>
      <c r="EXC1" s="243"/>
      <c r="EXD1" s="243"/>
      <c r="EXE1" s="243"/>
      <c r="EXF1" s="243"/>
      <c r="EXG1" s="243"/>
      <c r="EXH1" s="243"/>
      <c r="EXI1" s="243"/>
      <c r="EXJ1" s="243"/>
      <c r="EXK1" s="243"/>
      <c r="EXL1" s="243"/>
      <c r="EXM1" s="243"/>
      <c r="EXN1" s="243"/>
      <c r="EXO1" s="243"/>
      <c r="EXP1" s="243"/>
      <c r="EXQ1" s="243"/>
      <c r="EXR1" s="243"/>
      <c r="EXS1" s="243"/>
      <c r="EXT1" s="243"/>
      <c r="EXU1" s="243"/>
      <c r="EXV1" s="243"/>
      <c r="EXW1" s="243"/>
      <c r="EXX1" s="243"/>
      <c r="EXY1" s="243"/>
      <c r="EXZ1" s="243"/>
      <c r="EYA1" s="243"/>
      <c r="EYB1" s="243"/>
      <c r="EYC1" s="243"/>
      <c r="EYD1" s="243"/>
      <c r="EYE1" s="243"/>
      <c r="EYF1" s="243"/>
      <c r="EYG1" s="243"/>
      <c r="EYH1" s="243"/>
      <c r="EYI1" s="243"/>
      <c r="EYJ1" s="243"/>
      <c r="EYK1" s="243"/>
      <c r="EYL1" s="243"/>
      <c r="EYM1" s="243"/>
      <c r="EYN1" s="243"/>
      <c r="EYO1" s="243"/>
      <c r="EYP1" s="243"/>
      <c r="EYQ1" s="243"/>
      <c r="EYR1" s="243"/>
      <c r="EYS1" s="243"/>
      <c r="EYT1" s="243"/>
      <c r="EYU1" s="243"/>
      <c r="EYV1" s="243"/>
      <c r="EYW1" s="243"/>
      <c r="EYX1" s="243"/>
      <c r="EYY1" s="243"/>
      <c r="EYZ1" s="243"/>
      <c r="EZA1" s="243"/>
      <c r="EZB1" s="243"/>
      <c r="EZC1" s="243"/>
      <c r="EZD1" s="243"/>
      <c r="EZE1" s="243"/>
      <c r="EZF1" s="243"/>
      <c r="EZG1" s="243"/>
      <c r="EZH1" s="243"/>
      <c r="EZI1" s="243"/>
      <c r="EZJ1" s="243"/>
      <c r="EZK1" s="243"/>
      <c r="EZL1" s="243"/>
      <c r="EZM1" s="243"/>
      <c r="EZN1" s="243"/>
      <c r="EZO1" s="243"/>
      <c r="EZP1" s="243"/>
      <c r="EZQ1" s="243"/>
      <c r="EZR1" s="243"/>
      <c r="EZS1" s="243"/>
      <c r="EZT1" s="243"/>
      <c r="EZU1" s="243"/>
      <c r="EZV1" s="243"/>
      <c r="EZW1" s="243"/>
      <c r="EZX1" s="243"/>
      <c r="EZY1" s="243"/>
      <c r="EZZ1" s="243"/>
      <c r="FAA1" s="243"/>
      <c r="FAB1" s="243"/>
      <c r="FAC1" s="243"/>
      <c r="FAD1" s="243"/>
      <c r="FAE1" s="243"/>
      <c r="FAF1" s="243"/>
      <c r="FAG1" s="243"/>
      <c r="FAH1" s="243"/>
      <c r="FAI1" s="243"/>
      <c r="FAJ1" s="243"/>
      <c r="FAK1" s="243"/>
      <c r="FAL1" s="243"/>
      <c r="FAM1" s="243"/>
      <c r="FAN1" s="243"/>
      <c r="FAO1" s="243"/>
      <c r="FAP1" s="243"/>
      <c r="FAQ1" s="243"/>
      <c r="FAR1" s="243"/>
      <c r="FAS1" s="243"/>
      <c r="FAT1" s="243"/>
      <c r="FAU1" s="243"/>
      <c r="FAV1" s="243"/>
      <c r="FAW1" s="243"/>
      <c r="FAX1" s="243"/>
      <c r="FAY1" s="243"/>
      <c r="FAZ1" s="243"/>
      <c r="FBA1" s="243"/>
      <c r="FBB1" s="243"/>
      <c r="FBC1" s="243"/>
      <c r="FBD1" s="243"/>
      <c r="FBE1" s="243"/>
      <c r="FBF1" s="243"/>
      <c r="FBG1" s="243"/>
      <c r="FBH1" s="243"/>
      <c r="FBI1" s="243"/>
      <c r="FBJ1" s="243"/>
      <c r="FBK1" s="243"/>
      <c r="FBL1" s="243"/>
      <c r="FBM1" s="243"/>
      <c r="FBN1" s="243"/>
      <c r="FBO1" s="243"/>
      <c r="FBP1" s="243"/>
      <c r="FBQ1" s="243"/>
      <c r="FBR1" s="243"/>
      <c r="FBS1" s="243"/>
      <c r="FBT1" s="243"/>
      <c r="FBU1" s="243"/>
      <c r="FBV1" s="243"/>
      <c r="FBW1" s="243"/>
      <c r="FBX1" s="243"/>
      <c r="FBY1" s="243"/>
      <c r="FBZ1" s="243"/>
      <c r="FCA1" s="243"/>
      <c r="FCB1" s="243"/>
      <c r="FCC1" s="243"/>
      <c r="FCD1" s="243"/>
      <c r="FCE1" s="243"/>
      <c r="FCF1" s="243"/>
      <c r="FCG1" s="243"/>
      <c r="FCH1" s="243"/>
      <c r="FCI1" s="243"/>
      <c r="FCJ1" s="243"/>
      <c r="FCK1" s="243"/>
      <c r="FCL1" s="243"/>
      <c r="FCM1" s="243"/>
      <c r="FCN1" s="243"/>
      <c r="FCO1" s="243"/>
      <c r="FCP1" s="243"/>
      <c r="FCQ1" s="243"/>
      <c r="FCR1" s="243"/>
      <c r="FCS1" s="243"/>
      <c r="FCT1" s="243"/>
      <c r="FCU1" s="243"/>
      <c r="FCV1" s="243"/>
      <c r="FCW1" s="243"/>
      <c r="FCX1" s="243"/>
      <c r="FCY1" s="243"/>
      <c r="FCZ1" s="243"/>
      <c r="FDA1" s="243"/>
      <c r="FDB1" s="243"/>
      <c r="FDC1" s="243"/>
      <c r="FDD1" s="243"/>
      <c r="FDE1" s="243"/>
      <c r="FDF1" s="243"/>
      <c r="FDG1" s="243"/>
      <c r="FDH1" s="243"/>
      <c r="FDI1" s="243"/>
      <c r="FDJ1" s="243"/>
      <c r="FDK1" s="243"/>
      <c r="FDL1" s="243"/>
      <c r="FDM1" s="243"/>
      <c r="FDN1" s="243"/>
      <c r="FDO1" s="243"/>
      <c r="FDP1" s="243"/>
      <c r="FDQ1" s="243"/>
      <c r="FDR1" s="243"/>
      <c r="FDS1" s="243"/>
      <c r="FDT1" s="243"/>
      <c r="FDU1" s="243"/>
      <c r="FDV1" s="243"/>
      <c r="FDW1" s="243"/>
      <c r="FDX1" s="243"/>
      <c r="FDY1" s="243"/>
      <c r="FDZ1" s="243"/>
      <c r="FEA1" s="243"/>
      <c r="FEB1" s="243"/>
      <c r="FEC1" s="243"/>
      <c r="FED1" s="243"/>
      <c r="FEE1" s="243"/>
      <c r="FEF1" s="243"/>
      <c r="FEG1" s="243"/>
      <c r="FEH1" s="243"/>
      <c r="FEI1" s="243"/>
      <c r="FEJ1" s="243"/>
      <c r="FEK1" s="243"/>
      <c r="FEL1" s="243"/>
      <c r="FEM1" s="243"/>
      <c r="FEN1" s="243"/>
      <c r="FEO1" s="243"/>
      <c r="FEP1" s="243"/>
      <c r="FEQ1" s="243"/>
      <c r="FER1" s="243"/>
      <c r="FES1" s="243"/>
      <c r="FET1" s="243"/>
      <c r="FEU1" s="243"/>
      <c r="FEV1" s="243"/>
      <c r="FEW1" s="243"/>
      <c r="FEX1" s="243"/>
      <c r="FEY1" s="243"/>
      <c r="FEZ1" s="243"/>
      <c r="FFA1" s="243"/>
      <c r="FFB1" s="243"/>
      <c r="FFC1" s="243"/>
      <c r="FFD1" s="243"/>
      <c r="FFE1" s="243"/>
      <c r="FFF1" s="243"/>
      <c r="FFG1" s="243"/>
      <c r="FFH1" s="243"/>
      <c r="FFI1" s="243"/>
      <c r="FFJ1" s="243"/>
      <c r="FFK1" s="243"/>
      <c r="FFL1" s="243"/>
      <c r="FFM1" s="243"/>
      <c r="FFN1" s="243"/>
      <c r="FFO1" s="243"/>
      <c r="FFP1" s="243"/>
      <c r="FFQ1" s="243"/>
      <c r="FFR1" s="243"/>
      <c r="FFS1" s="243"/>
      <c r="FFT1" s="243"/>
      <c r="FFU1" s="243"/>
      <c r="FFV1" s="243"/>
      <c r="FFW1" s="243"/>
      <c r="FFX1" s="243"/>
      <c r="FFY1" s="243"/>
      <c r="FFZ1" s="243"/>
      <c r="FGA1" s="243"/>
      <c r="FGB1" s="243"/>
      <c r="FGC1" s="243"/>
      <c r="FGD1" s="243"/>
      <c r="FGE1" s="243"/>
      <c r="FGF1" s="243"/>
      <c r="FGG1" s="243"/>
      <c r="FGH1" s="243"/>
      <c r="FGI1" s="243"/>
      <c r="FGJ1" s="243"/>
      <c r="FGK1" s="243"/>
      <c r="FGL1" s="243"/>
      <c r="FGM1" s="243"/>
      <c r="FGN1" s="243"/>
      <c r="FGO1" s="243"/>
      <c r="FGP1" s="243"/>
      <c r="FGQ1" s="243"/>
      <c r="FGR1" s="243"/>
      <c r="FGS1" s="243"/>
      <c r="FGT1" s="243"/>
      <c r="FGU1" s="243"/>
      <c r="FGV1" s="243"/>
      <c r="FGW1" s="243"/>
      <c r="FGX1" s="243"/>
      <c r="FGY1" s="243"/>
      <c r="FGZ1" s="243"/>
      <c r="FHA1" s="243"/>
      <c r="FHB1" s="243"/>
      <c r="FHC1" s="243"/>
      <c r="FHD1" s="243"/>
      <c r="FHE1" s="243"/>
      <c r="FHF1" s="243"/>
      <c r="FHG1" s="243"/>
      <c r="FHH1" s="243"/>
      <c r="FHI1" s="243"/>
      <c r="FHJ1" s="243"/>
      <c r="FHK1" s="243"/>
      <c r="FHL1" s="243"/>
      <c r="FHM1" s="243"/>
      <c r="FHN1" s="243"/>
      <c r="FHO1" s="243"/>
      <c r="FHP1" s="243"/>
      <c r="FHQ1" s="243"/>
      <c r="FHR1" s="243"/>
      <c r="FHS1" s="243"/>
      <c r="FHT1" s="243"/>
      <c r="FHU1" s="243"/>
      <c r="FHV1" s="243"/>
      <c r="FHW1" s="243"/>
      <c r="FHX1" s="243"/>
      <c r="FHY1" s="243"/>
      <c r="FHZ1" s="243"/>
      <c r="FIA1" s="243"/>
      <c r="FIB1" s="243"/>
      <c r="FIC1" s="243"/>
      <c r="FID1" s="243"/>
      <c r="FIE1" s="243"/>
      <c r="FIF1" s="243"/>
      <c r="FIG1" s="243"/>
      <c r="FIH1" s="243"/>
      <c r="FII1" s="243"/>
      <c r="FIJ1" s="243"/>
      <c r="FIK1" s="243"/>
      <c r="FIL1" s="243"/>
      <c r="FIM1" s="243"/>
      <c r="FIN1" s="243"/>
      <c r="FIO1" s="243"/>
      <c r="FIP1" s="243"/>
      <c r="FIQ1" s="243"/>
      <c r="FIR1" s="243"/>
      <c r="FIS1" s="243"/>
      <c r="FIT1" s="243"/>
      <c r="FIU1" s="243"/>
      <c r="FIV1" s="243"/>
      <c r="FIW1" s="243"/>
      <c r="FIX1" s="243"/>
      <c r="FIY1" s="243"/>
      <c r="FIZ1" s="243"/>
      <c r="FJA1" s="243"/>
      <c r="FJB1" s="243"/>
      <c r="FJC1" s="243"/>
      <c r="FJD1" s="243"/>
      <c r="FJE1" s="243"/>
      <c r="FJF1" s="243"/>
      <c r="FJG1" s="243"/>
      <c r="FJH1" s="243"/>
      <c r="FJI1" s="243"/>
      <c r="FJJ1" s="243"/>
      <c r="FJK1" s="243"/>
      <c r="FJL1" s="243"/>
      <c r="FJM1" s="243"/>
      <c r="FJN1" s="243"/>
      <c r="FJO1" s="243"/>
      <c r="FJP1" s="243"/>
      <c r="FJQ1" s="243"/>
      <c r="FJR1" s="243"/>
      <c r="FJS1" s="243"/>
      <c r="FJT1" s="243"/>
      <c r="FJU1" s="243"/>
      <c r="FJV1" s="243"/>
      <c r="FJW1" s="243"/>
      <c r="FJX1" s="243"/>
      <c r="FJY1" s="243"/>
      <c r="FJZ1" s="243"/>
      <c r="FKA1" s="243"/>
      <c r="FKB1" s="243"/>
      <c r="FKC1" s="243"/>
      <c r="FKD1" s="243"/>
      <c r="FKE1" s="243"/>
      <c r="FKF1" s="243"/>
      <c r="FKG1" s="243"/>
      <c r="FKH1" s="243"/>
      <c r="FKI1" s="243"/>
      <c r="FKJ1" s="243"/>
      <c r="FKK1" s="243"/>
      <c r="FKL1" s="243"/>
      <c r="FKM1" s="243"/>
      <c r="FKN1" s="243"/>
      <c r="FKO1" s="243"/>
      <c r="FKP1" s="243"/>
      <c r="FKQ1" s="243"/>
      <c r="FKR1" s="243"/>
      <c r="FKS1" s="243"/>
      <c r="FKT1" s="243"/>
      <c r="FKU1" s="243"/>
      <c r="FKV1" s="243"/>
      <c r="FKW1" s="243"/>
      <c r="FKX1" s="243"/>
      <c r="FKY1" s="243"/>
      <c r="FKZ1" s="243"/>
      <c r="FLA1" s="243"/>
      <c r="FLB1" s="243"/>
      <c r="FLC1" s="243"/>
      <c r="FLD1" s="243"/>
      <c r="FLE1" s="243"/>
      <c r="FLF1" s="243"/>
      <c r="FLG1" s="243"/>
      <c r="FLH1" s="243"/>
      <c r="FLI1" s="243"/>
      <c r="FLJ1" s="243"/>
      <c r="FLK1" s="243"/>
      <c r="FLL1" s="243"/>
      <c r="FLM1" s="243"/>
      <c r="FLN1" s="243"/>
      <c r="FLO1" s="243"/>
      <c r="FLP1" s="243"/>
      <c r="FLQ1" s="243"/>
      <c r="FLR1" s="243"/>
      <c r="FLS1" s="243"/>
      <c r="FLT1" s="243"/>
      <c r="FLU1" s="243"/>
      <c r="FLV1" s="243"/>
      <c r="FLW1" s="243"/>
      <c r="FLX1" s="243"/>
      <c r="FLY1" s="243"/>
      <c r="FLZ1" s="243"/>
      <c r="FMA1" s="243"/>
      <c r="FMB1" s="243"/>
      <c r="FMC1" s="243"/>
      <c r="FMD1" s="243"/>
      <c r="FME1" s="243"/>
      <c r="FMF1" s="243"/>
      <c r="FMG1" s="243"/>
      <c r="FMH1" s="243"/>
      <c r="FMI1" s="243"/>
      <c r="FMJ1" s="243"/>
      <c r="FMK1" s="243"/>
      <c r="FML1" s="243"/>
      <c r="FMM1" s="243"/>
      <c r="FMN1" s="243"/>
      <c r="FMO1" s="243"/>
      <c r="FMP1" s="243"/>
      <c r="FMQ1" s="243"/>
      <c r="FMR1" s="243"/>
      <c r="FMS1" s="243"/>
      <c r="FMT1" s="243"/>
      <c r="FMU1" s="243"/>
      <c r="FMV1" s="243"/>
      <c r="FMW1" s="243"/>
      <c r="FMX1" s="243"/>
      <c r="FMY1" s="243"/>
      <c r="FMZ1" s="243"/>
      <c r="FNA1" s="243"/>
      <c r="FNB1" s="243"/>
      <c r="FNC1" s="243"/>
      <c r="FND1" s="243"/>
      <c r="FNE1" s="243"/>
      <c r="FNF1" s="243"/>
      <c r="FNG1" s="243"/>
      <c r="FNH1" s="243"/>
      <c r="FNI1" s="243"/>
      <c r="FNJ1" s="243"/>
      <c r="FNK1" s="243"/>
      <c r="FNL1" s="243"/>
      <c r="FNM1" s="243"/>
      <c r="FNN1" s="243"/>
      <c r="FNO1" s="243"/>
      <c r="FNP1" s="243"/>
      <c r="FNQ1" s="243"/>
      <c r="FNR1" s="243"/>
      <c r="FNS1" s="243"/>
      <c r="FNT1" s="243"/>
      <c r="FNU1" s="243"/>
      <c r="FNV1" s="243"/>
      <c r="FNW1" s="243"/>
      <c r="FNX1" s="243"/>
      <c r="FNY1" s="243"/>
      <c r="FNZ1" s="243"/>
      <c r="FOA1" s="243"/>
      <c r="FOB1" s="243"/>
      <c r="FOC1" s="243"/>
      <c r="FOD1" s="243"/>
      <c r="FOE1" s="243"/>
      <c r="FOF1" s="243"/>
      <c r="FOG1" s="243"/>
      <c r="FOH1" s="243"/>
      <c r="FOI1" s="243"/>
      <c r="FOJ1" s="243"/>
      <c r="FOK1" s="243"/>
      <c r="FOL1" s="243"/>
      <c r="FOM1" s="243"/>
      <c r="FON1" s="243"/>
      <c r="FOO1" s="243"/>
      <c r="FOP1" s="243"/>
      <c r="FOQ1" s="243"/>
      <c r="FOR1" s="243"/>
      <c r="FOS1" s="243"/>
      <c r="FOT1" s="243"/>
      <c r="FOU1" s="243"/>
      <c r="FOV1" s="243"/>
      <c r="FOW1" s="243"/>
      <c r="FOX1" s="243"/>
      <c r="FOY1" s="243"/>
      <c r="FOZ1" s="243"/>
      <c r="FPA1" s="243"/>
      <c r="FPB1" s="243"/>
      <c r="FPC1" s="243"/>
      <c r="FPD1" s="243"/>
      <c r="FPE1" s="243"/>
      <c r="FPF1" s="243"/>
      <c r="FPG1" s="243"/>
      <c r="FPH1" s="243"/>
      <c r="FPI1" s="243"/>
      <c r="FPJ1" s="243"/>
      <c r="FPK1" s="243"/>
      <c r="FPL1" s="243"/>
      <c r="FPM1" s="243"/>
      <c r="FPN1" s="243"/>
      <c r="FPO1" s="243"/>
      <c r="FPP1" s="243"/>
      <c r="FPQ1" s="243"/>
      <c r="FPR1" s="243"/>
      <c r="FPS1" s="243"/>
      <c r="FPT1" s="243"/>
      <c r="FPU1" s="243"/>
      <c r="FPV1" s="243"/>
      <c r="FPW1" s="243"/>
      <c r="FPX1" s="243"/>
      <c r="FPY1" s="243"/>
      <c r="FPZ1" s="243"/>
      <c r="FQA1" s="243"/>
      <c r="FQB1" s="243"/>
      <c r="FQC1" s="243"/>
      <c r="FQD1" s="243"/>
      <c r="FQE1" s="243"/>
      <c r="FQF1" s="243"/>
      <c r="FQG1" s="243"/>
      <c r="FQH1" s="243"/>
      <c r="FQI1" s="243"/>
      <c r="FQJ1" s="243"/>
      <c r="FQK1" s="243"/>
      <c r="FQL1" s="243"/>
      <c r="FQM1" s="243"/>
      <c r="FQN1" s="243"/>
      <c r="FQO1" s="243"/>
      <c r="FQP1" s="243"/>
      <c r="FQQ1" s="243"/>
      <c r="FQR1" s="243"/>
      <c r="FQS1" s="243"/>
      <c r="FQT1" s="243"/>
      <c r="FQU1" s="243"/>
      <c r="FQV1" s="243"/>
      <c r="FQW1" s="243"/>
      <c r="FQX1" s="243"/>
      <c r="FQY1" s="243"/>
      <c r="FQZ1" s="243"/>
      <c r="FRA1" s="243"/>
      <c r="FRB1" s="243"/>
      <c r="FRC1" s="243"/>
      <c r="FRD1" s="243"/>
      <c r="FRE1" s="243"/>
      <c r="FRF1" s="243"/>
      <c r="FRG1" s="243"/>
      <c r="FRH1" s="243"/>
      <c r="FRI1" s="243"/>
      <c r="FRJ1" s="243"/>
      <c r="FRK1" s="243"/>
      <c r="FRL1" s="243"/>
      <c r="FRM1" s="243"/>
      <c r="FRN1" s="243"/>
      <c r="FRO1" s="243"/>
      <c r="FRP1" s="243"/>
      <c r="FRQ1" s="243"/>
      <c r="FRR1" s="243"/>
      <c r="FRS1" s="243"/>
      <c r="FRT1" s="243"/>
      <c r="FRU1" s="243"/>
      <c r="FRV1" s="243"/>
      <c r="FRW1" s="243"/>
      <c r="FRX1" s="243"/>
      <c r="FRY1" s="243"/>
      <c r="FRZ1" s="243"/>
      <c r="FSA1" s="243"/>
      <c r="FSB1" s="243"/>
      <c r="FSC1" s="243"/>
      <c r="FSD1" s="243"/>
      <c r="FSE1" s="243"/>
      <c r="FSF1" s="243"/>
      <c r="FSG1" s="243"/>
      <c r="FSH1" s="243"/>
      <c r="FSI1" s="243"/>
      <c r="FSJ1" s="243"/>
      <c r="FSK1" s="243"/>
      <c r="FSL1" s="243"/>
      <c r="FSM1" s="243"/>
      <c r="FSN1" s="243"/>
      <c r="FSO1" s="243"/>
      <c r="FSP1" s="243"/>
      <c r="FSQ1" s="243"/>
      <c r="FSR1" s="243"/>
      <c r="FSS1" s="243"/>
      <c r="FST1" s="243"/>
      <c r="FSU1" s="243"/>
      <c r="FSV1" s="243"/>
      <c r="FSW1" s="243"/>
      <c r="FSX1" s="243"/>
      <c r="FSY1" s="243"/>
      <c r="FSZ1" s="243"/>
      <c r="FTA1" s="243"/>
      <c r="FTB1" s="243"/>
      <c r="FTC1" s="243"/>
      <c r="FTD1" s="243"/>
      <c r="FTE1" s="243"/>
      <c r="FTF1" s="243"/>
      <c r="FTG1" s="243"/>
      <c r="FTH1" s="243"/>
      <c r="FTI1" s="243"/>
      <c r="FTJ1" s="243"/>
      <c r="FTK1" s="243"/>
      <c r="FTL1" s="243"/>
      <c r="FTM1" s="243"/>
      <c r="FTN1" s="243"/>
      <c r="FTO1" s="243"/>
      <c r="FTP1" s="243"/>
      <c r="FTQ1" s="243"/>
      <c r="FTR1" s="243"/>
      <c r="FTS1" s="243"/>
      <c r="FTT1" s="243"/>
      <c r="FTU1" s="243"/>
      <c r="FTV1" s="243"/>
      <c r="FTW1" s="243"/>
      <c r="FTX1" s="243"/>
      <c r="FTY1" s="243"/>
      <c r="FTZ1" s="243"/>
      <c r="FUA1" s="243"/>
      <c r="FUB1" s="243"/>
      <c r="FUC1" s="243"/>
      <c r="FUD1" s="243"/>
      <c r="FUE1" s="243"/>
      <c r="FUF1" s="243"/>
      <c r="FUG1" s="243"/>
      <c r="FUH1" s="243"/>
      <c r="FUI1" s="243"/>
      <c r="FUJ1" s="243"/>
      <c r="FUK1" s="243"/>
      <c r="FUL1" s="243"/>
      <c r="FUM1" s="243"/>
      <c r="FUN1" s="243"/>
      <c r="FUO1" s="243"/>
      <c r="FUP1" s="243"/>
      <c r="FUQ1" s="243"/>
      <c r="FUR1" s="243"/>
      <c r="FUS1" s="243"/>
      <c r="FUT1" s="243"/>
      <c r="FUU1" s="243"/>
      <c r="FUV1" s="243"/>
      <c r="FUW1" s="243"/>
      <c r="FUX1" s="243"/>
      <c r="FUY1" s="243"/>
      <c r="FUZ1" s="243"/>
      <c r="FVA1" s="243"/>
      <c r="FVB1" s="243"/>
      <c r="FVC1" s="243"/>
      <c r="FVD1" s="243"/>
      <c r="FVE1" s="243"/>
      <c r="FVF1" s="243"/>
      <c r="FVG1" s="243"/>
      <c r="FVH1" s="243"/>
      <c r="FVI1" s="243"/>
      <c r="FVJ1" s="243"/>
      <c r="FVK1" s="243"/>
      <c r="FVL1" s="243"/>
      <c r="FVM1" s="243"/>
      <c r="FVN1" s="243"/>
      <c r="FVO1" s="243"/>
      <c r="FVP1" s="243"/>
      <c r="FVQ1" s="243"/>
      <c r="FVR1" s="243"/>
      <c r="FVS1" s="243"/>
      <c r="FVT1" s="243"/>
      <c r="FVU1" s="243"/>
      <c r="FVV1" s="243"/>
      <c r="FVW1" s="243"/>
      <c r="FVX1" s="243"/>
      <c r="FVY1" s="243"/>
      <c r="FVZ1" s="243"/>
      <c r="FWA1" s="243"/>
      <c r="FWB1" s="243"/>
      <c r="FWC1" s="243"/>
      <c r="FWD1" s="243"/>
      <c r="FWE1" s="243"/>
      <c r="FWF1" s="243"/>
      <c r="FWG1" s="243"/>
      <c r="FWH1" s="243"/>
      <c r="FWI1" s="243"/>
      <c r="FWJ1" s="243"/>
      <c r="FWK1" s="243"/>
      <c r="FWL1" s="243"/>
      <c r="FWM1" s="243"/>
      <c r="FWN1" s="243"/>
      <c r="FWO1" s="243"/>
      <c r="FWP1" s="243"/>
      <c r="FWQ1" s="243"/>
      <c r="FWR1" s="243"/>
      <c r="FWS1" s="243"/>
      <c r="FWT1" s="243"/>
      <c r="FWU1" s="243"/>
      <c r="FWV1" s="243"/>
      <c r="FWW1" s="243"/>
      <c r="FWX1" s="243"/>
      <c r="FWY1" s="243"/>
      <c r="FWZ1" s="243"/>
      <c r="FXA1" s="243"/>
      <c r="FXB1" s="243"/>
      <c r="FXC1" s="243"/>
      <c r="FXD1" s="243"/>
      <c r="FXE1" s="243"/>
      <c r="FXF1" s="243"/>
      <c r="FXG1" s="243"/>
      <c r="FXH1" s="243"/>
      <c r="FXI1" s="243"/>
      <c r="FXJ1" s="243"/>
      <c r="FXK1" s="243"/>
      <c r="FXL1" s="243"/>
      <c r="FXM1" s="243"/>
      <c r="FXN1" s="243"/>
      <c r="FXO1" s="243"/>
      <c r="FXP1" s="243"/>
      <c r="FXQ1" s="243"/>
      <c r="FXR1" s="243"/>
      <c r="FXS1" s="243"/>
      <c r="FXT1" s="243"/>
      <c r="FXU1" s="243"/>
      <c r="FXV1" s="243"/>
      <c r="FXW1" s="243"/>
      <c r="FXX1" s="243"/>
      <c r="FXY1" s="243"/>
      <c r="FXZ1" s="243"/>
      <c r="FYA1" s="243"/>
      <c r="FYB1" s="243"/>
      <c r="FYC1" s="243"/>
      <c r="FYD1" s="243"/>
      <c r="FYE1" s="243"/>
      <c r="FYF1" s="243"/>
      <c r="FYG1" s="243"/>
      <c r="FYH1" s="243"/>
      <c r="FYI1" s="243"/>
      <c r="FYJ1" s="243"/>
      <c r="FYK1" s="243"/>
      <c r="FYL1" s="243"/>
      <c r="FYM1" s="243"/>
      <c r="FYN1" s="243"/>
      <c r="FYO1" s="243"/>
      <c r="FYP1" s="243"/>
      <c r="FYQ1" s="243"/>
      <c r="FYR1" s="243"/>
      <c r="FYS1" s="243"/>
      <c r="FYT1" s="243"/>
      <c r="FYU1" s="243"/>
      <c r="FYV1" s="243"/>
      <c r="FYW1" s="243"/>
      <c r="FYX1" s="243"/>
      <c r="FYY1" s="243"/>
      <c r="FYZ1" s="243"/>
      <c r="FZA1" s="243"/>
      <c r="FZB1" s="243"/>
      <c r="FZC1" s="243"/>
      <c r="FZD1" s="243"/>
      <c r="FZE1" s="243"/>
      <c r="FZF1" s="243"/>
      <c r="FZG1" s="243"/>
      <c r="FZH1" s="243"/>
      <c r="FZI1" s="243"/>
      <c r="FZJ1" s="243"/>
      <c r="FZK1" s="243"/>
      <c r="FZL1" s="243"/>
      <c r="FZM1" s="243"/>
      <c r="FZN1" s="243"/>
      <c r="FZO1" s="243"/>
      <c r="FZP1" s="243"/>
      <c r="FZQ1" s="243"/>
      <c r="FZR1" s="243"/>
      <c r="FZS1" s="243"/>
      <c r="FZT1" s="243"/>
      <c r="FZU1" s="243"/>
      <c r="FZV1" s="243"/>
      <c r="FZW1" s="243"/>
      <c r="FZX1" s="243"/>
      <c r="FZY1" s="243"/>
      <c r="FZZ1" s="243"/>
      <c r="GAA1" s="243"/>
      <c r="GAB1" s="243"/>
      <c r="GAC1" s="243"/>
      <c r="GAD1" s="243"/>
      <c r="GAE1" s="243"/>
      <c r="GAF1" s="243"/>
      <c r="GAG1" s="243"/>
      <c r="GAH1" s="243"/>
      <c r="GAI1" s="243"/>
      <c r="GAJ1" s="243"/>
      <c r="GAK1" s="243"/>
      <c r="GAL1" s="243"/>
      <c r="GAM1" s="243"/>
      <c r="GAN1" s="243"/>
      <c r="GAO1" s="243"/>
      <c r="GAP1" s="243"/>
      <c r="GAQ1" s="243"/>
      <c r="GAR1" s="243"/>
      <c r="GAS1" s="243"/>
      <c r="GAT1" s="243"/>
      <c r="GAU1" s="243"/>
      <c r="GAV1" s="243"/>
      <c r="GAW1" s="243"/>
      <c r="GAX1" s="243"/>
      <c r="GAY1" s="243"/>
      <c r="GAZ1" s="243"/>
      <c r="GBA1" s="243"/>
      <c r="GBB1" s="243"/>
      <c r="GBC1" s="243"/>
      <c r="GBD1" s="243"/>
      <c r="GBE1" s="243"/>
      <c r="GBF1" s="243"/>
      <c r="GBG1" s="243"/>
      <c r="GBH1" s="243"/>
      <c r="GBI1" s="243"/>
      <c r="GBJ1" s="243"/>
      <c r="GBK1" s="243"/>
      <c r="GBL1" s="243"/>
      <c r="GBM1" s="243"/>
      <c r="GBN1" s="243"/>
      <c r="GBO1" s="243"/>
      <c r="GBP1" s="243"/>
      <c r="GBQ1" s="243"/>
      <c r="GBR1" s="243"/>
      <c r="GBS1" s="243"/>
      <c r="GBT1" s="243"/>
      <c r="GBU1" s="243"/>
      <c r="GBV1" s="243"/>
      <c r="GBW1" s="243"/>
      <c r="GBX1" s="243"/>
      <c r="GBY1" s="243"/>
      <c r="GBZ1" s="243"/>
      <c r="GCA1" s="243"/>
      <c r="GCB1" s="243"/>
      <c r="GCC1" s="243"/>
      <c r="GCD1" s="243"/>
      <c r="GCE1" s="243"/>
      <c r="GCF1" s="243"/>
      <c r="GCG1" s="243"/>
      <c r="GCH1" s="243"/>
      <c r="GCI1" s="243"/>
      <c r="GCJ1" s="243"/>
      <c r="GCK1" s="243"/>
      <c r="GCL1" s="243"/>
      <c r="GCM1" s="243"/>
      <c r="GCN1" s="243"/>
      <c r="GCO1" s="243"/>
      <c r="GCP1" s="243"/>
      <c r="GCQ1" s="243"/>
      <c r="GCR1" s="243"/>
      <c r="GCS1" s="243"/>
      <c r="GCT1" s="243"/>
      <c r="GCU1" s="243"/>
      <c r="GCV1" s="243"/>
      <c r="GCW1" s="243"/>
      <c r="GCX1" s="243"/>
      <c r="GCY1" s="243"/>
      <c r="GCZ1" s="243"/>
      <c r="GDA1" s="243"/>
      <c r="GDB1" s="243"/>
      <c r="GDC1" s="243"/>
      <c r="GDD1" s="243"/>
      <c r="GDE1" s="243"/>
      <c r="GDF1" s="243"/>
      <c r="GDG1" s="243"/>
      <c r="GDH1" s="243"/>
      <c r="GDI1" s="243"/>
      <c r="GDJ1" s="243"/>
      <c r="GDK1" s="243"/>
      <c r="GDL1" s="243"/>
      <c r="GDM1" s="243"/>
      <c r="GDN1" s="243"/>
      <c r="GDO1" s="243"/>
      <c r="GDP1" s="243"/>
      <c r="GDQ1" s="243"/>
      <c r="GDR1" s="243"/>
      <c r="GDS1" s="243"/>
      <c r="GDT1" s="243"/>
      <c r="GDU1" s="243"/>
      <c r="GDV1" s="243"/>
      <c r="GDW1" s="243"/>
      <c r="GDX1" s="243"/>
      <c r="GDY1" s="243"/>
      <c r="GDZ1" s="243"/>
      <c r="GEA1" s="243"/>
      <c r="GEB1" s="243"/>
      <c r="GEC1" s="243"/>
      <c r="GED1" s="243"/>
      <c r="GEE1" s="243"/>
      <c r="GEF1" s="243"/>
      <c r="GEG1" s="243"/>
      <c r="GEH1" s="243"/>
      <c r="GEI1" s="243"/>
      <c r="GEJ1" s="243"/>
      <c r="GEK1" s="243"/>
      <c r="GEL1" s="243"/>
      <c r="GEM1" s="243"/>
      <c r="GEN1" s="243"/>
      <c r="GEO1" s="243"/>
      <c r="GEP1" s="243"/>
      <c r="GEQ1" s="243"/>
      <c r="GER1" s="243"/>
      <c r="GES1" s="243"/>
      <c r="GET1" s="243"/>
      <c r="GEU1" s="243"/>
      <c r="GEV1" s="243"/>
      <c r="GEW1" s="243"/>
      <c r="GEX1" s="243"/>
      <c r="GEY1" s="243"/>
      <c r="GEZ1" s="243"/>
      <c r="GFA1" s="243"/>
      <c r="GFB1" s="243"/>
      <c r="GFC1" s="243"/>
      <c r="GFD1" s="243"/>
      <c r="GFE1" s="243"/>
      <c r="GFF1" s="243"/>
      <c r="GFG1" s="243"/>
      <c r="GFH1" s="243"/>
      <c r="GFI1" s="243"/>
      <c r="GFJ1" s="243"/>
      <c r="GFK1" s="243"/>
      <c r="GFL1" s="243"/>
      <c r="GFM1" s="243"/>
      <c r="GFN1" s="243"/>
      <c r="GFO1" s="243"/>
      <c r="GFP1" s="243"/>
      <c r="GFQ1" s="243"/>
      <c r="GFR1" s="243"/>
      <c r="GFS1" s="243"/>
      <c r="GFT1" s="243"/>
      <c r="GFU1" s="243"/>
      <c r="GFV1" s="243"/>
      <c r="GFW1" s="243"/>
      <c r="GFX1" s="243"/>
      <c r="GFY1" s="243"/>
      <c r="GFZ1" s="243"/>
      <c r="GGA1" s="243"/>
      <c r="GGB1" s="243"/>
      <c r="GGC1" s="243"/>
      <c r="GGD1" s="243"/>
      <c r="GGE1" s="243"/>
      <c r="GGF1" s="243"/>
      <c r="GGG1" s="243"/>
      <c r="GGH1" s="243"/>
      <c r="GGI1" s="243"/>
      <c r="GGJ1" s="243"/>
      <c r="GGK1" s="243"/>
      <c r="GGL1" s="243"/>
      <c r="GGM1" s="243"/>
      <c r="GGN1" s="243"/>
      <c r="GGO1" s="243"/>
      <c r="GGP1" s="243"/>
      <c r="GGQ1" s="243"/>
      <c r="GGR1" s="243"/>
      <c r="GGS1" s="243"/>
      <c r="GGT1" s="243"/>
      <c r="GGU1" s="243"/>
      <c r="GGV1" s="243"/>
      <c r="GGW1" s="243"/>
      <c r="GGX1" s="243"/>
      <c r="GGY1" s="243"/>
      <c r="GGZ1" s="243"/>
      <c r="GHA1" s="243"/>
      <c r="GHB1" s="243"/>
      <c r="GHC1" s="243"/>
      <c r="GHD1" s="243"/>
      <c r="GHE1" s="243"/>
      <c r="GHF1" s="243"/>
      <c r="GHG1" s="243"/>
      <c r="GHH1" s="243"/>
      <c r="GHI1" s="243"/>
      <c r="GHJ1" s="243"/>
      <c r="GHK1" s="243"/>
      <c r="GHL1" s="243"/>
      <c r="GHM1" s="243"/>
      <c r="GHN1" s="243"/>
      <c r="GHO1" s="243"/>
      <c r="GHP1" s="243"/>
      <c r="GHQ1" s="243"/>
      <c r="GHR1" s="243"/>
      <c r="GHS1" s="243"/>
      <c r="GHT1" s="243"/>
      <c r="GHU1" s="243"/>
      <c r="GHV1" s="243"/>
      <c r="GHW1" s="243"/>
      <c r="GHX1" s="243"/>
      <c r="GHY1" s="243"/>
      <c r="GHZ1" s="243"/>
      <c r="GIA1" s="243"/>
      <c r="GIB1" s="243"/>
      <c r="GIC1" s="243"/>
      <c r="GID1" s="243"/>
      <c r="GIE1" s="243"/>
      <c r="GIF1" s="243"/>
      <c r="GIG1" s="243"/>
      <c r="GIH1" s="243"/>
      <c r="GII1" s="243"/>
      <c r="GIJ1" s="243"/>
      <c r="GIK1" s="243"/>
      <c r="GIL1" s="243"/>
      <c r="GIM1" s="243"/>
      <c r="GIN1" s="243"/>
      <c r="GIO1" s="243"/>
      <c r="GIP1" s="243"/>
      <c r="GIQ1" s="243"/>
      <c r="GIR1" s="243"/>
      <c r="GIS1" s="243"/>
      <c r="GIT1" s="243"/>
      <c r="GIU1" s="243"/>
      <c r="GIV1" s="243"/>
      <c r="GIW1" s="243"/>
      <c r="GIX1" s="243"/>
      <c r="GIY1" s="243"/>
      <c r="GIZ1" s="243"/>
      <c r="GJA1" s="243"/>
      <c r="GJB1" s="243"/>
      <c r="GJC1" s="243"/>
      <c r="GJD1" s="243"/>
      <c r="GJE1" s="243"/>
      <c r="GJF1" s="243"/>
      <c r="GJG1" s="243"/>
      <c r="GJH1" s="243"/>
      <c r="GJI1" s="243"/>
      <c r="GJJ1" s="243"/>
      <c r="GJK1" s="243"/>
      <c r="GJL1" s="243"/>
      <c r="GJM1" s="243"/>
      <c r="GJN1" s="243"/>
      <c r="GJO1" s="243"/>
      <c r="GJP1" s="243"/>
      <c r="GJQ1" s="243"/>
      <c r="GJR1" s="243"/>
      <c r="GJS1" s="243"/>
      <c r="GJT1" s="243"/>
      <c r="GJU1" s="243"/>
      <c r="GJV1" s="243"/>
      <c r="GJW1" s="243"/>
      <c r="GJX1" s="243"/>
      <c r="GJY1" s="243"/>
      <c r="GJZ1" s="243"/>
      <c r="GKA1" s="243"/>
      <c r="GKB1" s="243"/>
      <c r="GKC1" s="243"/>
      <c r="GKD1" s="243"/>
      <c r="GKE1" s="243"/>
      <c r="GKF1" s="243"/>
      <c r="GKG1" s="243"/>
      <c r="GKH1" s="243"/>
      <c r="GKI1" s="243"/>
      <c r="GKJ1" s="243"/>
      <c r="GKK1" s="243"/>
      <c r="GKL1" s="243"/>
      <c r="GKM1" s="243"/>
      <c r="GKN1" s="243"/>
      <c r="GKO1" s="243"/>
      <c r="GKP1" s="243"/>
      <c r="GKQ1" s="243"/>
      <c r="GKR1" s="243"/>
      <c r="GKS1" s="243"/>
      <c r="GKT1" s="243"/>
      <c r="GKU1" s="243"/>
      <c r="GKV1" s="243"/>
      <c r="GKW1" s="243"/>
      <c r="GKX1" s="243"/>
      <c r="GKY1" s="243"/>
      <c r="GKZ1" s="243"/>
      <c r="GLA1" s="243"/>
      <c r="GLB1" s="243"/>
      <c r="GLC1" s="243"/>
      <c r="GLD1" s="243"/>
      <c r="GLE1" s="243"/>
      <c r="GLF1" s="243"/>
      <c r="GLG1" s="243"/>
      <c r="GLH1" s="243"/>
      <c r="GLI1" s="243"/>
      <c r="GLJ1" s="243"/>
      <c r="GLK1" s="243"/>
      <c r="GLL1" s="243"/>
      <c r="GLM1" s="243"/>
      <c r="GLN1" s="243"/>
      <c r="GLO1" s="243"/>
      <c r="GLP1" s="243"/>
      <c r="GLQ1" s="243"/>
      <c r="GLR1" s="243"/>
      <c r="GLS1" s="243"/>
      <c r="GLT1" s="243"/>
      <c r="GLU1" s="243"/>
      <c r="GLV1" s="243"/>
      <c r="GLW1" s="243"/>
      <c r="GLX1" s="243"/>
      <c r="GLY1" s="243"/>
      <c r="GLZ1" s="243"/>
      <c r="GMA1" s="243"/>
      <c r="GMB1" s="243"/>
      <c r="GMC1" s="243"/>
      <c r="GMD1" s="243"/>
      <c r="GME1" s="243"/>
      <c r="GMF1" s="243"/>
      <c r="GMG1" s="243"/>
      <c r="GMH1" s="243"/>
      <c r="GMI1" s="243"/>
      <c r="GMJ1" s="243"/>
      <c r="GMK1" s="243"/>
      <c r="GML1" s="243"/>
      <c r="GMM1" s="243"/>
      <c r="GMN1" s="243"/>
      <c r="GMO1" s="243"/>
      <c r="GMP1" s="243"/>
      <c r="GMQ1" s="243"/>
      <c r="GMR1" s="243"/>
      <c r="GMS1" s="243"/>
      <c r="GMT1" s="243"/>
      <c r="GMU1" s="243"/>
      <c r="GMV1" s="243"/>
      <c r="GMW1" s="243"/>
      <c r="GMX1" s="243"/>
      <c r="GMY1" s="243"/>
      <c r="GMZ1" s="243"/>
      <c r="GNA1" s="243"/>
      <c r="GNB1" s="243"/>
      <c r="GNC1" s="243"/>
      <c r="GND1" s="243"/>
      <c r="GNE1" s="243"/>
      <c r="GNF1" s="243"/>
      <c r="GNG1" s="243"/>
      <c r="GNH1" s="243"/>
      <c r="GNI1" s="243"/>
      <c r="GNJ1" s="243"/>
      <c r="GNK1" s="243"/>
      <c r="GNL1" s="243"/>
      <c r="GNM1" s="243"/>
      <c r="GNN1" s="243"/>
      <c r="GNO1" s="243"/>
      <c r="GNP1" s="243"/>
      <c r="GNQ1" s="243"/>
      <c r="GNR1" s="243"/>
      <c r="GNS1" s="243"/>
      <c r="GNT1" s="243"/>
      <c r="GNU1" s="243"/>
      <c r="GNV1" s="243"/>
      <c r="GNW1" s="243"/>
      <c r="GNX1" s="243"/>
      <c r="GNY1" s="243"/>
      <c r="GNZ1" s="243"/>
      <c r="GOA1" s="243"/>
      <c r="GOB1" s="243"/>
      <c r="GOC1" s="243"/>
      <c r="GOD1" s="243"/>
      <c r="GOE1" s="243"/>
      <c r="GOF1" s="243"/>
      <c r="GOG1" s="243"/>
      <c r="GOH1" s="243"/>
      <c r="GOI1" s="243"/>
      <c r="GOJ1" s="243"/>
      <c r="GOK1" s="243"/>
      <c r="GOL1" s="243"/>
      <c r="GOM1" s="243"/>
      <c r="GON1" s="243"/>
      <c r="GOO1" s="243"/>
      <c r="GOP1" s="243"/>
      <c r="GOQ1" s="243"/>
      <c r="GOR1" s="243"/>
      <c r="GOS1" s="243"/>
      <c r="GOT1" s="243"/>
      <c r="GOU1" s="243"/>
      <c r="GOV1" s="243"/>
      <c r="GOW1" s="243"/>
      <c r="GOX1" s="243"/>
      <c r="GOY1" s="243"/>
      <c r="GOZ1" s="243"/>
      <c r="GPA1" s="243"/>
      <c r="GPB1" s="243"/>
      <c r="GPC1" s="243"/>
      <c r="GPD1" s="243"/>
      <c r="GPE1" s="243"/>
      <c r="GPF1" s="243"/>
      <c r="GPG1" s="243"/>
      <c r="GPH1" s="243"/>
      <c r="GPI1" s="243"/>
      <c r="GPJ1" s="243"/>
      <c r="GPK1" s="243"/>
      <c r="GPL1" s="243"/>
      <c r="GPM1" s="243"/>
      <c r="GPN1" s="243"/>
      <c r="GPO1" s="243"/>
      <c r="GPP1" s="243"/>
      <c r="GPQ1" s="243"/>
      <c r="GPR1" s="243"/>
      <c r="GPS1" s="243"/>
      <c r="GPT1" s="243"/>
      <c r="GPU1" s="243"/>
      <c r="GPV1" s="243"/>
      <c r="GPW1" s="243"/>
      <c r="GPX1" s="243"/>
      <c r="GPY1" s="243"/>
      <c r="GPZ1" s="243"/>
      <c r="GQA1" s="243"/>
      <c r="GQB1" s="243"/>
      <c r="GQC1" s="243"/>
      <c r="GQD1" s="243"/>
      <c r="GQE1" s="243"/>
      <c r="GQF1" s="243"/>
      <c r="GQG1" s="243"/>
      <c r="GQH1" s="243"/>
      <c r="GQI1" s="243"/>
      <c r="GQJ1" s="243"/>
      <c r="GQK1" s="243"/>
      <c r="GQL1" s="243"/>
      <c r="GQM1" s="243"/>
      <c r="GQN1" s="243"/>
      <c r="GQO1" s="243"/>
      <c r="GQP1" s="243"/>
      <c r="GQQ1" s="243"/>
      <c r="GQR1" s="243"/>
      <c r="GQS1" s="243"/>
      <c r="GQT1" s="243"/>
      <c r="GQU1" s="243"/>
      <c r="GQV1" s="243"/>
      <c r="GQW1" s="243"/>
      <c r="GQX1" s="243"/>
      <c r="GQY1" s="243"/>
      <c r="GQZ1" s="243"/>
      <c r="GRA1" s="243"/>
      <c r="GRB1" s="243"/>
      <c r="GRC1" s="243"/>
      <c r="GRD1" s="243"/>
      <c r="GRE1" s="243"/>
      <c r="GRF1" s="243"/>
      <c r="GRG1" s="243"/>
      <c r="GRH1" s="243"/>
      <c r="GRI1" s="243"/>
      <c r="GRJ1" s="243"/>
      <c r="GRK1" s="243"/>
      <c r="GRL1" s="243"/>
      <c r="GRM1" s="243"/>
      <c r="GRN1" s="243"/>
      <c r="GRO1" s="243"/>
      <c r="GRP1" s="243"/>
      <c r="GRQ1" s="243"/>
      <c r="GRR1" s="243"/>
      <c r="GRS1" s="243"/>
      <c r="GRT1" s="243"/>
      <c r="GRU1" s="243"/>
      <c r="GRV1" s="243"/>
      <c r="GRW1" s="243"/>
      <c r="GRX1" s="243"/>
      <c r="GRY1" s="243"/>
      <c r="GRZ1" s="243"/>
      <c r="GSA1" s="243"/>
      <c r="GSB1" s="243"/>
      <c r="GSC1" s="243"/>
      <c r="GSD1" s="243"/>
      <c r="GSE1" s="243"/>
      <c r="GSF1" s="243"/>
      <c r="GSG1" s="243"/>
      <c r="GSH1" s="243"/>
      <c r="GSI1" s="243"/>
      <c r="GSJ1" s="243"/>
      <c r="GSK1" s="243"/>
      <c r="GSL1" s="243"/>
      <c r="GSM1" s="243"/>
      <c r="GSN1" s="243"/>
      <c r="GSO1" s="243"/>
      <c r="GSP1" s="243"/>
      <c r="GSQ1" s="243"/>
      <c r="GSR1" s="243"/>
      <c r="GSS1" s="243"/>
      <c r="GST1" s="243"/>
      <c r="GSU1" s="243"/>
      <c r="GSV1" s="243"/>
      <c r="GSW1" s="243"/>
      <c r="GSX1" s="243"/>
      <c r="GSY1" s="243"/>
      <c r="GSZ1" s="243"/>
      <c r="GTA1" s="243"/>
      <c r="GTB1" s="243"/>
      <c r="GTC1" s="243"/>
      <c r="GTD1" s="243"/>
      <c r="GTE1" s="243"/>
      <c r="GTF1" s="243"/>
      <c r="GTG1" s="243"/>
      <c r="GTH1" s="243"/>
      <c r="GTI1" s="243"/>
      <c r="GTJ1" s="243"/>
      <c r="GTK1" s="243"/>
      <c r="GTL1" s="243"/>
      <c r="GTM1" s="243"/>
      <c r="GTN1" s="243"/>
      <c r="GTO1" s="243"/>
      <c r="GTP1" s="243"/>
      <c r="GTQ1" s="243"/>
      <c r="GTR1" s="243"/>
      <c r="GTS1" s="243"/>
      <c r="GTT1" s="243"/>
      <c r="GTU1" s="243"/>
      <c r="GTV1" s="243"/>
      <c r="GTW1" s="243"/>
      <c r="GTX1" s="243"/>
      <c r="GTY1" s="243"/>
      <c r="GTZ1" s="243"/>
      <c r="GUA1" s="243"/>
      <c r="GUB1" s="243"/>
      <c r="GUC1" s="243"/>
      <c r="GUD1" s="243"/>
      <c r="GUE1" s="243"/>
      <c r="GUF1" s="243"/>
      <c r="GUG1" s="243"/>
      <c r="GUH1" s="243"/>
      <c r="GUI1" s="243"/>
      <c r="GUJ1" s="243"/>
      <c r="GUK1" s="243"/>
      <c r="GUL1" s="243"/>
      <c r="GUM1" s="243"/>
      <c r="GUN1" s="243"/>
      <c r="GUO1" s="243"/>
      <c r="GUP1" s="243"/>
      <c r="GUQ1" s="243"/>
      <c r="GUR1" s="243"/>
      <c r="GUS1" s="243"/>
      <c r="GUT1" s="243"/>
      <c r="GUU1" s="243"/>
      <c r="GUV1" s="243"/>
      <c r="GUW1" s="243"/>
      <c r="GUX1" s="243"/>
      <c r="GUY1" s="243"/>
      <c r="GUZ1" s="243"/>
      <c r="GVA1" s="243"/>
      <c r="GVB1" s="243"/>
      <c r="GVC1" s="243"/>
      <c r="GVD1" s="243"/>
      <c r="GVE1" s="243"/>
      <c r="GVF1" s="243"/>
      <c r="GVG1" s="243"/>
      <c r="GVH1" s="243"/>
      <c r="GVI1" s="243"/>
      <c r="GVJ1" s="243"/>
      <c r="GVK1" s="243"/>
      <c r="GVL1" s="243"/>
      <c r="GVM1" s="243"/>
      <c r="GVN1" s="243"/>
      <c r="GVO1" s="243"/>
      <c r="GVP1" s="243"/>
      <c r="GVQ1" s="243"/>
      <c r="GVR1" s="243"/>
      <c r="GVS1" s="243"/>
      <c r="GVT1" s="243"/>
      <c r="GVU1" s="243"/>
      <c r="GVV1" s="243"/>
      <c r="GVW1" s="243"/>
      <c r="GVX1" s="243"/>
      <c r="GVY1" s="243"/>
      <c r="GVZ1" s="243"/>
      <c r="GWA1" s="243"/>
      <c r="GWB1" s="243"/>
      <c r="GWC1" s="243"/>
      <c r="GWD1" s="243"/>
      <c r="GWE1" s="243"/>
      <c r="GWF1" s="243"/>
      <c r="GWG1" s="243"/>
      <c r="GWH1" s="243"/>
      <c r="GWI1" s="243"/>
      <c r="GWJ1" s="243"/>
      <c r="GWK1" s="243"/>
      <c r="GWL1" s="243"/>
      <c r="GWM1" s="243"/>
      <c r="GWN1" s="243"/>
      <c r="GWO1" s="243"/>
      <c r="GWP1" s="243"/>
      <c r="GWQ1" s="243"/>
      <c r="GWR1" s="243"/>
      <c r="GWS1" s="243"/>
      <c r="GWT1" s="243"/>
      <c r="GWU1" s="243"/>
      <c r="GWV1" s="243"/>
      <c r="GWW1" s="243"/>
      <c r="GWX1" s="243"/>
      <c r="GWY1" s="243"/>
      <c r="GWZ1" s="243"/>
      <c r="GXA1" s="243"/>
      <c r="GXB1" s="243"/>
      <c r="GXC1" s="243"/>
      <c r="GXD1" s="243"/>
      <c r="GXE1" s="243"/>
      <c r="GXF1" s="243"/>
      <c r="GXG1" s="243"/>
      <c r="GXH1" s="243"/>
      <c r="GXI1" s="243"/>
      <c r="GXJ1" s="243"/>
      <c r="GXK1" s="243"/>
      <c r="GXL1" s="243"/>
      <c r="GXM1" s="243"/>
      <c r="GXN1" s="243"/>
      <c r="GXO1" s="243"/>
      <c r="GXP1" s="243"/>
      <c r="GXQ1" s="243"/>
      <c r="GXR1" s="243"/>
      <c r="GXS1" s="243"/>
      <c r="GXT1" s="243"/>
      <c r="GXU1" s="243"/>
      <c r="GXV1" s="243"/>
      <c r="GXW1" s="243"/>
      <c r="GXX1" s="243"/>
      <c r="GXY1" s="243"/>
      <c r="GXZ1" s="243"/>
      <c r="GYA1" s="243"/>
      <c r="GYB1" s="243"/>
      <c r="GYC1" s="243"/>
      <c r="GYD1" s="243"/>
      <c r="GYE1" s="243"/>
      <c r="GYF1" s="243"/>
      <c r="GYG1" s="243"/>
      <c r="GYH1" s="243"/>
      <c r="GYI1" s="243"/>
      <c r="GYJ1" s="243"/>
      <c r="GYK1" s="243"/>
      <c r="GYL1" s="243"/>
      <c r="GYM1" s="243"/>
      <c r="GYN1" s="243"/>
      <c r="GYO1" s="243"/>
      <c r="GYP1" s="243"/>
      <c r="GYQ1" s="243"/>
      <c r="GYR1" s="243"/>
      <c r="GYS1" s="243"/>
      <c r="GYT1" s="243"/>
      <c r="GYU1" s="243"/>
      <c r="GYV1" s="243"/>
      <c r="GYW1" s="243"/>
      <c r="GYX1" s="243"/>
      <c r="GYY1" s="243"/>
      <c r="GYZ1" s="243"/>
      <c r="GZA1" s="243"/>
      <c r="GZB1" s="243"/>
      <c r="GZC1" s="243"/>
      <c r="GZD1" s="243"/>
      <c r="GZE1" s="243"/>
      <c r="GZF1" s="243"/>
      <c r="GZG1" s="243"/>
      <c r="GZH1" s="243"/>
      <c r="GZI1" s="243"/>
      <c r="GZJ1" s="243"/>
      <c r="GZK1" s="243"/>
      <c r="GZL1" s="243"/>
      <c r="GZM1" s="243"/>
      <c r="GZN1" s="243"/>
      <c r="GZO1" s="243"/>
      <c r="GZP1" s="243"/>
      <c r="GZQ1" s="243"/>
      <c r="GZR1" s="243"/>
      <c r="GZS1" s="243"/>
      <c r="GZT1" s="243"/>
      <c r="GZU1" s="243"/>
      <c r="GZV1" s="243"/>
      <c r="GZW1" s="243"/>
      <c r="GZX1" s="243"/>
      <c r="GZY1" s="243"/>
      <c r="GZZ1" s="243"/>
      <c r="HAA1" s="243"/>
      <c r="HAB1" s="243"/>
      <c r="HAC1" s="243"/>
      <c r="HAD1" s="243"/>
      <c r="HAE1" s="243"/>
      <c r="HAF1" s="243"/>
      <c r="HAG1" s="243"/>
      <c r="HAH1" s="243"/>
      <c r="HAI1" s="243"/>
      <c r="HAJ1" s="243"/>
      <c r="HAK1" s="243"/>
      <c r="HAL1" s="243"/>
      <c r="HAM1" s="243"/>
      <c r="HAN1" s="243"/>
      <c r="HAO1" s="243"/>
      <c r="HAP1" s="243"/>
      <c r="HAQ1" s="243"/>
      <c r="HAR1" s="243"/>
      <c r="HAS1" s="243"/>
      <c r="HAT1" s="243"/>
      <c r="HAU1" s="243"/>
      <c r="HAV1" s="243"/>
      <c r="HAW1" s="243"/>
      <c r="HAX1" s="243"/>
      <c r="HAY1" s="243"/>
      <c r="HAZ1" s="243"/>
      <c r="HBA1" s="243"/>
      <c r="HBB1" s="243"/>
      <c r="HBC1" s="243"/>
      <c r="HBD1" s="243"/>
      <c r="HBE1" s="243"/>
      <c r="HBF1" s="243"/>
      <c r="HBG1" s="243"/>
      <c r="HBH1" s="243"/>
      <c r="HBI1" s="243"/>
      <c r="HBJ1" s="243"/>
      <c r="HBK1" s="243"/>
      <c r="HBL1" s="243"/>
      <c r="HBM1" s="243"/>
      <c r="HBN1" s="243"/>
      <c r="HBO1" s="243"/>
      <c r="HBP1" s="243"/>
      <c r="HBQ1" s="243"/>
      <c r="HBR1" s="243"/>
      <c r="HBS1" s="243"/>
      <c r="HBT1" s="243"/>
      <c r="HBU1" s="243"/>
      <c r="HBV1" s="243"/>
      <c r="HBW1" s="243"/>
      <c r="HBX1" s="243"/>
      <c r="HBY1" s="243"/>
      <c r="HBZ1" s="243"/>
      <c r="HCA1" s="243"/>
      <c r="HCB1" s="243"/>
      <c r="HCC1" s="243"/>
      <c r="HCD1" s="243"/>
      <c r="HCE1" s="243"/>
      <c r="HCF1" s="243"/>
      <c r="HCG1" s="243"/>
      <c r="HCH1" s="243"/>
      <c r="HCI1" s="243"/>
      <c r="HCJ1" s="243"/>
      <c r="HCK1" s="243"/>
      <c r="HCL1" s="243"/>
      <c r="HCM1" s="243"/>
      <c r="HCN1" s="243"/>
      <c r="HCO1" s="243"/>
      <c r="HCP1" s="243"/>
      <c r="HCQ1" s="243"/>
      <c r="HCR1" s="243"/>
      <c r="HCS1" s="243"/>
      <c r="HCT1" s="243"/>
      <c r="HCU1" s="243"/>
      <c r="HCV1" s="243"/>
      <c r="HCW1" s="243"/>
      <c r="HCX1" s="243"/>
      <c r="HCY1" s="243"/>
      <c r="HCZ1" s="243"/>
      <c r="HDA1" s="243"/>
      <c r="HDB1" s="243"/>
      <c r="HDC1" s="243"/>
      <c r="HDD1" s="243"/>
      <c r="HDE1" s="243"/>
      <c r="HDF1" s="243"/>
      <c r="HDG1" s="243"/>
      <c r="HDH1" s="243"/>
      <c r="HDI1" s="243"/>
      <c r="HDJ1" s="243"/>
      <c r="HDK1" s="243"/>
      <c r="HDL1" s="243"/>
      <c r="HDM1" s="243"/>
      <c r="HDN1" s="243"/>
      <c r="HDO1" s="243"/>
      <c r="HDP1" s="243"/>
      <c r="HDQ1" s="243"/>
      <c r="HDR1" s="243"/>
      <c r="HDS1" s="243"/>
      <c r="HDT1" s="243"/>
      <c r="HDU1" s="243"/>
      <c r="HDV1" s="243"/>
      <c r="HDW1" s="243"/>
      <c r="HDX1" s="243"/>
      <c r="HDY1" s="243"/>
      <c r="HDZ1" s="243"/>
      <c r="HEA1" s="243"/>
      <c r="HEB1" s="243"/>
      <c r="HEC1" s="243"/>
      <c r="HED1" s="243"/>
      <c r="HEE1" s="243"/>
      <c r="HEF1" s="243"/>
      <c r="HEG1" s="243"/>
      <c r="HEH1" s="243"/>
      <c r="HEI1" s="243"/>
      <c r="HEJ1" s="243"/>
      <c r="HEK1" s="243"/>
      <c r="HEL1" s="243"/>
      <c r="HEM1" s="243"/>
      <c r="HEN1" s="243"/>
      <c r="HEO1" s="243"/>
      <c r="HEP1" s="243"/>
      <c r="HEQ1" s="243"/>
      <c r="HER1" s="243"/>
      <c r="HES1" s="243"/>
      <c r="HET1" s="243"/>
      <c r="HEU1" s="243"/>
      <c r="HEV1" s="243"/>
      <c r="HEW1" s="243"/>
      <c r="HEX1" s="243"/>
      <c r="HEY1" s="243"/>
      <c r="HEZ1" s="243"/>
      <c r="HFA1" s="243"/>
      <c r="HFB1" s="243"/>
      <c r="HFC1" s="243"/>
      <c r="HFD1" s="243"/>
      <c r="HFE1" s="243"/>
      <c r="HFF1" s="243"/>
      <c r="HFG1" s="243"/>
      <c r="HFH1" s="243"/>
      <c r="HFI1" s="243"/>
      <c r="HFJ1" s="243"/>
      <c r="HFK1" s="243"/>
      <c r="HFL1" s="243"/>
      <c r="HFM1" s="243"/>
      <c r="HFN1" s="243"/>
      <c r="HFO1" s="243"/>
      <c r="HFP1" s="243"/>
      <c r="HFQ1" s="243"/>
      <c r="HFR1" s="243"/>
      <c r="HFS1" s="243"/>
      <c r="HFT1" s="243"/>
      <c r="HFU1" s="243"/>
      <c r="HFV1" s="243"/>
      <c r="HFW1" s="243"/>
      <c r="HFX1" s="243"/>
      <c r="HFY1" s="243"/>
      <c r="HFZ1" s="243"/>
      <c r="HGA1" s="243"/>
      <c r="HGB1" s="243"/>
      <c r="HGC1" s="243"/>
      <c r="HGD1" s="243"/>
      <c r="HGE1" s="243"/>
      <c r="HGF1" s="243"/>
      <c r="HGG1" s="243"/>
      <c r="HGH1" s="243"/>
      <c r="HGI1" s="243"/>
      <c r="HGJ1" s="243"/>
      <c r="HGK1" s="243"/>
      <c r="HGL1" s="243"/>
      <c r="HGM1" s="243"/>
      <c r="HGN1" s="243"/>
      <c r="HGO1" s="243"/>
      <c r="HGP1" s="243"/>
      <c r="HGQ1" s="243"/>
      <c r="HGR1" s="243"/>
      <c r="HGS1" s="243"/>
      <c r="HGT1" s="243"/>
      <c r="HGU1" s="243"/>
      <c r="HGV1" s="243"/>
      <c r="HGW1" s="243"/>
      <c r="HGX1" s="243"/>
      <c r="HGY1" s="243"/>
      <c r="HGZ1" s="243"/>
      <c r="HHA1" s="243"/>
      <c r="HHB1" s="243"/>
      <c r="HHC1" s="243"/>
      <c r="HHD1" s="243"/>
      <c r="HHE1" s="243"/>
      <c r="HHF1" s="243"/>
      <c r="HHG1" s="243"/>
      <c r="HHH1" s="243"/>
      <c r="HHI1" s="243"/>
      <c r="HHJ1" s="243"/>
      <c r="HHK1" s="243"/>
      <c r="HHL1" s="243"/>
      <c r="HHM1" s="243"/>
      <c r="HHN1" s="243"/>
      <c r="HHO1" s="243"/>
      <c r="HHP1" s="243"/>
      <c r="HHQ1" s="243"/>
      <c r="HHR1" s="243"/>
      <c r="HHS1" s="243"/>
      <c r="HHT1" s="243"/>
      <c r="HHU1" s="243"/>
      <c r="HHV1" s="243"/>
      <c r="HHW1" s="243"/>
      <c r="HHX1" s="243"/>
      <c r="HHY1" s="243"/>
      <c r="HHZ1" s="243"/>
      <c r="HIA1" s="243"/>
      <c r="HIB1" s="243"/>
      <c r="HIC1" s="243"/>
      <c r="HID1" s="243"/>
      <c r="HIE1" s="243"/>
      <c r="HIF1" s="243"/>
      <c r="HIG1" s="243"/>
      <c r="HIH1" s="243"/>
      <c r="HII1" s="243"/>
      <c r="HIJ1" s="243"/>
      <c r="HIK1" s="243"/>
      <c r="HIL1" s="243"/>
      <c r="HIM1" s="243"/>
      <c r="HIN1" s="243"/>
      <c r="HIO1" s="243"/>
      <c r="HIP1" s="243"/>
      <c r="HIQ1" s="243"/>
      <c r="HIR1" s="243"/>
      <c r="HIS1" s="243"/>
      <c r="HIT1" s="243"/>
      <c r="HIU1" s="243"/>
      <c r="HIV1" s="243"/>
      <c r="HIW1" s="243"/>
      <c r="HIX1" s="243"/>
      <c r="HIY1" s="243"/>
      <c r="HIZ1" s="243"/>
      <c r="HJA1" s="243"/>
      <c r="HJB1" s="243"/>
      <c r="HJC1" s="243"/>
      <c r="HJD1" s="243"/>
      <c r="HJE1" s="243"/>
      <c r="HJF1" s="243"/>
      <c r="HJG1" s="243"/>
      <c r="HJH1" s="243"/>
      <c r="HJI1" s="243"/>
      <c r="HJJ1" s="243"/>
      <c r="HJK1" s="243"/>
      <c r="HJL1" s="243"/>
      <c r="HJM1" s="243"/>
      <c r="HJN1" s="243"/>
      <c r="HJO1" s="243"/>
      <c r="HJP1" s="243"/>
      <c r="HJQ1" s="243"/>
      <c r="HJR1" s="243"/>
      <c r="HJS1" s="243"/>
      <c r="HJT1" s="243"/>
      <c r="HJU1" s="243"/>
      <c r="HJV1" s="243"/>
      <c r="HJW1" s="243"/>
      <c r="HJX1" s="243"/>
      <c r="HJY1" s="243"/>
      <c r="HJZ1" s="243"/>
      <c r="HKA1" s="243"/>
      <c r="HKB1" s="243"/>
      <c r="HKC1" s="243"/>
      <c r="HKD1" s="243"/>
      <c r="HKE1" s="243"/>
      <c r="HKF1" s="243"/>
      <c r="HKG1" s="243"/>
      <c r="HKH1" s="243"/>
      <c r="HKI1" s="243"/>
      <c r="HKJ1" s="243"/>
      <c r="HKK1" s="243"/>
      <c r="HKL1" s="243"/>
      <c r="HKM1" s="243"/>
      <c r="HKN1" s="243"/>
      <c r="HKO1" s="243"/>
      <c r="HKP1" s="243"/>
      <c r="HKQ1" s="243"/>
      <c r="HKR1" s="243"/>
      <c r="HKS1" s="243"/>
      <c r="HKT1" s="243"/>
      <c r="HKU1" s="243"/>
      <c r="HKV1" s="243"/>
      <c r="HKW1" s="243"/>
      <c r="HKX1" s="243"/>
      <c r="HKY1" s="243"/>
      <c r="HKZ1" s="243"/>
      <c r="HLA1" s="243"/>
      <c r="HLB1" s="243"/>
      <c r="HLC1" s="243"/>
      <c r="HLD1" s="243"/>
      <c r="HLE1" s="243"/>
      <c r="HLF1" s="243"/>
      <c r="HLG1" s="243"/>
      <c r="HLH1" s="243"/>
      <c r="HLI1" s="243"/>
      <c r="HLJ1" s="243"/>
      <c r="HLK1" s="243"/>
      <c r="HLL1" s="243"/>
      <c r="HLM1" s="243"/>
      <c r="HLN1" s="243"/>
      <c r="HLO1" s="243"/>
      <c r="HLP1" s="243"/>
      <c r="HLQ1" s="243"/>
      <c r="HLR1" s="243"/>
      <c r="HLS1" s="243"/>
      <c r="HLT1" s="243"/>
      <c r="HLU1" s="243"/>
      <c r="HLV1" s="243"/>
      <c r="HLW1" s="243"/>
      <c r="HLX1" s="243"/>
      <c r="HLY1" s="243"/>
      <c r="HLZ1" s="243"/>
      <c r="HMA1" s="243"/>
      <c r="HMB1" s="243"/>
      <c r="HMC1" s="243"/>
      <c r="HMD1" s="243"/>
      <c r="HME1" s="243"/>
      <c r="HMF1" s="243"/>
      <c r="HMG1" s="243"/>
      <c r="HMH1" s="243"/>
      <c r="HMI1" s="243"/>
      <c r="HMJ1" s="243"/>
      <c r="HMK1" s="243"/>
      <c r="HML1" s="243"/>
      <c r="HMM1" s="243"/>
      <c r="HMN1" s="243"/>
      <c r="HMO1" s="243"/>
      <c r="HMP1" s="243"/>
      <c r="HMQ1" s="243"/>
      <c r="HMR1" s="243"/>
      <c r="HMS1" s="243"/>
      <c r="HMT1" s="243"/>
      <c r="HMU1" s="243"/>
      <c r="HMV1" s="243"/>
      <c r="HMW1" s="243"/>
      <c r="HMX1" s="243"/>
      <c r="HMY1" s="243"/>
      <c r="HMZ1" s="243"/>
      <c r="HNA1" s="243"/>
      <c r="HNB1" s="243"/>
      <c r="HNC1" s="243"/>
      <c r="HND1" s="243"/>
      <c r="HNE1" s="243"/>
      <c r="HNF1" s="243"/>
      <c r="HNG1" s="243"/>
      <c r="HNH1" s="243"/>
      <c r="HNI1" s="243"/>
      <c r="HNJ1" s="243"/>
      <c r="HNK1" s="243"/>
      <c r="HNL1" s="243"/>
      <c r="HNM1" s="243"/>
      <c r="HNN1" s="243"/>
      <c r="HNO1" s="243"/>
      <c r="HNP1" s="243"/>
      <c r="HNQ1" s="243"/>
      <c r="HNR1" s="243"/>
      <c r="HNS1" s="243"/>
      <c r="HNT1" s="243"/>
      <c r="HNU1" s="243"/>
      <c r="HNV1" s="243"/>
      <c r="HNW1" s="243"/>
      <c r="HNX1" s="243"/>
      <c r="HNY1" s="243"/>
      <c r="HNZ1" s="243"/>
      <c r="HOA1" s="243"/>
      <c r="HOB1" s="243"/>
      <c r="HOC1" s="243"/>
      <c r="HOD1" s="243"/>
      <c r="HOE1" s="243"/>
      <c r="HOF1" s="243"/>
      <c r="HOG1" s="243"/>
      <c r="HOH1" s="243"/>
      <c r="HOI1" s="243"/>
      <c r="HOJ1" s="243"/>
      <c r="HOK1" s="243"/>
      <c r="HOL1" s="243"/>
      <c r="HOM1" s="243"/>
      <c r="HON1" s="243"/>
      <c r="HOO1" s="243"/>
      <c r="HOP1" s="243"/>
      <c r="HOQ1" s="243"/>
      <c r="HOR1" s="243"/>
      <c r="HOS1" s="243"/>
      <c r="HOT1" s="243"/>
      <c r="HOU1" s="243"/>
      <c r="HOV1" s="243"/>
      <c r="HOW1" s="243"/>
      <c r="HOX1" s="243"/>
      <c r="HOY1" s="243"/>
      <c r="HOZ1" s="243"/>
      <c r="HPA1" s="243"/>
      <c r="HPB1" s="243"/>
      <c r="HPC1" s="243"/>
      <c r="HPD1" s="243"/>
      <c r="HPE1" s="243"/>
      <c r="HPF1" s="243"/>
      <c r="HPG1" s="243"/>
      <c r="HPH1" s="243"/>
      <c r="HPI1" s="243"/>
      <c r="HPJ1" s="243"/>
      <c r="HPK1" s="243"/>
      <c r="HPL1" s="243"/>
      <c r="HPM1" s="243"/>
      <c r="HPN1" s="243"/>
      <c r="HPO1" s="243"/>
      <c r="HPP1" s="243"/>
      <c r="HPQ1" s="243"/>
      <c r="HPR1" s="243"/>
      <c r="HPS1" s="243"/>
      <c r="HPT1" s="243"/>
      <c r="HPU1" s="243"/>
      <c r="HPV1" s="243"/>
      <c r="HPW1" s="243"/>
      <c r="HPX1" s="243"/>
      <c r="HPY1" s="243"/>
      <c r="HPZ1" s="243"/>
      <c r="HQA1" s="243"/>
      <c r="HQB1" s="243"/>
      <c r="HQC1" s="243"/>
      <c r="HQD1" s="243"/>
      <c r="HQE1" s="243"/>
      <c r="HQF1" s="243"/>
      <c r="HQG1" s="243"/>
      <c r="HQH1" s="243"/>
      <c r="HQI1" s="243"/>
      <c r="HQJ1" s="243"/>
      <c r="HQK1" s="243"/>
      <c r="HQL1" s="243"/>
      <c r="HQM1" s="243"/>
      <c r="HQN1" s="243"/>
      <c r="HQO1" s="243"/>
      <c r="HQP1" s="243"/>
      <c r="HQQ1" s="243"/>
      <c r="HQR1" s="243"/>
      <c r="HQS1" s="243"/>
      <c r="HQT1" s="243"/>
      <c r="HQU1" s="243"/>
      <c r="HQV1" s="243"/>
      <c r="HQW1" s="243"/>
      <c r="HQX1" s="243"/>
      <c r="HQY1" s="243"/>
      <c r="HQZ1" s="243"/>
      <c r="HRA1" s="243"/>
      <c r="HRB1" s="243"/>
      <c r="HRC1" s="243"/>
      <c r="HRD1" s="243"/>
      <c r="HRE1" s="243"/>
      <c r="HRF1" s="243"/>
      <c r="HRG1" s="243"/>
      <c r="HRH1" s="243"/>
      <c r="HRI1" s="243"/>
      <c r="HRJ1" s="243"/>
      <c r="HRK1" s="243"/>
      <c r="HRL1" s="243"/>
      <c r="HRM1" s="243"/>
      <c r="HRN1" s="243"/>
      <c r="HRO1" s="243"/>
      <c r="HRP1" s="243"/>
      <c r="HRQ1" s="243"/>
      <c r="HRR1" s="243"/>
      <c r="HRS1" s="243"/>
      <c r="HRT1" s="243"/>
      <c r="HRU1" s="243"/>
      <c r="HRV1" s="243"/>
      <c r="HRW1" s="243"/>
      <c r="HRX1" s="243"/>
      <c r="HRY1" s="243"/>
      <c r="HRZ1" s="243"/>
      <c r="HSA1" s="243"/>
      <c r="HSB1" s="243"/>
      <c r="HSC1" s="243"/>
      <c r="HSD1" s="243"/>
      <c r="HSE1" s="243"/>
      <c r="HSF1" s="243"/>
      <c r="HSG1" s="243"/>
      <c r="HSH1" s="243"/>
      <c r="HSI1" s="243"/>
      <c r="HSJ1" s="243"/>
      <c r="HSK1" s="243"/>
      <c r="HSL1" s="243"/>
      <c r="HSM1" s="243"/>
      <c r="HSN1" s="243"/>
      <c r="HSO1" s="243"/>
      <c r="HSP1" s="243"/>
      <c r="HSQ1" s="243"/>
      <c r="HSR1" s="243"/>
      <c r="HSS1" s="243"/>
      <c r="HST1" s="243"/>
      <c r="HSU1" s="243"/>
      <c r="HSV1" s="243"/>
      <c r="HSW1" s="243"/>
      <c r="HSX1" s="243"/>
      <c r="HSY1" s="243"/>
      <c r="HSZ1" s="243"/>
      <c r="HTA1" s="243"/>
      <c r="HTB1" s="243"/>
      <c r="HTC1" s="243"/>
      <c r="HTD1" s="243"/>
      <c r="HTE1" s="243"/>
      <c r="HTF1" s="243"/>
      <c r="HTG1" s="243"/>
      <c r="HTH1" s="243"/>
      <c r="HTI1" s="243"/>
      <c r="HTJ1" s="243"/>
      <c r="HTK1" s="243"/>
      <c r="HTL1" s="243"/>
      <c r="HTM1" s="243"/>
      <c r="HTN1" s="243"/>
      <c r="HTO1" s="243"/>
      <c r="HTP1" s="243"/>
      <c r="HTQ1" s="243"/>
      <c r="HTR1" s="243"/>
      <c r="HTS1" s="243"/>
      <c r="HTT1" s="243"/>
      <c r="HTU1" s="243"/>
      <c r="HTV1" s="243"/>
      <c r="HTW1" s="243"/>
      <c r="HTX1" s="243"/>
      <c r="HTY1" s="243"/>
      <c r="HTZ1" s="243"/>
      <c r="HUA1" s="243"/>
      <c r="HUB1" s="243"/>
      <c r="HUC1" s="243"/>
      <c r="HUD1" s="243"/>
      <c r="HUE1" s="243"/>
      <c r="HUF1" s="243"/>
      <c r="HUG1" s="243"/>
      <c r="HUH1" s="243"/>
      <c r="HUI1" s="243"/>
      <c r="HUJ1" s="243"/>
      <c r="HUK1" s="243"/>
      <c r="HUL1" s="243"/>
      <c r="HUM1" s="243"/>
      <c r="HUN1" s="243"/>
      <c r="HUO1" s="243"/>
      <c r="HUP1" s="243"/>
      <c r="HUQ1" s="243"/>
      <c r="HUR1" s="243"/>
      <c r="HUS1" s="243"/>
      <c r="HUT1" s="243"/>
      <c r="HUU1" s="243"/>
      <c r="HUV1" s="243"/>
      <c r="HUW1" s="243"/>
      <c r="HUX1" s="243"/>
      <c r="HUY1" s="243"/>
      <c r="HUZ1" s="243"/>
      <c r="HVA1" s="243"/>
      <c r="HVB1" s="243"/>
      <c r="HVC1" s="243"/>
      <c r="HVD1" s="243"/>
      <c r="HVE1" s="243"/>
      <c r="HVF1" s="243"/>
      <c r="HVG1" s="243"/>
      <c r="HVH1" s="243"/>
      <c r="HVI1" s="243"/>
      <c r="HVJ1" s="243"/>
      <c r="HVK1" s="243"/>
      <c r="HVL1" s="243"/>
      <c r="HVM1" s="243"/>
      <c r="HVN1" s="243"/>
      <c r="HVO1" s="243"/>
      <c r="HVP1" s="243"/>
      <c r="HVQ1" s="243"/>
      <c r="HVR1" s="243"/>
      <c r="HVS1" s="243"/>
      <c r="HVT1" s="243"/>
      <c r="HVU1" s="243"/>
      <c r="HVV1" s="243"/>
      <c r="HVW1" s="243"/>
      <c r="HVX1" s="243"/>
      <c r="HVY1" s="243"/>
      <c r="HVZ1" s="243"/>
      <c r="HWA1" s="243"/>
      <c r="HWB1" s="243"/>
      <c r="HWC1" s="243"/>
      <c r="HWD1" s="243"/>
      <c r="HWE1" s="243"/>
      <c r="HWF1" s="243"/>
      <c r="HWG1" s="243"/>
      <c r="HWH1" s="243"/>
      <c r="HWI1" s="243"/>
      <c r="HWJ1" s="243"/>
      <c r="HWK1" s="243"/>
      <c r="HWL1" s="243"/>
      <c r="HWM1" s="243"/>
      <c r="HWN1" s="243"/>
      <c r="HWO1" s="243"/>
      <c r="HWP1" s="243"/>
      <c r="HWQ1" s="243"/>
      <c r="HWR1" s="243"/>
      <c r="HWS1" s="243"/>
      <c r="HWT1" s="243"/>
      <c r="HWU1" s="243"/>
      <c r="HWV1" s="243"/>
      <c r="HWW1" s="243"/>
      <c r="HWX1" s="243"/>
      <c r="HWY1" s="243"/>
      <c r="HWZ1" s="243"/>
      <c r="HXA1" s="243"/>
      <c r="HXB1" s="243"/>
      <c r="HXC1" s="243"/>
      <c r="HXD1" s="243"/>
      <c r="HXE1" s="243"/>
      <c r="HXF1" s="243"/>
      <c r="HXG1" s="243"/>
      <c r="HXH1" s="243"/>
      <c r="HXI1" s="243"/>
      <c r="HXJ1" s="243"/>
      <c r="HXK1" s="243"/>
      <c r="HXL1" s="243"/>
      <c r="HXM1" s="243"/>
      <c r="HXN1" s="243"/>
      <c r="HXO1" s="243"/>
      <c r="HXP1" s="243"/>
      <c r="HXQ1" s="243"/>
      <c r="HXR1" s="243"/>
      <c r="HXS1" s="243"/>
      <c r="HXT1" s="243"/>
      <c r="HXU1" s="243"/>
      <c r="HXV1" s="243"/>
      <c r="HXW1" s="243"/>
      <c r="HXX1" s="243"/>
      <c r="HXY1" s="243"/>
      <c r="HXZ1" s="243"/>
      <c r="HYA1" s="243"/>
      <c r="HYB1" s="243"/>
      <c r="HYC1" s="243"/>
      <c r="HYD1" s="243"/>
      <c r="HYE1" s="243"/>
      <c r="HYF1" s="243"/>
      <c r="HYG1" s="243"/>
      <c r="HYH1" s="243"/>
      <c r="HYI1" s="243"/>
      <c r="HYJ1" s="243"/>
      <c r="HYK1" s="243"/>
      <c r="HYL1" s="243"/>
      <c r="HYM1" s="243"/>
      <c r="HYN1" s="243"/>
      <c r="HYO1" s="243"/>
      <c r="HYP1" s="243"/>
      <c r="HYQ1" s="243"/>
      <c r="HYR1" s="243"/>
      <c r="HYS1" s="243"/>
      <c r="HYT1" s="243"/>
      <c r="HYU1" s="243"/>
      <c r="HYV1" s="243"/>
      <c r="HYW1" s="243"/>
      <c r="HYX1" s="243"/>
      <c r="HYY1" s="243"/>
      <c r="HYZ1" s="243"/>
      <c r="HZA1" s="243"/>
      <c r="HZB1" s="243"/>
      <c r="HZC1" s="243"/>
      <c r="HZD1" s="243"/>
      <c r="HZE1" s="243"/>
      <c r="HZF1" s="243"/>
      <c r="HZG1" s="243"/>
      <c r="HZH1" s="243"/>
      <c r="HZI1" s="243"/>
      <c r="HZJ1" s="243"/>
      <c r="HZK1" s="243"/>
      <c r="HZL1" s="243"/>
      <c r="HZM1" s="243"/>
      <c r="HZN1" s="243"/>
      <c r="HZO1" s="243"/>
      <c r="HZP1" s="243"/>
      <c r="HZQ1" s="243"/>
      <c r="HZR1" s="243"/>
      <c r="HZS1" s="243"/>
      <c r="HZT1" s="243"/>
      <c r="HZU1" s="243"/>
      <c r="HZV1" s="243"/>
      <c r="HZW1" s="243"/>
      <c r="HZX1" s="243"/>
      <c r="HZY1" s="243"/>
      <c r="HZZ1" s="243"/>
      <c r="IAA1" s="243"/>
      <c r="IAB1" s="243"/>
      <c r="IAC1" s="243"/>
      <c r="IAD1" s="243"/>
      <c r="IAE1" s="243"/>
      <c r="IAF1" s="243"/>
      <c r="IAG1" s="243"/>
      <c r="IAH1" s="243"/>
      <c r="IAI1" s="243"/>
      <c r="IAJ1" s="243"/>
      <c r="IAK1" s="243"/>
      <c r="IAL1" s="243"/>
      <c r="IAM1" s="243"/>
      <c r="IAN1" s="243"/>
      <c r="IAO1" s="243"/>
      <c r="IAP1" s="243"/>
      <c r="IAQ1" s="243"/>
      <c r="IAR1" s="243"/>
      <c r="IAS1" s="243"/>
      <c r="IAT1" s="243"/>
      <c r="IAU1" s="243"/>
      <c r="IAV1" s="243"/>
      <c r="IAW1" s="243"/>
      <c r="IAX1" s="243"/>
      <c r="IAY1" s="243"/>
      <c r="IAZ1" s="243"/>
      <c r="IBA1" s="243"/>
      <c r="IBB1" s="243"/>
      <c r="IBC1" s="243"/>
      <c r="IBD1" s="243"/>
      <c r="IBE1" s="243"/>
      <c r="IBF1" s="243"/>
      <c r="IBG1" s="243"/>
      <c r="IBH1" s="243"/>
      <c r="IBI1" s="243"/>
      <c r="IBJ1" s="243"/>
      <c r="IBK1" s="243"/>
      <c r="IBL1" s="243"/>
      <c r="IBM1" s="243"/>
      <c r="IBN1" s="243"/>
      <c r="IBO1" s="243"/>
      <c r="IBP1" s="243"/>
      <c r="IBQ1" s="243"/>
      <c r="IBR1" s="243"/>
      <c r="IBS1" s="243"/>
      <c r="IBT1" s="243"/>
      <c r="IBU1" s="243"/>
      <c r="IBV1" s="243"/>
      <c r="IBW1" s="243"/>
      <c r="IBX1" s="243"/>
      <c r="IBY1" s="243"/>
      <c r="IBZ1" s="243"/>
      <c r="ICA1" s="243"/>
      <c r="ICB1" s="243"/>
      <c r="ICC1" s="243"/>
      <c r="ICD1" s="243"/>
      <c r="ICE1" s="243"/>
      <c r="ICF1" s="243"/>
      <c r="ICG1" s="243"/>
      <c r="ICH1" s="243"/>
      <c r="ICI1" s="243"/>
      <c r="ICJ1" s="243"/>
      <c r="ICK1" s="243"/>
      <c r="ICL1" s="243"/>
      <c r="ICM1" s="243"/>
      <c r="ICN1" s="243"/>
      <c r="ICO1" s="243"/>
      <c r="ICP1" s="243"/>
      <c r="ICQ1" s="243"/>
      <c r="ICR1" s="243"/>
      <c r="ICS1" s="243"/>
      <c r="ICT1" s="243"/>
      <c r="ICU1" s="243"/>
      <c r="ICV1" s="243"/>
      <c r="ICW1" s="243"/>
      <c r="ICX1" s="243"/>
      <c r="ICY1" s="243"/>
      <c r="ICZ1" s="243"/>
      <c r="IDA1" s="243"/>
      <c r="IDB1" s="243"/>
      <c r="IDC1" s="243"/>
      <c r="IDD1" s="243"/>
      <c r="IDE1" s="243"/>
      <c r="IDF1" s="243"/>
      <c r="IDG1" s="243"/>
      <c r="IDH1" s="243"/>
      <c r="IDI1" s="243"/>
      <c r="IDJ1" s="243"/>
      <c r="IDK1" s="243"/>
      <c r="IDL1" s="243"/>
      <c r="IDM1" s="243"/>
      <c r="IDN1" s="243"/>
      <c r="IDO1" s="243"/>
      <c r="IDP1" s="243"/>
      <c r="IDQ1" s="243"/>
      <c r="IDR1" s="243"/>
      <c r="IDS1" s="243"/>
      <c r="IDT1" s="243"/>
      <c r="IDU1" s="243"/>
      <c r="IDV1" s="243"/>
      <c r="IDW1" s="243"/>
      <c r="IDX1" s="243"/>
      <c r="IDY1" s="243"/>
      <c r="IDZ1" s="243"/>
      <c r="IEA1" s="243"/>
      <c r="IEB1" s="243"/>
      <c r="IEC1" s="243"/>
      <c r="IED1" s="243"/>
      <c r="IEE1" s="243"/>
      <c r="IEF1" s="243"/>
      <c r="IEG1" s="243"/>
      <c r="IEH1" s="243"/>
      <c r="IEI1" s="243"/>
      <c r="IEJ1" s="243"/>
      <c r="IEK1" s="243"/>
      <c r="IEL1" s="243"/>
      <c r="IEM1" s="243"/>
      <c r="IEN1" s="243"/>
      <c r="IEO1" s="243"/>
      <c r="IEP1" s="243"/>
      <c r="IEQ1" s="243"/>
      <c r="IER1" s="243"/>
      <c r="IES1" s="243"/>
      <c r="IET1" s="243"/>
      <c r="IEU1" s="243"/>
      <c r="IEV1" s="243"/>
      <c r="IEW1" s="243"/>
      <c r="IEX1" s="243"/>
      <c r="IEY1" s="243"/>
      <c r="IEZ1" s="243"/>
      <c r="IFA1" s="243"/>
      <c r="IFB1" s="243"/>
      <c r="IFC1" s="243"/>
      <c r="IFD1" s="243"/>
      <c r="IFE1" s="243"/>
      <c r="IFF1" s="243"/>
      <c r="IFG1" s="243"/>
      <c r="IFH1" s="243"/>
      <c r="IFI1" s="243"/>
      <c r="IFJ1" s="243"/>
      <c r="IFK1" s="243"/>
      <c r="IFL1" s="243"/>
      <c r="IFM1" s="243"/>
      <c r="IFN1" s="243"/>
      <c r="IFO1" s="243"/>
      <c r="IFP1" s="243"/>
      <c r="IFQ1" s="243"/>
      <c r="IFR1" s="243"/>
      <c r="IFS1" s="243"/>
      <c r="IFT1" s="243"/>
      <c r="IFU1" s="243"/>
      <c r="IFV1" s="243"/>
      <c r="IFW1" s="243"/>
      <c r="IFX1" s="243"/>
      <c r="IFY1" s="243"/>
      <c r="IFZ1" s="243"/>
      <c r="IGA1" s="243"/>
      <c r="IGB1" s="243"/>
      <c r="IGC1" s="243"/>
      <c r="IGD1" s="243"/>
      <c r="IGE1" s="243"/>
      <c r="IGF1" s="243"/>
      <c r="IGG1" s="243"/>
      <c r="IGH1" s="243"/>
      <c r="IGI1" s="243"/>
      <c r="IGJ1" s="243"/>
      <c r="IGK1" s="243"/>
      <c r="IGL1" s="243"/>
      <c r="IGM1" s="243"/>
      <c r="IGN1" s="243"/>
      <c r="IGO1" s="243"/>
      <c r="IGP1" s="243"/>
      <c r="IGQ1" s="243"/>
      <c r="IGR1" s="243"/>
      <c r="IGS1" s="243"/>
      <c r="IGT1" s="243"/>
      <c r="IGU1" s="243"/>
      <c r="IGV1" s="243"/>
      <c r="IGW1" s="243"/>
      <c r="IGX1" s="243"/>
      <c r="IGY1" s="243"/>
      <c r="IGZ1" s="243"/>
      <c r="IHA1" s="243"/>
      <c r="IHB1" s="243"/>
      <c r="IHC1" s="243"/>
      <c r="IHD1" s="243"/>
      <c r="IHE1" s="243"/>
      <c r="IHF1" s="243"/>
      <c r="IHG1" s="243"/>
      <c r="IHH1" s="243"/>
      <c r="IHI1" s="243"/>
      <c r="IHJ1" s="243"/>
      <c r="IHK1" s="243"/>
      <c r="IHL1" s="243"/>
      <c r="IHM1" s="243"/>
      <c r="IHN1" s="243"/>
      <c r="IHO1" s="243"/>
      <c r="IHP1" s="243"/>
      <c r="IHQ1" s="243"/>
      <c r="IHR1" s="243"/>
      <c r="IHS1" s="243"/>
      <c r="IHT1" s="243"/>
      <c r="IHU1" s="243"/>
      <c r="IHV1" s="243"/>
      <c r="IHW1" s="243"/>
      <c r="IHX1" s="243"/>
      <c r="IHY1" s="243"/>
      <c r="IHZ1" s="243"/>
      <c r="IIA1" s="243"/>
      <c r="IIB1" s="243"/>
      <c r="IIC1" s="243"/>
      <c r="IID1" s="243"/>
      <c r="IIE1" s="243"/>
      <c r="IIF1" s="243"/>
      <c r="IIG1" s="243"/>
      <c r="IIH1" s="243"/>
      <c r="III1" s="243"/>
      <c r="IIJ1" s="243"/>
      <c r="IIK1" s="243"/>
      <c r="IIL1" s="243"/>
      <c r="IIM1" s="243"/>
      <c r="IIN1" s="243"/>
      <c r="IIO1" s="243"/>
      <c r="IIP1" s="243"/>
      <c r="IIQ1" s="243"/>
      <c r="IIR1" s="243"/>
      <c r="IIS1" s="243"/>
      <c r="IIT1" s="243"/>
      <c r="IIU1" s="243"/>
      <c r="IIV1" s="243"/>
      <c r="IIW1" s="243"/>
      <c r="IIX1" s="243"/>
      <c r="IIY1" s="243"/>
      <c r="IIZ1" s="243"/>
      <c r="IJA1" s="243"/>
      <c r="IJB1" s="243"/>
      <c r="IJC1" s="243"/>
      <c r="IJD1" s="243"/>
      <c r="IJE1" s="243"/>
      <c r="IJF1" s="243"/>
      <c r="IJG1" s="243"/>
      <c r="IJH1" s="243"/>
      <c r="IJI1" s="243"/>
      <c r="IJJ1" s="243"/>
      <c r="IJK1" s="243"/>
      <c r="IJL1" s="243"/>
      <c r="IJM1" s="243"/>
      <c r="IJN1" s="243"/>
      <c r="IJO1" s="243"/>
      <c r="IJP1" s="243"/>
      <c r="IJQ1" s="243"/>
      <c r="IJR1" s="243"/>
      <c r="IJS1" s="243"/>
      <c r="IJT1" s="243"/>
      <c r="IJU1" s="243"/>
      <c r="IJV1" s="243"/>
      <c r="IJW1" s="243"/>
      <c r="IJX1" s="243"/>
      <c r="IJY1" s="243"/>
      <c r="IJZ1" s="243"/>
      <c r="IKA1" s="243"/>
      <c r="IKB1" s="243"/>
      <c r="IKC1" s="243"/>
      <c r="IKD1" s="243"/>
      <c r="IKE1" s="243"/>
      <c r="IKF1" s="243"/>
      <c r="IKG1" s="243"/>
      <c r="IKH1" s="243"/>
      <c r="IKI1" s="243"/>
      <c r="IKJ1" s="243"/>
      <c r="IKK1" s="243"/>
      <c r="IKL1" s="243"/>
      <c r="IKM1" s="243"/>
      <c r="IKN1" s="243"/>
      <c r="IKO1" s="243"/>
      <c r="IKP1" s="243"/>
      <c r="IKQ1" s="243"/>
      <c r="IKR1" s="243"/>
      <c r="IKS1" s="243"/>
      <c r="IKT1" s="243"/>
      <c r="IKU1" s="243"/>
      <c r="IKV1" s="243"/>
      <c r="IKW1" s="243"/>
      <c r="IKX1" s="243"/>
      <c r="IKY1" s="243"/>
      <c r="IKZ1" s="243"/>
      <c r="ILA1" s="243"/>
      <c r="ILB1" s="243"/>
      <c r="ILC1" s="243"/>
      <c r="ILD1" s="243"/>
      <c r="ILE1" s="243"/>
      <c r="ILF1" s="243"/>
      <c r="ILG1" s="243"/>
      <c r="ILH1" s="243"/>
      <c r="ILI1" s="243"/>
      <c r="ILJ1" s="243"/>
      <c r="ILK1" s="243"/>
      <c r="ILL1" s="243"/>
      <c r="ILM1" s="243"/>
      <c r="ILN1" s="243"/>
      <c r="ILO1" s="243"/>
      <c r="ILP1" s="243"/>
      <c r="ILQ1" s="243"/>
      <c r="ILR1" s="243"/>
      <c r="ILS1" s="243"/>
      <c r="ILT1" s="243"/>
      <c r="ILU1" s="243"/>
      <c r="ILV1" s="243"/>
      <c r="ILW1" s="243"/>
      <c r="ILX1" s="243"/>
      <c r="ILY1" s="243"/>
      <c r="ILZ1" s="243"/>
      <c r="IMA1" s="243"/>
      <c r="IMB1" s="243"/>
      <c r="IMC1" s="243"/>
      <c r="IMD1" s="243"/>
      <c r="IME1" s="243"/>
      <c r="IMF1" s="243"/>
      <c r="IMG1" s="243"/>
      <c r="IMH1" s="243"/>
      <c r="IMI1" s="243"/>
      <c r="IMJ1" s="243"/>
      <c r="IMK1" s="243"/>
      <c r="IML1" s="243"/>
      <c r="IMM1" s="243"/>
      <c r="IMN1" s="243"/>
      <c r="IMO1" s="243"/>
      <c r="IMP1" s="243"/>
      <c r="IMQ1" s="243"/>
      <c r="IMR1" s="243"/>
      <c r="IMS1" s="243"/>
      <c r="IMT1" s="243"/>
      <c r="IMU1" s="243"/>
      <c r="IMV1" s="243"/>
      <c r="IMW1" s="243"/>
      <c r="IMX1" s="243"/>
      <c r="IMY1" s="243"/>
      <c r="IMZ1" s="243"/>
      <c r="INA1" s="243"/>
      <c r="INB1" s="243"/>
      <c r="INC1" s="243"/>
      <c r="IND1" s="243"/>
      <c r="INE1" s="243"/>
      <c r="INF1" s="243"/>
      <c r="ING1" s="243"/>
      <c r="INH1" s="243"/>
      <c r="INI1" s="243"/>
      <c r="INJ1" s="243"/>
      <c r="INK1" s="243"/>
      <c r="INL1" s="243"/>
      <c r="INM1" s="243"/>
      <c r="INN1" s="243"/>
      <c r="INO1" s="243"/>
      <c r="INP1" s="243"/>
      <c r="INQ1" s="243"/>
      <c r="INR1" s="243"/>
      <c r="INS1" s="243"/>
      <c r="INT1" s="243"/>
      <c r="INU1" s="243"/>
      <c r="INV1" s="243"/>
      <c r="INW1" s="243"/>
      <c r="INX1" s="243"/>
      <c r="INY1" s="243"/>
      <c r="INZ1" s="243"/>
      <c r="IOA1" s="243"/>
      <c r="IOB1" s="243"/>
      <c r="IOC1" s="243"/>
      <c r="IOD1" s="243"/>
      <c r="IOE1" s="243"/>
      <c r="IOF1" s="243"/>
      <c r="IOG1" s="243"/>
      <c r="IOH1" s="243"/>
      <c r="IOI1" s="243"/>
      <c r="IOJ1" s="243"/>
      <c r="IOK1" s="243"/>
      <c r="IOL1" s="243"/>
      <c r="IOM1" s="243"/>
      <c r="ION1" s="243"/>
      <c r="IOO1" s="243"/>
      <c r="IOP1" s="243"/>
      <c r="IOQ1" s="243"/>
      <c r="IOR1" s="243"/>
      <c r="IOS1" s="243"/>
      <c r="IOT1" s="243"/>
      <c r="IOU1" s="243"/>
      <c r="IOV1" s="243"/>
      <c r="IOW1" s="243"/>
      <c r="IOX1" s="243"/>
      <c r="IOY1" s="243"/>
      <c r="IOZ1" s="243"/>
      <c r="IPA1" s="243"/>
      <c r="IPB1" s="243"/>
      <c r="IPC1" s="243"/>
      <c r="IPD1" s="243"/>
      <c r="IPE1" s="243"/>
      <c r="IPF1" s="243"/>
      <c r="IPG1" s="243"/>
      <c r="IPH1" s="243"/>
      <c r="IPI1" s="243"/>
      <c r="IPJ1" s="243"/>
      <c r="IPK1" s="243"/>
      <c r="IPL1" s="243"/>
      <c r="IPM1" s="243"/>
      <c r="IPN1" s="243"/>
      <c r="IPO1" s="243"/>
      <c r="IPP1" s="243"/>
      <c r="IPQ1" s="243"/>
      <c r="IPR1" s="243"/>
      <c r="IPS1" s="243"/>
      <c r="IPT1" s="243"/>
      <c r="IPU1" s="243"/>
      <c r="IPV1" s="243"/>
      <c r="IPW1" s="243"/>
      <c r="IPX1" s="243"/>
      <c r="IPY1" s="243"/>
      <c r="IPZ1" s="243"/>
      <c r="IQA1" s="243"/>
      <c r="IQB1" s="243"/>
      <c r="IQC1" s="243"/>
      <c r="IQD1" s="243"/>
      <c r="IQE1" s="243"/>
      <c r="IQF1" s="243"/>
      <c r="IQG1" s="243"/>
      <c r="IQH1" s="243"/>
      <c r="IQI1" s="243"/>
      <c r="IQJ1" s="243"/>
      <c r="IQK1" s="243"/>
      <c r="IQL1" s="243"/>
      <c r="IQM1" s="243"/>
      <c r="IQN1" s="243"/>
      <c r="IQO1" s="243"/>
      <c r="IQP1" s="243"/>
      <c r="IQQ1" s="243"/>
      <c r="IQR1" s="243"/>
      <c r="IQS1" s="243"/>
      <c r="IQT1" s="243"/>
      <c r="IQU1" s="243"/>
      <c r="IQV1" s="243"/>
      <c r="IQW1" s="243"/>
      <c r="IQX1" s="243"/>
      <c r="IQY1" s="243"/>
      <c r="IQZ1" s="243"/>
      <c r="IRA1" s="243"/>
      <c r="IRB1" s="243"/>
      <c r="IRC1" s="243"/>
      <c r="IRD1" s="243"/>
      <c r="IRE1" s="243"/>
      <c r="IRF1" s="243"/>
      <c r="IRG1" s="243"/>
      <c r="IRH1" s="243"/>
      <c r="IRI1" s="243"/>
      <c r="IRJ1" s="243"/>
      <c r="IRK1" s="243"/>
      <c r="IRL1" s="243"/>
      <c r="IRM1" s="243"/>
      <c r="IRN1" s="243"/>
      <c r="IRO1" s="243"/>
      <c r="IRP1" s="243"/>
      <c r="IRQ1" s="243"/>
      <c r="IRR1" s="243"/>
      <c r="IRS1" s="243"/>
      <c r="IRT1" s="243"/>
      <c r="IRU1" s="243"/>
      <c r="IRV1" s="243"/>
      <c r="IRW1" s="243"/>
      <c r="IRX1" s="243"/>
      <c r="IRY1" s="243"/>
      <c r="IRZ1" s="243"/>
      <c r="ISA1" s="243"/>
      <c r="ISB1" s="243"/>
      <c r="ISC1" s="243"/>
      <c r="ISD1" s="243"/>
      <c r="ISE1" s="243"/>
      <c r="ISF1" s="243"/>
      <c r="ISG1" s="243"/>
      <c r="ISH1" s="243"/>
      <c r="ISI1" s="243"/>
      <c r="ISJ1" s="243"/>
      <c r="ISK1" s="243"/>
      <c r="ISL1" s="243"/>
      <c r="ISM1" s="243"/>
      <c r="ISN1" s="243"/>
      <c r="ISO1" s="243"/>
      <c r="ISP1" s="243"/>
      <c r="ISQ1" s="243"/>
      <c r="ISR1" s="243"/>
      <c r="ISS1" s="243"/>
      <c r="IST1" s="243"/>
      <c r="ISU1" s="243"/>
      <c r="ISV1" s="243"/>
      <c r="ISW1" s="243"/>
      <c r="ISX1" s="243"/>
      <c r="ISY1" s="243"/>
      <c r="ISZ1" s="243"/>
      <c r="ITA1" s="243"/>
      <c r="ITB1" s="243"/>
      <c r="ITC1" s="243"/>
      <c r="ITD1" s="243"/>
      <c r="ITE1" s="243"/>
      <c r="ITF1" s="243"/>
      <c r="ITG1" s="243"/>
      <c r="ITH1" s="243"/>
      <c r="ITI1" s="243"/>
      <c r="ITJ1" s="243"/>
      <c r="ITK1" s="243"/>
      <c r="ITL1" s="243"/>
      <c r="ITM1" s="243"/>
      <c r="ITN1" s="243"/>
      <c r="ITO1" s="243"/>
      <c r="ITP1" s="243"/>
      <c r="ITQ1" s="243"/>
      <c r="ITR1" s="243"/>
      <c r="ITS1" s="243"/>
      <c r="ITT1" s="243"/>
      <c r="ITU1" s="243"/>
      <c r="ITV1" s="243"/>
      <c r="ITW1" s="243"/>
      <c r="ITX1" s="243"/>
      <c r="ITY1" s="243"/>
      <c r="ITZ1" s="243"/>
      <c r="IUA1" s="243"/>
      <c r="IUB1" s="243"/>
      <c r="IUC1" s="243"/>
      <c r="IUD1" s="243"/>
      <c r="IUE1" s="243"/>
      <c r="IUF1" s="243"/>
      <c r="IUG1" s="243"/>
      <c r="IUH1" s="243"/>
      <c r="IUI1" s="243"/>
      <c r="IUJ1" s="243"/>
      <c r="IUK1" s="243"/>
      <c r="IUL1" s="243"/>
      <c r="IUM1" s="243"/>
      <c r="IUN1" s="243"/>
      <c r="IUO1" s="243"/>
      <c r="IUP1" s="243"/>
      <c r="IUQ1" s="243"/>
      <c r="IUR1" s="243"/>
      <c r="IUS1" s="243"/>
      <c r="IUT1" s="243"/>
      <c r="IUU1" s="243"/>
      <c r="IUV1" s="243"/>
      <c r="IUW1" s="243"/>
      <c r="IUX1" s="243"/>
      <c r="IUY1" s="243"/>
      <c r="IUZ1" s="243"/>
      <c r="IVA1" s="243"/>
      <c r="IVB1" s="243"/>
      <c r="IVC1" s="243"/>
      <c r="IVD1" s="243"/>
      <c r="IVE1" s="243"/>
      <c r="IVF1" s="243"/>
      <c r="IVG1" s="243"/>
      <c r="IVH1" s="243"/>
      <c r="IVI1" s="243"/>
      <c r="IVJ1" s="243"/>
      <c r="IVK1" s="243"/>
      <c r="IVL1" s="243"/>
      <c r="IVM1" s="243"/>
      <c r="IVN1" s="243"/>
      <c r="IVO1" s="243"/>
      <c r="IVP1" s="243"/>
      <c r="IVQ1" s="243"/>
      <c r="IVR1" s="243"/>
      <c r="IVS1" s="243"/>
      <c r="IVT1" s="243"/>
      <c r="IVU1" s="243"/>
      <c r="IVV1" s="243"/>
      <c r="IVW1" s="243"/>
      <c r="IVX1" s="243"/>
      <c r="IVY1" s="243"/>
      <c r="IVZ1" s="243"/>
      <c r="IWA1" s="243"/>
      <c r="IWB1" s="243"/>
      <c r="IWC1" s="243"/>
      <c r="IWD1" s="243"/>
      <c r="IWE1" s="243"/>
      <c r="IWF1" s="243"/>
      <c r="IWG1" s="243"/>
      <c r="IWH1" s="243"/>
      <c r="IWI1" s="243"/>
      <c r="IWJ1" s="243"/>
      <c r="IWK1" s="243"/>
      <c r="IWL1" s="243"/>
      <c r="IWM1" s="243"/>
      <c r="IWN1" s="243"/>
      <c r="IWO1" s="243"/>
      <c r="IWP1" s="243"/>
      <c r="IWQ1" s="243"/>
      <c r="IWR1" s="243"/>
      <c r="IWS1" s="243"/>
      <c r="IWT1" s="243"/>
      <c r="IWU1" s="243"/>
      <c r="IWV1" s="243"/>
      <c r="IWW1" s="243"/>
      <c r="IWX1" s="243"/>
      <c r="IWY1" s="243"/>
      <c r="IWZ1" s="243"/>
      <c r="IXA1" s="243"/>
      <c r="IXB1" s="243"/>
      <c r="IXC1" s="243"/>
      <c r="IXD1" s="243"/>
      <c r="IXE1" s="243"/>
      <c r="IXF1" s="243"/>
      <c r="IXG1" s="243"/>
      <c r="IXH1" s="243"/>
      <c r="IXI1" s="243"/>
      <c r="IXJ1" s="243"/>
      <c r="IXK1" s="243"/>
      <c r="IXL1" s="243"/>
      <c r="IXM1" s="243"/>
      <c r="IXN1" s="243"/>
      <c r="IXO1" s="243"/>
      <c r="IXP1" s="243"/>
      <c r="IXQ1" s="243"/>
      <c r="IXR1" s="243"/>
      <c r="IXS1" s="243"/>
      <c r="IXT1" s="243"/>
      <c r="IXU1" s="243"/>
      <c r="IXV1" s="243"/>
      <c r="IXW1" s="243"/>
      <c r="IXX1" s="243"/>
      <c r="IXY1" s="243"/>
      <c r="IXZ1" s="243"/>
      <c r="IYA1" s="243"/>
      <c r="IYB1" s="243"/>
      <c r="IYC1" s="243"/>
      <c r="IYD1" s="243"/>
      <c r="IYE1" s="243"/>
      <c r="IYF1" s="243"/>
      <c r="IYG1" s="243"/>
      <c r="IYH1" s="243"/>
      <c r="IYI1" s="243"/>
      <c r="IYJ1" s="243"/>
      <c r="IYK1" s="243"/>
      <c r="IYL1" s="243"/>
      <c r="IYM1" s="243"/>
      <c r="IYN1" s="243"/>
      <c r="IYO1" s="243"/>
      <c r="IYP1" s="243"/>
      <c r="IYQ1" s="243"/>
      <c r="IYR1" s="243"/>
      <c r="IYS1" s="243"/>
      <c r="IYT1" s="243"/>
      <c r="IYU1" s="243"/>
      <c r="IYV1" s="243"/>
      <c r="IYW1" s="243"/>
      <c r="IYX1" s="243"/>
      <c r="IYY1" s="243"/>
      <c r="IYZ1" s="243"/>
      <c r="IZA1" s="243"/>
      <c r="IZB1" s="243"/>
      <c r="IZC1" s="243"/>
      <c r="IZD1" s="243"/>
      <c r="IZE1" s="243"/>
      <c r="IZF1" s="243"/>
      <c r="IZG1" s="243"/>
      <c r="IZH1" s="243"/>
      <c r="IZI1" s="243"/>
      <c r="IZJ1" s="243"/>
      <c r="IZK1" s="243"/>
      <c r="IZL1" s="243"/>
      <c r="IZM1" s="243"/>
      <c r="IZN1" s="243"/>
      <c r="IZO1" s="243"/>
      <c r="IZP1" s="243"/>
      <c r="IZQ1" s="243"/>
      <c r="IZR1" s="243"/>
      <c r="IZS1" s="243"/>
      <c r="IZT1" s="243"/>
      <c r="IZU1" s="243"/>
      <c r="IZV1" s="243"/>
      <c r="IZW1" s="243"/>
      <c r="IZX1" s="243"/>
      <c r="IZY1" s="243"/>
      <c r="IZZ1" s="243"/>
      <c r="JAA1" s="243"/>
      <c r="JAB1" s="243"/>
      <c r="JAC1" s="243"/>
      <c r="JAD1" s="243"/>
      <c r="JAE1" s="243"/>
      <c r="JAF1" s="243"/>
      <c r="JAG1" s="243"/>
      <c r="JAH1" s="243"/>
      <c r="JAI1" s="243"/>
      <c r="JAJ1" s="243"/>
      <c r="JAK1" s="243"/>
      <c r="JAL1" s="243"/>
      <c r="JAM1" s="243"/>
      <c r="JAN1" s="243"/>
      <c r="JAO1" s="243"/>
      <c r="JAP1" s="243"/>
      <c r="JAQ1" s="243"/>
      <c r="JAR1" s="243"/>
      <c r="JAS1" s="243"/>
      <c r="JAT1" s="243"/>
      <c r="JAU1" s="243"/>
      <c r="JAV1" s="243"/>
      <c r="JAW1" s="243"/>
      <c r="JAX1" s="243"/>
      <c r="JAY1" s="243"/>
      <c r="JAZ1" s="243"/>
      <c r="JBA1" s="243"/>
      <c r="JBB1" s="243"/>
      <c r="JBC1" s="243"/>
      <c r="JBD1" s="243"/>
      <c r="JBE1" s="243"/>
      <c r="JBF1" s="243"/>
      <c r="JBG1" s="243"/>
      <c r="JBH1" s="243"/>
      <c r="JBI1" s="243"/>
      <c r="JBJ1" s="243"/>
      <c r="JBK1" s="243"/>
      <c r="JBL1" s="243"/>
      <c r="JBM1" s="243"/>
      <c r="JBN1" s="243"/>
      <c r="JBO1" s="243"/>
      <c r="JBP1" s="243"/>
      <c r="JBQ1" s="243"/>
      <c r="JBR1" s="243"/>
      <c r="JBS1" s="243"/>
      <c r="JBT1" s="243"/>
      <c r="JBU1" s="243"/>
      <c r="JBV1" s="243"/>
      <c r="JBW1" s="243"/>
      <c r="JBX1" s="243"/>
      <c r="JBY1" s="243"/>
      <c r="JBZ1" s="243"/>
      <c r="JCA1" s="243"/>
      <c r="JCB1" s="243"/>
      <c r="JCC1" s="243"/>
      <c r="JCD1" s="243"/>
      <c r="JCE1" s="243"/>
      <c r="JCF1" s="243"/>
      <c r="JCG1" s="243"/>
      <c r="JCH1" s="243"/>
      <c r="JCI1" s="243"/>
      <c r="JCJ1" s="243"/>
      <c r="JCK1" s="243"/>
      <c r="JCL1" s="243"/>
      <c r="JCM1" s="243"/>
      <c r="JCN1" s="243"/>
      <c r="JCO1" s="243"/>
      <c r="JCP1" s="243"/>
      <c r="JCQ1" s="243"/>
      <c r="JCR1" s="243"/>
      <c r="JCS1" s="243"/>
      <c r="JCT1" s="243"/>
      <c r="JCU1" s="243"/>
      <c r="JCV1" s="243"/>
      <c r="JCW1" s="243"/>
      <c r="JCX1" s="243"/>
      <c r="JCY1" s="243"/>
      <c r="JCZ1" s="243"/>
      <c r="JDA1" s="243"/>
      <c r="JDB1" s="243"/>
      <c r="JDC1" s="243"/>
      <c r="JDD1" s="243"/>
      <c r="JDE1" s="243"/>
      <c r="JDF1" s="243"/>
      <c r="JDG1" s="243"/>
      <c r="JDH1" s="243"/>
      <c r="JDI1" s="243"/>
      <c r="JDJ1" s="243"/>
      <c r="JDK1" s="243"/>
      <c r="JDL1" s="243"/>
      <c r="JDM1" s="243"/>
      <c r="JDN1" s="243"/>
      <c r="JDO1" s="243"/>
      <c r="JDP1" s="243"/>
      <c r="JDQ1" s="243"/>
      <c r="JDR1" s="243"/>
      <c r="JDS1" s="243"/>
      <c r="JDT1" s="243"/>
      <c r="JDU1" s="243"/>
      <c r="JDV1" s="243"/>
      <c r="JDW1" s="243"/>
      <c r="JDX1" s="243"/>
      <c r="JDY1" s="243"/>
      <c r="JDZ1" s="243"/>
      <c r="JEA1" s="243"/>
      <c r="JEB1" s="243"/>
      <c r="JEC1" s="243"/>
      <c r="JED1" s="243"/>
      <c r="JEE1" s="243"/>
      <c r="JEF1" s="243"/>
      <c r="JEG1" s="243"/>
      <c r="JEH1" s="243"/>
      <c r="JEI1" s="243"/>
      <c r="JEJ1" s="243"/>
      <c r="JEK1" s="243"/>
      <c r="JEL1" s="243"/>
      <c r="JEM1" s="243"/>
      <c r="JEN1" s="243"/>
      <c r="JEO1" s="243"/>
      <c r="JEP1" s="243"/>
      <c r="JEQ1" s="243"/>
      <c r="JER1" s="243"/>
      <c r="JES1" s="243"/>
      <c r="JET1" s="243"/>
      <c r="JEU1" s="243"/>
      <c r="JEV1" s="243"/>
      <c r="JEW1" s="243"/>
      <c r="JEX1" s="243"/>
      <c r="JEY1" s="243"/>
      <c r="JEZ1" s="243"/>
      <c r="JFA1" s="243"/>
      <c r="JFB1" s="243"/>
      <c r="JFC1" s="243"/>
      <c r="JFD1" s="243"/>
      <c r="JFE1" s="243"/>
      <c r="JFF1" s="243"/>
      <c r="JFG1" s="243"/>
      <c r="JFH1" s="243"/>
      <c r="JFI1" s="243"/>
      <c r="JFJ1" s="243"/>
      <c r="JFK1" s="243"/>
      <c r="JFL1" s="243"/>
      <c r="JFM1" s="243"/>
      <c r="JFN1" s="243"/>
      <c r="JFO1" s="243"/>
      <c r="JFP1" s="243"/>
      <c r="JFQ1" s="243"/>
      <c r="JFR1" s="243"/>
      <c r="JFS1" s="243"/>
      <c r="JFT1" s="243"/>
      <c r="JFU1" s="243"/>
      <c r="JFV1" s="243"/>
      <c r="JFW1" s="243"/>
      <c r="JFX1" s="243"/>
      <c r="JFY1" s="243"/>
      <c r="JFZ1" s="243"/>
      <c r="JGA1" s="243"/>
      <c r="JGB1" s="243"/>
      <c r="JGC1" s="243"/>
      <c r="JGD1" s="243"/>
      <c r="JGE1" s="243"/>
      <c r="JGF1" s="243"/>
      <c r="JGG1" s="243"/>
      <c r="JGH1" s="243"/>
      <c r="JGI1" s="243"/>
      <c r="JGJ1" s="243"/>
      <c r="JGK1" s="243"/>
      <c r="JGL1" s="243"/>
      <c r="JGM1" s="243"/>
      <c r="JGN1" s="243"/>
      <c r="JGO1" s="243"/>
      <c r="JGP1" s="243"/>
      <c r="JGQ1" s="243"/>
      <c r="JGR1" s="243"/>
      <c r="JGS1" s="243"/>
      <c r="JGT1" s="243"/>
      <c r="JGU1" s="243"/>
      <c r="JGV1" s="243"/>
      <c r="JGW1" s="243"/>
      <c r="JGX1" s="243"/>
      <c r="JGY1" s="243"/>
      <c r="JGZ1" s="243"/>
      <c r="JHA1" s="243"/>
      <c r="JHB1" s="243"/>
      <c r="JHC1" s="243"/>
      <c r="JHD1" s="243"/>
      <c r="JHE1" s="243"/>
      <c r="JHF1" s="243"/>
      <c r="JHG1" s="243"/>
      <c r="JHH1" s="243"/>
      <c r="JHI1" s="243"/>
      <c r="JHJ1" s="243"/>
      <c r="JHK1" s="243"/>
      <c r="JHL1" s="243"/>
      <c r="JHM1" s="243"/>
      <c r="JHN1" s="243"/>
      <c r="JHO1" s="243"/>
      <c r="JHP1" s="243"/>
      <c r="JHQ1" s="243"/>
      <c r="JHR1" s="243"/>
      <c r="JHS1" s="243"/>
      <c r="JHT1" s="243"/>
      <c r="JHU1" s="243"/>
      <c r="JHV1" s="243"/>
      <c r="JHW1" s="243"/>
      <c r="JHX1" s="243"/>
      <c r="JHY1" s="243"/>
      <c r="JHZ1" s="243"/>
      <c r="JIA1" s="243"/>
      <c r="JIB1" s="243"/>
      <c r="JIC1" s="243"/>
      <c r="JID1" s="243"/>
      <c r="JIE1" s="243"/>
      <c r="JIF1" s="243"/>
      <c r="JIG1" s="243"/>
      <c r="JIH1" s="243"/>
      <c r="JII1" s="243"/>
      <c r="JIJ1" s="243"/>
      <c r="JIK1" s="243"/>
      <c r="JIL1" s="243"/>
      <c r="JIM1" s="243"/>
      <c r="JIN1" s="243"/>
      <c r="JIO1" s="243"/>
      <c r="JIP1" s="243"/>
      <c r="JIQ1" s="243"/>
      <c r="JIR1" s="243"/>
      <c r="JIS1" s="243"/>
      <c r="JIT1" s="243"/>
      <c r="JIU1" s="243"/>
      <c r="JIV1" s="243"/>
      <c r="JIW1" s="243"/>
      <c r="JIX1" s="243"/>
      <c r="JIY1" s="243"/>
      <c r="JIZ1" s="243"/>
      <c r="JJA1" s="243"/>
      <c r="JJB1" s="243"/>
      <c r="JJC1" s="243"/>
      <c r="JJD1" s="243"/>
      <c r="JJE1" s="243"/>
      <c r="JJF1" s="243"/>
      <c r="JJG1" s="243"/>
      <c r="JJH1" s="243"/>
      <c r="JJI1" s="243"/>
      <c r="JJJ1" s="243"/>
      <c r="JJK1" s="243"/>
      <c r="JJL1" s="243"/>
      <c r="JJM1" s="243"/>
      <c r="JJN1" s="243"/>
      <c r="JJO1" s="243"/>
      <c r="JJP1" s="243"/>
      <c r="JJQ1" s="243"/>
      <c r="JJR1" s="243"/>
      <c r="JJS1" s="243"/>
      <c r="JJT1" s="243"/>
      <c r="JJU1" s="243"/>
      <c r="JJV1" s="243"/>
      <c r="JJW1" s="243"/>
      <c r="JJX1" s="243"/>
      <c r="JJY1" s="243"/>
      <c r="JJZ1" s="243"/>
      <c r="JKA1" s="243"/>
      <c r="JKB1" s="243"/>
      <c r="JKC1" s="243"/>
      <c r="JKD1" s="243"/>
      <c r="JKE1" s="243"/>
      <c r="JKF1" s="243"/>
      <c r="JKG1" s="243"/>
      <c r="JKH1" s="243"/>
      <c r="JKI1" s="243"/>
      <c r="JKJ1" s="243"/>
      <c r="JKK1" s="243"/>
      <c r="JKL1" s="243"/>
      <c r="JKM1" s="243"/>
      <c r="JKN1" s="243"/>
      <c r="JKO1" s="243"/>
      <c r="JKP1" s="243"/>
      <c r="JKQ1" s="243"/>
      <c r="JKR1" s="243"/>
      <c r="JKS1" s="243"/>
      <c r="JKT1" s="243"/>
      <c r="JKU1" s="243"/>
      <c r="JKV1" s="243"/>
      <c r="JKW1" s="243"/>
      <c r="JKX1" s="243"/>
      <c r="JKY1" s="243"/>
      <c r="JKZ1" s="243"/>
      <c r="JLA1" s="243"/>
      <c r="JLB1" s="243"/>
      <c r="JLC1" s="243"/>
      <c r="JLD1" s="243"/>
      <c r="JLE1" s="243"/>
      <c r="JLF1" s="243"/>
      <c r="JLG1" s="243"/>
      <c r="JLH1" s="243"/>
      <c r="JLI1" s="243"/>
      <c r="JLJ1" s="243"/>
      <c r="JLK1" s="243"/>
      <c r="JLL1" s="243"/>
      <c r="JLM1" s="243"/>
      <c r="JLN1" s="243"/>
      <c r="JLO1" s="243"/>
      <c r="JLP1" s="243"/>
      <c r="JLQ1" s="243"/>
      <c r="JLR1" s="243"/>
      <c r="JLS1" s="243"/>
      <c r="JLT1" s="243"/>
      <c r="JLU1" s="243"/>
      <c r="JLV1" s="243"/>
      <c r="JLW1" s="243"/>
      <c r="JLX1" s="243"/>
      <c r="JLY1" s="243"/>
      <c r="JLZ1" s="243"/>
      <c r="JMA1" s="243"/>
      <c r="JMB1" s="243"/>
      <c r="JMC1" s="243"/>
      <c r="JMD1" s="243"/>
      <c r="JME1" s="243"/>
      <c r="JMF1" s="243"/>
      <c r="JMG1" s="243"/>
      <c r="JMH1" s="243"/>
      <c r="JMI1" s="243"/>
      <c r="JMJ1" s="243"/>
      <c r="JMK1" s="243"/>
      <c r="JML1" s="243"/>
      <c r="JMM1" s="243"/>
      <c r="JMN1" s="243"/>
      <c r="JMO1" s="243"/>
      <c r="JMP1" s="243"/>
      <c r="JMQ1" s="243"/>
      <c r="JMR1" s="243"/>
      <c r="JMS1" s="243"/>
      <c r="JMT1" s="243"/>
      <c r="JMU1" s="243"/>
      <c r="JMV1" s="243"/>
      <c r="JMW1" s="243"/>
      <c r="JMX1" s="243"/>
      <c r="JMY1" s="243"/>
      <c r="JMZ1" s="243"/>
      <c r="JNA1" s="243"/>
      <c r="JNB1" s="243"/>
      <c r="JNC1" s="243"/>
      <c r="JND1" s="243"/>
      <c r="JNE1" s="243"/>
      <c r="JNF1" s="243"/>
      <c r="JNG1" s="243"/>
      <c r="JNH1" s="243"/>
      <c r="JNI1" s="243"/>
      <c r="JNJ1" s="243"/>
      <c r="JNK1" s="243"/>
      <c r="JNL1" s="243"/>
      <c r="JNM1" s="243"/>
      <c r="JNN1" s="243"/>
      <c r="JNO1" s="243"/>
      <c r="JNP1" s="243"/>
      <c r="JNQ1" s="243"/>
      <c r="JNR1" s="243"/>
      <c r="JNS1" s="243"/>
      <c r="JNT1" s="243"/>
      <c r="JNU1" s="243"/>
      <c r="JNV1" s="243"/>
      <c r="JNW1" s="243"/>
      <c r="JNX1" s="243"/>
      <c r="JNY1" s="243"/>
      <c r="JNZ1" s="243"/>
      <c r="JOA1" s="243"/>
      <c r="JOB1" s="243"/>
      <c r="JOC1" s="243"/>
      <c r="JOD1" s="243"/>
      <c r="JOE1" s="243"/>
      <c r="JOF1" s="243"/>
      <c r="JOG1" s="243"/>
      <c r="JOH1" s="243"/>
      <c r="JOI1" s="243"/>
      <c r="JOJ1" s="243"/>
      <c r="JOK1" s="243"/>
      <c r="JOL1" s="243"/>
      <c r="JOM1" s="243"/>
      <c r="JON1" s="243"/>
      <c r="JOO1" s="243"/>
      <c r="JOP1" s="243"/>
      <c r="JOQ1" s="243"/>
      <c r="JOR1" s="243"/>
      <c r="JOS1" s="243"/>
      <c r="JOT1" s="243"/>
      <c r="JOU1" s="243"/>
      <c r="JOV1" s="243"/>
      <c r="JOW1" s="243"/>
      <c r="JOX1" s="243"/>
      <c r="JOY1" s="243"/>
      <c r="JOZ1" s="243"/>
      <c r="JPA1" s="243"/>
      <c r="JPB1" s="243"/>
      <c r="JPC1" s="243"/>
      <c r="JPD1" s="243"/>
      <c r="JPE1" s="243"/>
      <c r="JPF1" s="243"/>
      <c r="JPG1" s="243"/>
      <c r="JPH1" s="243"/>
      <c r="JPI1" s="243"/>
      <c r="JPJ1" s="243"/>
      <c r="JPK1" s="243"/>
      <c r="JPL1" s="243"/>
      <c r="JPM1" s="243"/>
      <c r="JPN1" s="243"/>
      <c r="JPO1" s="243"/>
      <c r="JPP1" s="243"/>
      <c r="JPQ1" s="243"/>
      <c r="JPR1" s="243"/>
      <c r="JPS1" s="243"/>
      <c r="JPT1" s="243"/>
      <c r="JPU1" s="243"/>
      <c r="JPV1" s="243"/>
      <c r="JPW1" s="243"/>
      <c r="JPX1" s="243"/>
      <c r="JPY1" s="243"/>
      <c r="JPZ1" s="243"/>
      <c r="JQA1" s="243"/>
      <c r="JQB1" s="243"/>
      <c r="JQC1" s="243"/>
      <c r="JQD1" s="243"/>
      <c r="JQE1" s="243"/>
      <c r="JQF1" s="243"/>
      <c r="JQG1" s="243"/>
      <c r="JQH1" s="243"/>
      <c r="JQI1" s="243"/>
      <c r="JQJ1" s="243"/>
      <c r="JQK1" s="243"/>
      <c r="JQL1" s="243"/>
      <c r="JQM1" s="243"/>
      <c r="JQN1" s="243"/>
      <c r="JQO1" s="243"/>
      <c r="JQP1" s="243"/>
      <c r="JQQ1" s="243"/>
      <c r="JQR1" s="243"/>
      <c r="JQS1" s="243"/>
      <c r="JQT1" s="243"/>
      <c r="JQU1" s="243"/>
      <c r="JQV1" s="243"/>
      <c r="JQW1" s="243"/>
      <c r="JQX1" s="243"/>
      <c r="JQY1" s="243"/>
      <c r="JQZ1" s="243"/>
      <c r="JRA1" s="243"/>
      <c r="JRB1" s="243"/>
      <c r="JRC1" s="243"/>
      <c r="JRD1" s="243"/>
      <c r="JRE1" s="243"/>
      <c r="JRF1" s="243"/>
      <c r="JRG1" s="243"/>
      <c r="JRH1" s="243"/>
      <c r="JRI1" s="243"/>
      <c r="JRJ1" s="243"/>
      <c r="JRK1" s="243"/>
      <c r="JRL1" s="243"/>
      <c r="JRM1" s="243"/>
      <c r="JRN1" s="243"/>
      <c r="JRO1" s="243"/>
      <c r="JRP1" s="243"/>
      <c r="JRQ1" s="243"/>
      <c r="JRR1" s="243"/>
      <c r="JRS1" s="243"/>
      <c r="JRT1" s="243"/>
      <c r="JRU1" s="243"/>
      <c r="JRV1" s="243"/>
      <c r="JRW1" s="243"/>
      <c r="JRX1" s="243"/>
      <c r="JRY1" s="243"/>
      <c r="JRZ1" s="243"/>
      <c r="JSA1" s="243"/>
      <c r="JSB1" s="243"/>
      <c r="JSC1" s="243"/>
      <c r="JSD1" s="243"/>
      <c r="JSE1" s="243"/>
      <c r="JSF1" s="243"/>
      <c r="JSG1" s="243"/>
      <c r="JSH1" s="243"/>
      <c r="JSI1" s="243"/>
      <c r="JSJ1" s="243"/>
      <c r="JSK1" s="243"/>
      <c r="JSL1" s="243"/>
      <c r="JSM1" s="243"/>
      <c r="JSN1" s="243"/>
      <c r="JSO1" s="243"/>
      <c r="JSP1" s="243"/>
      <c r="JSQ1" s="243"/>
      <c r="JSR1" s="243"/>
      <c r="JSS1" s="243"/>
      <c r="JST1" s="243"/>
      <c r="JSU1" s="243"/>
      <c r="JSV1" s="243"/>
      <c r="JSW1" s="243"/>
      <c r="JSX1" s="243"/>
      <c r="JSY1" s="243"/>
      <c r="JSZ1" s="243"/>
      <c r="JTA1" s="243"/>
      <c r="JTB1" s="243"/>
      <c r="JTC1" s="243"/>
      <c r="JTD1" s="243"/>
      <c r="JTE1" s="243"/>
      <c r="JTF1" s="243"/>
      <c r="JTG1" s="243"/>
      <c r="JTH1" s="243"/>
      <c r="JTI1" s="243"/>
      <c r="JTJ1" s="243"/>
      <c r="JTK1" s="243"/>
      <c r="JTL1" s="243"/>
      <c r="JTM1" s="243"/>
      <c r="JTN1" s="243"/>
      <c r="JTO1" s="243"/>
      <c r="JTP1" s="243"/>
      <c r="JTQ1" s="243"/>
      <c r="JTR1" s="243"/>
      <c r="JTS1" s="243"/>
      <c r="JTT1" s="243"/>
      <c r="JTU1" s="243"/>
      <c r="JTV1" s="243"/>
      <c r="JTW1" s="243"/>
      <c r="JTX1" s="243"/>
      <c r="JTY1" s="243"/>
      <c r="JTZ1" s="243"/>
      <c r="JUA1" s="243"/>
      <c r="JUB1" s="243"/>
      <c r="JUC1" s="243"/>
      <c r="JUD1" s="243"/>
      <c r="JUE1" s="243"/>
      <c r="JUF1" s="243"/>
      <c r="JUG1" s="243"/>
      <c r="JUH1" s="243"/>
      <c r="JUI1" s="243"/>
      <c r="JUJ1" s="243"/>
      <c r="JUK1" s="243"/>
      <c r="JUL1" s="243"/>
      <c r="JUM1" s="243"/>
      <c r="JUN1" s="243"/>
      <c r="JUO1" s="243"/>
      <c r="JUP1" s="243"/>
      <c r="JUQ1" s="243"/>
      <c r="JUR1" s="243"/>
      <c r="JUS1" s="243"/>
      <c r="JUT1" s="243"/>
      <c r="JUU1" s="243"/>
      <c r="JUV1" s="243"/>
      <c r="JUW1" s="243"/>
      <c r="JUX1" s="243"/>
      <c r="JUY1" s="243"/>
      <c r="JUZ1" s="243"/>
      <c r="JVA1" s="243"/>
      <c r="JVB1" s="243"/>
      <c r="JVC1" s="243"/>
      <c r="JVD1" s="243"/>
      <c r="JVE1" s="243"/>
      <c r="JVF1" s="243"/>
      <c r="JVG1" s="243"/>
      <c r="JVH1" s="243"/>
      <c r="JVI1" s="243"/>
      <c r="JVJ1" s="243"/>
      <c r="JVK1" s="243"/>
      <c r="JVL1" s="243"/>
      <c r="JVM1" s="243"/>
      <c r="JVN1" s="243"/>
      <c r="JVO1" s="243"/>
      <c r="JVP1" s="243"/>
      <c r="JVQ1" s="243"/>
      <c r="JVR1" s="243"/>
      <c r="JVS1" s="243"/>
      <c r="JVT1" s="243"/>
      <c r="JVU1" s="243"/>
      <c r="JVV1" s="243"/>
      <c r="JVW1" s="243"/>
      <c r="JVX1" s="243"/>
      <c r="JVY1" s="243"/>
      <c r="JVZ1" s="243"/>
      <c r="JWA1" s="243"/>
      <c r="JWB1" s="243"/>
      <c r="JWC1" s="243"/>
      <c r="JWD1" s="243"/>
      <c r="JWE1" s="243"/>
      <c r="JWF1" s="243"/>
      <c r="JWG1" s="243"/>
      <c r="JWH1" s="243"/>
      <c r="JWI1" s="243"/>
      <c r="JWJ1" s="243"/>
      <c r="JWK1" s="243"/>
      <c r="JWL1" s="243"/>
      <c r="JWM1" s="243"/>
      <c r="JWN1" s="243"/>
      <c r="JWO1" s="243"/>
      <c r="JWP1" s="243"/>
      <c r="JWQ1" s="243"/>
      <c r="JWR1" s="243"/>
      <c r="JWS1" s="243"/>
      <c r="JWT1" s="243"/>
      <c r="JWU1" s="243"/>
      <c r="JWV1" s="243"/>
      <c r="JWW1" s="243"/>
      <c r="JWX1" s="243"/>
      <c r="JWY1" s="243"/>
      <c r="JWZ1" s="243"/>
      <c r="JXA1" s="243"/>
      <c r="JXB1" s="243"/>
      <c r="JXC1" s="243"/>
      <c r="JXD1" s="243"/>
      <c r="JXE1" s="243"/>
      <c r="JXF1" s="243"/>
      <c r="JXG1" s="243"/>
      <c r="JXH1" s="243"/>
      <c r="JXI1" s="243"/>
      <c r="JXJ1" s="243"/>
      <c r="JXK1" s="243"/>
      <c r="JXL1" s="243"/>
      <c r="JXM1" s="243"/>
      <c r="JXN1" s="243"/>
      <c r="JXO1" s="243"/>
      <c r="JXP1" s="243"/>
      <c r="JXQ1" s="243"/>
      <c r="JXR1" s="243"/>
      <c r="JXS1" s="243"/>
      <c r="JXT1" s="243"/>
      <c r="JXU1" s="243"/>
      <c r="JXV1" s="243"/>
      <c r="JXW1" s="243"/>
      <c r="JXX1" s="243"/>
      <c r="JXY1" s="243"/>
      <c r="JXZ1" s="243"/>
      <c r="JYA1" s="243"/>
      <c r="JYB1" s="243"/>
      <c r="JYC1" s="243"/>
      <c r="JYD1" s="243"/>
      <c r="JYE1" s="243"/>
      <c r="JYF1" s="243"/>
      <c r="JYG1" s="243"/>
      <c r="JYH1" s="243"/>
      <c r="JYI1" s="243"/>
      <c r="JYJ1" s="243"/>
      <c r="JYK1" s="243"/>
      <c r="JYL1" s="243"/>
      <c r="JYM1" s="243"/>
      <c r="JYN1" s="243"/>
      <c r="JYO1" s="243"/>
      <c r="JYP1" s="243"/>
      <c r="JYQ1" s="243"/>
      <c r="JYR1" s="243"/>
      <c r="JYS1" s="243"/>
      <c r="JYT1" s="243"/>
      <c r="JYU1" s="243"/>
      <c r="JYV1" s="243"/>
      <c r="JYW1" s="243"/>
      <c r="JYX1" s="243"/>
      <c r="JYY1" s="243"/>
      <c r="JYZ1" s="243"/>
      <c r="JZA1" s="243"/>
      <c r="JZB1" s="243"/>
      <c r="JZC1" s="243"/>
      <c r="JZD1" s="243"/>
      <c r="JZE1" s="243"/>
      <c r="JZF1" s="243"/>
      <c r="JZG1" s="243"/>
      <c r="JZH1" s="243"/>
      <c r="JZI1" s="243"/>
      <c r="JZJ1" s="243"/>
      <c r="JZK1" s="243"/>
      <c r="JZL1" s="243"/>
      <c r="JZM1" s="243"/>
      <c r="JZN1" s="243"/>
      <c r="JZO1" s="243"/>
      <c r="JZP1" s="243"/>
      <c r="JZQ1" s="243"/>
      <c r="JZR1" s="243"/>
      <c r="JZS1" s="243"/>
      <c r="JZT1" s="243"/>
      <c r="JZU1" s="243"/>
      <c r="JZV1" s="243"/>
      <c r="JZW1" s="243"/>
      <c r="JZX1" s="243"/>
      <c r="JZY1" s="243"/>
      <c r="JZZ1" s="243"/>
      <c r="KAA1" s="243"/>
      <c r="KAB1" s="243"/>
      <c r="KAC1" s="243"/>
      <c r="KAD1" s="243"/>
      <c r="KAE1" s="243"/>
      <c r="KAF1" s="243"/>
      <c r="KAG1" s="243"/>
      <c r="KAH1" s="243"/>
      <c r="KAI1" s="243"/>
      <c r="KAJ1" s="243"/>
      <c r="KAK1" s="243"/>
      <c r="KAL1" s="243"/>
      <c r="KAM1" s="243"/>
      <c r="KAN1" s="243"/>
      <c r="KAO1" s="243"/>
      <c r="KAP1" s="243"/>
      <c r="KAQ1" s="243"/>
      <c r="KAR1" s="243"/>
      <c r="KAS1" s="243"/>
      <c r="KAT1" s="243"/>
      <c r="KAU1" s="243"/>
      <c r="KAV1" s="243"/>
      <c r="KAW1" s="243"/>
      <c r="KAX1" s="243"/>
      <c r="KAY1" s="243"/>
      <c r="KAZ1" s="243"/>
      <c r="KBA1" s="243"/>
      <c r="KBB1" s="243"/>
      <c r="KBC1" s="243"/>
      <c r="KBD1" s="243"/>
      <c r="KBE1" s="243"/>
      <c r="KBF1" s="243"/>
      <c r="KBG1" s="243"/>
      <c r="KBH1" s="243"/>
      <c r="KBI1" s="243"/>
      <c r="KBJ1" s="243"/>
      <c r="KBK1" s="243"/>
      <c r="KBL1" s="243"/>
      <c r="KBM1" s="243"/>
      <c r="KBN1" s="243"/>
      <c r="KBO1" s="243"/>
      <c r="KBP1" s="243"/>
      <c r="KBQ1" s="243"/>
      <c r="KBR1" s="243"/>
      <c r="KBS1" s="243"/>
      <c r="KBT1" s="243"/>
      <c r="KBU1" s="243"/>
      <c r="KBV1" s="243"/>
      <c r="KBW1" s="243"/>
      <c r="KBX1" s="243"/>
      <c r="KBY1" s="243"/>
      <c r="KBZ1" s="243"/>
      <c r="KCA1" s="243"/>
      <c r="KCB1" s="243"/>
      <c r="KCC1" s="243"/>
      <c r="KCD1" s="243"/>
      <c r="KCE1" s="243"/>
      <c r="KCF1" s="243"/>
      <c r="KCG1" s="243"/>
      <c r="KCH1" s="243"/>
      <c r="KCI1" s="243"/>
      <c r="KCJ1" s="243"/>
      <c r="KCK1" s="243"/>
      <c r="KCL1" s="243"/>
      <c r="KCM1" s="243"/>
      <c r="KCN1" s="243"/>
      <c r="KCO1" s="243"/>
      <c r="KCP1" s="243"/>
      <c r="KCQ1" s="243"/>
      <c r="KCR1" s="243"/>
      <c r="KCS1" s="243"/>
      <c r="KCT1" s="243"/>
      <c r="KCU1" s="243"/>
      <c r="KCV1" s="243"/>
      <c r="KCW1" s="243"/>
      <c r="KCX1" s="243"/>
      <c r="KCY1" s="243"/>
      <c r="KCZ1" s="243"/>
      <c r="KDA1" s="243"/>
      <c r="KDB1" s="243"/>
      <c r="KDC1" s="243"/>
      <c r="KDD1" s="243"/>
      <c r="KDE1" s="243"/>
      <c r="KDF1" s="243"/>
      <c r="KDG1" s="243"/>
      <c r="KDH1" s="243"/>
      <c r="KDI1" s="243"/>
      <c r="KDJ1" s="243"/>
      <c r="KDK1" s="243"/>
      <c r="KDL1" s="243"/>
      <c r="KDM1" s="243"/>
      <c r="KDN1" s="243"/>
      <c r="KDO1" s="243"/>
      <c r="KDP1" s="243"/>
      <c r="KDQ1" s="243"/>
      <c r="KDR1" s="243"/>
      <c r="KDS1" s="243"/>
      <c r="KDT1" s="243"/>
      <c r="KDU1" s="243"/>
      <c r="KDV1" s="243"/>
      <c r="KDW1" s="243"/>
      <c r="KDX1" s="243"/>
      <c r="KDY1" s="243"/>
      <c r="KDZ1" s="243"/>
      <c r="KEA1" s="243"/>
      <c r="KEB1" s="243"/>
      <c r="KEC1" s="243"/>
      <c r="KED1" s="243"/>
      <c r="KEE1" s="243"/>
      <c r="KEF1" s="243"/>
      <c r="KEG1" s="243"/>
      <c r="KEH1" s="243"/>
      <c r="KEI1" s="243"/>
      <c r="KEJ1" s="243"/>
      <c r="KEK1" s="243"/>
      <c r="KEL1" s="243"/>
      <c r="KEM1" s="243"/>
      <c r="KEN1" s="243"/>
      <c r="KEO1" s="243"/>
      <c r="KEP1" s="243"/>
      <c r="KEQ1" s="243"/>
      <c r="KER1" s="243"/>
      <c r="KES1" s="243"/>
      <c r="KET1" s="243"/>
      <c r="KEU1" s="243"/>
      <c r="KEV1" s="243"/>
      <c r="KEW1" s="243"/>
      <c r="KEX1" s="243"/>
      <c r="KEY1" s="243"/>
      <c r="KEZ1" s="243"/>
      <c r="KFA1" s="243"/>
      <c r="KFB1" s="243"/>
      <c r="KFC1" s="243"/>
      <c r="KFD1" s="243"/>
      <c r="KFE1" s="243"/>
      <c r="KFF1" s="243"/>
      <c r="KFG1" s="243"/>
      <c r="KFH1" s="243"/>
      <c r="KFI1" s="243"/>
      <c r="KFJ1" s="243"/>
      <c r="KFK1" s="243"/>
      <c r="KFL1" s="243"/>
      <c r="KFM1" s="243"/>
      <c r="KFN1" s="243"/>
      <c r="KFO1" s="243"/>
      <c r="KFP1" s="243"/>
      <c r="KFQ1" s="243"/>
      <c r="KFR1" s="243"/>
      <c r="KFS1" s="243"/>
      <c r="KFT1" s="243"/>
      <c r="KFU1" s="243"/>
      <c r="KFV1" s="243"/>
      <c r="KFW1" s="243"/>
      <c r="KFX1" s="243"/>
      <c r="KFY1" s="243"/>
      <c r="KFZ1" s="243"/>
      <c r="KGA1" s="243"/>
      <c r="KGB1" s="243"/>
      <c r="KGC1" s="243"/>
      <c r="KGD1" s="243"/>
      <c r="KGE1" s="243"/>
      <c r="KGF1" s="243"/>
      <c r="KGG1" s="243"/>
      <c r="KGH1" s="243"/>
      <c r="KGI1" s="243"/>
      <c r="KGJ1" s="243"/>
      <c r="KGK1" s="243"/>
      <c r="KGL1" s="243"/>
      <c r="KGM1" s="243"/>
      <c r="KGN1" s="243"/>
      <c r="KGO1" s="243"/>
      <c r="KGP1" s="243"/>
      <c r="KGQ1" s="243"/>
      <c r="KGR1" s="243"/>
      <c r="KGS1" s="243"/>
      <c r="KGT1" s="243"/>
      <c r="KGU1" s="243"/>
      <c r="KGV1" s="243"/>
      <c r="KGW1" s="243"/>
      <c r="KGX1" s="243"/>
      <c r="KGY1" s="243"/>
      <c r="KGZ1" s="243"/>
      <c r="KHA1" s="243"/>
      <c r="KHB1" s="243"/>
      <c r="KHC1" s="243"/>
      <c r="KHD1" s="243"/>
      <c r="KHE1" s="243"/>
      <c r="KHF1" s="243"/>
      <c r="KHG1" s="243"/>
      <c r="KHH1" s="243"/>
      <c r="KHI1" s="243"/>
      <c r="KHJ1" s="243"/>
      <c r="KHK1" s="243"/>
      <c r="KHL1" s="243"/>
      <c r="KHM1" s="243"/>
      <c r="KHN1" s="243"/>
      <c r="KHO1" s="243"/>
      <c r="KHP1" s="243"/>
      <c r="KHQ1" s="243"/>
      <c r="KHR1" s="243"/>
      <c r="KHS1" s="243"/>
      <c r="KHT1" s="243"/>
      <c r="KHU1" s="243"/>
      <c r="KHV1" s="243"/>
      <c r="KHW1" s="243"/>
      <c r="KHX1" s="243"/>
      <c r="KHY1" s="243"/>
      <c r="KHZ1" s="243"/>
      <c r="KIA1" s="243"/>
      <c r="KIB1" s="243"/>
      <c r="KIC1" s="243"/>
      <c r="KID1" s="243"/>
      <c r="KIE1" s="243"/>
      <c r="KIF1" s="243"/>
      <c r="KIG1" s="243"/>
      <c r="KIH1" s="243"/>
      <c r="KII1" s="243"/>
      <c r="KIJ1" s="243"/>
      <c r="KIK1" s="243"/>
      <c r="KIL1" s="243"/>
      <c r="KIM1" s="243"/>
      <c r="KIN1" s="243"/>
      <c r="KIO1" s="243"/>
      <c r="KIP1" s="243"/>
      <c r="KIQ1" s="243"/>
      <c r="KIR1" s="243"/>
      <c r="KIS1" s="243"/>
      <c r="KIT1" s="243"/>
      <c r="KIU1" s="243"/>
      <c r="KIV1" s="243"/>
      <c r="KIW1" s="243"/>
      <c r="KIX1" s="243"/>
      <c r="KIY1" s="243"/>
      <c r="KIZ1" s="243"/>
      <c r="KJA1" s="243"/>
      <c r="KJB1" s="243"/>
      <c r="KJC1" s="243"/>
      <c r="KJD1" s="243"/>
      <c r="KJE1" s="243"/>
      <c r="KJF1" s="243"/>
      <c r="KJG1" s="243"/>
      <c r="KJH1" s="243"/>
      <c r="KJI1" s="243"/>
      <c r="KJJ1" s="243"/>
      <c r="KJK1" s="243"/>
      <c r="KJL1" s="243"/>
      <c r="KJM1" s="243"/>
      <c r="KJN1" s="243"/>
      <c r="KJO1" s="243"/>
      <c r="KJP1" s="243"/>
      <c r="KJQ1" s="243"/>
      <c r="KJR1" s="243"/>
      <c r="KJS1" s="243"/>
      <c r="KJT1" s="243"/>
      <c r="KJU1" s="243"/>
      <c r="KJV1" s="243"/>
      <c r="KJW1" s="243"/>
      <c r="KJX1" s="243"/>
      <c r="KJY1" s="243"/>
      <c r="KJZ1" s="243"/>
      <c r="KKA1" s="243"/>
      <c r="KKB1" s="243"/>
      <c r="KKC1" s="243"/>
      <c r="KKD1" s="243"/>
      <c r="KKE1" s="243"/>
      <c r="KKF1" s="243"/>
      <c r="KKG1" s="243"/>
      <c r="KKH1" s="243"/>
      <c r="KKI1" s="243"/>
      <c r="KKJ1" s="243"/>
      <c r="KKK1" s="243"/>
      <c r="KKL1" s="243"/>
      <c r="KKM1" s="243"/>
      <c r="KKN1" s="243"/>
      <c r="KKO1" s="243"/>
      <c r="KKP1" s="243"/>
      <c r="KKQ1" s="243"/>
      <c r="KKR1" s="243"/>
      <c r="KKS1" s="243"/>
      <c r="KKT1" s="243"/>
      <c r="KKU1" s="243"/>
      <c r="KKV1" s="243"/>
      <c r="KKW1" s="243"/>
      <c r="KKX1" s="243"/>
      <c r="KKY1" s="243"/>
      <c r="KKZ1" s="243"/>
      <c r="KLA1" s="243"/>
      <c r="KLB1" s="243"/>
      <c r="KLC1" s="243"/>
      <c r="KLD1" s="243"/>
      <c r="KLE1" s="243"/>
      <c r="KLF1" s="243"/>
      <c r="KLG1" s="243"/>
      <c r="KLH1" s="243"/>
      <c r="KLI1" s="243"/>
      <c r="KLJ1" s="243"/>
      <c r="KLK1" s="243"/>
      <c r="KLL1" s="243"/>
      <c r="KLM1" s="243"/>
      <c r="KLN1" s="243"/>
      <c r="KLO1" s="243"/>
      <c r="KLP1" s="243"/>
      <c r="KLQ1" s="243"/>
      <c r="KLR1" s="243"/>
      <c r="KLS1" s="243"/>
      <c r="KLT1" s="243"/>
      <c r="KLU1" s="243"/>
      <c r="KLV1" s="243"/>
      <c r="KLW1" s="243"/>
      <c r="KLX1" s="243"/>
      <c r="KLY1" s="243"/>
      <c r="KLZ1" s="243"/>
      <c r="KMA1" s="243"/>
      <c r="KMB1" s="243"/>
      <c r="KMC1" s="243"/>
      <c r="KMD1" s="243"/>
      <c r="KME1" s="243"/>
      <c r="KMF1" s="243"/>
      <c r="KMG1" s="243"/>
      <c r="KMH1" s="243"/>
      <c r="KMI1" s="243"/>
      <c r="KMJ1" s="243"/>
      <c r="KMK1" s="243"/>
      <c r="KML1" s="243"/>
      <c r="KMM1" s="243"/>
      <c r="KMN1" s="243"/>
      <c r="KMO1" s="243"/>
      <c r="KMP1" s="243"/>
      <c r="KMQ1" s="243"/>
      <c r="KMR1" s="243"/>
      <c r="KMS1" s="243"/>
      <c r="KMT1" s="243"/>
      <c r="KMU1" s="243"/>
      <c r="KMV1" s="243"/>
      <c r="KMW1" s="243"/>
      <c r="KMX1" s="243"/>
      <c r="KMY1" s="243"/>
      <c r="KMZ1" s="243"/>
      <c r="KNA1" s="243"/>
      <c r="KNB1" s="243"/>
      <c r="KNC1" s="243"/>
      <c r="KND1" s="243"/>
      <c r="KNE1" s="243"/>
      <c r="KNF1" s="243"/>
      <c r="KNG1" s="243"/>
      <c r="KNH1" s="243"/>
      <c r="KNI1" s="243"/>
      <c r="KNJ1" s="243"/>
      <c r="KNK1" s="243"/>
      <c r="KNL1" s="243"/>
      <c r="KNM1" s="243"/>
      <c r="KNN1" s="243"/>
      <c r="KNO1" s="243"/>
      <c r="KNP1" s="243"/>
      <c r="KNQ1" s="243"/>
      <c r="KNR1" s="243"/>
      <c r="KNS1" s="243"/>
      <c r="KNT1" s="243"/>
      <c r="KNU1" s="243"/>
      <c r="KNV1" s="243"/>
      <c r="KNW1" s="243"/>
      <c r="KNX1" s="243"/>
      <c r="KNY1" s="243"/>
      <c r="KNZ1" s="243"/>
      <c r="KOA1" s="243"/>
      <c r="KOB1" s="243"/>
      <c r="KOC1" s="243"/>
      <c r="KOD1" s="243"/>
      <c r="KOE1" s="243"/>
      <c r="KOF1" s="243"/>
      <c r="KOG1" s="243"/>
      <c r="KOH1" s="243"/>
      <c r="KOI1" s="243"/>
      <c r="KOJ1" s="243"/>
      <c r="KOK1" s="243"/>
      <c r="KOL1" s="243"/>
      <c r="KOM1" s="243"/>
      <c r="KON1" s="243"/>
      <c r="KOO1" s="243"/>
      <c r="KOP1" s="243"/>
      <c r="KOQ1" s="243"/>
      <c r="KOR1" s="243"/>
      <c r="KOS1" s="243"/>
      <c r="KOT1" s="243"/>
      <c r="KOU1" s="243"/>
      <c r="KOV1" s="243"/>
      <c r="KOW1" s="243"/>
      <c r="KOX1" s="243"/>
      <c r="KOY1" s="243"/>
      <c r="KOZ1" s="243"/>
      <c r="KPA1" s="243"/>
      <c r="KPB1" s="243"/>
      <c r="KPC1" s="243"/>
      <c r="KPD1" s="243"/>
      <c r="KPE1" s="243"/>
      <c r="KPF1" s="243"/>
      <c r="KPG1" s="243"/>
      <c r="KPH1" s="243"/>
      <c r="KPI1" s="243"/>
      <c r="KPJ1" s="243"/>
      <c r="KPK1" s="243"/>
      <c r="KPL1" s="243"/>
      <c r="KPM1" s="243"/>
      <c r="KPN1" s="243"/>
      <c r="KPO1" s="243"/>
      <c r="KPP1" s="243"/>
      <c r="KPQ1" s="243"/>
      <c r="KPR1" s="243"/>
      <c r="KPS1" s="243"/>
      <c r="KPT1" s="243"/>
      <c r="KPU1" s="243"/>
      <c r="KPV1" s="243"/>
      <c r="KPW1" s="243"/>
      <c r="KPX1" s="243"/>
      <c r="KPY1" s="243"/>
      <c r="KPZ1" s="243"/>
      <c r="KQA1" s="243"/>
      <c r="KQB1" s="243"/>
      <c r="KQC1" s="243"/>
      <c r="KQD1" s="243"/>
      <c r="KQE1" s="243"/>
      <c r="KQF1" s="243"/>
      <c r="KQG1" s="243"/>
      <c r="KQH1" s="243"/>
      <c r="KQI1" s="243"/>
      <c r="KQJ1" s="243"/>
      <c r="KQK1" s="243"/>
      <c r="KQL1" s="243"/>
      <c r="KQM1" s="243"/>
      <c r="KQN1" s="243"/>
      <c r="KQO1" s="243"/>
      <c r="KQP1" s="243"/>
      <c r="KQQ1" s="243"/>
      <c r="KQR1" s="243"/>
      <c r="KQS1" s="243"/>
      <c r="KQT1" s="243"/>
      <c r="KQU1" s="243"/>
      <c r="KQV1" s="243"/>
      <c r="KQW1" s="243"/>
      <c r="KQX1" s="243"/>
      <c r="KQY1" s="243"/>
      <c r="KQZ1" s="243"/>
      <c r="KRA1" s="243"/>
      <c r="KRB1" s="243"/>
      <c r="KRC1" s="243"/>
      <c r="KRD1" s="243"/>
      <c r="KRE1" s="243"/>
      <c r="KRF1" s="243"/>
      <c r="KRG1" s="243"/>
      <c r="KRH1" s="243"/>
      <c r="KRI1" s="243"/>
      <c r="KRJ1" s="243"/>
      <c r="KRK1" s="243"/>
      <c r="KRL1" s="243"/>
      <c r="KRM1" s="243"/>
      <c r="KRN1" s="243"/>
      <c r="KRO1" s="243"/>
      <c r="KRP1" s="243"/>
      <c r="KRQ1" s="243"/>
      <c r="KRR1" s="243"/>
      <c r="KRS1" s="243"/>
      <c r="KRT1" s="243"/>
      <c r="KRU1" s="243"/>
      <c r="KRV1" s="243"/>
      <c r="KRW1" s="243"/>
      <c r="KRX1" s="243"/>
      <c r="KRY1" s="243"/>
      <c r="KRZ1" s="243"/>
      <c r="KSA1" s="243"/>
      <c r="KSB1" s="243"/>
      <c r="KSC1" s="243"/>
      <c r="KSD1" s="243"/>
      <c r="KSE1" s="243"/>
      <c r="KSF1" s="243"/>
      <c r="KSG1" s="243"/>
      <c r="KSH1" s="243"/>
      <c r="KSI1" s="243"/>
      <c r="KSJ1" s="243"/>
      <c r="KSK1" s="243"/>
      <c r="KSL1" s="243"/>
      <c r="KSM1" s="243"/>
      <c r="KSN1" s="243"/>
      <c r="KSO1" s="243"/>
      <c r="KSP1" s="243"/>
      <c r="KSQ1" s="243"/>
      <c r="KSR1" s="243"/>
      <c r="KSS1" s="243"/>
      <c r="KST1" s="243"/>
      <c r="KSU1" s="243"/>
      <c r="KSV1" s="243"/>
      <c r="KSW1" s="243"/>
      <c r="KSX1" s="243"/>
      <c r="KSY1" s="243"/>
      <c r="KSZ1" s="243"/>
      <c r="KTA1" s="243"/>
      <c r="KTB1" s="243"/>
      <c r="KTC1" s="243"/>
      <c r="KTD1" s="243"/>
      <c r="KTE1" s="243"/>
      <c r="KTF1" s="243"/>
      <c r="KTG1" s="243"/>
      <c r="KTH1" s="243"/>
      <c r="KTI1" s="243"/>
      <c r="KTJ1" s="243"/>
      <c r="KTK1" s="243"/>
      <c r="KTL1" s="243"/>
      <c r="KTM1" s="243"/>
      <c r="KTN1" s="243"/>
      <c r="KTO1" s="243"/>
      <c r="KTP1" s="243"/>
      <c r="KTQ1" s="243"/>
      <c r="KTR1" s="243"/>
      <c r="KTS1" s="243"/>
      <c r="KTT1" s="243"/>
      <c r="KTU1" s="243"/>
      <c r="KTV1" s="243"/>
      <c r="KTW1" s="243"/>
      <c r="KTX1" s="243"/>
      <c r="KTY1" s="243"/>
      <c r="KTZ1" s="243"/>
      <c r="KUA1" s="243"/>
      <c r="KUB1" s="243"/>
      <c r="KUC1" s="243"/>
      <c r="KUD1" s="243"/>
      <c r="KUE1" s="243"/>
      <c r="KUF1" s="243"/>
      <c r="KUG1" s="243"/>
      <c r="KUH1" s="243"/>
      <c r="KUI1" s="243"/>
      <c r="KUJ1" s="243"/>
      <c r="KUK1" s="243"/>
      <c r="KUL1" s="243"/>
      <c r="KUM1" s="243"/>
      <c r="KUN1" s="243"/>
      <c r="KUO1" s="243"/>
      <c r="KUP1" s="243"/>
      <c r="KUQ1" s="243"/>
      <c r="KUR1" s="243"/>
      <c r="KUS1" s="243"/>
      <c r="KUT1" s="243"/>
      <c r="KUU1" s="243"/>
      <c r="KUV1" s="243"/>
      <c r="KUW1" s="243"/>
      <c r="KUX1" s="243"/>
      <c r="KUY1" s="243"/>
      <c r="KUZ1" s="243"/>
      <c r="KVA1" s="243"/>
      <c r="KVB1" s="243"/>
      <c r="KVC1" s="243"/>
      <c r="KVD1" s="243"/>
      <c r="KVE1" s="243"/>
      <c r="KVF1" s="243"/>
      <c r="KVG1" s="243"/>
      <c r="KVH1" s="243"/>
      <c r="KVI1" s="243"/>
      <c r="KVJ1" s="243"/>
      <c r="KVK1" s="243"/>
      <c r="KVL1" s="243"/>
      <c r="KVM1" s="243"/>
      <c r="KVN1" s="243"/>
      <c r="KVO1" s="243"/>
      <c r="KVP1" s="243"/>
      <c r="KVQ1" s="243"/>
      <c r="KVR1" s="243"/>
      <c r="KVS1" s="243"/>
      <c r="KVT1" s="243"/>
      <c r="KVU1" s="243"/>
      <c r="KVV1" s="243"/>
      <c r="KVW1" s="243"/>
      <c r="KVX1" s="243"/>
      <c r="KVY1" s="243"/>
      <c r="KVZ1" s="243"/>
      <c r="KWA1" s="243"/>
      <c r="KWB1" s="243"/>
      <c r="KWC1" s="243"/>
      <c r="KWD1" s="243"/>
      <c r="KWE1" s="243"/>
      <c r="KWF1" s="243"/>
      <c r="KWG1" s="243"/>
      <c r="KWH1" s="243"/>
      <c r="KWI1" s="243"/>
      <c r="KWJ1" s="243"/>
      <c r="KWK1" s="243"/>
      <c r="KWL1" s="243"/>
      <c r="KWM1" s="243"/>
      <c r="KWN1" s="243"/>
      <c r="KWO1" s="243"/>
      <c r="KWP1" s="243"/>
      <c r="KWQ1" s="243"/>
      <c r="KWR1" s="243"/>
      <c r="KWS1" s="243"/>
      <c r="KWT1" s="243"/>
      <c r="KWU1" s="243"/>
      <c r="KWV1" s="243"/>
      <c r="KWW1" s="243"/>
      <c r="KWX1" s="243"/>
      <c r="KWY1" s="243"/>
      <c r="KWZ1" s="243"/>
      <c r="KXA1" s="243"/>
      <c r="KXB1" s="243"/>
      <c r="KXC1" s="243"/>
      <c r="KXD1" s="243"/>
      <c r="KXE1" s="243"/>
      <c r="KXF1" s="243"/>
      <c r="KXG1" s="243"/>
      <c r="KXH1" s="243"/>
      <c r="KXI1" s="243"/>
      <c r="KXJ1" s="243"/>
      <c r="KXK1" s="243"/>
      <c r="KXL1" s="243"/>
      <c r="KXM1" s="243"/>
      <c r="KXN1" s="243"/>
      <c r="KXO1" s="243"/>
      <c r="KXP1" s="243"/>
      <c r="KXQ1" s="243"/>
      <c r="KXR1" s="243"/>
      <c r="KXS1" s="243"/>
      <c r="KXT1" s="243"/>
      <c r="KXU1" s="243"/>
      <c r="KXV1" s="243"/>
      <c r="KXW1" s="243"/>
      <c r="KXX1" s="243"/>
      <c r="KXY1" s="243"/>
      <c r="KXZ1" s="243"/>
      <c r="KYA1" s="243"/>
      <c r="KYB1" s="243"/>
      <c r="KYC1" s="243"/>
      <c r="KYD1" s="243"/>
      <c r="KYE1" s="243"/>
      <c r="KYF1" s="243"/>
      <c r="KYG1" s="243"/>
      <c r="KYH1" s="243"/>
      <c r="KYI1" s="243"/>
      <c r="KYJ1" s="243"/>
      <c r="KYK1" s="243"/>
      <c r="KYL1" s="243"/>
      <c r="KYM1" s="243"/>
      <c r="KYN1" s="243"/>
      <c r="KYO1" s="243"/>
      <c r="KYP1" s="243"/>
      <c r="KYQ1" s="243"/>
      <c r="KYR1" s="243"/>
      <c r="KYS1" s="243"/>
      <c r="KYT1" s="243"/>
      <c r="KYU1" s="243"/>
      <c r="KYV1" s="243"/>
      <c r="KYW1" s="243"/>
      <c r="KYX1" s="243"/>
      <c r="KYY1" s="243"/>
      <c r="KYZ1" s="243"/>
      <c r="KZA1" s="243"/>
      <c r="KZB1" s="243"/>
      <c r="KZC1" s="243"/>
      <c r="KZD1" s="243"/>
      <c r="KZE1" s="243"/>
      <c r="KZF1" s="243"/>
      <c r="KZG1" s="243"/>
      <c r="KZH1" s="243"/>
      <c r="KZI1" s="243"/>
      <c r="KZJ1" s="243"/>
      <c r="KZK1" s="243"/>
      <c r="KZL1" s="243"/>
      <c r="KZM1" s="243"/>
      <c r="KZN1" s="243"/>
      <c r="KZO1" s="243"/>
      <c r="KZP1" s="243"/>
      <c r="KZQ1" s="243"/>
      <c r="KZR1" s="243"/>
      <c r="KZS1" s="243"/>
      <c r="KZT1" s="243"/>
      <c r="KZU1" s="243"/>
      <c r="KZV1" s="243"/>
      <c r="KZW1" s="243"/>
      <c r="KZX1" s="243"/>
      <c r="KZY1" s="243"/>
      <c r="KZZ1" s="243"/>
      <c r="LAA1" s="243"/>
      <c r="LAB1" s="243"/>
      <c r="LAC1" s="243"/>
      <c r="LAD1" s="243"/>
      <c r="LAE1" s="243"/>
      <c r="LAF1" s="243"/>
      <c r="LAG1" s="243"/>
      <c r="LAH1" s="243"/>
      <c r="LAI1" s="243"/>
      <c r="LAJ1" s="243"/>
      <c r="LAK1" s="243"/>
      <c r="LAL1" s="243"/>
      <c r="LAM1" s="243"/>
      <c r="LAN1" s="243"/>
      <c r="LAO1" s="243"/>
      <c r="LAP1" s="243"/>
      <c r="LAQ1" s="243"/>
      <c r="LAR1" s="243"/>
      <c r="LAS1" s="243"/>
      <c r="LAT1" s="243"/>
      <c r="LAU1" s="243"/>
      <c r="LAV1" s="243"/>
      <c r="LAW1" s="243"/>
      <c r="LAX1" s="243"/>
      <c r="LAY1" s="243"/>
      <c r="LAZ1" s="243"/>
      <c r="LBA1" s="243"/>
      <c r="LBB1" s="243"/>
      <c r="LBC1" s="243"/>
      <c r="LBD1" s="243"/>
      <c r="LBE1" s="243"/>
      <c r="LBF1" s="243"/>
      <c r="LBG1" s="243"/>
      <c r="LBH1" s="243"/>
      <c r="LBI1" s="243"/>
      <c r="LBJ1" s="243"/>
      <c r="LBK1" s="243"/>
      <c r="LBL1" s="243"/>
      <c r="LBM1" s="243"/>
      <c r="LBN1" s="243"/>
      <c r="LBO1" s="243"/>
      <c r="LBP1" s="243"/>
      <c r="LBQ1" s="243"/>
      <c r="LBR1" s="243"/>
      <c r="LBS1" s="243"/>
      <c r="LBT1" s="243"/>
      <c r="LBU1" s="243"/>
      <c r="LBV1" s="243"/>
      <c r="LBW1" s="243"/>
      <c r="LBX1" s="243"/>
      <c r="LBY1" s="243"/>
      <c r="LBZ1" s="243"/>
      <c r="LCA1" s="243"/>
      <c r="LCB1" s="243"/>
      <c r="LCC1" s="243"/>
      <c r="LCD1" s="243"/>
      <c r="LCE1" s="243"/>
      <c r="LCF1" s="243"/>
      <c r="LCG1" s="243"/>
      <c r="LCH1" s="243"/>
      <c r="LCI1" s="243"/>
      <c r="LCJ1" s="243"/>
      <c r="LCK1" s="243"/>
      <c r="LCL1" s="243"/>
      <c r="LCM1" s="243"/>
      <c r="LCN1" s="243"/>
      <c r="LCO1" s="243"/>
      <c r="LCP1" s="243"/>
      <c r="LCQ1" s="243"/>
      <c r="LCR1" s="243"/>
      <c r="LCS1" s="243"/>
      <c r="LCT1" s="243"/>
      <c r="LCU1" s="243"/>
      <c r="LCV1" s="243"/>
      <c r="LCW1" s="243"/>
      <c r="LCX1" s="243"/>
      <c r="LCY1" s="243"/>
      <c r="LCZ1" s="243"/>
      <c r="LDA1" s="243"/>
      <c r="LDB1" s="243"/>
      <c r="LDC1" s="243"/>
      <c r="LDD1" s="243"/>
      <c r="LDE1" s="243"/>
      <c r="LDF1" s="243"/>
      <c r="LDG1" s="243"/>
      <c r="LDH1" s="243"/>
      <c r="LDI1" s="243"/>
      <c r="LDJ1" s="243"/>
      <c r="LDK1" s="243"/>
      <c r="LDL1" s="243"/>
      <c r="LDM1" s="243"/>
      <c r="LDN1" s="243"/>
      <c r="LDO1" s="243"/>
      <c r="LDP1" s="243"/>
      <c r="LDQ1" s="243"/>
      <c r="LDR1" s="243"/>
      <c r="LDS1" s="243"/>
      <c r="LDT1" s="243"/>
      <c r="LDU1" s="243"/>
      <c r="LDV1" s="243"/>
      <c r="LDW1" s="243"/>
      <c r="LDX1" s="243"/>
      <c r="LDY1" s="243"/>
      <c r="LDZ1" s="243"/>
      <c r="LEA1" s="243"/>
      <c r="LEB1" s="243"/>
      <c r="LEC1" s="243"/>
      <c r="LED1" s="243"/>
      <c r="LEE1" s="243"/>
      <c r="LEF1" s="243"/>
      <c r="LEG1" s="243"/>
      <c r="LEH1" s="243"/>
      <c r="LEI1" s="243"/>
      <c r="LEJ1" s="243"/>
      <c r="LEK1" s="243"/>
      <c r="LEL1" s="243"/>
      <c r="LEM1" s="243"/>
      <c r="LEN1" s="243"/>
      <c r="LEO1" s="243"/>
      <c r="LEP1" s="243"/>
      <c r="LEQ1" s="243"/>
      <c r="LER1" s="243"/>
      <c r="LES1" s="243"/>
      <c r="LET1" s="243"/>
      <c r="LEU1" s="243"/>
      <c r="LEV1" s="243"/>
      <c r="LEW1" s="243"/>
      <c r="LEX1" s="243"/>
      <c r="LEY1" s="243"/>
      <c r="LEZ1" s="243"/>
      <c r="LFA1" s="243"/>
      <c r="LFB1" s="243"/>
      <c r="LFC1" s="243"/>
      <c r="LFD1" s="243"/>
      <c r="LFE1" s="243"/>
      <c r="LFF1" s="243"/>
      <c r="LFG1" s="243"/>
      <c r="LFH1" s="243"/>
      <c r="LFI1" s="243"/>
      <c r="LFJ1" s="243"/>
      <c r="LFK1" s="243"/>
      <c r="LFL1" s="243"/>
      <c r="LFM1" s="243"/>
      <c r="LFN1" s="243"/>
      <c r="LFO1" s="243"/>
      <c r="LFP1" s="243"/>
      <c r="LFQ1" s="243"/>
      <c r="LFR1" s="243"/>
      <c r="LFS1" s="243"/>
      <c r="LFT1" s="243"/>
      <c r="LFU1" s="243"/>
      <c r="LFV1" s="243"/>
      <c r="LFW1" s="243"/>
      <c r="LFX1" s="243"/>
      <c r="LFY1" s="243"/>
      <c r="LFZ1" s="243"/>
      <c r="LGA1" s="243"/>
      <c r="LGB1" s="243"/>
      <c r="LGC1" s="243"/>
      <c r="LGD1" s="243"/>
      <c r="LGE1" s="243"/>
      <c r="LGF1" s="243"/>
      <c r="LGG1" s="243"/>
      <c r="LGH1" s="243"/>
      <c r="LGI1" s="243"/>
      <c r="LGJ1" s="243"/>
      <c r="LGK1" s="243"/>
      <c r="LGL1" s="243"/>
      <c r="LGM1" s="243"/>
      <c r="LGN1" s="243"/>
      <c r="LGO1" s="243"/>
      <c r="LGP1" s="243"/>
      <c r="LGQ1" s="243"/>
      <c r="LGR1" s="243"/>
      <c r="LGS1" s="243"/>
      <c r="LGT1" s="243"/>
      <c r="LGU1" s="243"/>
      <c r="LGV1" s="243"/>
      <c r="LGW1" s="243"/>
      <c r="LGX1" s="243"/>
      <c r="LGY1" s="243"/>
      <c r="LGZ1" s="243"/>
      <c r="LHA1" s="243"/>
      <c r="LHB1" s="243"/>
      <c r="LHC1" s="243"/>
      <c r="LHD1" s="243"/>
      <c r="LHE1" s="243"/>
      <c r="LHF1" s="243"/>
      <c r="LHG1" s="243"/>
      <c r="LHH1" s="243"/>
      <c r="LHI1" s="243"/>
      <c r="LHJ1" s="243"/>
      <c r="LHK1" s="243"/>
      <c r="LHL1" s="243"/>
      <c r="LHM1" s="243"/>
      <c r="LHN1" s="243"/>
      <c r="LHO1" s="243"/>
      <c r="LHP1" s="243"/>
      <c r="LHQ1" s="243"/>
      <c r="LHR1" s="243"/>
      <c r="LHS1" s="243"/>
      <c r="LHT1" s="243"/>
      <c r="LHU1" s="243"/>
      <c r="LHV1" s="243"/>
      <c r="LHW1" s="243"/>
      <c r="LHX1" s="243"/>
      <c r="LHY1" s="243"/>
      <c r="LHZ1" s="243"/>
      <c r="LIA1" s="243"/>
      <c r="LIB1" s="243"/>
      <c r="LIC1" s="243"/>
      <c r="LID1" s="243"/>
      <c r="LIE1" s="243"/>
      <c r="LIF1" s="243"/>
      <c r="LIG1" s="243"/>
      <c r="LIH1" s="243"/>
      <c r="LII1" s="243"/>
      <c r="LIJ1" s="243"/>
      <c r="LIK1" s="243"/>
      <c r="LIL1" s="243"/>
      <c r="LIM1" s="243"/>
      <c r="LIN1" s="243"/>
      <c r="LIO1" s="243"/>
      <c r="LIP1" s="243"/>
      <c r="LIQ1" s="243"/>
      <c r="LIR1" s="243"/>
      <c r="LIS1" s="243"/>
      <c r="LIT1" s="243"/>
      <c r="LIU1" s="243"/>
      <c r="LIV1" s="243"/>
      <c r="LIW1" s="243"/>
      <c r="LIX1" s="243"/>
      <c r="LIY1" s="243"/>
      <c r="LIZ1" s="243"/>
      <c r="LJA1" s="243"/>
      <c r="LJB1" s="243"/>
      <c r="LJC1" s="243"/>
      <c r="LJD1" s="243"/>
      <c r="LJE1" s="243"/>
      <c r="LJF1" s="243"/>
      <c r="LJG1" s="243"/>
      <c r="LJH1" s="243"/>
      <c r="LJI1" s="243"/>
      <c r="LJJ1" s="243"/>
      <c r="LJK1" s="243"/>
      <c r="LJL1" s="243"/>
      <c r="LJM1" s="243"/>
      <c r="LJN1" s="243"/>
      <c r="LJO1" s="243"/>
      <c r="LJP1" s="243"/>
      <c r="LJQ1" s="243"/>
      <c r="LJR1" s="243"/>
      <c r="LJS1" s="243"/>
      <c r="LJT1" s="243"/>
      <c r="LJU1" s="243"/>
      <c r="LJV1" s="243"/>
      <c r="LJW1" s="243"/>
      <c r="LJX1" s="243"/>
      <c r="LJY1" s="243"/>
      <c r="LJZ1" s="243"/>
      <c r="LKA1" s="243"/>
      <c r="LKB1" s="243"/>
      <c r="LKC1" s="243"/>
      <c r="LKD1" s="243"/>
      <c r="LKE1" s="243"/>
      <c r="LKF1" s="243"/>
      <c r="LKG1" s="243"/>
      <c r="LKH1" s="243"/>
      <c r="LKI1" s="243"/>
      <c r="LKJ1" s="243"/>
      <c r="LKK1" s="243"/>
      <c r="LKL1" s="243"/>
      <c r="LKM1" s="243"/>
      <c r="LKN1" s="243"/>
      <c r="LKO1" s="243"/>
      <c r="LKP1" s="243"/>
      <c r="LKQ1" s="243"/>
      <c r="LKR1" s="243"/>
      <c r="LKS1" s="243"/>
      <c r="LKT1" s="243"/>
      <c r="LKU1" s="243"/>
      <c r="LKV1" s="243"/>
      <c r="LKW1" s="243"/>
      <c r="LKX1" s="243"/>
      <c r="LKY1" s="243"/>
      <c r="LKZ1" s="243"/>
      <c r="LLA1" s="243"/>
      <c r="LLB1" s="243"/>
      <c r="LLC1" s="243"/>
      <c r="LLD1" s="243"/>
      <c r="LLE1" s="243"/>
      <c r="LLF1" s="243"/>
      <c r="LLG1" s="243"/>
      <c r="LLH1" s="243"/>
      <c r="LLI1" s="243"/>
      <c r="LLJ1" s="243"/>
      <c r="LLK1" s="243"/>
      <c r="LLL1" s="243"/>
      <c r="LLM1" s="243"/>
      <c r="LLN1" s="243"/>
      <c r="LLO1" s="243"/>
      <c r="LLP1" s="243"/>
      <c r="LLQ1" s="243"/>
      <c r="LLR1" s="243"/>
      <c r="LLS1" s="243"/>
      <c r="LLT1" s="243"/>
      <c r="LLU1" s="243"/>
      <c r="LLV1" s="243"/>
      <c r="LLW1" s="243"/>
      <c r="LLX1" s="243"/>
      <c r="LLY1" s="243"/>
      <c r="LLZ1" s="243"/>
      <c r="LMA1" s="243"/>
      <c r="LMB1" s="243"/>
      <c r="LMC1" s="243"/>
      <c r="LMD1" s="243"/>
      <c r="LME1" s="243"/>
      <c r="LMF1" s="243"/>
      <c r="LMG1" s="243"/>
      <c r="LMH1" s="243"/>
      <c r="LMI1" s="243"/>
      <c r="LMJ1" s="243"/>
      <c r="LMK1" s="243"/>
      <c r="LML1" s="243"/>
      <c r="LMM1" s="243"/>
      <c r="LMN1" s="243"/>
      <c r="LMO1" s="243"/>
      <c r="LMP1" s="243"/>
      <c r="LMQ1" s="243"/>
      <c r="LMR1" s="243"/>
      <c r="LMS1" s="243"/>
      <c r="LMT1" s="243"/>
      <c r="LMU1" s="243"/>
      <c r="LMV1" s="243"/>
      <c r="LMW1" s="243"/>
      <c r="LMX1" s="243"/>
      <c r="LMY1" s="243"/>
      <c r="LMZ1" s="243"/>
      <c r="LNA1" s="243"/>
      <c r="LNB1" s="243"/>
      <c r="LNC1" s="243"/>
      <c r="LND1" s="243"/>
      <c r="LNE1" s="243"/>
      <c r="LNF1" s="243"/>
      <c r="LNG1" s="243"/>
      <c r="LNH1" s="243"/>
      <c r="LNI1" s="243"/>
      <c r="LNJ1" s="243"/>
      <c r="LNK1" s="243"/>
      <c r="LNL1" s="243"/>
      <c r="LNM1" s="243"/>
      <c r="LNN1" s="243"/>
      <c r="LNO1" s="243"/>
      <c r="LNP1" s="243"/>
      <c r="LNQ1" s="243"/>
      <c r="LNR1" s="243"/>
      <c r="LNS1" s="243"/>
      <c r="LNT1" s="243"/>
      <c r="LNU1" s="243"/>
      <c r="LNV1" s="243"/>
      <c r="LNW1" s="243"/>
      <c r="LNX1" s="243"/>
      <c r="LNY1" s="243"/>
      <c r="LNZ1" s="243"/>
      <c r="LOA1" s="243"/>
      <c r="LOB1" s="243"/>
      <c r="LOC1" s="243"/>
      <c r="LOD1" s="243"/>
      <c r="LOE1" s="243"/>
      <c r="LOF1" s="243"/>
      <c r="LOG1" s="243"/>
      <c r="LOH1" s="243"/>
      <c r="LOI1" s="243"/>
      <c r="LOJ1" s="243"/>
      <c r="LOK1" s="243"/>
      <c r="LOL1" s="243"/>
      <c r="LOM1" s="243"/>
      <c r="LON1" s="243"/>
      <c r="LOO1" s="243"/>
      <c r="LOP1" s="243"/>
      <c r="LOQ1" s="243"/>
      <c r="LOR1" s="243"/>
      <c r="LOS1" s="243"/>
      <c r="LOT1" s="243"/>
      <c r="LOU1" s="243"/>
      <c r="LOV1" s="243"/>
      <c r="LOW1" s="243"/>
      <c r="LOX1" s="243"/>
      <c r="LOY1" s="243"/>
      <c r="LOZ1" s="243"/>
      <c r="LPA1" s="243"/>
      <c r="LPB1" s="243"/>
      <c r="LPC1" s="243"/>
      <c r="LPD1" s="243"/>
      <c r="LPE1" s="243"/>
      <c r="LPF1" s="243"/>
      <c r="LPG1" s="243"/>
      <c r="LPH1" s="243"/>
      <c r="LPI1" s="243"/>
      <c r="LPJ1" s="243"/>
      <c r="LPK1" s="243"/>
      <c r="LPL1" s="243"/>
      <c r="LPM1" s="243"/>
      <c r="LPN1" s="243"/>
      <c r="LPO1" s="243"/>
      <c r="LPP1" s="243"/>
      <c r="LPQ1" s="243"/>
      <c r="LPR1" s="243"/>
      <c r="LPS1" s="243"/>
      <c r="LPT1" s="243"/>
      <c r="LPU1" s="243"/>
      <c r="LPV1" s="243"/>
      <c r="LPW1" s="243"/>
      <c r="LPX1" s="243"/>
      <c r="LPY1" s="243"/>
      <c r="LPZ1" s="243"/>
      <c r="LQA1" s="243"/>
      <c r="LQB1" s="243"/>
      <c r="LQC1" s="243"/>
      <c r="LQD1" s="243"/>
      <c r="LQE1" s="243"/>
      <c r="LQF1" s="243"/>
      <c r="LQG1" s="243"/>
      <c r="LQH1" s="243"/>
      <c r="LQI1" s="243"/>
      <c r="LQJ1" s="243"/>
      <c r="LQK1" s="243"/>
      <c r="LQL1" s="243"/>
      <c r="LQM1" s="243"/>
      <c r="LQN1" s="243"/>
      <c r="LQO1" s="243"/>
      <c r="LQP1" s="243"/>
      <c r="LQQ1" s="243"/>
      <c r="LQR1" s="243"/>
      <c r="LQS1" s="243"/>
      <c r="LQT1" s="243"/>
      <c r="LQU1" s="243"/>
      <c r="LQV1" s="243"/>
      <c r="LQW1" s="243"/>
      <c r="LQX1" s="243"/>
      <c r="LQY1" s="243"/>
      <c r="LQZ1" s="243"/>
      <c r="LRA1" s="243"/>
      <c r="LRB1" s="243"/>
      <c r="LRC1" s="243"/>
      <c r="LRD1" s="243"/>
      <c r="LRE1" s="243"/>
      <c r="LRF1" s="243"/>
      <c r="LRG1" s="243"/>
      <c r="LRH1" s="243"/>
      <c r="LRI1" s="243"/>
      <c r="LRJ1" s="243"/>
      <c r="LRK1" s="243"/>
      <c r="LRL1" s="243"/>
      <c r="LRM1" s="243"/>
      <c r="LRN1" s="243"/>
      <c r="LRO1" s="243"/>
      <c r="LRP1" s="243"/>
      <c r="LRQ1" s="243"/>
      <c r="LRR1" s="243"/>
      <c r="LRS1" s="243"/>
      <c r="LRT1" s="243"/>
      <c r="LRU1" s="243"/>
      <c r="LRV1" s="243"/>
      <c r="LRW1" s="243"/>
      <c r="LRX1" s="243"/>
      <c r="LRY1" s="243"/>
      <c r="LRZ1" s="243"/>
      <c r="LSA1" s="243"/>
      <c r="LSB1" s="243"/>
      <c r="LSC1" s="243"/>
      <c r="LSD1" s="243"/>
      <c r="LSE1" s="243"/>
      <c r="LSF1" s="243"/>
      <c r="LSG1" s="243"/>
      <c r="LSH1" s="243"/>
      <c r="LSI1" s="243"/>
      <c r="LSJ1" s="243"/>
      <c r="LSK1" s="243"/>
      <c r="LSL1" s="243"/>
      <c r="LSM1" s="243"/>
      <c r="LSN1" s="243"/>
      <c r="LSO1" s="243"/>
      <c r="LSP1" s="243"/>
      <c r="LSQ1" s="243"/>
      <c r="LSR1" s="243"/>
      <c r="LSS1" s="243"/>
      <c r="LST1" s="243"/>
      <c r="LSU1" s="243"/>
      <c r="LSV1" s="243"/>
      <c r="LSW1" s="243"/>
      <c r="LSX1" s="243"/>
      <c r="LSY1" s="243"/>
      <c r="LSZ1" s="243"/>
      <c r="LTA1" s="243"/>
      <c r="LTB1" s="243"/>
      <c r="LTC1" s="243"/>
      <c r="LTD1" s="243"/>
      <c r="LTE1" s="243"/>
      <c r="LTF1" s="243"/>
      <c r="LTG1" s="243"/>
      <c r="LTH1" s="243"/>
      <c r="LTI1" s="243"/>
      <c r="LTJ1" s="243"/>
      <c r="LTK1" s="243"/>
      <c r="LTL1" s="243"/>
      <c r="LTM1" s="243"/>
      <c r="LTN1" s="243"/>
      <c r="LTO1" s="243"/>
      <c r="LTP1" s="243"/>
      <c r="LTQ1" s="243"/>
      <c r="LTR1" s="243"/>
      <c r="LTS1" s="243"/>
      <c r="LTT1" s="243"/>
      <c r="LTU1" s="243"/>
      <c r="LTV1" s="243"/>
      <c r="LTW1" s="243"/>
      <c r="LTX1" s="243"/>
      <c r="LTY1" s="243"/>
      <c r="LTZ1" s="243"/>
      <c r="LUA1" s="243"/>
      <c r="LUB1" s="243"/>
      <c r="LUC1" s="243"/>
      <c r="LUD1" s="243"/>
      <c r="LUE1" s="243"/>
      <c r="LUF1" s="243"/>
      <c r="LUG1" s="243"/>
      <c r="LUH1" s="243"/>
      <c r="LUI1" s="243"/>
      <c r="LUJ1" s="243"/>
      <c r="LUK1" s="243"/>
      <c r="LUL1" s="243"/>
      <c r="LUM1" s="243"/>
      <c r="LUN1" s="243"/>
      <c r="LUO1" s="243"/>
      <c r="LUP1" s="243"/>
      <c r="LUQ1" s="243"/>
      <c r="LUR1" s="243"/>
      <c r="LUS1" s="243"/>
      <c r="LUT1" s="243"/>
      <c r="LUU1" s="243"/>
      <c r="LUV1" s="243"/>
      <c r="LUW1" s="243"/>
      <c r="LUX1" s="243"/>
      <c r="LUY1" s="243"/>
      <c r="LUZ1" s="243"/>
      <c r="LVA1" s="243"/>
      <c r="LVB1" s="243"/>
      <c r="LVC1" s="243"/>
      <c r="LVD1" s="243"/>
      <c r="LVE1" s="243"/>
      <c r="LVF1" s="243"/>
      <c r="LVG1" s="243"/>
      <c r="LVH1" s="243"/>
      <c r="LVI1" s="243"/>
      <c r="LVJ1" s="243"/>
      <c r="LVK1" s="243"/>
      <c r="LVL1" s="243"/>
      <c r="LVM1" s="243"/>
      <c r="LVN1" s="243"/>
      <c r="LVO1" s="243"/>
      <c r="LVP1" s="243"/>
      <c r="LVQ1" s="243"/>
      <c r="LVR1" s="243"/>
      <c r="LVS1" s="243"/>
      <c r="LVT1" s="243"/>
      <c r="LVU1" s="243"/>
      <c r="LVV1" s="243"/>
      <c r="LVW1" s="243"/>
      <c r="LVX1" s="243"/>
      <c r="LVY1" s="243"/>
      <c r="LVZ1" s="243"/>
      <c r="LWA1" s="243"/>
      <c r="LWB1" s="243"/>
      <c r="LWC1" s="243"/>
      <c r="LWD1" s="243"/>
      <c r="LWE1" s="243"/>
      <c r="LWF1" s="243"/>
      <c r="LWG1" s="243"/>
      <c r="LWH1" s="243"/>
      <c r="LWI1" s="243"/>
      <c r="LWJ1" s="243"/>
      <c r="LWK1" s="243"/>
      <c r="LWL1" s="243"/>
      <c r="LWM1" s="243"/>
      <c r="LWN1" s="243"/>
      <c r="LWO1" s="243"/>
      <c r="LWP1" s="243"/>
      <c r="LWQ1" s="243"/>
      <c r="LWR1" s="243"/>
      <c r="LWS1" s="243"/>
      <c r="LWT1" s="243"/>
      <c r="LWU1" s="243"/>
      <c r="LWV1" s="243"/>
      <c r="LWW1" s="243"/>
      <c r="LWX1" s="243"/>
      <c r="LWY1" s="243"/>
      <c r="LWZ1" s="243"/>
      <c r="LXA1" s="243"/>
      <c r="LXB1" s="243"/>
      <c r="LXC1" s="243"/>
      <c r="LXD1" s="243"/>
      <c r="LXE1" s="243"/>
      <c r="LXF1" s="243"/>
      <c r="LXG1" s="243"/>
      <c r="LXH1" s="243"/>
      <c r="LXI1" s="243"/>
      <c r="LXJ1" s="243"/>
      <c r="LXK1" s="243"/>
      <c r="LXL1" s="243"/>
      <c r="LXM1" s="243"/>
      <c r="LXN1" s="243"/>
      <c r="LXO1" s="243"/>
      <c r="LXP1" s="243"/>
      <c r="LXQ1" s="243"/>
      <c r="LXR1" s="243"/>
      <c r="LXS1" s="243"/>
      <c r="LXT1" s="243"/>
      <c r="LXU1" s="243"/>
      <c r="LXV1" s="243"/>
      <c r="LXW1" s="243"/>
      <c r="LXX1" s="243"/>
      <c r="LXY1" s="243"/>
      <c r="LXZ1" s="243"/>
      <c r="LYA1" s="243"/>
      <c r="LYB1" s="243"/>
      <c r="LYC1" s="243"/>
      <c r="LYD1" s="243"/>
      <c r="LYE1" s="243"/>
      <c r="LYF1" s="243"/>
      <c r="LYG1" s="243"/>
      <c r="LYH1" s="243"/>
      <c r="LYI1" s="243"/>
      <c r="LYJ1" s="243"/>
      <c r="LYK1" s="243"/>
      <c r="LYL1" s="243"/>
      <c r="LYM1" s="243"/>
      <c r="LYN1" s="243"/>
      <c r="LYO1" s="243"/>
      <c r="LYP1" s="243"/>
      <c r="LYQ1" s="243"/>
      <c r="LYR1" s="243"/>
      <c r="LYS1" s="243"/>
      <c r="LYT1" s="243"/>
      <c r="LYU1" s="243"/>
      <c r="LYV1" s="243"/>
      <c r="LYW1" s="243"/>
      <c r="LYX1" s="243"/>
      <c r="LYY1" s="243"/>
      <c r="LYZ1" s="243"/>
      <c r="LZA1" s="243"/>
      <c r="LZB1" s="243"/>
      <c r="LZC1" s="243"/>
      <c r="LZD1" s="243"/>
      <c r="LZE1" s="243"/>
      <c r="LZF1" s="243"/>
      <c r="LZG1" s="243"/>
      <c r="LZH1" s="243"/>
      <c r="LZI1" s="243"/>
      <c r="LZJ1" s="243"/>
      <c r="LZK1" s="243"/>
      <c r="LZL1" s="243"/>
      <c r="LZM1" s="243"/>
      <c r="LZN1" s="243"/>
      <c r="LZO1" s="243"/>
      <c r="LZP1" s="243"/>
      <c r="LZQ1" s="243"/>
      <c r="LZR1" s="243"/>
      <c r="LZS1" s="243"/>
      <c r="LZT1" s="243"/>
      <c r="LZU1" s="243"/>
      <c r="LZV1" s="243"/>
      <c r="LZW1" s="243"/>
      <c r="LZX1" s="243"/>
      <c r="LZY1" s="243"/>
      <c r="LZZ1" s="243"/>
      <c r="MAA1" s="243"/>
      <c r="MAB1" s="243"/>
      <c r="MAC1" s="243"/>
      <c r="MAD1" s="243"/>
      <c r="MAE1" s="243"/>
      <c r="MAF1" s="243"/>
      <c r="MAG1" s="243"/>
      <c r="MAH1" s="243"/>
      <c r="MAI1" s="243"/>
      <c r="MAJ1" s="243"/>
      <c r="MAK1" s="243"/>
      <c r="MAL1" s="243"/>
      <c r="MAM1" s="243"/>
      <c r="MAN1" s="243"/>
      <c r="MAO1" s="243"/>
      <c r="MAP1" s="243"/>
      <c r="MAQ1" s="243"/>
      <c r="MAR1" s="243"/>
      <c r="MAS1" s="243"/>
      <c r="MAT1" s="243"/>
      <c r="MAU1" s="243"/>
      <c r="MAV1" s="243"/>
      <c r="MAW1" s="243"/>
      <c r="MAX1" s="243"/>
      <c r="MAY1" s="243"/>
      <c r="MAZ1" s="243"/>
      <c r="MBA1" s="243"/>
      <c r="MBB1" s="243"/>
      <c r="MBC1" s="243"/>
      <c r="MBD1" s="243"/>
      <c r="MBE1" s="243"/>
      <c r="MBF1" s="243"/>
      <c r="MBG1" s="243"/>
      <c r="MBH1" s="243"/>
      <c r="MBI1" s="243"/>
      <c r="MBJ1" s="243"/>
      <c r="MBK1" s="243"/>
      <c r="MBL1" s="243"/>
      <c r="MBM1" s="243"/>
      <c r="MBN1" s="243"/>
      <c r="MBO1" s="243"/>
      <c r="MBP1" s="243"/>
      <c r="MBQ1" s="243"/>
      <c r="MBR1" s="243"/>
      <c r="MBS1" s="243"/>
      <c r="MBT1" s="243"/>
      <c r="MBU1" s="243"/>
      <c r="MBV1" s="243"/>
      <c r="MBW1" s="243"/>
      <c r="MBX1" s="243"/>
      <c r="MBY1" s="243"/>
      <c r="MBZ1" s="243"/>
      <c r="MCA1" s="243"/>
      <c r="MCB1" s="243"/>
      <c r="MCC1" s="243"/>
      <c r="MCD1" s="243"/>
      <c r="MCE1" s="243"/>
      <c r="MCF1" s="243"/>
      <c r="MCG1" s="243"/>
      <c r="MCH1" s="243"/>
      <c r="MCI1" s="243"/>
      <c r="MCJ1" s="243"/>
      <c r="MCK1" s="243"/>
      <c r="MCL1" s="243"/>
      <c r="MCM1" s="243"/>
      <c r="MCN1" s="243"/>
      <c r="MCO1" s="243"/>
      <c r="MCP1" s="243"/>
      <c r="MCQ1" s="243"/>
      <c r="MCR1" s="243"/>
      <c r="MCS1" s="243"/>
      <c r="MCT1" s="243"/>
      <c r="MCU1" s="243"/>
      <c r="MCV1" s="243"/>
      <c r="MCW1" s="243"/>
      <c r="MCX1" s="243"/>
      <c r="MCY1" s="243"/>
      <c r="MCZ1" s="243"/>
      <c r="MDA1" s="243"/>
      <c r="MDB1" s="243"/>
      <c r="MDC1" s="243"/>
      <c r="MDD1" s="243"/>
      <c r="MDE1" s="243"/>
      <c r="MDF1" s="243"/>
      <c r="MDG1" s="243"/>
      <c r="MDH1" s="243"/>
      <c r="MDI1" s="243"/>
      <c r="MDJ1" s="243"/>
      <c r="MDK1" s="243"/>
      <c r="MDL1" s="243"/>
      <c r="MDM1" s="243"/>
      <c r="MDN1" s="243"/>
      <c r="MDO1" s="243"/>
      <c r="MDP1" s="243"/>
      <c r="MDQ1" s="243"/>
      <c r="MDR1" s="243"/>
      <c r="MDS1" s="243"/>
      <c r="MDT1" s="243"/>
      <c r="MDU1" s="243"/>
      <c r="MDV1" s="243"/>
      <c r="MDW1" s="243"/>
      <c r="MDX1" s="243"/>
      <c r="MDY1" s="243"/>
      <c r="MDZ1" s="243"/>
      <c r="MEA1" s="243"/>
      <c r="MEB1" s="243"/>
      <c r="MEC1" s="243"/>
      <c r="MED1" s="243"/>
      <c r="MEE1" s="243"/>
      <c r="MEF1" s="243"/>
      <c r="MEG1" s="243"/>
      <c r="MEH1" s="243"/>
      <c r="MEI1" s="243"/>
      <c r="MEJ1" s="243"/>
      <c r="MEK1" s="243"/>
      <c r="MEL1" s="243"/>
      <c r="MEM1" s="243"/>
      <c r="MEN1" s="243"/>
      <c r="MEO1" s="243"/>
      <c r="MEP1" s="243"/>
      <c r="MEQ1" s="243"/>
      <c r="MER1" s="243"/>
      <c r="MES1" s="243"/>
      <c r="MET1" s="243"/>
      <c r="MEU1" s="243"/>
      <c r="MEV1" s="243"/>
      <c r="MEW1" s="243"/>
      <c r="MEX1" s="243"/>
      <c r="MEY1" s="243"/>
      <c r="MEZ1" s="243"/>
      <c r="MFA1" s="243"/>
      <c r="MFB1" s="243"/>
      <c r="MFC1" s="243"/>
      <c r="MFD1" s="243"/>
      <c r="MFE1" s="243"/>
      <c r="MFF1" s="243"/>
      <c r="MFG1" s="243"/>
      <c r="MFH1" s="243"/>
      <c r="MFI1" s="243"/>
      <c r="MFJ1" s="243"/>
      <c r="MFK1" s="243"/>
      <c r="MFL1" s="243"/>
      <c r="MFM1" s="243"/>
      <c r="MFN1" s="243"/>
      <c r="MFO1" s="243"/>
      <c r="MFP1" s="243"/>
      <c r="MFQ1" s="243"/>
      <c r="MFR1" s="243"/>
      <c r="MFS1" s="243"/>
      <c r="MFT1" s="243"/>
      <c r="MFU1" s="243"/>
      <c r="MFV1" s="243"/>
      <c r="MFW1" s="243"/>
      <c r="MFX1" s="243"/>
      <c r="MFY1" s="243"/>
      <c r="MFZ1" s="243"/>
      <c r="MGA1" s="243"/>
      <c r="MGB1" s="243"/>
      <c r="MGC1" s="243"/>
      <c r="MGD1" s="243"/>
      <c r="MGE1" s="243"/>
      <c r="MGF1" s="243"/>
      <c r="MGG1" s="243"/>
      <c r="MGH1" s="243"/>
      <c r="MGI1" s="243"/>
      <c r="MGJ1" s="243"/>
      <c r="MGK1" s="243"/>
      <c r="MGL1" s="243"/>
      <c r="MGM1" s="243"/>
      <c r="MGN1" s="243"/>
      <c r="MGO1" s="243"/>
      <c r="MGP1" s="243"/>
      <c r="MGQ1" s="243"/>
      <c r="MGR1" s="243"/>
      <c r="MGS1" s="243"/>
      <c r="MGT1" s="243"/>
      <c r="MGU1" s="243"/>
      <c r="MGV1" s="243"/>
      <c r="MGW1" s="243"/>
      <c r="MGX1" s="243"/>
      <c r="MGY1" s="243"/>
      <c r="MGZ1" s="243"/>
      <c r="MHA1" s="243"/>
      <c r="MHB1" s="243"/>
      <c r="MHC1" s="243"/>
      <c r="MHD1" s="243"/>
      <c r="MHE1" s="243"/>
      <c r="MHF1" s="243"/>
      <c r="MHG1" s="243"/>
      <c r="MHH1" s="243"/>
      <c r="MHI1" s="243"/>
      <c r="MHJ1" s="243"/>
      <c r="MHK1" s="243"/>
      <c r="MHL1" s="243"/>
      <c r="MHM1" s="243"/>
      <c r="MHN1" s="243"/>
      <c r="MHO1" s="243"/>
      <c r="MHP1" s="243"/>
      <c r="MHQ1" s="243"/>
      <c r="MHR1" s="243"/>
      <c r="MHS1" s="243"/>
      <c r="MHT1" s="243"/>
      <c r="MHU1" s="243"/>
      <c r="MHV1" s="243"/>
      <c r="MHW1" s="243"/>
      <c r="MHX1" s="243"/>
      <c r="MHY1" s="243"/>
      <c r="MHZ1" s="243"/>
      <c r="MIA1" s="243"/>
      <c r="MIB1" s="243"/>
      <c r="MIC1" s="243"/>
      <c r="MID1" s="243"/>
      <c r="MIE1" s="243"/>
      <c r="MIF1" s="243"/>
      <c r="MIG1" s="243"/>
      <c r="MIH1" s="243"/>
      <c r="MII1" s="243"/>
      <c r="MIJ1" s="243"/>
      <c r="MIK1" s="243"/>
      <c r="MIL1" s="243"/>
      <c r="MIM1" s="243"/>
      <c r="MIN1" s="243"/>
      <c r="MIO1" s="243"/>
      <c r="MIP1" s="243"/>
      <c r="MIQ1" s="243"/>
      <c r="MIR1" s="243"/>
      <c r="MIS1" s="243"/>
      <c r="MIT1" s="243"/>
      <c r="MIU1" s="243"/>
      <c r="MIV1" s="243"/>
      <c r="MIW1" s="243"/>
      <c r="MIX1" s="243"/>
      <c r="MIY1" s="243"/>
      <c r="MIZ1" s="243"/>
      <c r="MJA1" s="243"/>
      <c r="MJB1" s="243"/>
      <c r="MJC1" s="243"/>
      <c r="MJD1" s="243"/>
      <c r="MJE1" s="243"/>
      <c r="MJF1" s="243"/>
      <c r="MJG1" s="243"/>
      <c r="MJH1" s="243"/>
      <c r="MJI1" s="243"/>
      <c r="MJJ1" s="243"/>
      <c r="MJK1" s="243"/>
      <c r="MJL1" s="243"/>
      <c r="MJM1" s="243"/>
      <c r="MJN1" s="243"/>
      <c r="MJO1" s="243"/>
      <c r="MJP1" s="243"/>
      <c r="MJQ1" s="243"/>
      <c r="MJR1" s="243"/>
      <c r="MJS1" s="243"/>
      <c r="MJT1" s="243"/>
      <c r="MJU1" s="243"/>
      <c r="MJV1" s="243"/>
      <c r="MJW1" s="243"/>
      <c r="MJX1" s="243"/>
      <c r="MJY1" s="243"/>
      <c r="MJZ1" s="243"/>
      <c r="MKA1" s="243"/>
      <c r="MKB1" s="243"/>
      <c r="MKC1" s="243"/>
      <c r="MKD1" s="243"/>
      <c r="MKE1" s="243"/>
      <c r="MKF1" s="243"/>
      <c r="MKG1" s="243"/>
      <c r="MKH1" s="243"/>
      <c r="MKI1" s="243"/>
      <c r="MKJ1" s="243"/>
      <c r="MKK1" s="243"/>
      <c r="MKL1" s="243"/>
      <c r="MKM1" s="243"/>
      <c r="MKN1" s="243"/>
      <c r="MKO1" s="243"/>
      <c r="MKP1" s="243"/>
      <c r="MKQ1" s="243"/>
      <c r="MKR1" s="243"/>
      <c r="MKS1" s="243"/>
      <c r="MKT1" s="243"/>
      <c r="MKU1" s="243"/>
      <c r="MKV1" s="243"/>
      <c r="MKW1" s="243"/>
      <c r="MKX1" s="243"/>
      <c r="MKY1" s="243"/>
      <c r="MKZ1" s="243"/>
      <c r="MLA1" s="243"/>
      <c r="MLB1" s="243"/>
      <c r="MLC1" s="243"/>
      <c r="MLD1" s="243"/>
      <c r="MLE1" s="243"/>
      <c r="MLF1" s="243"/>
      <c r="MLG1" s="243"/>
      <c r="MLH1" s="243"/>
      <c r="MLI1" s="243"/>
      <c r="MLJ1" s="243"/>
      <c r="MLK1" s="243"/>
      <c r="MLL1" s="243"/>
      <c r="MLM1" s="243"/>
      <c r="MLN1" s="243"/>
      <c r="MLO1" s="243"/>
      <c r="MLP1" s="243"/>
      <c r="MLQ1" s="243"/>
      <c r="MLR1" s="243"/>
      <c r="MLS1" s="243"/>
      <c r="MLT1" s="243"/>
      <c r="MLU1" s="243"/>
      <c r="MLV1" s="243"/>
      <c r="MLW1" s="243"/>
      <c r="MLX1" s="243"/>
      <c r="MLY1" s="243"/>
      <c r="MLZ1" s="243"/>
      <c r="MMA1" s="243"/>
      <c r="MMB1" s="243"/>
      <c r="MMC1" s="243"/>
      <c r="MMD1" s="243"/>
      <c r="MME1" s="243"/>
      <c r="MMF1" s="243"/>
      <c r="MMG1" s="243"/>
      <c r="MMH1" s="243"/>
      <c r="MMI1" s="243"/>
      <c r="MMJ1" s="243"/>
      <c r="MMK1" s="243"/>
      <c r="MML1" s="243"/>
      <c r="MMM1" s="243"/>
      <c r="MMN1" s="243"/>
      <c r="MMO1" s="243"/>
      <c r="MMP1" s="243"/>
      <c r="MMQ1" s="243"/>
      <c r="MMR1" s="243"/>
      <c r="MMS1" s="243"/>
      <c r="MMT1" s="243"/>
      <c r="MMU1" s="243"/>
      <c r="MMV1" s="243"/>
      <c r="MMW1" s="243"/>
      <c r="MMX1" s="243"/>
      <c r="MMY1" s="243"/>
      <c r="MMZ1" s="243"/>
      <c r="MNA1" s="243"/>
      <c r="MNB1" s="243"/>
      <c r="MNC1" s="243"/>
      <c r="MND1" s="243"/>
      <c r="MNE1" s="243"/>
      <c r="MNF1" s="243"/>
      <c r="MNG1" s="243"/>
      <c r="MNH1" s="243"/>
      <c r="MNI1" s="243"/>
      <c r="MNJ1" s="243"/>
      <c r="MNK1" s="243"/>
      <c r="MNL1" s="243"/>
      <c r="MNM1" s="243"/>
      <c r="MNN1" s="243"/>
      <c r="MNO1" s="243"/>
      <c r="MNP1" s="243"/>
      <c r="MNQ1" s="243"/>
      <c r="MNR1" s="243"/>
      <c r="MNS1" s="243"/>
      <c r="MNT1" s="243"/>
      <c r="MNU1" s="243"/>
      <c r="MNV1" s="243"/>
      <c r="MNW1" s="243"/>
      <c r="MNX1" s="243"/>
      <c r="MNY1" s="243"/>
      <c r="MNZ1" s="243"/>
      <c r="MOA1" s="243"/>
      <c r="MOB1" s="243"/>
      <c r="MOC1" s="243"/>
      <c r="MOD1" s="243"/>
      <c r="MOE1" s="243"/>
      <c r="MOF1" s="243"/>
      <c r="MOG1" s="243"/>
      <c r="MOH1" s="243"/>
      <c r="MOI1" s="243"/>
      <c r="MOJ1" s="243"/>
      <c r="MOK1" s="243"/>
      <c r="MOL1" s="243"/>
      <c r="MOM1" s="243"/>
      <c r="MON1" s="243"/>
      <c r="MOO1" s="243"/>
      <c r="MOP1" s="243"/>
      <c r="MOQ1" s="243"/>
      <c r="MOR1" s="243"/>
      <c r="MOS1" s="243"/>
      <c r="MOT1" s="243"/>
      <c r="MOU1" s="243"/>
      <c r="MOV1" s="243"/>
      <c r="MOW1" s="243"/>
      <c r="MOX1" s="243"/>
      <c r="MOY1" s="243"/>
      <c r="MOZ1" s="243"/>
      <c r="MPA1" s="243"/>
      <c r="MPB1" s="243"/>
      <c r="MPC1" s="243"/>
      <c r="MPD1" s="243"/>
      <c r="MPE1" s="243"/>
      <c r="MPF1" s="243"/>
      <c r="MPG1" s="243"/>
      <c r="MPH1" s="243"/>
      <c r="MPI1" s="243"/>
      <c r="MPJ1" s="243"/>
      <c r="MPK1" s="243"/>
      <c r="MPL1" s="243"/>
      <c r="MPM1" s="243"/>
      <c r="MPN1" s="243"/>
      <c r="MPO1" s="243"/>
      <c r="MPP1" s="243"/>
      <c r="MPQ1" s="243"/>
      <c r="MPR1" s="243"/>
      <c r="MPS1" s="243"/>
      <c r="MPT1" s="243"/>
      <c r="MPU1" s="243"/>
      <c r="MPV1" s="243"/>
      <c r="MPW1" s="243"/>
      <c r="MPX1" s="243"/>
      <c r="MPY1" s="243"/>
      <c r="MPZ1" s="243"/>
      <c r="MQA1" s="243"/>
      <c r="MQB1" s="243"/>
      <c r="MQC1" s="243"/>
      <c r="MQD1" s="243"/>
      <c r="MQE1" s="243"/>
      <c r="MQF1" s="243"/>
      <c r="MQG1" s="243"/>
      <c r="MQH1" s="243"/>
      <c r="MQI1" s="243"/>
      <c r="MQJ1" s="243"/>
      <c r="MQK1" s="243"/>
      <c r="MQL1" s="243"/>
      <c r="MQM1" s="243"/>
      <c r="MQN1" s="243"/>
      <c r="MQO1" s="243"/>
      <c r="MQP1" s="243"/>
      <c r="MQQ1" s="243"/>
      <c r="MQR1" s="243"/>
      <c r="MQS1" s="243"/>
      <c r="MQT1" s="243"/>
      <c r="MQU1" s="243"/>
      <c r="MQV1" s="243"/>
      <c r="MQW1" s="243"/>
      <c r="MQX1" s="243"/>
      <c r="MQY1" s="243"/>
      <c r="MQZ1" s="243"/>
      <c r="MRA1" s="243"/>
      <c r="MRB1" s="243"/>
      <c r="MRC1" s="243"/>
      <c r="MRD1" s="243"/>
      <c r="MRE1" s="243"/>
      <c r="MRF1" s="243"/>
      <c r="MRG1" s="243"/>
      <c r="MRH1" s="243"/>
      <c r="MRI1" s="243"/>
      <c r="MRJ1" s="243"/>
      <c r="MRK1" s="243"/>
      <c r="MRL1" s="243"/>
      <c r="MRM1" s="243"/>
      <c r="MRN1" s="243"/>
      <c r="MRO1" s="243"/>
      <c r="MRP1" s="243"/>
      <c r="MRQ1" s="243"/>
      <c r="MRR1" s="243"/>
      <c r="MRS1" s="243"/>
      <c r="MRT1" s="243"/>
      <c r="MRU1" s="243"/>
      <c r="MRV1" s="243"/>
      <c r="MRW1" s="243"/>
      <c r="MRX1" s="243"/>
      <c r="MRY1" s="243"/>
      <c r="MRZ1" s="243"/>
      <c r="MSA1" s="243"/>
      <c r="MSB1" s="243"/>
      <c r="MSC1" s="243"/>
      <c r="MSD1" s="243"/>
      <c r="MSE1" s="243"/>
      <c r="MSF1" s="243"/>
      <c r="MSG1" s="243"/>
      <c r="MSH1" s="243"/>
      <c r="MSI1" s="243"/>
      <c r="MSJ1" s="243"/>
      <c r="MSK1" s="243"/>
      <c r="MSL1" s="243"/>
      <c r="MSM1" s="243"/>
      <c r="MSN1" s="243"/>
      <c r="MSO1" s="243"/>
      <c r="MSP1" s="243"/>
      <c r="MSQ1" s="243"/>
      <c r="MSR1" s="243"/>
      <c r="MSS1" s="243"/>
      <c r="MST1" s="243"/>
      <c r="MSU1" s="243"/>
      <c r="MSV1" s="243"/>
      <c r="MSW1" s="243"/>
      <c r="MSX1" s="243"/>
      <c r="MSY1" s="243"/>
      <c r="MSZ1" s="243"/>
      <c r="MTA1" s="243"/>
      <c r="MTB1" s="243"/>
      <c r="MTC1" s="243"/>
      <c r="MTD1" s="243"/>
      <c r="MTE1" s="243"/>
      <c r="MTF1" s="243"/>
      <c r="MTG1" s="243"/>
      <c r="MTH1" s="243"/>
      <c r="MTI1" s="243"/>
      <c r="MTJ1" s="243"/>
      <c r="MTK1" s="243"/>
      <c r="MTL1" s="243"/>
      <c r="MTM1" s="243"/>
      <c r="MTN1" s="243"/>
      <c r="MTO1" s="243"/>
      <c r="MTP1" s="243"/>
      <c r="MTQ1" s="243"/>
      <c r="MTR1" s="243"/>
      <c r="MTS1" s="243"/>
      <c r="MTT1" s="243"/>
      <c r="MTU1" s="243"/>
      <c r="MTV1" s="243"/>
      <c r="MTW1" s="243"/>
      <c r="MTX1" s="243"/>
      <c r="MTY1" s="243"/>
      <c r="MTZ1" s="243"/>
      <c r="MUA1" s="243"/>
      <c r="MUB1" s="243"/>
      <c r="MUC1" s="243"/>
      <c r="MUD1" s="243"/>
      <c r="MUE1" s="243"/>
      <c r="MUF1" s="243"/>
      <c r="MUG1" s="243"/>
      <c r="MUH1" s="243"/>
      <c r="MUI1" s="243"/>
      <c r="MUJ1" s="243"/>
      <c r="MUK1" s="243"/>
      <c r="MUL1" s="243"/>
      <c r="MUM1" s="243"/>
      <c r="MUN1" s="243"/>
      <c r="MUO1" s="243"/>
      <c r="MUP1" s="243"/>
      <c r="MUQ1" s="243"/>
      <c r="MUR1" s="243"/>
      <c r="MUS1" s="243"/>
      <c r="MUT1" s="243"/>
      <c r="MUU1" s="243"/>
      <c r="MUV1" s="243"/>
      <c r="MUW1" s="243"/>
      <c r="MUX1" s="243"/>
      <c r="MUY1" s="243"/>
      <c r="MUZ1" s="243"/>
      <c r="MVA1" s="243"/>
      <c r="MVB1" s="243"/>
      <c r="MVC1" s="243"/>
      <c r="MVD1" s="243"/>
      <c r="MVE1" s="243"/>
      <c r="MVF1" s="243"/>
      <c r="MVG1" s="243"/>
      <c r="MVH1" s="243"/>
      <c r="MVI1" s="243"/>
      <c r="MVJ1" s="243"/>
      <c r="MVK1" s="243"/>
      <c r="MVL1" s="243"/>
      <c r="MVM1" s="243"/>
      <c r="MVN1" s="243"/>
      <c r="MVO1" s="243"/>
      <c r="MVP1" s="243"/>
      <c r="MVQ1" s="243"/>
      <c r="MVR1" s="243"/>
      <c r="MVS1" s="243"/>
      <c r="MVT1" s="243"/>
      <c r="MVU1" s="243"/>
      <c r="MVV1" s="243"/>
      <c r="MVW1" s="243"/>
      <c r="MVX1" s="243"/>
      <c r="MVY1" s="243"/>
      <c r="MVZ1" s="243"/>
      <c r="MWA1" s="243"/>
      <c r="MWB1" s="243"/>
      <c r="MWC1" s="243"/>
      <c r="MWD1" s="243"/>
      <c r="MWE1" s="243"/>
      <c r="MWF1" s="243"/>
      <c r="MWG1" s="243"/>
      <c r="MWH1" s="243"/>
      <c r="MWI1" s="243"/>
      <c r="MWJ1" s="243"/>
      <c r="MWK1" s="243"/>
      <c r="MWL1" s="243"/>
      <c r="MWM1" s="243"/>
      <c r="MWN1" s="243"/>
      <c r="MWO1" s="243"/>
      <c r="MWP1" s="243"/>
      <c r="MWQ1" s="243"/>
      <c r="MWR1" s="243"/>
      <c r="MWS1" s="243"/>
      <c r="MWT1" s="243"/>
      <c r="MWU1" s="243"/>
      <c r="MWV1" s="243"/>
      <c r="MWW1" s="243"/>
      <c r="MWX1" s="243"/>
      <c r="MWY1" s="243"/>
      <c r="MWZ1" s="243"/>
      <c r="MXA1" s="243"/>
      <c r="MXB1" s="243"/>
      <c r="MXC1" s="243"/>
      <c r="MXD1" s="243"/>
      <c r="MXE1" s="243"/>
      <c r="MXF1" s="243"/>
      <c r="MXG1" s="243"/>
      <c r="MXH1" s="243"/>
      <c r="MXI1" s="243"/>
      <c r="MXJ1" s="243"/>
      <c r="MXK1" s="243"/>
      <c r="MXL1" s="243"/>
      <c r="MXM1" s="243"/>
      <c r="MXN1" s="243"/>
      <c r="MXO1" s="243"/>
      <c r="MXP1" s="243"/>
      <c r="MXQ1" s="243"/>
      <c r="MXR1" s="243"/>
      <c r="MXS1" s="243"/>
      <c r="MXT1" s="243"/>
      <c r="MXU1" s="243"/>
      <c r="MXV1" s="243"/>
      <c r="MXW1" s="243"/>
      <c r="MXX1" s="243"/>
      <c r="MXY1" s="243"/>
      <c r="MXZ1" s="243"/>
      <c r="MYA1" s="243"/>
      <c r="MYB1" s="243"/>
      <c r="MYC1" s="243"/>
      <c r="MYD1" s="243"/>
      <c r="MYE1" s="243"/>
      <c r="MYF1" s="243"/>
      <c r="MYG1" s="243"/>
      <c r="MYH1" s="243"/>
      <c r="MYI1" s="243"/>
      <c r="MYJ1" s="243"/>
      <c r="MYK1" s="243"/>
      <c r="MYL1" s="243"/>
      <c r="MYM1" s="243"/>
      <c r="MYN1" s="243"/>
      <c r="MYO1" s="243"/>
      <c r="MYP1" s="243"/>
      <c r="MYQ1" s="243"/>
      <c r="MYR1" s="243"/>
      <c r="MYS1" s="243"/>
      <c r="MYT1" s="243"/>
      <c r="MYU1" s="243"/>
      <c r="MYV1" s="243"/>
      <c r="MYW1" s="243"/>
      <c r="MYX1" s="243"/>
      <c r="MYY1" s="243"/>
      <c r="MYZ1" s="243"/>
      <c r="MZA1" s="243"/>
      <c r="MZB1" s="243"/>
      <c r="MZC1" s="243"/>
      <c r="MZD1" s="243"/>
      <c r="MZE1" s="243"/>
      <c r="MZF1" s="243"/>
      <c r="MZG1" s="243"/>
      <c r="MZH1" s="243"/>
      <c r="MZI1" s="243"/>
      <c r="MZJ1" s="243"/>
      <c r="MZK1" s="243"/>
      <c r="MZL1" s="243"/>
      <c r="MZM1" s="243"/>
      <c r="MZN1" s="243"/>
      <c r="MZO1" s="243"/>
      <c r="MZP1" s="243"/>
      <c r="MZQ1" s="243"/>
      <c r="MZR1" s="243"/>
      <c r="MZS1" s="243"/>
      <c r="MZT1" s="243"/>
      <c r="MZU1" s="243"/>
      <c r="MZV1" s="243"/>
      <c r="MZW1" s="243"/>
      <c r="MZX1" s="243"/>
      <c r="MZY1" s="243"/>
      <c r="MZZ1" s="243"/>
      <c r="NAA1" s="243"/>
      <c r="NAB1" s="243"/>
      <c r="NAC1" s="243"/>
      <c r="NAD1" s="243"/>
      <c r="NAE1" s="243"/>
      <c r="NAF1" s="243"/>
      <c r="NAG1" s="243"/>
      <c r="NAH1" s="243"/>
      <c r="NAI1" s="243"/>
      <c r="NAJ1" s="243"/>
      <c r="NAK1" s="243"/>
      <c r="NAL1" s="243"/>
      <c r="NAM1" s="243"/>
      <c r="NAN1" s="243"/>
      <c r="NAO1" s="243"/>
      <c r="NAP1" s="243"/>
      <c r="NAQ1" s="243"/>
      <c r="NAR1" s="243"/>
      <c r="NAS1" s="243"/>
      <c r="NAT1" s="243"/>
      <c r="NAU1" s="243"/>
      <c r="NAV1" s="243"/>
      <c r="NAW1" s="243"/>
      <c r="NAX1" s="243"/>
      <c r="NAY1" s="243"/>
      <c r="NAZ1" s="243"/>
      <c r="NBA1" s="243"/>
      <c r="NBB1" s="243"/>
      <c r="NBC1" s="243"/>
      <c r="NBD1" s="243"/>
      <c r="NBE1" s="243"/>
      <c r="NBF1" s="243"/>
      <c r="NBG1" s="243"/>
      <c r="NBH1" s="243"/>
      <c r="NBI1" s="243"/>
      <c r="NBJ1" s="243"/>
      <c r="NBK1" s="243"/>
      <c r="NBL1" s="243"/>
      <c r="NBM1" s="243"/>
      <c r="NBN1" s="243"/>
      <c r="NBO1" s="243"/>
      <c r="NBP1" s="243"/>
      <c r="NBQ1" s="243"/>
      <c r="NBR1" s="243"/>
      <c r="NBS1" s="243"/>
      <c r="NBT1" s="243"/>
      <c r="NBU1" s="243"/>
      <c r="NBV1" s="243"/>
      <c r="NBW1" s="243"/>
      <c r="NBX1" s="243"/>
      <c r="NBY1" s="243"/>
      <c r="NBZ1" s="243"/>
      <c r="NCA1" s="243"/>
      <c r="NCB1" s="243"/>
      <c r="NCC1" s="243"/>
      <c r="NCD1" s="243"/>
      <c r="NCE1" s="243"/>
      <c r="NCF1" s="243"/>
      <c r="NCG1" s="243"/>
      <c r="NCH1" s="243"/>
      <c r="NCI1" s="243"/>
      <c r="NCJ1" s="243"/>
      <c r="NCK1" s="243"/>
      <c r="NCL1" s="243"/>
      <c r="NCM1" s="243"/>
      <c r="NCN1" s="243"/>
      <c r="NCO1" s="243"/>
      <c r="NCP1" s="243"/>
      <c r="NCQ1" s="243"/>
      <c r="NCR1" s="243"/>
      <c r="NCS1" s="243"/>
      <c r="NCT1" s="243"/>
      <c r="NCU1" s="243"/>
      <c r="NCV1" s="243"/>
      <c r="NCW1" s="243"/>
      <c r="NCX1" s="243"/>
      <c r="NCY1" s="243"/>
      <c r="NCZ1" s="243"/>
      <c r="NDA1" s="243"/>
      <c r="NDB1" s="243"/>
      <c r="NDC1" s="243"/>
      <c r="NDD1" s="243"/>
      <c r="NDE1" s="243"/>
      <c r="NDF1" s="243"/>
      <c r="NDG1" s="243"/>
      <c r="NDH1" s="243"/>
      <c r="NDI1" s="243"/>
      <c r="NDJ1" s="243"/>
      <c r="NDK1" s="243"/>
      <c r="NDL1" s="243"/>
      <c r="NDM1" s="243"/>
      <c r="NDN1" s="243"/>
      <c r="NDO1" s="243"/>
      <c r="NDP1" s="243"/>
      <c r="NDQ1" s="243"/>
      <c r="NDR1" s="243"/>
      <c r="NDS1" s="243"/>
      <c r="NDT1" s="243"/>
      <c r="NDU1" s="243"/>
      <c r="NDV1" s="243"/>
      <c r="NDW1" s="243"/>
      <c r="NDX1" s="243"/>
      <c r="NDY1" s="243"/>
      <c r="NDZ1" s="243"/>
      <c r="NEA1" s="243"/>
      <c r="NEB1" s="243"/>
      <c r="NEC1" s="243"/>
      <c r="NED1" s="243"/>
      <c r="NEE1" s="243"/>
      <c r="NEF1" s="243"/>
      <c r="NEG1" s="243"/>
      <c r="NEH1" s="243"/>
      <c r="NEI1" s="243"/>
      <c r="NEJ1" s="243"/>
      <c r="NEK1" s="243"/>
      <c r="NEL1" s="243"/>
      <c r="NEM1" s="243"/>
      <c r="NEN1" s="243"/>
      <c r="NEO1" s="243"/>
      <c r="NEP1" s="243"/>
      <c r="NEQ1" s="243"/>
      <c r="NER1" s="243"/>
      <c r="NES1" s="243"/>
      <c r="NET1" s="243"/>
      <c r="NEU1" s="243"/>
      <c r="NEV1" s="243"/>
      <c r="NEW1" s="243"/>
      <c r="NEX1" s="243"/>
      <c r="NEY1" s="243"/>
      <c r="NEZ1" s="243"/>
      <c r="NFA1" s="243"/>
      <c r="NFB1" s="243"/>
      <c r="NFC1" s="243"/>
      <c r="NFD1" s="243"/>
      <c r="NFE1" s="243"/>
      <c r="NFF1" s="243"/>
      <c r="NFG1" s="243"/>
      <c r="NFH1" s="243"/>
      <c r="NFI1" s="243"/>
      <c r="NFJ1" s="243"/>
      <c r="NFK1" s="243"/>
      <c r="NFL1" s="243"/>
      <c r="NFM1" s="243"/>
      <c r="NFN1" s="243"/>
      <c r="NFO1" s="243"/>
      <c r="NFP1" s="243"/>
      <c r="NFQ1" s="243"/>
      <c r="NFR1" s="243"/>
      <c r="NFS1" s="243"/>
      <c r="NFT1" s="243"/>
      <c r="NFU1" s="243"/>
      <c r="NFV1" s="243"/>
      <c r="NFW1" s="243"/>
      <c r="NFX1" s="243"/>
      <c r="NFY1" s="243"/>
      <c r="NFZ1" s="243"/>
      <c r="NGA1" s="243"/>
      <c r="NGB1" s="243"/>
      <c r="NGC1" s="243"/>
      <c r="NGD1" s="243"/>
      <c r="NGE1" s="243"/>
      <c r="NGF1" s="243"/>
      <c r="NGG1" s="243"/>
      <c r="NGH1" s="243"/>
      <c r="NGI1" s="243"/>
      <c r="NGJ1" s="243"/>
      <c r="NGK1" s="243"/>
      <c r="NGL1" s="243"/>
      <c r="NGM1" s="243"/>
      <c r="NGN1" s="243"/>
      <c r="NGO1" s="243"/>
      <c r="NGP1" s="243"/>
      <c r="NGQ1" s="243"/>
      <c r="NGR1" s="243"/>
      <c r="NGS1" s="243"/>
      <c r="NGT1" s="243"/>
      <c r="NGU1" s="243"/>
      <c r="NGV1" s="243"/>
      <c r="NGW1" s="243"/>
      <c r="NGX1" s="243"/>
      <c r="NGY1" s="243"/>
      <c r="NGZ1" s="243"/>
      <c r="NHA1" s="243"/>
      <c r="NHB1" s="243"/>
      <c r="NHC1" s="243"/>
      <c r="NHD1" s="243"/>
      <c r="NHE1" s="243"/>
      <c r="NHF1" s="243"/>
      <c r="NHG1" s="243"/>
      <c r="NHH1" s="243"/>
      <c r="NHI1" s="243"/>
      <c r="NHJ1" s="243"/>
      <c r="NHK1" s="243"/>
      <c r="NHL1" s="243"/>
      <c r="NHM1" s="243"/>
      <c r="NHN1" s="243"/>
      <c r="NHO1" s="243"/>
      <c r="NHP1" s="243"/>
      <c r="NHQ1" s="243"/>
      <c r="NHR1" s="243"/>
      <c r="NHS1" s="243"/>
      <c r="NHT1" s="243"/>
      <c r="NHU1" s="243"/>
      <c r="NHV1" s="243"/>
      <c r="NHW1" s="243"/>
      <c r="NHX1" s="243"/>
      <c r="NHY1" s="243"/>
      <c r="NHZ1" s="243"/>
      <c r="NIA1" s="243"/>
      <c r="NIB1" s="243"/>
      <c r="NIC1" s="243"/>
      <c r="NID1" s="243"/>
      <c r="NIE1" s="243"/>
      <c r="NIF1" s="243"/>
      <c r="NIG1" s="243"/>
      <c r="NIH1" s="243"/>
      <c r="NII1" s="243"/>
      <c r="NIJ1" s="243"/>
      <c r="NIK1" s="243"/>
      <c r="NIL1" s="243"/>
      <c r="NIM1" s="243"/>
      <c r="NIN1" s="243"/>
      <c r="NIO1" s="243"/>
      <c r="NIP1" s="243"/>
      <c r="NIQ1" s="243"/>
      <c r="NIR1" s="243"/>
      <c r="NIS1" s="243"/>
      <c r="NIT1" s="243"/>
      <c r="NIU1" s="243"/>
      <c r="NIV1" s="243"/>
      <c r="NIW1" s="243"/>
      <c r="NIX1" s="243"/>
      <c r="NIY1" s="243"/>
      <c r="NIZ1" s="243"/>
      <c r="NJA1" s="243"/>
      <c r="NJB1" s="243"/>
      <c r="NJC1" s="243"/>
      <c r="NJD1" s="243"/>
      <c r="NJE1" s="243"/>
      <c r="NJF1" s="243"/>
      <c r="NJG1" s="243"/>
      <c r="NJH1" s="243"/>
      <c r="NJI1" s="243"/>
      <c r="NJJ1" s="243"/>
      <c r="NJK1" s="243"/>
      <c r="NJL1" s="243"/>
      <c r="NJM1" s="243"/>
      <c r="NJN1" s="243"/>
      <c r="NJO1" s="243"/>
      <c r="NJP1" s="243"/>
      <c r="NJQ1" s="243"/>
      <c r="NJR1" s="243"/>
      <c r="NJS1" s="243"/>
      <c r="NJT1" s="243"/>
      <c r="NJU1" s="243"/>
      <c r="NJV1" s="243"/>
      <c r="NJW1" s="243"/>
      <c r="NJX1" s="243"/>
      <c r="NJY1" s="243"/>
      <c r="NJZ1" s="243"/>
      <c r="NKA1" s="243"/>
      <c r="NKB1" s="243"/>
      <c r="NKC1" s="243"/>
      <c r="NKD1" s="243"/>
      <c r="NKE1" s="243"/>
      <c r="NKF1" s="243"/>
      <c r="NKG1" s="243"/>
      <c r="NKH1" s="243"/>
      <c r="NKI1" s="243"/>
      <c r="NKJ1" s="243"/>
      <c r="NKK1" s="243"/>
      <c r="NKL1" s="243"/>
      <c r="NKM1" s="243"/>
      <c r="NKN1" s="243"/>
      <c r="NKO1" s="243"/>
      <c r="NKP1" s="243"/>
      <c r="NKQ1" s="243"/>
      <c r="NKR1" s="243"/>
      <c r="NKS1" s="243"/>
      <c r="NKT1" s="243"/>
      <c r="NKU1" s="243"/>
      <c r="NKV1" s="243"/>
      <c r="NKW1" s="243"/>
      <c r="NKX1" s="243"/>
      <c r="NKY1" s="243"/>
      <c r="NKZ1" s="243"/>
      <c r="NLA1" s="243"/>
      <c r="NLB1" s="243"/>
      <c r="NLC1" s="243"/>
      <c r="NLD1" s="243"/>
      <c r="NLE1" s="243"/>
      <c r="NLF1" s="243"/>
      <c r="NLG1" s="243"/>
      <c r="NLH1" s="243"/>
      <c r="NLI1" s="243"/>
      <c r="NLJ1" s="243"/>
      <c r="NLK1" s="243"/>
      <c r="NLL1" s="243"/>
      <c r="NLM1" s="243"/>
      <c r="NLN1" s="243"/>
      <c r="NLO1" s="243"/>
      <c r="NLP1" s="243"/>
      <c r="NLQ1" s="243"/>
      <c r="NLR1" s="243"/>
      <c r="NLS1" s="243"/>
      <c r="NLT1" s="243"/>
      <c r="NLU1" s="243"/>
      <c r="NLV1" s="243"/>
      <c r="NLW1" s="243"/>
      <c r="NLX1" s="243"/>
      <c r="NLY1" s="243"/>
      <c r="NLZ1" s="243"/>
      <c r="NMA1" s="243"/>
      <c r="NMB1" s="243"/>
      <c r="NMC1" s="243"/>
      <c r="NMD1" s="243"/>
      <c r="NME1" s="243"/>
      <c r="NMF1" s="243"/>
      <c r="NMG1" s="243"/>
      <c r="NMH1" s="243"/>
      <c r="NMI1" s="243"/>
      <c r="NMJ1" s="243"/>
      <c r="NMK1" s="243"/>
      <c r="NML1" s="243"/>
      <c r="NMM1" s="243"/>
      <c r="NMN1" s="243"/>
      <c r="NMO1" s="243"/>
      <c r="NMP1" s="243"/>
      <c r="NMQ1" s="243"/>
      <c r="NMR1" s="243"/>
      <c r="NMS1" s="243"/>
      <c r="NMT1" s="243"/>
      <c r="NMU1" s="243"/>
      <c r="NMV1" s="243"/>
      <c r="NMW1" s="243"/>
      <c r="NMX1" s="243"/>
      <c r="NMY1" s="243"/>
      <c r="NMZ1" s="243"/>
      <c r="NNA1" s="243"/>
      <c r="NNB1" s="243"/>
      <c r="NNC1" s="243"/>
      <c r="NND1" s="243"/>
      <c r="NNE1" s="243"/>
      <c r="NNF1" s="243"/>
      <c r="NNG1" s="243"/>
      <c r="NNH1" s="243"/>
      <c r="NNI1" s="243"/>
      <c r="NNJ1" s="243"/>
      <c r="NNK1" s="243"/>
      <c r="NNL1" s="243"/>
      <c r="NNM1" s="243"/>
      <c r="NNN1" s="243"/>
      <c r="NNO1" s="243"/>
      <c r="NNP1" s="243"/>
      <c r="NNQ1" s="243"/>
      <c r="NNR1" s="243"/>
      <c r="NNS1" s="243"/>
      <c r="NNT1" s="243"/>
      <c r="NNU1" s="243"/>
      <c r="NNV1" s="243"/>
      <c r="NNW1" s="243"/>
      <c r="NNX1" s="243"/>
      <c r="NNY1" s="243"/>
      <c r="NNZ1" s="243"/>
      <c r="NOA1" s="243"/>
      <c r="NOB1" s="243"/>
      <c r="NOC1" s="243"/>
      <c r="NOD1" s="243"/>
      <c r="NOE1" s="243"/>
      <c r="NOF1" s="243"/>
      <c r="NOG1" s="243"/>
      <c r="NOH1" s="243"/>
      <c r="NOI1" s="243"/>
      <c r="NOJ1" s="243"/>
      <c r="NOK1" s="243"/>
      <c r="NOL1" s="243"/>
      <c r="NOM1" s="243"/>
      <c r="NON1" s="243"/>
      <c r="NOO1" s="243"/>
      <c r="NOP1" s="243"/>
      <c r="NOQ1" s="243"/>
      <c r="NOR1" s="243"/>
      <c r="NOS1" s="243"/>
      <c r="NOT1" s="243"/>
      <c r="NOU1" s="243"/>
      <c r="NOV1" s="243"/>
      <c r="NOW1" s="243"/>
      <c r="NOX1" s="243"/>
      <c r="NOY1" s="243"/>
      <c r="NOZ1" s="243"/>
      <c r="NPA1" s="243"/>
      <c r="NPB1" s="243"/>
      <c r="NPC1" s="243"/>
      <c r="NPD1" s="243"/>
      <c r="NPE1" s="243"/>
      <c r="NPF1" s="243"/>
      <c r="NPG1" s="243"/>
      <c r="NPH1" s="243"/>
      <c r="NPI1" s="243"/>
      <c r="NPJ1" s="243"/>
      <c r="NPK1" s="243"/>
      <c r="NPL1" s="243"/>
      <c r="NPM1" s="243"/>
      <c r="NPN1" s="243"/>
      <c r="NPO1" s="243"/>
      <c r="NPP1" s="243"/>
      <c r="NPQ1" s="243"/>
      <c r="NPR1" s="243"/>
      <c r="NPS1" s="243"/>
      <c r="NPT1" s="243"/>
      <c r="NPU1" s="243"/>
      <c r="NPV1" s="243"/>
      <c r="NPW1" s="243"/>
      <c r="NPX1" s="243"/>
      <c r="NPY1" s="243"/>
      <c r="NPZ1" s="243"/>
      <c r="NQA1" s="243"/>
      <c r="NQB1" s="243"/>
      <c r="NQC1" s="243"/>
      <c r="NQD1" s="243"/>
      <c r="NQE1" s="243"/>
      <c r="NQF1" s="243"/>
      <c r="NQG1" s="243"/>
      <c r="NQH1" s="243"/>
      <c r="NQI1" s="243"/>
      <c r="NQJ1" s="243"/>
      <c r="NQK1" s="243"/>
      <c r="NQL1" s="243"/>
      <c r="NQM1" s="243"/>
      <c r="NQN1" s="243"/>
      <c r="NQO1" s="243"/>
      <c r="NQP1" s="243"/>
      <c r="NQQ1" s="243"/>
      <c r="NQR1" s="243"/>
      <c r="NQS1" s="243"/>
      <c r="NQT1" s="243"/>
      <c r="NQU1" s="243"/>
      <c r="NQV1" s="243"/>
      <c r="NQW1" s="243"/>
      <c r="NQX1" s="243"/>
      <c r="NQY1" s="243"/>
      <c r="NQZ1" s="243"/>
      <c r="NRA1" s="243"/>
      <c r="NRB1" s="243"/>
      <c r="NRC1" s="243"/>
      <c r="NRD1" s="243"/>
      <c r="NRE1" s="243"/>
      <c r="NRF1" s="243"/>
      <c r="NRG1" s="243"/>
      <c r="NRH1" s="243"/>
      <c r="NRI1" s="243"/>
      <c r="NRJ1" s="243"/>
      <c r="NRK1" s="243"/>
      <c r="NRL1" s="243"/>
      <c r="NRM1" s="243"/>
      <c r="NRN1" s="243"/>
      <c r="NRO1" s="243"/>
      <c r="NRP1" s="243"/>
      <c r="NRQ1" s="243"/>
      <c r="NRR1" s="243"/>
      <c r="NRS1" s="243"/>
      <c r="NRT1" s="243"/>
      <c r="NRU1" s="243"/>
      <c r="NRV1" s="243"/>
      <c r="NRW1" s="243"/>
      <c r="NRX1" s="243"/>
      <c r="NRY1" s="243"/>
      <c r="NRZ1" s="243"/>
      <c r="NSA1" s="243"/>
      <c r="NSB1" s="243"/>
      <c r="NSC1" s="243"/>
      <c r="NSD1" s="243"/>
      <c r="NSE1" s="243"/>
      <c r="NSF1" s="243"/>
      <c r="NSG1" s="243"/>
      <c r="NSH1" s="243"/>
      <c r="NSI1" s="243"/>
      <c r="NSJ1" s="243"/>
      <c r="NSK1" s="243"/>
      <c r="NSL1" s="243"/>
      <c r="NSM1" s="243"/>
      <c r="NSN1" s="243"/>
      <c r="NSO1" s="243"/>
      <c r="NSP1" s="243"/>
      <c r="NSQ1" s="243"/>
      <c r="NSR1" s="243"/>
      <c r="NSS1" s="243"/>
      <c r="NST1" s="243"/>
      <c r="NSU1" s="243"/>
      <c r="NSV1" s="243"/>
      <c r="NSW1" s="243"/>
      <c r="NSX1" s="243"/>
      <c r="NSY1" s="243"/>
      <c r="NSZ1" s="243"/>
      <c r="NTA1" s="243"/>
      <c r="NTB1" s="243"/>
      <c r="NTC1" s="243"/>
      <c r="NTD1" s="243"/>
      <c r="NTE1" s="243"/>
      <c r="NTF1" s="243"/>
      <c r="NTG1" s="243"/>
      <c r="NTH1" s="243"/>
      <c r="NTI1" s="243"/>
      <c r="NTJ1" s="243"/>
      <c r="NTK1" s="243"/>
      <c r="NTL1" s="243"/>
      <c r="NTM1" s="243"/>
      <c r="NTN1" s="243"/>
      <c r="NTO1" s="243"/>
      <c r="NTP1" s="243"/>
      <c r="NTQ1" s="243"/>
      <c r="NTR1" s="243"/>
      <c r="NTS1" s="243"/>
      <c r="NTT1" s="243"/>
      <c r="NTU1" s="243"/>
      <c r="NTV1" s="243"/>
      <c r="NTW1" s="243"/>
      <c r="NTX1" s="243"/>
      <c r="NTY1" s="243"/>
      <c r="NTZ1" s="243"/>
      <c r="NUA1" s="243"/>
      <c r="NUB1" s="243"/>
      <c r="NUC1" s="243"/>
      <c r="NUD1" s="243"/>
      <c r="NUE1" s="243"/>
      <c r="NUF1" s="243"/>
      <c r="NUG1" s="243"/>
      <c r="NUH1" s="243"/>
      <c r="NUI1" s="243"/>
      <c r="NUJ1" s="243"/>
      <c r="NUK1" s="243"/>
      <c r="NUL1" s="243"/>
      <c r="NUM1" s="243"/>
      <c r="NUN1" s="243"/>
      <c r="NUO1" s="243"/>
      <c r="NUP1" s="243"/>
      <c r="NUQ1" s="243"/>
      <c r="NUR1" s="243"/>
      <c r="NUS1" s="243"/>
      <c r="NUT1" s="243"/>
      <c r="NUU1" s="243"/>
      <c r="NUV1" s="243"/>
      <c r="NUW1" s="243"/>
      <c r="NUX1" s="243"/>
      <c r="NUY1" s="243"/>
      <c r="NUZ1" s="243"/>
      <c r="NVA1" s="243"/>
      <c r="NVB1" s="243"/>
      <c r="NVC1" s="243"/>
      <c r="NVD1" s="243"/>
      <c r="NVE1" s="243"/>
      <c r="NVF1" s="243"/>
      <c r="NVG1" s="243"/>
      <c r="NVH1" s="243"/>
      <c r="NVI1" s="243"/>
      <c r="NVJ1" s="243"/>
      <c r="NVK1" s="243"/>
      <c r="NVL1" s="243"/>
      <c r="NVM1" s="243"/>
      <c r="NVN1" s="243"/>
      <c r="NVO1" s="243"/>
      <c r="NVP1" s="243"/>
      <c r="NVQ1" s="243"/>
      <c r="NVR1" s="243"/>
      <c r="NVS1" s="243"/>
      <c r="NVT1" s="243"/>
      <c r="NVU1" s="243"/>
      <c r="NVV1" s="243"/>
      <c r="NVW1" s="243"/>
      <c r="NVX1" s="243"/>
      <c r="NVY1" s="243"/>
      <c r="NVZ1" s="243"/>
      <c r="NWA1" s="243"/>
      <c r="NWB1" s="243"/>
      <c r="NWC1" s="243"/>
      <c r="NWD1" s="243"/>
      <c r="NWE1" s="243"/>
      <c r="NWF1" s="243"/>
      <c r="NWG1" s="243"/>
      <c r="NWH1" s="243"/>
      <c r="NWI1" s="243"/>
      <c r="NWJ1" s="243"/>
      <c r="NWK1" s="243"/>
      <c r="NWL1" s="243"/>
      <c r="NWM1" s="243"/>
      <c r="NWN1" s="243"/>
      <c r="NWO1" s="243"/>
      <c r="NWP1" s="243"/>
      <c r="NWQ1" s="243"/>
      <c r="NWR1" s="243"/>
      <c r="NWS1" s="243"/>
      <c r="NWT1" s="243"/>
      <c r="NWU1" s="243"/>
      <c r="NWV1" s="243"/>
      <c r="NWW1" s="243"/>
      <c r="NWX1" s="243"/>
      <c r="NWY1" s="243"/>
      <c r="NWZ1" s="243"/>
      <c r="NXA1" s="243"/>
      <c r="NXB1" s="243"/>
      <c r="NXC1" s="243"/>
      <c r="NXD1" s="243"/>
      <c r="NXE1" s="243"/>
      <c r="NXF1" s="243"/>
      <c r="NXG1" s="243"/>
      <c r="NXH1" s="243"/>
      <c r="NXI1" s="243"/>
      <c r="NXJ1" s="243"/>
      <c r="NXK1" s="243"/>
      <c r="NXL1" s="243"/>
      <c r="NXM1" s="243"/>
      <c r="NXN1" s="243"/>
      <c r="NXO1" s="243"/>
      <c r="NXP1" s="243"/>
      <c r="NXQ1" s="243"/>
      <c r="NXR1" s="243"/>
      <c r="NXS1" s="243"/>
      <c r="NXT1" s="243"/>
      <c r="NXU1" s="243"/>
      <c r="NXV1" s="243"/>
      <c r="NXW1" s="243"/>
      <c r="NXX1" s="243"/>
      <c r="NXY1" s="243"/>
      <c r="NXZ1" s="243"/>
      <c r="NYA1" s="243"/>
      <c r="NYB1" s="243"/>
      <c r="NYC1" s="243"/>
      <c r="NYD1" s="243"/>
      <c r="NYE1" s="243"/>
      <c r="NYF1" s="243"/>
      <c r="NYG1" s="243"/>
      <c r="NYH1" s="243"/>
      <c r="NYI1" s="243"/>
      <c r="NYJ1" s="243"/>
      <c r="NYK1" s="243"/>
      <c r="NYL1" s="243"/>
      <c r="NYM1" s="243"/>
      <c r="NYN1" s="243"/>
      <c r="NYO1" s="243"/>
      <c r="NYP1" s="243"/>
      <c r="NYQ1" s="243"/>
      <c r="NYR1" s="243"/>
      <c r="NYS1" s="243"/>
      <c r="NYT1" s="243"/>
      <c r="NYU1" s="243"/>
      <c r="NYV1" s="243"/>
      <c r="NYW1" s="243"/>
      <c r="NYX1" s="243"/>
      <c r="NYY1" s="243"/>
      <c r="NYZ1" s="243"/>
      <c r="NZA1" s="243"/>
      <c r="NZB1" s="243"/>
      <c r="NZC1" s="243"/>
      <c r="NZD1" s="243"/>
      <c r="NZE1" s="243"/>
      <c r="NZF1" s="243"/>
      <c r="NZG1" s="243"/>
      <c r="NZH1" s="243"/>
      <c r="NZI1" s="243"/>
      <c r="NZJ1" s="243"/>
      <c r="NZK1" s="243"/>
      <c r="NZL1" s="243"/>
      <c r="NZM1" s="243"/>
      <c r="NZN1" s="243"/>
      <c r="NZO1" s="243"/>
      <c r="NZP1" s="243"/>
      <c r="NZQ1" s="243"/>
      <c r="NZR1" s="243"/>
      <c r="NZS1" s="243"/>
      <c r="NZT1" s="243"/>
      <c r="NZU1" s="243"/>
      <c r="NZV1" s="243"/>
      <c r="NZW1" s="243"/>
      <c r="NZX1" s="243"/>
      <c r="NZY1" s="243"/>
      <c r="NZZ1" s="243"/>
      <c r="OAA1" s="243"/>
      <c r="OAB1" s="243"/>
      <c r="OAC1" s="243"/>
      <c r="OAD1" s="243"/>
      <c r="OAE1" s="243"/>
      <c r="OAF1" s="243"/>
      <c r="OAG1" s="243"/>
      <c r="OAH1" s="243"/>
      <c r="OAI1" s="243"/>
      <c r="OAJ1" s="243"/>
      <c r="OAK1" s="243"/>
      <c r="OAL1" s="243"/>
      <c r="OAM1" s="243"/>
      <c r="OAN1" s="243"/>
      <c r="OAO1" s="243"/>
      <c r="OAP1" s="243"/>
      <c r="OAQ1" s="243"/>
      <c r="OAR1" s="243"/>
      <c r="OAS1" s="243"/>
      <c r="OAT1" s="243"/>
      <c r="OAU1" s="243"/>
      <c r="OAV1" s="243"/>
      <c r="OAW1" s="243"/>
      <c r="OAX1" s="243"/>
      <c r="OAY1" s="243"/>
      <c r="OAZ1" s="243"/>
      <c r="OBA1" s="243"/>
      <c r="OBB1" s="243"/>
      <c r="OBC1" s="243"/>
      <c r="OBD1" s="243"/>
      <c r="OBE1" s="243"/>
      <c r="OBF1" s="243"/>
      <c r="OBG1" s="243"/>
      <c r="OBH1" s="243"/>
      <c r="OBI1" s="243"/>
      <c r="OBJ1" s="243"/>
      <c r="OBK1" s="243"/>
      <c r="OBL1" s="243"/>
      <c r="OBM1" s="243"/>
      <c r="OBN1" s="243"/>
      <c r="OBO1" s="243"/>
      <c r="OBP1" s="243"/>
      <c r="OBQ1" s="243"/>
      <c r="OBR1" s="243"/>
      <c r="OBS1" s="243"/>
      <c r="OBT1" s="243"/>
      <c r="OBU1" s="243"/>
      <c r="OBV1" s="243"/>
      <c r="OBW1" s="243"/>
      <c r="OBX1" s="243"/>
      <c r="OBY1" s="243"/>
      <c r="OBZ1" s="243"/>
      <c r="OCA1" s="243"/>
      <c r="OCB1" s="243"/>
      <c r="OCC1" s="243"/>
      <c r="OCD1" s="243"/>
      <c r="OCE1" s="243"/>
      <c r="OCF1" s="243"/>
      <c r="OCG1" s="243"/>
      <c r="OCH1" s="243"/>
      <c r="OCI1" s="243"/>
      <c r="OCJ1" s="243"/>
      <c r="OCK1" s="243"/>
      <c r="OCL1" s="243"/>
      <c r="OCM1" s="243"/>
      <c r="OCN1" s="243"/>
      <c r="OCO1" s="243"/>
      <c r="OCP1" s="243"/>
      <c r="OCQ1" s="243"/>
      <c r="OCR1" s="243"/>
      <c r="OCS1" s="243"/>
      <c r="OCT1" s="243"/>
      <c r="OCU1" s="243"/>
      <c r="OCV1" s="243"/>
      <c r="OCW1" s="243"/>
      <c r="OCX1" s="243"/>
      <c r="OCY1" s="243"/>
      <c r="OCZ1" s="243"/>
      <c r="ODA1" s="243"/>
      <c r="ODB1" s="243"/>
      <c r="ODC1" s="243"/>
      <c r="ODD1" s="243"/>
      <c r="ODE1" s="243"/>
      <c r="ODF1" s="243"/>
      <c r="ODG1" s="243"/>
      <c r="ODH1" s="243"/>
      <c r="ODI1" s="243"/>
      <c r="ODJ1" s="243"/>
      <c r="ODK1" s="243"/>
      <c r="ODL1" s="243"/>
      <c r="ODM1" s="243"/>
      <c r="ODN1" s="243"/>
      <c r="ODO1" s="243"/>
      <c r="ODP1" s="243"/>
      <c r="ODQ1" s="243"/>
      <c r="ODR1" s="243"/>
      <c r="ODS1" s="243"/>
      <c r="ODT1" s="243"/>
      <c r="ODU1" s="243"/>
      <c r="ODV1" s="243"/>
      <c r="ODW1" s="243"/>
      <c r="ODX1" s="243"/>
      <c r="ODY1" s="243"/>
      <c r="ODZ1" s="243"/>
      <c r="OEA1" s="243"/>
      <c r="OEB1" s="243"/>
      <c r="OEC1" s="243"/>
      <c r="OED1" s="243"/>
      <c r="OEE1" s="243"/>
      <c r="OEF1" s="243"/>
      <c r="OEG1" s="243"/>
      <c r="OEH1" s="243"/>
      <c r="OEI1" s="243"/>
      <c r="OEJ1" s="243"/>
      <c r="OEK1" s="243"/>
      <c r="OEL1" s="243"/>
      <c r="OEM1" s="243"/>
      <c r="OEN1" s="243"/>
      <c r="OEO1" s="243"/>
      <c r="OEP1" s="243"/>
      <c r="OEQ1" s="243"/>
      <c r="OER1" s="243"/>
      <c r="OES1" s="243"/>
      <c r="OET1" s="243"/>
      <c r="OEU1" s="243"/>
      <c r="OEV1" s="243"/>
      <c r="OEW1" s="243"/>
      <c r="OEX1" s="243"/>
      <c r="OEY1" s="243"/>
      <c r="OEZ1" s="243"/>
      <c r="OFA1" s="243"/>
      <c r="OFB1" s="243"/>
      <c r="OFC1" s="243"/>
      <c r="OFD1" s="243"/>
      <c r="OFE1" s="243"/>
      <c r="OFF1" s="243"/>
      <c r="OFG1" s="243"/>
      <c r="OFH1" s="243"/>
      <c r="OFI1" s="243"/>
      <c r="OFJ1" s="243"/>
      <c r="OFK1" s="243"/>
      <c r="OFL1" s="243"/>
      <c r="OFM1" s="243"/>
      <c r="OFN1" s="243"/>
      <c r="OFO1" s="243"/>
      <c r="OFP1" s="243"/>
      <c r="OFQ1" s="243"/>
      <c r="OFR1" s="243"/>
      <c r="OFS1" s="243"/>
      <c r="OFT1" s="243"/>
      <c r="OFU1" s="243"/>
      <c r="OFV1" s="243"/>
      <c r="OFW1" s="243"/>
      <c r="OFX1" s="243"/>
      <c r="OFY1" s="243"/>
      <c r="OFZ1" s="243"/>
      <c r="OGA1" s="243"/>
      <c r="OGB1" s="243"/>
      <c r="OGC1" s="243"/>
      <c r="OGD1" s="243"/>
      <c r="OGE1" s="243"/>
      <c r="OGF1" s="243"/>
      <c r="OGG1" s="243"/>
      <c r="OGH1" s="243"/>
      <c r="OGI1" s="243"/>
      <c r="OGJ1" s="243"/>
      <c r="OGK1" s="243"/>
      <c r="OGL1" s="243"/>
      <c r="OGM1" s="243"/>
      <c r="OGN1" s="243"/>
      <c r="OGO1" s="243"/>
      <c r="OGP1" s="243"/>
      <c r="OGQ1" s="243"/>
      <c r="OGR1" s="243"/>
      <c r="OGS1" s="243"/>
      <c r="OGT1" s="243"/>
      <c r="OGU1" s="243"/>
      <c r="OGV1" s="243"/>
      <c r="OGW1" s="243"/>
      <c r="OGX1" s="243"/>
      <c r="OGY1" s="243"/>
      <c r="OGZ1" s="243"/>
      <c r="OHA1" s="243"/>
      <c r="OHB1" s="243"/>
      <c r="OHC1" s="243"/>
      <c r="OHD1" s="243"/>
      <c r="OHE1" s="243"/>
      <c r="OHF1" s="243"/>
      <c r="OHG1" s="243"/>
      <c r="OHH1" s="243"/>
      <c r="OHI1" s="243"/>
      <c r="OHJ1" s="243"/>
      <c r="OHK1" s="243"/>
      <c r="OHL1" s="243"/>
      <c r="OHM1" s="243"/>
      <c r="OHN1" s="243"/>
      <c r="OHO1" s="243"/>
      <c r="OHP1" s="243"/>
      <c r="OHQ1" s="243"/>
      <c r="OHR1" s="243"/>
      <c r="OHS1" s="243"/>
      <c r="OHT1" s="243"/>
      <c r="OHU1" s="243"/>
      <c r="OHV1" s="243"/>
      <c r="OHW1" s="243"/>
      <c r="OHX1" s="243"/>
      <c r="OHY1" s="243"/>
      <c r="OHZ1" s="243"/>
      <c r="OIA1" s="243"/>
      <c r="OIB1" s="243"/>
      <c r="OIC1" s="243"/>
      <c r="OID1" s="243"/>
      <c r="OIE1" s="243"/>
      <c r="OIF1" s="243"/>
      <c r="OIG1" s="243"/>
      <c r="OIH1" s="243"/>
      <c r="OII1" s="243"/>
      <c r="OIJ1" s="243"/>
      <c r="OIK1" s="243"/>
      <c r="OIL1" s="243"/>
      <c r="OIM1" s="243"/>
      <c r="OIN1" s="243"/>
      <c r="OIO1" s="243"/>
      <c r="OIP1" s="243"/>
      <c r="OIQ1" s="243"/>
      <c r="OIR1" s="243"/>
      <c r="OIS1" s="243"/>
      <c r="OIT1" s="243"/>
      <c r="OIU1" s="243"/>
      <c r="OIV1" s="243"/>
      <c r="OIW1" s="243"/>
      <c r="OIX1" s="243"/>
      <c r="OIY1" s="243"/>
      <c r="OIZ1" s="243"/>
      <c r="OJA1" s="243"/>
      <c r="OJB1" s="243"/>
      <c r="OJC1" s="243"/>
      <c r="OJD1" s="243"/>
      <c r="OJE1" s="243"/>
      <c r="OJF1" s="243"/>
      <c r="OJG1" s="243"/>
      <c r="OJH1" s="243"/>
      <c r="OJI1" s="243"/>
      <c r="OJJ1" s="243"/>
      <c r="OJK1" s="243"/>
      <c r="OJL1" s="243"/>
      <c r="OJM1" s="243"/>
      <c r="OJN1" s="243"/>
      <c r="OJO1" s="243"/>
      <c r="OJP1" s="243"/>
      <c r="OJQ1" s="243"/>
      <c r="OJR1" s="243"/>
      <c r="OJS1" s="243"/>
      <c r="OJT1" s="243"/>
      <c r="OJU1" s="243"/>
      <c r="OJV1" s="243"/>
      <c r="OJW1" s="243"/>
      <c r="OJX1" s="243"/>
      <c r="OJY1" s="243"/>
      <c r="OJZ1" s="243"/>
      <c r="OKA1" s="243"/>
      <c r="OKB1" s="243"/>
      <c r="OKC1" s="243"/>
      <c r="OKD1" s="243"/>
      <c r="OKE1" s="243"/>
      <c r="OKF1" s="243"/>
      <c r="OKG1" s="243"/>
      <c r="OKH1" s="243"/>
      <c r="OKI1" s="243"/>
      <c r="OKJ1" s="243"/>
      <c r="OKK1" s="243"/>
      <c r="OKL1" s="243"/>
      <c r="OKM1" s="243"/>
      <c r="OKN1" s="243"/>
      <c r="OKO1" s="243"/>
      <c r="OKP1" s="243"/>
      <c r="OKQ1" s="243"/>
      <c r="OKR1" s="243"/>
      <c r="OKS1" s="243"/>
      <c r="OKT1" s="243"/>
      <c r="OKU1" s="243"/>
      <c r="OKV1" s="243"/>
      <c r="OKW1" s="243"/>
      <c r="OKX1" s="243"/>
      <c r="OKY1" s="243"/>
      <c r="OKZ1" s="243"/>
      <c r="OLA1" s="243"/>
      <c r="OLB1" s="243"/>
      <c r="OLC1" s="243"/>
      <c r="OLD1" s="243"/>
      <c r="OLE1" s="243"/>
      <c r="OLF1" s="243"/>
      <c r="OLG1" s="243"/>
      <c r="OLH1" s="243"/>
      <c r="OLI1" s="243"/>
      <c r="OLJ1" s="243"/>
      <c r="OLK1" s="243"/>
      <c r="OLL1" s="243"/>
      <c r="OLM1" s="243"/>
      <c r="OLN1" s="243"/>
      <c r="OLO1" s="243"/>
      <c r="OLP1" s="243"/>
      <c r="OLQ1" s="243"/>
      <c r="OLR1" s="243"/>
      <c r="OLS1" s="243"/>
      <c r="OLT1" s="243"/>
      <c r="OLU1" s="243"/>
      <c r="OLV1" s="243"/>
      <c r="OLW1" s="243"/>
      <c r="OLX1" s="243"/>
      <c r="OLY1" s="243"/>
      <c r="OLZ1" s="243"/>
      <c r="OMA1" s="243"/>
      <c r="OMB1" s="243"/>
      <c r="OMC1" s="243"/>
      <c r="OMD1" s="243"/>
      <c r="OME1" s="243"/>
      <c r="OMF1" s="243"/>
      <c r="OMG1" s="243"/>
      <c r="OMH1" s="243"/>
      <c r="OMI1" s="243"/>
      <c r="OMJ1" s="243"/>
      <c r="OMK1" s="243"/>
      <c r="OML1" s="243"/>
      <c r="OMM1" s="243"/>
      <c r="OMN1" s="243"/>
      <c r="OMO1" s="243"/>
      <c r="OMP1" s="243"/>
      <c r="OMQ1" s="243"/>
      <c r="OMR1" s="243"/>
      <c r="OMS1" s="243"/>
      <c r="OMT1" s="243"/>
      <c r="OMU1" s="243"/>
      <c r="OMV1" s="243"/>
      <c r="OMW1" s="243"/>
      <c r="OMX1" s="243"/>
      <c r="OMY1" s="243"/>
      <c r="OMZ1" s="243"/>
      <c r="ONA1" s="243"/>
      <c r="ONB1" s="243"/>
      <c r="ONC1" s="243"/>
      <c r="OND1" s="243"/>
      <c r="ONE1" s="243"/>
      <c r="ONF1" s="243"/>
      <c r="ONG1" s="243"/>
      <c r="ONH1" s="243"/>
      <c r="ONI1" s="243"/>
      <c r="ONJ1" s="243"/>
      <c r="ONK1" s="243"/>
      <c r="ONL1" s="243"/>
      <c r="ONM1" s="243"/>
      <c r="ONN1" s="243"/>
      <c r="ONO1" s="243"/>
      <c r="ONP1" s="243"/>
      <c r="ONQ1" s="243"/>
      <c r="ONR1" s="243"/>
      <c r="ONS1" s="243"/>
      <c r="ONT1" s="243"/>
      <c r="ONU1" s="243"/>
      <c r="ONV1" s="243"/>
      <c r="ONW1" s="243"/>
      <c r="ONX1" s="243"/>
      <c r="ONY1" s="243"/>
      <c r="ONZ1" s="243"/>
      <c r="OOA1" s="243"/>
      <c r="OOB1" s="243"/>
      <c r="OOC1" s="243"/>
      <c r="OOD1" s="243"/>
      <c r="OOE1" s="243"/>
      <c r="OOF1" s="243"/>
      <c r="OOG1" s="243"/>
      <c r="OOH1" s="243"/>
      <c r="OOI1" s="243"/>
      <c r="OOJ1" s="243"/>
      <c r="OOK1" s="243"/>
      <c r="OOL1" s="243"/>
      <c r="OOM1" s="243"/>
      <c r="OON1" s="243"/>
      <c r="OOO1" s="243"/>
      <c r="OOP1" s="243"/>
      <c r="OOQ1" s="243"/>
      <c r="OOR1" s="243"/>
      <c r="OOS1" s="243"/>
      <c r="OOT1" s="243"/>
      <c r="OOU1" s="243"/>
      <c r="OOV1" s="243"/>
      <c r="OOW1" s="243"/>
      <c r="OOX1" s="243"/>
      <c r="OOY1" s="243"/>
      <c r="OOZ1" s="243"/>
      <c r="OPA1" s="243"/>
      <c r="OPB1" s="243"/>
      <c r="OPC1" s="243"/>
      <c r="OPD1" s="243"/>
      <c r="OPE1" s="243"/>
      <c r="OPF1" s="243"/>
      <c r="OPG1" s="243"/>
      <c r="OPH1" s="243"/>
      <c r="OPI1" s="243"/>
      <c r="OPJ1" s="243"/>
      <c r="OPK1" s="243"/>
      <c r="OPL1" s="243"/>
      <c r="OPM1" s="243"/>
      <c r="OPN1" s="243"/>
      <c r="OPO1" s="243"/>
      <c r="OPP1" s="243"/>
      <c r="OPQ1" s="243"/>
      <c r="OPR1" s="243"/>
      <c r="OPS1" s="243"/>
      <c r="OPT1" s="243"/>
      <c r="OPU1" s="243"/>
      <c r="OPV1" s="243"/>
      <c r="OPW1" s="243"/>
      <c r="OPX1" s="243"/>
      <c r="OPY1" s="243"/>
      <c r="OPZ1" s="243"/>
      <c r="OQA1" s="243"/>
      <c r="OQB1" s="243"/>
      <c r="OQC1" s="243"/>
      <c r="OQD1" s="243"/>
      <c r="OQE1" s="243"/>
      <c r="OQF1" s="243"/>
      <c r="OQG1" s="243"/>
      <c r="OQH1" s="243"/>
      <c r="OQI1" s="243"/>
      <c r="OQJ1" s="243"/>
      <c r="OQK1" s="243"/>
      <c r="OQL1" s="243"/>
      <c r="OQM1" s="243"/>
      <c r="OQN1" s="243"/>
      <c r="OQO1" s="243"/>
      <c r="OQP1" s="243"/>
      <c r="OQQ1" s="243"/>
      <c r="OQR1" s="243"/>
      <c r="OQS1" s="243"/>
      <c r="OQT1" s="243"/>
      <c r="OQU1" s="243"/>
      <c r="OQV1" s="243"/>
      <c r="OQW1" s="243"/>
      <c r="OQX1" s="243"/>
      <c r="OQY1" s="243"/>
      <c r="OQZ1" s="243"/>
      <c r="ORA1" s="243"/>
      <c r="ORB1" s="243"/>
      <c r="ORC1" s="243"/>
      <c r="ORD1" s="243"/>
      <c r="ORE1" s="243"/>
      <c r="ORF1" s="243"/>
      <c r="ORG1" s="243"/>
      <c r="ORH1" s="243"/>
      <c r="ORI1" s="243"/>
      <c r="ORJ1" s="243"/>
      <c r="ORK1" s="243"/>
      <c r="ORL1" s="243"/>
      <c r="ORM1" s="243"/>
      <c r="ORN1" s="243"/>
      <c r="ORO1" s="243"/>
      <c r="ORP1" s="243"/>
      <c r="ORQ1" s="243"/>
      <c r="ORR1" s="243"/>
      <c r="ORS1" s="243"/>
      <c r="ORT1" s="243"/>
      <c r="ORU1" s="243"/>
      <c r="ORV1" s="243"/>
      <c r="ORW1" s="243"/>
      <c r="ORX1" s="243"/>
      <c r="ORY1" s="243"/>
      <c r="ORZ1" s="243"/>
      <c r="OSA1" s="243"/>
      <c r="OSB1" s="243"/>
      <c r="OSC1" s="243"/>
      <c r="OSD1" s="243"/>
      <c r="OSE1" s="243"/>
      <c r="OSF1" s="243"/>
      <c r="OSG1" s="243"/>
      <c r="OSH1" s="243"/>
      <c r="OSI1" s="243"/>
      <c r="OSJ1" s="243"/>
      <c r="OSK1" s="243"/>
      <c r="OSL1" s="243"/>
      <c r="OSM1" s="243"/>
      <c r="OSN1" s="243"/>
      <c r="OSO1" s="243"/>
      <c r="OSP1" s="243"/>
      <c r="OSQ1" s="243"/>
      <c r="OSR1" s="243"/>
      <c r="OSS1" s="243"/>
      <c r="OST1" s="243"/>
      <c r="OSU1" s="243"/>
      <c r="OSV1" s="243"/>
      <c r="OSW1" s="243"/>
      <c r="OSX1" s="243"/>
      <c r="OSY1" s="243"/>
      <c r="OSZ1" s="243"/>
      <c r="OTA1" s="243"/>
      <c r="OTB1" s="243"/>
      <c r="OTC1" s="243"/>
      <c r="OTD1" s="243"/>
      <c r="OTE1" s="243"/>
      <c r="OTF1" s="243"/>
      <c r="OTG1" s="243"/>
      <c r="OTH1" s="243"/>
      <c r="OTI1" s="243"/>
      <c r="OTJ1" s="243"/>
      <c r="OTK1" s="243"/>
      <c r="OTL1" s="243"/>
      <c r="OTM1" s="243"/>
      <c r="OTN1" s="243"/>
      <c r="OTO1" s="243"/>
      <c r="OTP1" s="243"/>
      <c r="OTQ1" s="243"/>
      <c r="OTR1" s="243"/>
      <c r="OTS1" s="243"/>
      <c r="OTT1" s="243"/>
      <c r="OTU1" s="243"/>
      <c r="OTV1" s="243"/>
      <c r="OTW1" s="243"/>
      <c r="OTX1" s="243"/>
      <c r="OTY1" s="243"/>
      <c r="OTZ1" s="243"/>
      <c r="OUA1" s="243"/>
      <c r="OUB1" s="243"/>
      <c r="OUC1" s="243"/>
      <c r="OUD1" s="243"/>
      <c r="OUE1" s="243"/>
      <c r="OUF1" s="243"/>
      <c r="OUG1" s="243"/>
      <c r="OUH1" s="243"/>
      <c r="OUI1" s="243"/>
      <c r="OUJ1" s="243"/>
      <c r="OUK1" s="243"/>
      <c r="OUL1" s="243"/>
      <c r="OUM1" s="243"/>
      <c r="OUN1" s="243"/>
      <c r="OUO1" s="243"/>
      <c r="OUP1" s="243"/>
      <c r="OUQ1" s="243"/>
      <c r="OUR1" s="243"/>
      <c r="OUS1" s="243"/>
      <c r="OUT1" s="243"/>
      <c r="OUU1" s="243"/>
      <c r="OUV1" s="243"/>
      <c r="OUW1" s="243"/>
      <c r="OUX1" s="243"/>
      <c r="OUY1" s="243"/>
      <c r="OUZ1" s="243"/>
      <c r="OVA1" s="243"/>
      <c r="OVB1" s="243"/>
      <c r="OVC1" s="243"/>
      <c r="OVD1" s="243"/>
      <c r="OVE1" s="243"/>
      <c r="OVF1" s="243"/>
      <c r="OVG1" s="243"/>
      <c r="OVH1" s="243"/>
      <c r="OVI1" s="243"/>
      <c r="OVJ1" s="243"/>
      <c r="OVK1" s="243"/>
      <c r="OVL1" s="243"/>
      <c r="OVM1" s="243"/>
      <c r="OVN1" s="243"/>
      <c r="OVO1" s="243"/>
      <c r="OVP1" s="243"/>
      <c r="OVQ1" s="243"/>
      <c r="OVR1" s="243"/>
      <c r="OVS1" s="243"/>
      <c r="OVT1" s="243"/>
      <c r="OVU1" s="243"/>
      <c r="OVV1" s="243"/>
      <c r="OVW1" s="243"/>
      <c r="OVX1" s="243"/>
      <c r="OVY1" s="243"/>
      <c r="OVZ1" s="243"/>
      <c r="OWA1" s="243"/>
      <c r="OWB1" s="243"/>
      <c r="OWC1" s="243"/>
      <c r="OWD1" s="243"/>
      <c r="OWE1" s="243"/>
      <c r="OWF1" s="243"/>
      <c r="OWG1" s="243"/>
      <c r="OWH1" s="243"/>
      <c r="OWI1" s="243"/>
      <c r="OWJ1" s="243"/>
      <c r="OWK1" s="243"/>
      <c r="OWL1" s="243"/>
      <c r="OWM1" s="243"/>
      <c r="OWN1" s="243"/>
      <c r="OWO1" s="243"/>
      <c r="OWP1" s="243"/>
      <c r="OWQ1" s="243"/>
      <c r="OWR1" s="243"/>
      <c r="OWS1" s="243"/>
      <c r="OWT1" s="243"/>
      <c r="OWU1" s="243"/>
      <c r="OWV1" s="243"/>
      <c r="OWW1" s="243"/>
      <c r="OWX1" s="243"/>
      <c r="OWY1" s="243"/>
      <c r="OWZ1" s="243"/>
      <c r="OXA1" s="243"/>
      <c r="OXB1" s="243"/>
      <c r="OXC1" s="243"/>
      <c r="OXD1" s="243"/>
      <c r="OXE1" s="243"/>
      <c r="OXF1" s="243"/>
      <c r="OXG1" s="243"/>
      <c r="OXH1" s="243"/>
      <c r="OXI1" s="243"/>
      <c r="OXJ1" s="243"/>
      <c r="OXK1" s="243"/>
      <c r="OXL1" s="243"/>
      <c r="OXM1" s="243"/>
      <c r="OXN1" s="243"/>
      <c r="OXO1" s="243"/>
      <c r="OXP1" s="243"/>
      <c r="OXQ1" s="243"/>
      <c r="OXR1" s="243"/>
      <c r="OXS1" s="243"/>
      <c r="OXT1" s="243"/>
      <c r="OXU1" s="243"/>
      <c r="OXV1" s="243"/>
      <c r="OXW1" s="243"/>
      <c r="OXX1" s="243"/>
      <c r="OXY1" s="243"/>
      <c r="OXZ1" s="243"/>
      <c r="OYA1" s="243"/>
      <c r="OYB1" s="243"/>
      <c r="OYC1" s="243"/>
      <c r="OYD1" s="243"/>
      <c r="OYE1" s="243"/>
      <c r="OYF1" s="243"/>
      <c r="OYG1" s="243"/>
      <c r="OYH1" s="243"/>
      <c r="OYI1" s="243"/>
      <c r="OYJ1" s="243"/>
      <c r="OYK1" s="243"/>
      <c r="OYL1" s="243"/>
      <c r="OYM1" s="243"/>
      <c r="OYN1" s="243"/>
      <c r="OYO1" s="243"/>
      <c r="OYP1" s="243"/>
      <c r="OYQ1" s="243"/>
      <c r="OYR1" s="243"/>
      <c r="OYS1" s="243"/>
      <c r="OYT1" s="243"/>
      <c r="OYU1" s="243"/>
      <c r="OYV1" s="243"/>
      <c r="OYW1" s="243"/>
      <c r="OYX1" s="243"/>
      <c r="OYY1" s="243"/>
      <c r="OYZ1" s="243"/>
      <c r="OZA1" s="243"/>
      <c r="OZB1" s="243"/>
      <c r="OZC1" s="243"/>
      <c r="OZD1" s="243"/>
      <c r="OZE1" s="243"/>
      <c r="OZF1" s="243"/>
      <c r="OZG1" s="243"/>
      <c r="OZH1" s="243"/>
      <c r="OZI1" s="243"/>
      <c r="OZJ1" s="243"/>
      <c r="OZK1" s="243"/>
      <c r="OZL1" s="243"/>
      <c r="OZM1" s="243"/>
      <c r="OZN1" s="243"/>
      <c r="OZO1" s="243"/>
      <c r="OZP1" s="243"/>
      <c r="OZQ1" s="243"/>
      <c r="OZR1" s="243"/>
      <c r="OZS1" s="243"/>
      <c r="OZT1" s="243"/>
      <c r="OZU1" s="243"/>
      <c r="OZV1" s="243"/>
      <c r="OZW1" s="243"/>
      <c r="OZX1" s="243"/>
      <c r="OZY1" s="243"/>
      <c r="OZZ1" s="243"/>
      <c r="PAA1" s="243"/>
      <c r="PAB1" s="243"/>
      <c r="PAC1" s="243"/>
      <c r="PAD1" s="243"/>
      <c r="PAE1" s="243"/>
      <c r="PAF1" s="243"/>
      <c r="PAG1" s="243"/>
      <c r="PAH1" s="243"/>
      <c r="PAI1" s="243"/>
      <c r="PAJ1" s="243"/>
      <c r="PAK1" s="243"/>
      <c r="PAL1" s="243"/>
      <c r="PAM1" s="243"/>
      <c r="PAN1" s="243"/>
      <c r="PAO1" s="243"/>
      <c r="PAP1" s="243"/>
      <c r="PAQ1" s="243"/>
      <c r="PAR1" s="243"/>
      <c r="PAS1" s="243"/>
      <c r="PAT1" s="243"/>
      <c r="PAU1" s="243"/>
      <c r="PAV1" s="243"/>
      <c r="PAW1" s="243"/>
      <c r="PAX1" s="243"/>
      <c r="PAY1" s="243"/>
      <c r="PAZ1" s="243"/>
      <c r="PBA1" s="243"/>
      <c r="PBB1" s="243"/>
      <c r="PBC1" s="243"/>
      <c r="PBD1" s="243"/>
      <c r="PBE1" s="243"/>
      <c r="PBF1" s="243"/>
      <c r="PBG1" s="243"/>
      <c r="PBH1" s="243"/>
      <c r="PBI1" s="243"/>
      <c r="PBJ1" s="243"/>
      <c r="PBK1" s="243"/>
      <c r="PBL1" s="243"/>
      <c r="PBM1" s="243"/>
      <c r="PBN1" s="243"/>
      <c r="PBO1" s="243"/>
      <c r="PBP1" s="243"/>
      <c r="PBQ1" s="243"/>
      <c r="PBR1" s="243"/>
      <c r="PBS1" s="243"/>
      <c r="PBT1" s="243"/>
      <c r="PBU1" s="243"/>
      <c r="PBV1" s="243"/>
      <c r="PBW1" s="243"/>
      <c r="PBX1" s="243"/>
      <c r="PBY1" s="243"/>
      <c r="PBZ1" s="243"/>
      <c r="PCA1" s="243"/>
      <c r="PCB1" s="243"/>
      <c r="PCC1" s="243"/>
      <c r="PCD1" s="243"/>
      <c r="PCE1" s="243"/>
      <c r="PCF1" s="243"/>
      <c r="PCG1" s="243"/>
      <c r="PCH1" s="243"/>
      <c r="PCI1" s="243"/>
      <c r="PCJ1" s="243"/>
      <c r="PCK1" s="243"/>
      <c r="PCL1" s="243"/>
      <c r="PCM1" s="243"/>
      <c r="PCN1" s="243"/>
      <c r="PCO1" s="243"/>
      <c r="PCP1" s="243"/>
      <c r="PCQ1" s="243"/>
      <c r="PCR1" s="243"/>
      <c r="PCS1" s="243"/>
      <c r="PCT1" s="243"/>
      <c r="PCU1" s="243"/>
      <c r="PCV1" s="243"/>
      <c r="PCW1" s="243"/>
      <c r="PCX1" s="243"/>
      <c r="PCY1" s="243"/>
      <c r="PCZ1" s="243"/>
      <c r="PDA1" s="243"/>
      <c r="PDB1" s="243"/>
      <c r="PDC1" s="243"/>
      <c r="PDD1" s="243"/>
      <c r="PDE1" s="243"/>
      <c r="PDF1" s="243"/>
      <c r="PDG1" s="243"/>
      <c r="PDH1" s="243"/>
      <c r="PDI1" s="243"/>
      <c r="PDJ1" s="243"/>
      <c r="PDK1" s="243"/>
      <c r="PDL1" s="243"/>
      <c r="PDM1" s="243"/>
      <c r="PDN1" s="243"/>
      <c r="PDO1" s="243"/>
      <c r="PDP1" s="243"/>
      <c r="PDQ1" s="243"/>
      <c r="PDR1" s="243"/>
      <c r="PDS1" s="243"/>
      <c r="PDT1" s="243"/>
      <c r="PDU1" s="243"/>
      <c r="PDV1" s="243"/>
      <c r="PDW1" s="243"/>
      <c r="PDX1" s="243"/>
      <c r="PDY1" s="243"/>
      <c r="PDZ1" s="243"/>
      <c r="PEA1" s="243"/>
      <c r="PEB1" s="243"/>
      <c r="PEC1" s="243"/>
      <c r="PED1" s="243"/>
      <c r="PEE1" s="243"/>
      <c r="PEF1" s="243"/>
      <c r="PEG1" s="243"/>
      <c r="PEH1" s="243"/>
      <c r="PEI1" s="243"/>
      <c r="PEJ1" s="243"/>
      <c r="PEK1" s="243"/>
      <c r="PEL1" s="243"/>
      <c r="PEM1" s="243"/>
      <c r="PEN1" s="243"/>
      <c r="PEO1" s="243"/>
      <c r="PEP1" s="243"/>
      <c r="PEQ1" s="243"/>
      <c r="PER1" s="243"/>
      <c r="PES1" s="243"/>
      <c r="PET1" s="243"/>
      <c r="PEU1" s="243"/>
      <c r="PEV1" s="243"/>
      <c r="PEW1" s="243"/>
      <c r="PEX1" s="243"/>
      <c r="PEY1" s="243"/>
      <c r="PEZ1" s="243"/>
      <c r="PFA1" s="243"/>
      <c r="PFB1" s="243"/>
      <c r="PFC1" s="243"/>
      <c r="PFD1" s="243"/>
      <c r="PFE1" s="243"/>
      <c r="PFF1" s="243"/>
      <c r="PFG1" s="243"/>
      <c r="PFH1" s="243"/>
      <c r="PFI1" s="243"/>
      <c r="PFJ1" s="243"/>
      <c r="PFK1" s="243"/>
      <c r="PFL1" s="243"/>
      <c r="PFM1" s="243"/>
      <c r="PFN1" s="243"/>
      <c r="PFO1" s="243"/>
      <c r="PFP1" s="243"/>
      <c r="PFQ1" s="243"/>
      <c r="PFR1" s="243"/>
      <c r="PFS1" s="243"/>
      <c r="PFT1" s="243"/>
      <c r="PFU1" s="243"/>
      <c r="PFV1" s="243"/>
      <c r="PFW1" s="243"/>
      <c r="PFX1" s="243"/>
      <c r="PFY1" s="243"/>
      <c r="PFZ1" s="243"/>
      <c r="PGA1" s="243"/>
      <c r="PGB1" s="243"/>
      <c r="PGC1" s="243"/>
      <c r="PGD1" s="243"/>
      <c r="PGE1" s="243"/>
      <c r="PGF1" s="243"/>
      <c r="PGG1" s="243"/>
      <c r="PGH1" s="243"/>
      <c r="PGI1" s="243"/>
      <c r="PGJ1" s="243"/>
      <c r="PGK1" s="243"/>
      <c r="PGL1" s="243"/>
      <c r="PGM1" s="243"/>
      <c r="PGN1" s="243"/>
      <c r="PGO1" s="243"/>
      <c r="PGP1" s="243"/>
      <c r="PGQ1" s="243"/>
      <c r="PGR1" s="243"/>
      <c r="PGS1" s="243"/>
      <c r="PGT1" s="243"/>
      <c r="PGU1" s="243"/>
      <c r="PGV1" s="243"/>
      <c r="PGW1" s="243"/>
      <c r="PGX1" s="243"/>
      <c r="PGY1" s="243"/>
      <c r="PGZ1" s="243"/>
      <c r="PHA1" s="243"/>
      <c r="PHB1" s="243"/>
      <c r="PHC1" s="243"/>
      <c r="PHD1" s="243"/>
      <c r="PHE1" s="243"/>
      <c r="PHF1" s="243"/>
      <c r="PHG1" s="243"/>
      <c r="PHH1" s="243"/>
      <c r="PHI1" s="243"/>
      <c r="PHJ1" s="243"/>
      <c r="PHK1" s="243"/>
      <c r="PHL1" s="243"/>
      <c r="PHM1" s="243"/>
      <c r="PHN1" s="243"/>
      <c r="PHO1" s="243"/>
      <c r="PHP1" s="243"/>
      <c r="PHQ1" s="243"/>
      <c r="PHR1" s="243"/>
      <c r="PHS1" s="243"/>
      <c r="PHT1" s="243"/>
      <c r="PHU1" s="243"/>
      <c r="PHV1" s="243"/>
      <c r="PHW1" s="243"/>
      <c r="PHX1" s="243"/>
      <c r="PHY1" s="243"/>
      <c r="PHZ1" s="243"/>
      <c r="PIA1" s="243"/>
      <c r="PIB1" s="243"/>
      <c r="PIC1" s="243"/>
      <c r="PID1" s="243"/>
      <c r="PIE1" s="243"/>
      <c r="PIF1" s="243"/>
      <c r="PIG1" s="243"/>
      <c r="PIH1" s="243"/>
      <c r="PII1" s="243"/>
      <c r="PIJ1" s="243"/>
      <c r="PIK1" s="243"/>
      <c r="PIL1" s="243"/>
      <c r="PIM1" s="243"/>
      <c r="PIN1" s="243"/>
      <c r="PIO1" s="243"/>
      <c r="PIP1" s="243"/>
      <c r="PIQ1" s="243"/>
      <c r="PIR1" s="243"/>
      <c r="PIS1" s="243"/>
      <c r="PIT1" s="243"/>
      <c r="PIU1" s="243"/>
      <c r="PIV1" s="243"/>
      <c r="PIW1" s="243"/>
      <c r="PIX1" s="243"/>
      <c r="PIY1" s="243"/>
      <c r="PIZ1" s="243"/>
      <c r="PJA1" s="243"/>
      <c r="PJB1" s="243"/>
      <c r="PJC1" s="243"/>
      <c r="PJD1" s="243"/>
      <c r="PJE1" s="243"/>
      <c r="PJF1" s="243"/>
      <c r="PJG1" s="243"/>
      <c r="PJH1" s="243"/>
      <c r="PJI1" s="243"/>
      <c r="PJJ1" s="243"/>
      <c r="PJK1" s="243"/>
      <c r="PJL1" s="243"/>
      <c r="PJM1" s="243"/>
      <c r="PJN1" s="243"/>
      <c r="PJO1" s="243"/>
      <c r="PJP1" s="243"/>
      <c r="PJQ1" s="243"/>
      <c r="PJR1" s="243"/>
      <c r="PJS1" s="243"/>
      <c r="PJT1" s="243"/>
      <c r="PJU1" s="243"/>
      <c r="PJV1" s="243"/>
      <c r="PJW1" s="243"/>
      <c r="PJX1" s="243"/>
      <c r="PJY1" s="243"/>
      <c r="PJZ1" s="243"/>
      <c r="PKA1" s="243"/>
      <c r="PKB1" s="243"/>
      <c r="PKC1" s="243"/>
      <c r="PKD1" s="243"/>
      <c r="PKE1" s="243"/>
      <c r="PKF1" s="243"/>
      <c r="PKG1" s="243"/>
      <c r="PKH1" s="243"/>
      <c r="PKI1" s="243"/>
      <c r="PKJ1" s="243"/>
      <c r="PKK1" s="243"/>
      <c r="PKL1" s="243"/>
      <c r="PKM1" s="243"/>
      <c r="PKN1" s="243"/>
      <c r="PKO1" s="243"/>
      <c r="PKP1" s="243"/>
      <c r="PKQ1" s="243"/>
      <c r="PKR1" s="243"/>
      <c r="PKS1" s="243"/>
      <c r="PKT1" s="243"/>
      <c r="PKU1" s="243"/>
      <c r="PKV1" s="243"/>
      <c r="PKW1" s="243"/>
      <c r="PKX1" s="243"/>
      <c r="PKY1" s="243"/>
      <c r="PKZ1" s="243"/>
      <c r="PLA1" s="243"/>
      <c r="PLB1" s="243"/>
      <c r="PLC1" s="243"/>
      <c r="PLD1" s="243"/>
      <c r="PLE1" s="243"/>
      <c r="PLF1" s="243"/>
      <c r="PLG1" s="243"/>
      <c r="PLH1" s="243"/>
      <c r="PLI1" s="243"/>
      <c r="PLJ1" s="243"/>
      <c r="PLK1" s="243"/>
      <c r="PLL1" s="243"/>
      <c r="PLM1" s="243"/>
      <c r="PLN1" s="243"/>
      <c r="PLO1" s="243"/>
      <c r="PLP1" s="243"/>
      <c r="PLQ1" s="243"/>
      <c r="PLR1" s="243"/>
      <c r="PLS1" s="243"/>
      <c r="PLT1" s="243"/>
      <c r="PLU1" s="243"/>
      <c r="PLV1" s="243"/>
      <c r="PLW1" s="243"/>
      <c r="PLX1" s="243"/>
      <c r="PLY1" s="243"/>
      <c r="PLZ1" s="243"/>
      <c r="PMA1" s="243"/>
      <c r="PMB1" s="243"/>
      <c r="PMC1" s="243"/>
      <c r="PMD1" s="243"/>
      <c r="PME1" s="243"/>
      <c r="PMF1" s="243"/>
      <c r="PMG1" s="243"/>
      <c r="PMH1" s="243"/>
      <c r="PMI1" s="243"/>
      <c r="PMJ1" s="243"/>
      <c r="PMK1" s="243"/>
      <c r="PML1" s="243"/>
      <c r="PMM1" s="243"/>
      <c r="PMN1" s="243"/>
      <c r="PMO1" s="243"/>
      <c r="PMP1" s="243"/>
      <c r="PMQ1" s="243"/>
      <c r="PMR1" s="243"/>
      <c r="PMS1" s="243"/>
      <c r="PMT1" s="243"/>
      <c r="PMU1" s="243"/>
      <c r="PMV1" s="243"/>
      <c r="PMW1" s="243"/>
      <c r="PMX1" s="243"/>
      <c r="PMY1" s="243"/>
      <c r="PMZ1" s="243"/>
      <c r="PNA1" s="243"/>
      <c r="PNB1" s="243"/>
      <c r="PNC1" s="243"/>
      <c r="PND1" s="243"/>
      <c r="PNE1" s="243"/>
      <c r="PNF1" s="243"/>
      <c r="PNG1" s="243"/>
      <c r="PNH1" s="243"/>
      <c r="PNI1" s="243"/>
      <c r="PNJ1" s="243"/>
      <c r="PNK1" s="243"/>
      <c r="PNL1" s="243"/>
      <c r="PNM1" s="243"/>
      <c r="PNN1" s="243"/>
      <c r="PNO1" s="243"/>
      <c r="PNP1" s="243"/>
      <c r="PNQ1" s="243"/>
      <c r="PNR1" s="243"/>
      <c r="PNS1" s="243"/>
      <c r="PNT1" s="243"/>
      <c r="PNU1" s="243"/>
      <c r="PNV1" s="243"/>
      <c r="PNW1" s="243"/>
      <c r="PNX1" s="243"/>
      <c r="PNY1" s="243"/>
      <c r="PNZ1" s="243"/>
      <c r="POA1" s="243"/>
      <c r="POB1" s="243"/>
      <c r="POC1" s="243"/>
      <c r="POD1" s="243"/>
      <c r="POE1" s="243"/>
      <c r="POF1" s="243"/>
      <c r="POG1" s="243"/>
      <c r="POH1" s="243"/>
      <c r="POI1" s="243"/>
      <c r="POJ1" s="243"/>
      <c r="POK1" s="243"/>
      <c r="POL1" s="243"/>
      <c r="POM1" s="243"/>
      <c r="PON1" s="243"/>
      <c r="POO1" s="243"/>
      <c r="POP1" s="243"/>
      <c r="POQ1" s="243"/>
      <c r="POR1" s="243"/>
      <c r="POS1" s="243"/>
      <c r="POT1" s="243"/>
      <c r="POU1" s="243"/>
      <c r="POV1" s="243"/>
      <c r="POW1" s="243"/>
      <c r="POX1" s="243"/>
      <c r="POY1" s="243"/>
      <c r="POZ1" s="243"/>
      <c r="PPA1" s="243"/>
      <c r="PPB1" s="243"/>
      <c r="PPC1" s="243"/>
      <c r="PPD1" s="243"/>
      <c r="PPE1" s="243"/>
      <c r="PPF1" s="243"/>
      <c r="PPG1" s="243"/>
      <c r="PPH1" s="243"/>
      <c r="PPI1" s="243"/>
      <c r="PPJ1" s="243"/>
      <c r="PPK1" s="243"/>
      <c r="PPL1" s="243"/>
      <c r="PPM1" s="243"/>
      <c r="PPN1" s="243"/>
      <c r="PPO1" s="243"/>
      <c r="PPP1" s="243"/>
      <c r="PPQ1" s="243"/>
      <c r="PPR1" s="243"/>
      <c r="PPS1" s="243"/>
      <c r="PPT1" s="243"/>
      <c r="PPU1" s="243"/>
      <c r="PPV1" s="243"/>
      <c r="PPW1" s="243"/>
      <c r="PPX1" s="243"/>
      <c r="PPY1" s="243"/>
      <c r="PPZ1" s="243"/>
      <c r="PQA1" s="243"/>
      <c r="PQB1" s="243"/>
      <c r="PQC1" s="243"/>
      <c r="PQD1" s="243"/>
      <c r="PQE1" s="243"/>
      <c r="PQF1" s="243"/>
      <c r="PQG1" s="243"/>
      <c r="PQH1" s="243"/>
      <c r="PQI1" s="243"/>
      <c r="PQJ1" s="243"/>
      <c r="PQK1" s="243"/>
      <c r="PQL1" s="243"/>
      <c r="PQM1" s="243"/>
      <c r="PQN1" s="243"/>
      <c r="PQO1" s="243"/>
      <c r="PQP1" s="243"/>
      <c r="PQQ1" s="243"/>
      <c r="PQR1" s="243"/>
      <c r="PQS1" s="243"/>
      <c r="PQT1" s="243"/>
      <c r="PQU1" s="243"/>
      <c r="PQV1" s="243"/>
      <c r="PQW1" s="243"/>
      <c r="PQX1" s="243"/>
      <c r="PQY1" s="243"/>
      <c r="PQZ1" s="243"/>
      <c r="PRA1" s="243"/>
      <c r="PRB1" s="243"/>
      <c r="PRC1" s="243"/>
      <c r="PRD1" s="243"/>
      <c r="PRE1" s="243"/>
      <c r="PRF1" s="243"/>
      <c r="PRG1" s="243"/>
      <c r="PRH1" s="243"/>
      <c r="PRI1" s="243"/>
      <c r="PRJ1" s="243"/>
      <c r="PRK1" s="243"/>
      <c r="PRL1" s="243"/>
      <c r="PRM1" s="243"/>
      <c r="PRN1" s="243"/>
      <c r="PRO1" s="243"/>
      <c r="PRP1" s="243"/>
      <c r="PRQ1" s="243"/>
      <c r="PRR1" s="243"/>
      <c r="PRS1" s="243"/>
      <c r="PRT1" s="243"/>
      <c r="PRU1" s="243"/>
      <c r="PRV1" s="243"/>
      <c r="PRW1" s="243"/>
      <c r="PRX1" s="243"/>
      <c r="PRY1" s="243"/>
      <c r="PRZ1" s="243"/>
      <c r="PSA1" s="243"/>
      <c r="PSB1" s="243"/>
      <c r="PSC1" s="243"/>
      <c r="PSD1" s="243"/>
      <c r="PSE1" s="243"/>
      <c r="PSF1" s="243"/>
      <c r="PSG1" s="243"/>
      <c r="PSH1" s="243"/>
      <c r="PSI1" s="243"/>
      <c r="PSJ1" s="243"/>
      <c r="PSK1" s="243"/>
      <c r="PSL1" s="243"/>
      <c r="PSM1" s="243"/>
      <c r="PSN1" s="243"/>
      <c r="PSO1" s="243"/>
      <c r="PSP1" s="243"/>
      <c r="PSQ1" s="243"/>
      <c r="PSR1" s="243"/>
      <c r="PSS1" s="243"/>
      <c r="PST1" s="243"/>
      <c r="PSU1" s="243"/>
      <c r="PSV1" s="243"/>
      <c r="PSW1" s="243"/>
      <c r="PSX1" s="243"/>
      <c r="PSY1" s="243"/>
      <c r="PSZ1" s="243"/>
      <c r="PTA1" s="243"/>
      <c r="PTB1" s="243"/>
      <c r="PTC1" s="243"/>
      <c r="PTD1" s="243"/>
      <c r="PTE1" s="243"/>
      <c r="PTF1" s="243"/>
      <c r="PTG1" s="243"/>
      <c r="PTH1" s="243"/>
      <c r="PTI1" s="243"/>
      <c r="PTJ1" s="243"/>
      <c r="PTK1" s="243"/>
      <c r="PTL1" s="243"/>
      <c r="PTM1" s="243"/>
      <c r="PTN1" s="243"/>
      <c r="PTO1" s="243"/>
      <c r="PTP1" s="243"/>
      <c r="PTQ1" s="243"/>
      <c r="PTR1" s="243"/>
      <c r="PTS1" s="243"/>
      <c r="PTT1" s="243"/>
      <c r="PTU1" s="243"/>
      <c r="PTV1" s="243"/>
      <c r="PTW1" s="243"/>
      <c r="PTX1" s="243"/>
      <c r="PTY1" s="243"/>
      <c r="PTZ1" s="243"/>
      <c r="PUA1" s="243"/>
      <c r="PUB1" s="243"/>
      <c r="PUC1" s="243"/>
      <c r="PUD1" s="243"/>
      <c r="PUE1" s="243"/>
      <c r="PUF1" s="243"/>
      <c r="PUG1" s="243"/>
      <c r="PUH1" s="243"/>
      <c r="PUI1" s="243"/>
      <c r="PUJ1" s="243"/>
      <c r="PUK1" s="243"/>
      <c r="PUL1" s="243"/>
      <c r="PUM1" s="243"/>
      <c r="PUN1" s="243"/>
      <c r="PUO1" s="243"/>
      <c r="PUP1" s="243"/>
      <c r="PUQ1" s="243"/>
      <c r="PUR1" s="243"/>
      <c r="PUS1" s="243"/>
      <c r="PUT1" s="243"/>
      <c r="PUU1" s="243"/>
      <c r="PUV1" s="243"/>
      <c r="PUW1" s="243"/>
      <c r="PUX1" s="243"/>
      <c r="PUY1" s="243"/>
      <c r="PUZ1" s="243"/>
      <c r="PVA1" s="243"/>
      <c r="PVB1" s="243"/>
      <c r="PVC1" s="243"/>
      <c r="PVD1" s="243"/>
      <c r="PVE1" s="243"/>
      <c r="PVF1" s="243"/>
      <c r="PVG1" s="243"/>
      <c r="PVH1" s="243"/>
      <c r="PVI1" s="243"/>
      <c r="PVJ1" s="243"/>
      <c r="PVK1" s="243"/>
      <c r="PVL1" s="243"/>
      <c r="PVM1" s="243"/>
      <c r="PVN1" s="243"/>
      <c r="PVO1" s="243"/>
      <c r="PVP1" s="243"/>
      <c r="PVQ1" s="243"/>
      <c r="PVR1" s="243"/>
      <c r="PVS1" s="243"/>
      <c r="PVT1" s="243"/>
      <c r="PVU1" s="243"/>
      <c r="PVV1" s="243"/>
      <c r="PVW1" s="243"/>
      <c r="PVX1" s="243"/>
      <c r="PVY1" s="243"/>
      <c r="PVZ1" s="243"/>
      <c r="PWA1" s="243"/>
      <c r="PWB1" s="243"/>
      <c r="PWC1" s="243"/>
      <c r="PWD1" s="243"/>
      <c r="PWE1" s="243"/>
      <c r="PWF1" s="243"/>
      <c r="PWG1" s="243"/>
      <c r="PWH1" s="243"/>
      <c r="PWI1" s="243"/>
      <c r="PWJ1" s="243"/>
      <c r="PWK1" s="243"/>
      <c r="PWL1" s="243"/>
      <c r="PWM1" s="243"/>
      <c r="PWN1" s="243"/>
      <c r="PWO1" s="243"/>
      <c r="PWP1" s="243"/>
      <c r="PWQ1" s="243"/>
      <c r="PWR1" s="243"/>
      <c r="PWS1" s="243"/>
      <c r="PWT1" s="243"/>
      <c r="PWU1" s="243"/>
      <c r="PWV1" s="243"/>
      <c r="PWW1" s="243"/>
      <c r="PWX1" s="243"/>
      <c r="PWY1" s="243"/>
      <c r="PWZ1" s="243"/>
      <c r="PXA1" s="243"/>
      <c r="PXB1" s="243"/>
      <c r="PXC1" s="243"/>
      <c r="PXD1" s="243"/>
      <c r="PXE1" s="243"/>
      <c r="PXF1" s="243"/>
      <c r="PXG1" s="243"/>
      <c r="PXH1" s="243"/>
      <c r="PXI1" s="243"/>
      <c r="PXJ1" s="243"/>
      <c r="PXK1" s="243"/>
      <c r="PXL1" s="243"/>
      <c r="PXM1" s="243"/>
      <c r="PXN1" s="243"/>
      <c r="PXO1" s="243"/>
      <c r="PXP1" s="243"/>
      <c r="PXQ1" s="243"/>
      <c r="PXR1" s="243"/>
      <c r="PXS1" s="243"/>
      <c r="PXT1" s="243"/>
      <c r="PXU1" s="243"/>
      <c r="PXV1" s="243"/>
      <c r="PXW1" s="243"/>
      <c r="PXX1" s="243"/>
      <c r="PXY1" s="243"/>
      <c r="PXZ1" s="243"/>
      <c r="PYA1" s="243"/>
      <c r="PYB1" s="243"/>
      <c r="PYC1" s="243"/>
      <c r="PYD1" s="243"/>
      <c r="PYE1" s="243"/>
      <c r="PYF1" s="243"/>
      <c r="PYG1" s="243"/>
      <c r="PYH1" s="243"/>
      <c r="PYI1" s="243"/>
      <c r="PYJ1" s="243"/>
      <c r="PYK1" s="243"/>
      <c r="PYL1" s="243"/>
      <c r="PYM1" s="243"/>
      <c r="PYN1" s="243"/>
      <c r="PYO1" s="243"/>
      <c r="PYP1" s="243"/>
      <c r="PYQ1" s="243"/>
      <c r="PYR1" s="243"/>
      <c r="PYS1" s="243"/>
      <c r="PYT1" s="243"/>
      <c r="PYU1" s="243"/>
      <c r="PYV1" s="243"/>
      <c r="PYW1" s="243"/>
      <c r="PYX1" s="243"/>
      <c r="PYY1" s="243"/>
      <c r="PYZ1" s="243"/>
      <c r="PZA1" s="243"/>
      <c r="PZB1" s="243"/>
      <c r="PZC1" s="243"/>
      <c r="PZD1" s="243"/>
      <c r="PZE1" s="243"/>
      <c r="PZF1" s="243"/>
      <c r="PZG1" s="243"/>
      <c r="PZH1" s="243"/>
      <c r="PZI1" s="243"/>
      <c r="PZJ1" s="243"/>
      <c r="PZK1" s="243"/>
      <c r="PZL1" s="243"/>
      <c r="PZM1" s="243"/>
      <c r="PZN1" s="243"/>
      <c r="PZO1" s="243"/>
      <c r="PZP1" s="243"/>
      <c r="PZQ1" s="243"/>
      <c r="PZR1" s="243"/>
      <c r="PZS1" s="243"/>
      <c r="PZT1" s="243"/>
      <c r="PZU1" s="243"/>
      <c r="PZV1" s="243"/>
      <c r="PZW1" s="243"/>
      <c r="PZX1" s="243"/>
      <c r="PZY1" s="243"/>
      <c r="PZZ1" s="243"/>
      <c r="QAA1" s="243"/>
      <c r="QAB1" s="243"/>
      <c r="QAC1" s="243"/>
      <c r="QAD1" s="243"/>
      <c r="QAE1" s="243"/>
      <c r="QAF1" s="243"/>
      <c r="QAG1" s="243"/>
      <c r="QAH1" s="243"/>
      <c r="QAI1" s="243"/>
      <c r="QAJ1" s="243"/>
      <c r="QAK1" s="243"/>
      <c r="QAL1" s="243"/>
      <c r="QAM1" s="243"/>
      <c r="QAN1" s="243"/>
      <c r="QAO1" s="243"/>
      <c r="QAP1" s="243"/>
      <c r="QAQ1" s="243"/>
      <c r="QAR1" s="243"/>
      <c r="QAS1" s="243"/>
      <c r="QAT1" s="243"/>
      <c r="QAU1" s="243"/>
      <c r="QAV1" s="243"/>
      <c r="QAW1" s="243"/>
      <c r="QAX1" s="243"/>
      <c r="QAY1" s="243"/>
      <c r="QAZ1" s="243"/>
      <c r="QBA1" s="243"/>
      <c r="QBB1" s="243"/>
      <c r="QBC1" s="243"/>
      <c r="QBD1" s="243"/>
      <c r="QBE1" s="243"/>
      <c r="QBF1" s="243"/>
      <c r="QBG1" s="243"/>
      <c r="QBH1" s="243"/>
      <c r="QBI1" s="243"/>
      <c r="QBJ1" s="243"/>
      <c r="QBK1" s="243"/>
      <c r="QBL1" s="243"/>
      <c r="QBM1" s="243"/>
      <c r="QBN1" s="243"/>
      <c r="QBO1" s="243"/>
      <c r="QBP1" s="243"/>
      <c r="QBQ1" s="243"/>
      <c r="QBR1" s="243"/>
      <c r="QBS1" s="243"/>
      <c r="QBT1" s="243"/>
      <c r="QBU1" s="243"/>
      <c r="QBV1" s="243"/>
      <c r="QBW1" s="243"/>
      <c r="QBX1" s="243"/>
      <c r="QBY1" s="243"/>
      <c r="QBZ1" s="243"/>
      <c r="QCA1" s="243"/>
      <c r="QCB1" s="243"/>
      <c r="QCC1" s="243"/>
      <c r="QCD1" s="243"/>
      <c r="QCE1" s="243"/>
      <c r="QCF1" s="243"/>
      <c r="QCG1" s="243"/>
      <c r="QCH1" s="243"/>
      <c r="QCI1" s="243"/>
      <c r="QCJ1" s="243"/>
      <c r="QCK1" s="243"/>
      <c r="QCL1" s="243"/>
      <c r="QCM1" s="243"/>
      <c r="QCN1" s="243"/>
      <c r="QCO1" s="243"/>
      <c r="QCP1" s="243"/>
      <c r="QCQ1" s="243"/>
      <c r="QCR1" s="243"/>
      <c r="QCS1" s="243"/>
      <c r="QCT1" s="243"/>
      <c r="QCU1" s="243"/>
      <c r="QCV1" s="243"/>
      <c r="QCW1" s="243"/>
      <c r="QCX1" s="243"/>
      <c r="QCY1" s="243"/>
      <c r="QCZ1" s="243"/>
      <c r="QDA1" s="243"/>
      <c r="QDB1" s="243"/>
      <c r="QDC1" s="243"/>
      <c r="QDD1" s="243"/>
      <c r="QDE1" s="243"/>
      <c r="QDF1" s="243"/>
      <c r="QDG1" s="243"/>
      <c r="QDH1" s="243"/>
      <c r="QDI1" s="243"/>
      <c r="QDJ1" s="243"/>
      <c r="QDK1" s="243"/>
      <c r="QDL1" s="243"/>
      <c r="QDM1" s="243"/>
      <c r="QDN1" s="243"/>
      <c r="QDO1" s="243"/>
      <c r="QDP1" s="243"/>
      <c r="QDQ1" s="243"/>
      <c r="QDR1" s="243"/>
      <c r="QDS1" s="243"/>
      <c r="QDT1" s="243"/>
      <c r="QDU1" s="243"/>
      <c r="QDV1" s="243"/>
      <c r="QDW1" s="243"/>
      <c r="QDX1" s="243"/>
      <c r="QDY1" s="243"/>
      <c r="QDZ1" s="243"/>
      <c r="QEA1" s="243"/>
      <c r="QEB1" s="243"/>
      <c r="QEC1" s="243"/>
      <c r="QED1" s="243"/>
      <c r="QEE1" s="243"/>
      <c r="QEF1" s="243"/>
      <c r="QEG1" s="243"/>
      <c r="QEH1" s="243"/>
      <c r="QEI1" s="243"/>
      <c r="QEJ1" s="243"/>
      <c r="QEK1" s="243"/>
      <c r="QEL1" s="243"/>
      <c r="QEM1" s="243"/>
      <c r="QEN1" s="243"/>
      <c r="QEO1" s="243"/>
      <c r="QEP1" s="243"/>
      <c r="QEQ1" s="243"/>
      <c r="QER1" s="243"/>
      <c r="QES1" s="243"/>
      <c r="QET1" s="243"/>
      <c r="QEU1" s="243"/>
      <c r="QEV1" s="243"/>
      <c r="QEW1" s="243"/>
      <c r="QEX1" s="243"/>
      <c r="QEY1" s="243"/>
      <c r="QEZ1" s="243"/>
      <c r="QFA1" s="243"/>
      <c r="QFB1" s="243"/>
      <c r="QFC1" s="243"/>
      <c r="QFD1" s="243"/>
      <c r="QFE1" s="243"/>
      <c r="QFF1" s="243"/>
      <c r="QFG1" s="243"/>
      <c r="QFH1" s="243"/>
      <c r="QFI1" s="243"/>
      <c r="QFJ1" s="243"/>
      <c r="QFK1" s="243"/>
      <c r="QFL1" s="243"/>
      <c r="QFM1" s="243"/>
      <c r="QFN1" s="243"/>
      <c r="QFO1" s="243"/>
      <c r="QFP1" s="243"/>
      <c r="QFQ1" s="243"/>
      <c r="QFR1" s="243"/>
      <c r="QFS1" s="243"/>
      <c r="QFT1" s="243"/>
      <c r="QFU1" s="243"/>
      <c r="QFV1" s="243"/>
      <c r="QFW1" s="243"/>
      <c r="QFX1" s="243"/>
      <c r="QFY1" s="243"/>
      <c r="QFZ1" s="243"/>
      <c r="QGA1" s="243"/>
      <c r="QGB1" s="243"/>
      <c r="QGC1" s="243"/>
      <c r="QGD1" s="243"/>
      <c r="QGE1" s="243"/>
      <c r="QGF1" s="243"/>
      <c r="QGG1" s="243"/>
      <c r="QGH1" s="243"/>
      <c r="QGI1" s="243"/>
      <c r="QGJ1" s="243"/>
      <c r="QGK1" s="243"/>
      <c r="QGL1" s="243"/>
      <c r="QGM1" s="243"/>
      <c r="QGN1" s="243"/>
      <c r="QGO1" s="243"/>
      <c r="QGP1" s="243"/>
      <c r="QGQ1" s="243"/>
      <c r="QGR1" s="243"/>
      <c r="QGS1" s="243"/>
      <c r="QGT1" s="243"/>
      <c r="QGU1" s="243"/>
      <c r="QGV1" s="243"/>
      <c r="QGW1" s="243"/>
      <c r="QGX1" s="243"/>
      <c r="QGY1" s="243"/>
      <c r="QGZ1" s="243"/>
      <c r="QHA1" s="243"/>
      <c r="QHB1" s="243"/>
      <c r="QHC1" s="243"/>
      <c r="QHD1" s="243"/>
      <c r="QHE1" s="243"/>
      <c r="QHF1" s="243"/>
      <c r="QHG1" s="243"/>
      <c r="QHH1" s="243"/>
      <c r="QHI1" s="243"/>
      <c r="QHJ1" s="243"/>
      <c r="QHK1" s="243"/>
      <c r="QHL1" s="243"/>
      <c r="QHM1" s="243"/>
      <c r="QHN1" s="243"/>
      <c r="QHO1" s="243"/>
      <c r="QHP1" s="243"/>
      <c r="QHQ1" s="243"/>
      <c r="QHR1" s="243"/>
      <c r="QHS1" s="243"/>
      <c r="QHT1" s="243"/>
      <c r="QHU1" s="243"/>
      <c r="QHV1" s="243"/>
      <c r="QHW1" s="243"/>
      <c r="QHX1" s="243"/>
      <c r="QHY1" s="243"/>
      <c r="QHZ1" s="243"/>
      <c r="QIA1" s="243"/>
      <c r="QIB1" s="243"/>
      <c r="QIC1" s="243"/>
      <c r="QID1" s="243"/>
      <c r="QIE1" s="243"/>
      <c r="QIF1" s="243"/>
      <c r="QIG1" s="243"/>
      <c r="QIH1" s="243"/>
      <c r="QII1" s="243"/>
      <c r="QIJ1" s="243"/>
      <c r="QIK1" s="243"/>
      <c r="QIL1" s="243"/>
      <c r="QIM1" s="243"/>
      <c r="QIN1" s="243"/>
      <c r="QIO1" s="243"/>
      <c r="QIP1" s="243"/>
      <c r="QIQ1" s="243"/>
      <c r="QIR1" s="243"/>
      <c r="QIS1" s="243"/>
      <c r="QIT1" s="243"/>
      <c r="QIU1" s="243"/>
      <c r="QIV1" s="243"/>
      <c r="QIW1" s="243"/>
      <c r="QIX1" s="243"/>
      <c r="QIY1" s="243"/>
      <c r="QIZ1" s="243"/>
      <c r="QJA1" s="243"/>
      <c r="QJB1" s="243"/>
      <c r="QJC1" s="243"/>
      <c r="QJD1" s="243"/>
      <c r="QJE1" s="243"/>
      <c r="QJF1" s="243"/>
      <c r="QJG1" s="243"/>
      <c r="QJH1" s="243"/>
      <c r="QJI1" s="243"/>
      <c r="QJJ1" s="243"/>
      <c r="QJK1" s="243"/>
      <c r="QJL1" s="243"/>
      <c r="QJM1" s="243"/>
      <c r="QJN1" s="243"/>
      <c r="QJO1" s="243"/>
      <c r="QJP1" s="243"/>
      <c r="QJQ1" s="243"/>
      <c r="QJR1" s="243"/>
      <c r="QJS1" s="243"/>
      <c r="QJT1" s="243"/>
      <c r="QJU1" s="243"/>
      <c r="QJV1" s="243"/>
      <c r="QJW1" s="243"/>
      <c r="QJX1" s="243"/>
      <c r="QJY1" s="243"/>
      <c r="QJZ1" s="243"/>
      <c r="QKA1" s="243"/>
      <c r="QKB1" s="243"/>
      <c r="QKC1" s="243"/>
      <c r="QKD1" s="243"/>
      <c r="QKE1" s="243"/>
      <c r="QKF1" s="243"/>
      <c r="QKG1" s="243"/>
      <c r="QKH1" s="243"/>
      <c r="QKI1" s="243"/>
      <c r="QKJ1" s="243"/>
      <c r="QKK1" s="243"/>
      <c r="QKL1" s="243"/>
      <c r="QKM1" s="243"/>
      <c r="QKN1" s="243"/>
      <c r="QKO1" s="243"/>
      <c r="QKP1" s="243"/>
      <c r="QKQ1" s="243"/>
      <c r="QKR1" s="243"/>
      <c r="QKS1" s="243"/>
      <c r="QKT1" s="243"/>
      <c r="QKU1" s="243"/>
      <c r="QKV1" s="243"/>
      <c r="QKW1" s="243"/>
      <c r="QKX1" s="243"/>
      <c r="QKY1" s="243"/>
      <c r="QKZ1" s="243"/>
      <c r="QLA1" s="243"/>
      <c r="QLB1" s="243"/>
      <c r="QLC1" s="243"/>
      <c r="QLD1" s="243"/>
      <c r="QLE1" s="243"/>
      <c r="QLF1" s="243"/>
      <c r="QLG1" s="243"/>
      <c r="QLH1" s="243"/>
      <c r="QLI1" s="243"/>
      <c r="QLJ1" s="243"/>
      <c r="QLK1" s="243"/>
      <c r="QLL1" s="243"/>
      <c r="QLM1" s="243"/>
      <c r="QLN1" s="243"/>
      <c r="QLO1" s="243"/>
      <c r="QLP1" s="243"/>
      <c r="QLQ1" s="243"/>
      <c r="QLR1" s="243"/>
      <c r="QLS1" s="243"/>
      <c r="QLT1" s="243"/>
      <c r="QLU1" s="243"/>
      <c r="QLV1" s="243"/>
      <c r="QLW1" s="243"/>
      <c r="QLX1" s="243"/>
      <c r="QLY1" s="243"/>
      <c r="QLZ1" s="243"/>
      <c r="QMA1" s="243"/>
      <c r="QMB1" s="243"/>
      <c r="QMC1" s="243"/>
      <c r="QMD1" s="243"/>
      <c r="QME1" s="243"/>
      <c r="QMF1" s="243"/>
      <c r="QMG1" s="243"/>
      <c r="QMH1" s="243"/>
      <c r="QMI1" s="243"/>
      <c r="QMJ1" s="243"/>
      <c r="QMK1" s="243"/>
      <c r="QML1" s="243"/>
      <c r="QMM1" s="243"/>
      <c r="QMN1" s="243"/>
      <c r="QMO1" s="243"/>
      <c r="QMP1" s="243"/>
      <c r="QMQ1" s="243"/>
      <c r="QMR1" s="243"/>
      <c r="QMS1" s="243"/>
      <c r="QMT1" s="243"/>
      <c r="QMU1" s="243"/>
      <c r="QMV1" s="243"/>
      <c r="QMW1" s="243"/>
      <c r="QMX1" s="243"/>
      <c r="QMY1" s="243"/>
      <c r="QMZ1" s="243"/>
      <c r="QNA1" s="243"/>
      <c r="QNB1" s="243"/>
      <c r="QNC1" s="243"/>
      <c r="QND1" s="243"/>
      <c r="QNE1" s="243"/>
      <c r="QNF1" s="243"/>
      <c r="QNG1" s="243"/>
      <c r="QNH1" s="243"/>
      <c r="QNI1" s="243"/>
      <c r="QNJ1" s="243"/>
      <c r="QNK1" s="243"/>
      <c r="QNL1" s="243"/>
      <c r="QNM1" s="243"/>
      <c r="QNN1" s="243"/>
      <c r="QNO1" s="243"/>
      <c r="QNP1" s="243"/>
      <c r="QNQ1" s="243"/>
      <c r="QNR1" s="243"/>
      <c r="QNS1" s="243"/>
      <c r="QNT1" s="243"/>
      <c r="QNU1" s="243"/>
      <c r="QNV1" s="243"/>
      <c r="QNW1" s="243"/>
      <c r="QNX1" s="243"/>
      <c r="QNY1" s="243"/>
      <c r="QNZ1" s="243"/>
      <c r="QOA1" s="243"/>
      <c r="QOB1" s="243"/>
      <c r="QOC1" s="243"/>
      <c r="QOD1" s="243"/>
      <c r="QOE1" s="243"/>
      <c r="QOF1" s="243"/>
      <c r="QOG1" s="243"/>
      <c r="QOH1" s="243"/>
      <c r="QOI1" s="243"/>
      <c r="QOJ1" s="243"/>
      <c r="QOK1" s="243"/>
      <c r="QOL1" s="243"/>
      <c r="QOM1" s="243"/>
      <c r="QON1" s="243"/>
      <c r="QOO1" s="243"/>
      <c r="QOP1" s="243"/>
      <c r="QOQ1" s="243"/>
      <c r="QOR1" s="243"/>
      <c r="QOS1" s="243"/>
      <c r="QOT1" s="243"/>
      <c r="QOU1" s="243"/>
      <c r="QOV1" s="243"/>
      <c r="QOW1" s="243"/>
      <c r="QOX1" s="243"/>
      <c r="QOY1" s="243"/>
      <c r="QOZ1" s="243"/>
      <c r="QPA1" s="243"/>
      <c r="QPB1" s="243"/>
      <c r="QPC1" s="243"/>
      <c r="QPD1" s="243"/>
      <c r="QPE1" s="243"/>
      <c r="QPF1" s="243"/>
      <c r="QPG1" s="243"/>
      <c r="QPH1" s="243"/>
      <c r="QPI1" s="243"/>
      <c r="QPJ1" s="243"/>
      <c r="QPK1" s="243"/>
      <c r="QPL1" s="243"/>
      <c r="QPM1" s="243"/>
      <c r="QPN1" s="243"/>
      <c r="QPO1" s="243"/>
      <c r="QPP1" s="243"/>
      <c r="QPQ1" s="243"/>
      <c r="QPR1" s="243"/>
      <c r="QPS1" s="243"/>
      <c r="QPT1" s="243"/>
      <c r="QPU1" s="243"/>
      <c r="QPV1" s="243"/>
      <c r="QPW1" s="243"/>
      <c r="QPX1" s="243"/>
      <c r="QPY1" s="243"/>
      <c r="QPZ1" s="243"/>
      <c r="QQA1" s="243"/>
      <c r="QQB1" s="243"/>
      <c r="QQC1" s="243"/>
      <c r="QQD1" s="243"/>
      <c r="QQE1" s="243"/>
      <c r="QQF1" s="243"/>
      <c r="QQG1" s="243"/>
      <c r="QQH1" s="243"/>
      <c r="QQI1" s="243"/>
      <c r="QQJ1" s="243"/>
      <c r="QQK1" s="243"/>
      <c r="QQL1" s="243"/>
      <c r="QQM1" s="243"/>
      <c r="QQN1" s="243"/>
      <c r="QQO1" s="243"/>
      <c r="QQP1" s="243"/>
      <c r="QQQ1" s="243"/>
      <c r="QQR1" s="243"/>
      <c r="QQS1" s="243"/>
      <c r="QQT1" s="243"/>
      <c r="QQU1" s="243"/>
      <c r="QQV1" s="243"/>
      <c r="QQW1" s="243"/>
      <c r="QQX1" s="243"/>
      <c r="QQY1" s="243"/>
      <c r="QQZ1" s="243"/>
      <c r="QRA1" s="243"/>
      <c r="QRB1" s="243"/>
      <c r="QRC1" s="243"/>
      <c r="QRD1" s="243"/>
      <c r="QRE1" s="243"/>
      <c r="QRF1" s="243"/>
      <c r="QRG1" s="243"/>
      <c r="QRH1" s="243"/>
      <c r="QRI1" s="243"/>
      <c r="QRJ1" s="243"/>
      <c r="QRK1" s="243"/>
      <c r="QRL1" s="243"/>
      <c r="QRM1" s="243"/>
      <c r="QRN1" s="243"/>
      <c r="QRO1" s="243"/>
      <c r="QRP1" s="243"/>
      <c r="QRQ1" s="243"/>
      <c r="QRR1" s="243"/>
      <c r="QRS1" s="243"/>
      <c r="QRT1" s="243"/>
      <c r="QRU1" s="243"/>
      <c r="QRV1" s="243"/>
      <c r="QRW1" s="243"/>
      <c r="QRX1" s="243"/>
      <c r="QRY1" s="243"/>
      <c r="QRZ1" s="243"/>
      <c r="QSA1" s="243"/>
      <c r="QSB1" s="243"/>
      <c r="QSC1" s="243"/>
      <c r="QSD1" s="243"/>
      <c r="QSE1" s="243"/>
      <c r="QSF1" s="243"/>
      <c r="QSG1" s="243"/>
      <c r="QSH1" s="243"/>
      <c r="QSI1" s="243"/>
      <c r="QSJ1" s="243"/>
      <c r="QSK1" s="243"/>
      <c r="QSL1" s="243"/>
      <c r="QSM1" s="243"/>
      <c r="QSN1" s="243"/>
      <c r="QSO1" s="243"/>
      <c r="QSP1" s="243"/>
      <c r="QSQ1" s="243"/>
      <c r="QSR1" s="243"/>
      <c r="QSS1" s="243"/>
      <c r="QST1" s="243"/>
      <c r="QSU1" s="243"/>
      <c r="QSV1" s="243"/>
      <c r="QSW1" s="243"/>
      <c r="QSX1" s="243"/>
      <c r="QSY1" s="243"/>
      <c r="QSZ1" s="243"/>
      <c r="QTA1" s="243"/>
      <c r="QTB1" s="243"/>
      <c r="QTC1" s="243"/>
      <c r="QTD1" s="243"/>
      <c r="QTE1" s="243"/>
      <c r="QTF1" s="243"/>
      <c r="QTG1" s="243"/>
      <c r="QTH1" s="243"/>
      <c r="QTI1" s="243"/>
      <c r="QTJ1" s="243"/>
      <c r="QTK1" s="243"/>
      <c r="QTL1" s="243"/>
      <c r="QTM1" s="243"/>
      <c r="QTN1" s="243"/>
      <c r="QTO1" s="243"/>
      <c r="QTP1" s="243"/>
      <c r="QTQ1" s="243"/>
      <c r="QTR1" s="243"/>
      <c r="QTS1" s="243"/>
      <c r="QTT1" s="243"/>
      <c r="QTU1" s="243"/>
      <c r="QTV1" s="243"/>
      <c r="QTW1" s="243"/>
      <c r="QTX1" s="243"/>
      <c r="QTY1" s="243"/>
      <c r="QTZ1" s="243"/>
      <c r="QUA1" s="243"/>
      <c r="QUB1" s="243"/>
      <c r="QUC1" s="243"/>
      <c r="QUD1" s="243"/>
      <c r="QUE1" s="243"/>
      <c r="QUF1" s="243"/>
      <c r="QUG1" s="243"/>
      <c r="QUH1" s="243"/>
      <c r="QUI1" s="243"/>
      <c r="QUJ1" s="243"/>
      <c r="QUK1" s="243"/>
      <c r="QUL1" s="243"/>
      <c r="QUM1" s="243"/>
      <c r="QUN1" s="243"/>
      <c r="QUO1" s="243"/>
      <c r="QUP1" s="243"/>
      <c r="QUQ1" s="243"/>
      <c r="QUR1" s="243"/>
      <c r="QUS1" s="243"/>
      <c r="QUT1" s="243"/>
      <c r="QUU1" s="243"/>
      <c r="QUV1" s="243"/>
      <c r="QUW1" s="243"/>
      <c r="QUX1" s="243"/>
      <c r="QUY1" s="243"/>
      <c r="QUZ1" s="243"/>
      <c r="QVA1" s="243"/>
      <c r="QVB1" s="243"/>
      <c r="QVC1" s="243"/>
      <c r="QVD1" s="243"/>
      <c r="QVE1" s="243"/>
      <c r="QVF1" s="243"/>
      <c r="QVG1" s="243"/>
      <c r="QVH1" s="243"/>
      <c r="QVI1" s="243"/>
      <c r="QVJ1" s="243"/>
      <c r="QVK1" s="243"/>
      <c r="QVL1" s="243"/>
      <c r="QVM1" s="243"/>
      <c r="QVN1" s="243"/>
      <c r="QVO1" s="243"/>
      <c r="QVP1" s="243"/>
      <c r="QVQ1" s="243"/>
      <c r="QVR1" s="243"/>
      <c r="QVS1" s="243"/>
      <c r="QVT1" s="243"/>
      <c r="QVU1" s="243"/>
      <c r="QVV1" s="243"/>
      <c r="QVW1" s="243"/>
      <c r="QVX1" s="243"/>
      <c r="QVY1" s="243"/>
      <c r="QVZ1" s="243"/>
      <c r="QWA1" s="243"/>
      <c r="QWB1" s="243"/>
      <c r="QWC1" s="243"/>
      <c r="QWD1" s="243"/>
      <c r="QWE1" s="243"/>
      <c r="QWF1" s="243"/>
      <c r="QWG1" s="243"/>
      <c r="QWH1" s="243"/>
      <c r="QWI1" s="243"/>
      <c r="QWJ1" s="243"/>
      <c r="QWK1" s="243"/>
      <c r="QWL1" s="243"/>
      <c r="QWM1" s="243"/>
      <c r="QWN1" s="243"/>
      <c r="QWO1" s="243"/>
      <c r="QWP1" s="243"/>
      <c r="QWQ1" s="243"/>
      <c r="QWR1" s="243"/>
      <c r="QWS1" s="243"/>
      <c r="QWT1" s="243"/>
      <c r="QWU1" s="243"/>
      <c r="QWV1" s="243"/>
      <c r="QWW1" s="243"/>
      <c r="QWX1" s="243"/>
      <c r="QWY1" s="243"/>
      <c r="QWZ1" s="243"/>
      <c r="QXA1" s="243"/>
      <c r="QXB1" s="243"/>
      <c r="QXC1" s="243"/>
      <c r="QXD1" s="243"/>
      <c r="QXE1" s="243"/>
      <c r="QXF1" s="243"/>
      <c r="QXG1" s="243"/>
      <c r="QXH1" s="243"/>
      <c r="QXI1" s="243"/>
      <c r="QXJ1" s="243"/>
      <c r="QXK1" s="243"/>
      <c r="QXL1" s="243"/>
      <c r="QXM1" s="243"/>
      <c r="QXN1" s="243"/>
      <c r="QXO1" s="243"/>
      <c r="QXP1" s="243"/>
      <c r="QXQ1" s="243"/>
      <c r="QXR1" s="243"/>
      <c r="QXS1" s="243"/>
      <c r="QXT1" s="243"/>
      <c r="QXU1" s="243"/>
      <c r="QXV1" s="243"/>
      <c r="QXW1" s="243"/>
      <c r="QXX1" s="243"/>
      <c r="QXY1" s="243"/>
      <c r="QXZ1" s="243"/>
      <c r="QYA1" s="243"/>
      <c r="QYB1" s="243"/>
      <c r="QYC1" s="243"/>
      <c r="QYD1" s="243"/>
      <c r="QYE1" s="243"/>
      <c r="QYF1" s="243"/>
      <c r="QYG1" s="243"/>
      <c r="QYH1" s="243"/>
      <c r="QYI1" s="243"/>
      <c r="QYJ1" s="243"/>
      <c r="QYK1" s="243"/>
      <c r="QYL1" s="243"/>
      <c r="QYM1" s="243"/>
      <c r="QYN1" s="243"/>
      <c r="QYO1" s="243"/>
      <c r="QYP1" s="243"/>
      <c r="QYQ1" s="243"/>
      <c r="QYR1" s="243"/>
      <c r="QYS1" s="243"/>
      <c r="QYT1" s="243"/>
      <c r="QYU1" s="243"/>
      <c r="QYV1" s="243"/>
      <c r="QYW1" s="243"/>
      <c r="QYX1" s="243"/>
      <c r="QYY1" s="243"/>
      <c r="QYZ1" s="243"/>
      <c r="QZA1" s="243"/>
      <c r="QZB1" s="243"/>
      <c r="QZC1" s="243"/>
      <c r="QZD1" s="243"/>
      <c r="QZE1" s="243"/>
      <c r="QZF1" s="243"/>
      <c r="QZG1" s="243"/>
      <c r="QZH1" s="243"/>
      <c r="QZI1" s="243"/>
      <c r="QZJ1" s="243"/>
      <c r="QZK1" s="243"/>
      <c r="QZL1" s="243"/>
      <c r="QZM1" s="243"/>
      <c r="QZN1" s="243"/>
      <c r="QZO1" s="243"/>
      <c r="QZP1" s="243"/>
      <c r="QZQ1" s="243"/>
      <c r="QZR1" s="243"/>
      <c r="QZS1" s="243"/>
      <c r="QZT1" s="243"/>
      <c r="QZU1" s="243"/>
      <c r="QZV1" s="243"/>
      <c r="QZW1" s="243"/>
      <c r="QZX1" s="243"/>
      <c r="QZY1" s="243"/>
      <c r="QZZ1" s="243"/>
      <c r="RAA1" s="243"/>
      <c r="RAB1" s="243"/>
      <c r="RAC1" s="243"/>
      <c r="RAD1" s="243"/>
      <c r="RAE1" s="243"/>
      <c r="RAF1" s="243"/>
      <c r="RAG1" s="243"/>
      <c r="RAH1" s="243"/>
      <c r="RAI1" s="243"/>
      <c r="RAJ1" s="243"/>
      <c r="RAK1" s="243"/>
      <c r="RAL1" s="243"/>
      <c r="RAM1" s="243"/>
      <c r="RAN1" s="243"/>
      <c r="RAO1" s="243"/>
      <c r="RAP1" s="243"/>
      <c r="RAQ1" s="243"/>
      <c r="RAR1" s="243"/>
      <c r="RAS1" s="243"/>
      <c r="RAT1" s="243"/>
      <c r="RAU1" s="243"/>
      <c r="RAV1" s="243"/>
      <c r="RAW1" s="243"/>
      <c r="RAX1" s="243"/>
      <c r="RAY1" s="243"/>
      <c r="RAZ1" s="243"/>
      <c r="RBA1" s="243"/>
      <c r="RBB1" s="243"/>
      <c r="RBC1" s="243"/>
      <c r="RBD1" s="243"/>
      <c r="RBE1" s="243"/>
      <c r="RBF1" s="243"/>
      <c r="RBG1" s="243"/>
      <c r="RBH1" s="243"/>
      <c r="RBI1" s="243"/>
      <c r="RBJ1" s="243"/>
      <c r="RBK1" s="243"/>
      <c r="RBL1" s="243"/>
      <c r="RBM1" s="243"/>
      <c r="RBN1" s="243"/>
      <c r="RBO1" s="243"/>
      <c r="RBP1" s="243"/>
      <c r="RBQ1" s="243"/>
      <c r="RBR1" s="243"/>
      <c r="RBS1" s="243"/>
      <c r="RBT1" s="243"/>
      <c r="RBU1" s="243"/>
      <c r="RBV1" s="243"/>
      <c r="RBW1" s="243"/>
      <c r="RBX1" s="243"/>
      <c r="RBY1" s="243"/>
      <c r="RBZ1" s="243"/>
      <c r="RCA1" s="243"/>
      <c r="RCB1" s="243"/>
      <c r="RCC1" s="243"/>
      <c r="RCD1" s="243"/>
      <c r="RCE1" s="243"/>
      <c r="RCF1" s="243"/>
      <c r="RCG1" s="243"/>
      <c r="RCH1" s="243"/>
      <c r="RCI1" s="243"/>
      <c r="RCJ1" s="243"/>
      <c r="RCK1" s="243"/>
      <c r="RCL1" s="243"/>
      <c r="RCM1" s="243"/>
      <c r="RCN1" s="243"/>
      <c r="RCO1" s="243"/>
      <c r="RCP1" s="243"/>
      <c r="RCQ1" s="243"/>
      <c r="RCR1" s="243"/>
      <c r="RCS1" s="243"/>
      <c r="RCT1" s="243"/>
      <c r="RCU1" s="243"/>
      <c r="RCV1" s="243"/>
      <c r="RCW1" s="243"/>
      <c r="RCX1" s="243"/>
      <c r="RCY1" s="243"/>
      <c r="RCZ1" s="243"/>
      <c r="RDA1" s="243"/>
      <c r="RDB1" s="243"/>
      <c r="RDC1" s="243"/>
      <c r="RDD1" s="243"/>
      <c r="RDE1" s="243"/>
      <c r="RDF1" s="243"/>
      <c r="RDG1" s="243"/>
      <c r="RDH1" s="243"/>
      <c r="RDI1" s="243"/>
      <c r="RDJ1" s="243"/>
      <c r="RDK1" s="243"/>
      <c r="RDL1" s="243"/>
      <c r="RDM1" s="243"/>
      <c r="RDN1" s="243"/>
      <c r="RDO1" s="243"/>
      <c r="RDP1" s="243"/>
      <c r="RDQ1" s="243"/>
      <c r="RDR1" s="243"/>
      <c r="RDS1" s="243"/>
      <c r="RDT1" s="243"/>
      <c r="RDU1" s="243"/>
      <c r="RDV1" s="243"/>
      <c r="RDW1" s="243"/>
      <c r="RDX1" s="243"/>
      <c r="RDY1" s="243"/>
      <c r="RDZ1" s="243"/>
      <c r="REA1" s="243"/>
      <c r="REB1" s="243"/>
      <c r="REC1" s="243"/>
      <c r="RED1" s="243"/>
      <c r="REE1" s="243"/>
      <c r="REF1" s="243"/>
      <c r="REG1" s="243"/>
      <c r="REH1" s="243"/>
      <c r="REI1" s="243"/>
      <c r="REJ1" s="243"/>
      <c r="REK1" s="243"/>
      <c r="REL1" s="243"/>
      <c r="REM1" s="243"/>
      <c r="REN1" s="243"/>
      <c r="REO1" s="243"/>
      <c r="REP1" s="243"/>
      <c r="REQ1" s="243"/>
      <c r="RER1" s="243"/>
      <c r="RES1" s="243"/>
      <c r="RET1" s="243"/>
      <c r="REU1" s="243"/>
      <c r="REV1" s="243"/>
      <c r="REW1" s="243"/>
      <c r="REX1" s="243"/>
      <c r="REY1" s="243"/>
      <c r="REZ1" s="243"/>
      <c r="RFA1" s="243"/>
      <c r="RFB1" s="243"/>
      <c r="RFC1" s="243"/>
      <c r="RFD1" s="243"/>
      <c r="RFE1" s="243"/>
      <c r="RFF1" s="243"/>
      <c r="RFG1" s="243"/>
      <c r="RFH1" s="243"/>
      <c r="RFI1" s="243"/>
      <c r="RFJ1" s="243"/>
      <c r="RFK1" s="243"/>
      <c r="RFL1" s="243"/>
      <c r="RFM1" s="243"/>
      <c r="RFN1" s="243"/>
      <c r="RFO1" s="243"/>
      <c r="RFP1" s="243"/>
      <c r="RFQ1" s="243"/>
      <c r="RFR1" s="243"/>
      <c r="RFS1" s="243"/>
      <c r="RFT1" s="243"/>
      <c r="RFU1" s="243"/>
      <c r="RFV1" s="243"/>
      <c r="RFW1" s="243"/>
      <c r="RFX1" s="243"/>
      <c r="RFY1" s="243"/>
      <c r="RFZ1" s="243"/>
      <c r="RGA1" s="243"/>
      <c r="RGB1" s="243"/>
      <c r="RGC1" s="243"/>
      <c r="RGD1" s="243"/>
      <c r="RGE1" s="243"/>
      <c r="RGF1" s="243"/>
      <c r="RGG1" s="243"/>
      <c r="RGH1" s="243"/>
      <c r="RGI1" s="243"/>
      <c r="RGJ1" s="243"/>
      <c r="RGK1" s="243"/>
      <c r="RGL1" s="243"/>
      <c r="RGM1" s="243"/>
      <c r="RGN1" s="243"/>
      <c r="RGO1" s="243"/>
      <c r="RGP1" s="243"/>
      <c r="RGQ1" s="243"/>
      <c r="RGR1" s="243"/>
      <c r="RGS1" s="243"/>
      <c r="RGT1" s="243"/>
      <c r="RGU1" s="243"/>
      <c r="RGV1" s="243"/>
      <c r="RGW1" s="243"/>
      <c r="RGX1" s="243"/>
      <c r="RGY1" s="243"/>
      <c r="RGZ1" s="243"/>
      <c r="RHA1" s="243"/>
      <c r="RHB1" s="243"/>
      <c r="RHC1" s="243"/>
      <c r="RHD1" s="243"/>
      <c r="RHE1" s="243"/>
      <c r="RHF1" s="243"/>
      <c r="RHG1" s="243"/>
      <c r="RHH1" s="243"/>
      <c r="RHI1" s="243"/>
      <c r="RHJ1" s="243"/>
      <c r="RHK1" s="243"/>
      <c r="RHL1" s="243"/>
      <c r="RHM1" s="243"/>
      <c r="RHN1" s="243"/>
      <c r="RHO1" s="243"/>
      <c r="RHP1" s="243"/>
      <c r="RHQ1" s="243"/>
      <c r="RHR1" s="243"/>
      <c r="RHS1" s="243"/>
      <c r="RHT1" s="243"/>
      <c r="RHU1" s="243"/>
      <c r="RHV1" s="243"/>
      <c r="RHW1" s="243"/>
      <c r="RHX1" s="243"/>
      <c r="RHY1" s="243"/>
      <c r="RHZ1" s="243"/>
      <c r="RIA1" s="243"/>
      <c r="RIB1" s="243"/>
      <c r="RIC1" s="243"/>
      <c r="RID1" s="243"/>
      <c r="RIE1" s="243"/>
      <c r="RIF1" s="243"/>
      <c r="RIG1" s="243"/>
      <c r="RIH1" s="243"/>
      <c r="RII1" s="243"/>
      <c r="RIJ1" s="243"/>
      <c r="RIK1" s="243"/>
      <c r="RIL1" s="243"/>
      <c r="RIM1" s="243"/>
      <c r="RIN1" s="243"/>
      <c r="RIO1" s="243"/>
      <c r="RIP1" s="243"/>
      <c r="RIQ1" s="243"/>
      <c r="RIR1" s="243"/>
      <c r="RIS1" s="243"/>
      <c r="RIT1" s="243"/>
      <c r="RIU1" s="243"/>
      <c r="RIV1" s="243"/>
      <c r="RIW1" s="243"/>
      <c r="RIX1" s="243"/>
      <c r="RIY1" s="243"/>
      <c r="RIZ1" s="243"/>
      <c r="RJA1" s="243"/>
      <c r="RJB1" s="243"/>
      <c r="RJC1" s="243"/>
      <c r="RJD1" s="243"/>
      <c r="RJE1" s="243"/>
      <c r="RJF1" s="243"/>
      <c r="RJG1" s="243"/>
      <c r="RJH1" s="243"/>
      <c r="RJI1" s="243"/>
      <c r="RJJ1" s="243"/>
      <c r="RJK1" s="243"/>
      <c r="RJL1" s="243"/>
      <c r="RJM1" s="243"/>
      <c r="RJN1" s="243"/>
      <c r="RJO1" s="243"/>
      <c r="RJP1" s="243"/>
      <c r="RJQ1" s="243"/>
      <c r="RJR1" s="243"/>
      <c r="RJS1" s="243"/>
      <c r="RJT1" s="243"/>
      <c r="RJU1" s="243"/>
      <c r="RJV1" s="243"/>
      <c r="RJW1" s="243"/>
      <c r="RJX1" s="243"/>
      <c r="RJY1" s="243"/>
      <c r="RJZ1" s="243"/>
      <c r="RKA1" s="243"/>
      <c r="RKB1" s="243"/>
      <c r="RKC1" s="243"/>
      <c r="RKD1" s="243"/>
      <c r="RKE1" s="243"/>
      <c r="RKF1" s="243"/>
      <c r="RKG1" s="243"/>
      <c r="RKH1" s="243"/>
      <c r="RKI1" s="243"/>
      <c r="RKJ1" s="243"/>
      <c r="RKK1" s="243"/>
      <c r="RKL1" s="243"/>
      <c r="RKM1" s="243"/>
      <c r="RKN1" s="243"/>
      <c r="RKO1" s="243"/>
      <c r="RKP1" s="243"/>
      <c r="RKQ1" s="243"/>
      <c r="RKR1" s="243"/>
      <c r="RKS1" s="243"/>
      <c r="RKT1" s="243"/>
      <c r="RKU1" s="243"/>
      <c r="RKV1" s="243"/>
      <c r="RKW1" s="243"/>
      <c r="RKX1" s="243"/>
      <c r="RKY1" s="243"/>
      <c r="RKZ1" s="243"/>
      <c r="RLA1" s="243"/>
      <c r="RLB1" s="243"/>
      <c r="RLC1" s="243"/>
      <c r="RLD1" s="243"/>
      <c r="RLE1" s="243"/>
      <c r="RLF1" s="243"/>
      <c r="RLG1" s="243"/>
      <c r="RLH1" s="243"/>
      <c r="RLI1" s="243"/>
      <c r="RLJ1" s="243"/>
      <c r="RLK1" s="243"/>
      <c r="RLL1" s="243"/>
      <c r="RLM1" s="243"/>
      <c r="RLN1" s="243"/>
      <c r="RLO1" s="243"/>
      <c r="RLP1" s="243"/>
      <c r="RLQ1" s="243"/>
      <c r="RLR1" s="243"/>
      <c r="RLS1" s="243"/>
      <c r="RLT1" s="243"/>
      <c r="RLU1" s="243"/>
      <c r="RLV1" s="243"/>
      <c r="RLW1" s="243"/>
      <c r="RLX1" s="243"/>
      <c r="RLY1" s="243"/>
      <c r="RLZ1" s="243"/>
      <c r="RMA1" s="243"/>
      <c r="RMB1" s="243"/>
      <c r="RMC1" s="243"/>
      <c r="RMD1" s="243"/>
      <c r="RME1" s="243"/>
      <c r="RMF1" s="243"/>
      <c r="RMG1" s="243"/>
      <c r="RMH1" s="243"/>
      <c r="RMI1" s="243"/>
      <c r="RMJ1" s="243"/>
      <c r="RMK1" s="243"/>
      <c r="RML1" s="243"/>
      <c r="RMM1" s="243"/>
      <c r="RMN1" s="243"/>
      <c r="RMO1" s="243"/>
      <c r="RMP1" s="243"/>
      <c r="RMQ1" s="243"/>
      <c r="RMR1" s="243"/>
      <c r="RMS1" s="243"/>
      <c r="RMT1" s="243"/>
      <c r="RMU1" s="243"/>
      <c r="RMV1" s="243"/>
      <c r="RMW1" s="243"/>
      <c r="RMX1" s="243"/>
      <c r="RMY1" s="243"/>
      <c r="RMZ1" s="243"/>
      <c r="RNA1" s="243"/>
      <c r="RNB1" s="243"/>
      <c r="RNC1" s="243"/>
      <c r="RND1" s="243"/>
      <c r="RNE1" s="243"/>
      <c r="RNF1" s="243"/>
      <c r="RNG1" s="243"/>
      <c r="RNH1" s="243"/>
      <c r="RNI1" s="243"/>
      <c r="RNJ1" s="243"/>
      <c r="RNK1" s="243"/>
      <c r="RNL1" s="243"/>
      <c r="RNM1" s="243"/>
      <c r="RNN1" s="243"/>
      <c r="RNO1" s="243"/>
      <c r="RNP1" s="243"/>
      <c r="RNQ1" s="243"/>
      <c r="RNR1" s="243"/>
      <c r="RNS1" s="243"/>
      <c r="RNT1" s="243"/>
      <c r="RNU1" s="243"/>
      <c r="RNV1" s="243"/>
      <c r="RNW1" s="243"/>
      <c r="RNX1" s="243"/>
      <c r="RNY1" s="243"/>
      <c r="RNZ1" s="243"/>
      <c r="ROA1" s="243"/>
      <c r="ROB1" s="243"/>
      <c r="ROC1" s="243"/>
      <c r="ROD1" s="243"/>
      <c r="ROE1" s="243"/>
      <c r="ROF1" s="243"/>
      <c r="ROG1" s="243"/>
      <c r="ROH1" s="243"/>
      <c r="ROI1" s="243"/>
      <c r="ROJ1" s="243"/>
      <c r="ROK1" s="243"/>
      <c r="ROL1" s="243"/>
      <c r="ROM1" s="243"/>
      <c r="RON1" s="243"/>
      <c r="ROO1" s="243"/>
      <c r="ROP1" s="243"/>
      <c r="ROQ1" s="243"/>
      <c r="ROR1" s="243"/>
      <c r="ROS1" s="243"/>
      <c r="ROT1" s="243"/>
      <c r="ROU1" s="243"/>
      <c r="ROV1" s="243"/>
      <c r="ROW1" s="243"/>
      <c r="ROX1" s="243"/>
      <c r="ROY1" s="243"/>
      <c r="ROZ1" s="243"/>
      <c r="RPA1" s="243"/>
      <c r="RPB1" s="243"/>
      <c r="RPC1" s="243"/>
      <c r="RPD1" s="243"/>
      <c r="RPE1" s="243"/>
      <c r="RPF1" s="243"/>
      <c r="RPG1" s="243"/>
      <c r="RPH1" s="243"/>
      <c r="RPI1" s="243"/>
      <c r="RPJ1" s="243"/>
      <c r="RPK1" s="243"/>
      <c r="RPL1" s="243"/>
      <c r="RPM1" s="243"/>
      <c r="RPN1" s="243"/>
      <c r="RPO1" s="243"/>
      <c r="RPP1" s="243"/>
      <c r="RPQ1" s="243"/>
      <c r="RPR1" s="243"/>
      <c r="RPS1" s="243"/>
      <c r="RPT1" s="243"/>
      <c r="RPU1" s="243"/>
      <c r="RPV1" s="243"/>
      <c r="RPW1" s="243"/>
      <c r="RPX1" s="243"/>
      <c r="RPY1" s="243"/>
      <c r="RPZ1" s="243"/>
      <c r="RQA1" s="243"/>
      <c r="RQB1" s="243"/>
      <c r="RQC1" s="243"/>
      <c r="RQD1" s="243"/>
      <c r="RQE1" s="243"/>
      <c r="RQF1" s="243"/>
      <c r="RQG1" s="243"/>
      <c r="RQH1" s="243"/>
      <c r="RQI1" s="243"/>
      <c r="RQJ1" s="243"/>
      <c r="RQK1" s="243"/>
      <c r="RQL1" s="243"/>
      <c r="RQM1" s="243"/>
      <c r="RQN1" s="243"/>
      <c r="RQO1" s="243"/>
      <c r="RQP1" s="243"/>
      <c r="RQQ1" s="243"/>
      <c r="RQR1" s="243"/>
      <c r="RQS1" s="243"/>
      <c r="RQT1" s="243"/>
      <c r="RQU1" s="243"/>
      <c r="RQV1" s="243"/>
      <c r="RQW1" s="243"/>
      <c r="RQX1" s="243"/>
      <c r="RQY1" s="243"/>
      <c r="RQZ1" s="243"/>
      <c r="RRA1" s="243"/>
      <c r="RRB1" s="243"/>
      <c r="RRC1" s="243"/>
      <c r="RRD1" s="243"/>
      <c r="RRE1" s="243"/>
      <c r="RRF1" s="243"/>
      <c r="RRG1" s="243"/>
      <c r="RRH1" s="243"/>
      <c r="RRI1" s="243"/>
      <c r="RRJ1" s="243"/>
      <c r="RRK1" s="243"/>
      <c r="RRL1" s="243"/>
      <c r="RRM1" s="243"/>
      <c r="RRN1" s="243"/>
      <c r="RRO1" s="243"/>
      <c r="RRP1" s="243"/>
      <c r="RRQ1" s="243"/>
      <c r="RRR1" s="243"/>
      <c r="RRS1" s="243"/>
      <c r="RRT1" s="243"/>
      <c r="RRU1" s="243"/>
      <c r="RRV1" s="243"/>
      <c r="RRW1" s="243"/>
      <c r="RRX1" s="243"/>
      <c r="RRY1" s="243"/>
      <c r="RRZ1" s="243"/>
      <c r="RSA1" s="243"/>
      <c r="RSB1" s="243"/>
      <c r="RSC1" s="243"/>
      <c r="RSD1" s="243"/>
      <c r="RSE1" s="243"/>
      <c r="RSF1" s="243"/>
      <c r="RSG1" s="243"/>
      <c r="RSH1" s="243"/>
      <c r="RSI1" s="243"/>
      <c r="RSJ1" s="243"/>
      <c r="RSK1" s="243"/>
      <c r="RSL1" s="243"/>
      <c r="RSM1" s="243"/>
      <c r="RSN1" s="243"/>
      <c r="RSO1" s="243"/>
      <c r="RSP1" s="243"/>
      <c r="RSQ1" s="243"/>
      <c r="RSR1" s="243"/>
      <c r="RSS1" s="243"/>
      <c r="RST1" s="243"/>
      <c r="RSU1" s="243"/>
      <c r="RSV1" s="243"/>
      <c r="RSW1" s="243"/>
      <c r="RSX1" s="243"/>
      <c r="RSY1" s="243"/>
      <c r="RSZ1" s="243"/>
      <c r="RTA1" s="243"/>
      <c r="RTB1" s="243"/>
      <c r="RTC1" s="243"/>
      <c r="RTD1" s="243"/>
      <c r="RTE1" s="243"/>
      <c r="RTF1" s="243"/>
      <c r="RTG1" s="243"/>
      <c r="RTH1" s="243"/>
      <c r="RTI1" s="243"/>
      <c r="RTJ1" s="243"/>
      <c r="RTK1" s="243"/>
      <c r="RTL1" s="243"/>
      <c r="RTM1" s="243"/>
      <c r="RTN1" s="243"/>
      <c r="RTO1" s="243"/>
      <c r="RTP1" s="243"/>
      <c r="RTQ1" s="243"/>
      <c r="RTR1" s="243"/>
      <c r="RTS1" s="243"/>
      <c r="RTT1" s="243"/>
      <c r="RTU1" s="243"/>
      <c r="RTV1" s="243"/>
      <c r="RTW1" s="243"/>
      <c r="RTX1" s="243"/>
      <c r="RTY1" s="243"/>
      <c r="RTZ1" s="243"/>
      <c r="RUA1" s="243"/>
      <c r="RUB1" s="243"/>
      <c r="RUC1" s="243"/>
      <c r="RUD1" s="243"/>
      <c r="RUE1" s="243"/>
      <c r="RUF1" s="243"/>
      <c r="RUG1" s="243"/>
      <c r="RUH1" s="243"/>
      <c r="RUI1" s="243"/>
      <c r="RUJ1" s="243"/>
      <c r="RUK1" s="243"/>
      <c r="RUL1" s="243"/>
      <c r="RUM1" s="243"/>
      <c r="RUN1" s="243"/>
      <c r="RUO1" s="243"/>
      <c r="RUP1" s="243"/>
      <c r="RUQ1" s="243"/>
      <c r="RUR1" s="243"/>
      <c r="RUS1" s="243"/>
      <c r="RUT1" s="243"/>
      <c r="RUU1" s="243"/>
      <c r="RUV1" s="243"/>
      <c r="RUW1" s="243"/>
      <c r="RUX1" s="243"/>
      <c r="RUY1" s="243"/>
      <c r="RUZ1" s="243"/>
      <c r="RVA1" s="243"/>
      <c r="RVB1" s="243"/>
      <c r="RVC1" s="243"/>
      <c r="RVD1" s="243"/>
      <c r="RVE1" s="243"/>
      <c r="RVF1" s="243"/>
      <c r="RVG1" s="243"/>
      <c r="RVH1" s="243"/>
      <c r="RVI1" s="243"/>
      <c r="RVJ1" s="243"/>
      <c r="RVK1" s="243"/>
      <c r="RVL1" s="243"/>
      <c r="RVM1" s="243"/>
      <c r="RVN1" s="243"/>
      <c r="RVO1" s="243"/>
      <c r="RVP1" s="243"/>
      <c r="RVQ1" s="243"/>
      <c r="RVR1" s="243"/>
      <c r="RVS1" s="243"/>
      <c r="RVT1" s="243"/>
      <c r="RVU1" s="243"/>
      <c r="RVV1" s="243"/>
      <c r="RVW1" s="243"/>
      <c r="RVX1" s="243"/>
      <c r="RVY1" s="243"/>
      <c r="RVZ1" s="243"/>
      <c r="RWA1" s="243"/>
      <c r="RWB1" s="243"/>
      <c r="RWC1" s="243"/>
      <c r="RWD1" s="243"/>
      <c r="RWE1" s="243"/>
      <c r="RWF1" s="243"/>
      <c r="RWG1" s="243"/>
      <c r="RWH1" s="243"/>
      <c r="RWI1" s="243"/>
      <c r="RWJ1" s="243"/>
      <c r="RWK1" s="243"/>
      <c r="RWL1" s="243"/>
      <c r="RWM1" s="243"/>
      <c r="RWN1" s="243"/>
      <c r="RWO1" s="243"/>
      <c r="RWP1" s="243"/>
      <c r="RWQ1" s="243"/>
      <c r="RWR1" s="243"/>
      <c r="RWS1" s="243"/>
      <c r="RWT1" s="243"/>
      <c r="RWU1" s="243"/>
      <c r="RWV1" s="243"/>
      <c r="RWW1" s="243"/>
      <c r="RWX1" s="243"/>
      <c r="RWY1" s="243"/>
      <c r="RWZ1" s="243"/>
      <c r="RXA1" s="243"/>
      <c r="RXB1" s="243"/>
      <c r="RXC1" s="243"/>
      <c r="RXD1" s="243"/>
      <c r="RXE1" s="243"/>
      <c r="RXF1" s="243"/>
      <c r="RXG1" s="243"/>
      <c r="RXH1" s="243"/>
      <c r="RXI1" s="243"/>
      <c r="RXJ1" s="243"/>
      <c r="RXK1" s="243"/>
      <c r="RXL1" s="243"/>
      <c r="RXM1" s="243"/>
      <c r="RXN1" s="243"/>
      <c r="RXO1" s="243"/>
      <c r="RXP1" s="243"/>
      <c r="RXQ1" s="243"/>
      <c r="RXR1" s="243"/>
      <c r="RXS1" s="243"/>
      <c r="RXT1" s="243"/>
      <c r="RXU1" s="243"/>
      <c r="RXV1" s="243"/>
      <c r="RXW1" s="243"/>
      <c r="RXX1" s="243"/>
      <c r="RXY1" s="243"/>
      <c r="RXZ1" s="243"/>
      <c r="RYA1" s="243"/>
      <c r="RYB1" s="243"/>
      <c r="RYC1" s="243"/>
      <c r="RYD1" s="243"/>
      <c r="RYE1" s="243"/>
      <c r="RYF1" s="243"/>
      <c r="RYG1" s="243"/>
      <c r="RYH1" s="243"/>
      <c r="RYI1" s="243"/>
      <c r="RYJ1" s="243"/>
      <c r="RYK1" s="243"/>
      <c r="RYL1" s="243"/>
      <c r="RYM1" s="243"/>
      <c r="RYN1" s="243"/>
      <c r="RYO1" s="243"/>
      <c r="RYP1" s="243"/>
      <c r="RYQ1" s="243"/>
      <c r="RYR1" s="243"/>
      <c r="RYS1" s="243"/>
      <c r="RYT1" s="243"/>
      <c r="RYU1" s="243"/>
      <c r="RYV1" s="243"/>
      <c r="RYW1" s="243"/>
      <c r="RYX1" s="243"/>
      <c r="RYY1" s="243"/>
      <c r="RYZ1" s="243"/>
      <c r="RZA1" s="243"/>
      <c r="RZB1" s="243"/>
      <c r="RZC1" s="243"/>
      <c r="RZD1" s="243"/>
      <c r="RZE1" s="243"/>
      <c r="RZF1" s="243"/>
      <c r="RZG1" s="243"/>
      <c r="RZH1" s="243"/>
      <c r="RZI1" s="243"/>
      <c r="RZJ1" s="243"/>
      <c r="RZK1" s="243"/>
      <c r="RZL1" s="243"/>
      <c r="RZM1" s="243"/>
      <c r="RZN1" s="243"/>
      <c r="RZO1" s="243"/>
      <c r="RZP1" s="243"/>
      <c r="RZQ1" s="243"/>
      <c r="RZR1" s="243"/>
      <c r="RZS1" s="243"/>
      <c r="RZT1" s="243"/>
      <c r="RZU1" s="243"/>
      <c r="RZV1" s="243"/>
      <c r="RZW1" s="243"/>
      <c r="RZX1" s="243"/>
      <c r="RZY1" s="243"/>
      <c r="RZZ1" s="243"/>
      <c r="SAA1" s="243"/>
      <c r="SAB1" s="243"/>
      <c r="SAC1" s="243"/>
      <c r="SAD1" s="243"/>
      <c r="SAE1" s="243"/>
      <c r="SAF1" s="243"/>
      <c r="SAG1" s="243"/>
      <c r="SAH1" s="243"/>
      <c r="SAI1" s="243"/>
      <c r="SAJ1" s="243"/>
      <c r="SAK1" s="243"/>
      <c r="SAL1" s="243"/>
      <c r="SAM1" s="243"/>
      <c r="SAN1" s="243"/>
      <c r="SAO1" s="243"/>
      <c r="SAP1" s="243"/>
      <c r="SAQ1" s="243"/>
      <c r="SAR1" s="243"/>
      <c r="SAS1" s="243"/>
      <c r="SAT1" s="243"/>
      <c r="SAU1" s="243"/>
      <c r="SAV1" s="243"/>
      <c r="SAW1" s="243"/>
      <c r="SAX1" s="243"/>
      <c r="SAY1" s="243"/>
      <c r="SAZ1" s="243"/>
      <c r="SBA1" s="243"/>
      <c r="SBB1" s="243"/>
      <c r="SBC1" s="243"/>
      <c r="SBD1" s="243"/>
      <c r="SBE1" s="243"/>
      <c r="SBF1" s="243"/>
      <c r="SBG1" s="243"/>
      <c r="SBH1" s="243"/>
      <c r="SBI1" s="243"/>
      <c r="SBJ1" s="243"/>
      <c r="SBK1" s="243"/>
      <c r="SBL1" s="243"/>
      <c r="SBM1" s="243"/>
      <c r="SBN1" s="243"/>
      <c r="SBO1" s="243"/>
      <c r="SBP1" s="243"/>
      <c r="SBQ1" s="243"/>
      <c r="SBR1" s="243"/>
      <c r="SBS1" s="243"/>
      <c r="SBT1" s="243"/>
      <c r="SBU1" s="243"/>
      <c r="SBV1" s="243"/>
      <c r="SBW1" s="243"/>
      <c r="SBX1" s="243"/>
      <c r="SBY1" s="243"/>
      <c r="SBZ1" s="243"/>
      <c r="SCA1" s="243"/>
      <c r="SCB1" s="243"/>
      <c r="SCC1" s="243"/>
      <c r="SCD1" s="243"/>
      <c r="SCE1" s="243"/>
      <c r="SCF1" s="243"/>
      <c r="SCG1" s="243"/>
      <c r="SCH1" s="243"/>
      <c r="SCI1" s="243"/>
      <c r="SCJ1" s="243"/>
      <c r="SCK1" s="243"/>
      <c r="SCL1" s="243"/>
      <c r="SCM1" s="243"/>
      <c r="SCN1" s="243"/>
      <c r="SCO1" s="243"/>
      <c r="SCP1" s="243"/>
      <c r="SCQ1" s="243"/>
      <c r="SCR1" s="243"/>
      <c r="SCS1" s="243"/>
      <c r="SCT1" s="243"/>
      <c r="SCU1" s="243"/>
      <c r="SCV1" s="243"/>
      <c r="SCW1" s="243"/>
      <c r="SCX1" s="243"/>
      <c r="SCY1" s="243"/>
      <c r="SCZ1" s="243"/>
      <c r="SDA1" s="243"/>
      <c r="SDB1" s="243"/>
      <c r="SDC1" s="243"/>
      <c r="SDD1" s="243"/>
      <c r="SDE1" s="243"/>
      <c r="SDF1" s="243"/>
      <c r="SDG1" s="243"/>
      <c r="SDH1" s="243"/>
      <c r="SDI1" s="243"/>
      <c r="SDJ1" s="243"/>
      <c r="SDK1" s="243"/>
      <c r="SDL1" s="243"/>
      <c r="SDM1" s="243"/>
      <c r="SDN1" s="243"/>
      <c r="SDO1" s="243"/>
      <c r="SDP1" s="243"/>
      <c r="SDQ1" s="243"/>
      <c r="SDR1" s="243"/>
      <c r="SDS1" s="243"/>
      <c r="SDT1" s="243"/>
      <c r="SDU1" s="243"/>
      <c r="SDV1" s="243"/>
      <c r="SDW1" s="243"/>
      <c r="SDX1" s="243"/>
      <c r="SDY1" s="243"/>
      <c r="SDZ1" s="243"/>
      <c r="SEA1" s="243"/>
      <c r="SEB1" s="243"/>
      <c r="SEC1" s="243"/>
      <c r="SED1" s="243"/>
      <c r="SEE1" s="243"/>
      <c r="SEF1" s="243"/>
      <c r="SEG1" s="243"/>
      <c r="SEH1" s="243"/>
      <c r="SEI1" s="243"/>
      <c r="SEJ1" s="243"/>
      <c r="SEK1" s="243"/>
      <c r="SEL1" s="243"/>
      <c r="SEM1" s="243"/>
      <c r="SEN1" s="243"/>
      <c r="SEO1" s="243"/>
      <c r="SEP1" s="243"/>
      <c r="SEQ1" s="243"/>
      <c r="SER1" s="243"/>
      <c r="SES1" s="243"/>
      <c r="SET1" s="243"/>
      <c r="SEU1" s="243"/>
      <c r="SEV1" s="243"/>
      <c r="SEW1" s="243"/>
      <c r="SEX1" s="243"/>
      <c r="SEY1" s="243"/>
      <c r="SEZ1" s="243"/>
      <c r="SFA1" s="243"/>
      <c r="SFB1" s="243"/>
      <c r="SFC1" s="243"/>
      <c r="SFD1" s="243"/>
      <c r="SFE1" s="243"/>
      <c r="SFF1" s="243"/>
      <c r="SFG1" s="243"/>
      <c r="SFH1" s="243"/>
      <c r="SFI1" s="243"/>
      <c r="SFJ1" s="243"/>
      <c r="SFK1" s="243"/>
      <c r="SFL1" s="243"/>
      <c r="SFM1" s="243"/>
      <c r="SFN1" s="243"/>
      <c r="SFO1" s="243"/>
      <c r="SFP1" s="243"/>
      <c r="SFQ1" s="243"/>
      <c r="SFR1" s="243"/>
      <c r="SFS1" s="243"/>
      <c r="SFT1" s="243"/>
      <c r="SFU1" s="243"/>
      <c r="SFV1" s="243"/>
      <c r="SFW1" s="243"/>
      <c r="SFX1" s="243"/>
      <c r="SFY1" s="243"/>
      <c r="SFZ1" s="243"/>
      <c r="SGA1" s="243"/>
      <c r="SGB1" s="243"/>
      <c r="SGC1" s="243"/>
      <c r="SGD1" s="243"/>
      <c r="SGE1" s="243"/>
      <c r="SGF1" s="243"/>
      <c r="SGG1" s="243"/>
      <c r="SGH1" s="243"/>
      <c r="SGI1" s="243"/>
      <c r="SGJ1" s="243"/>
      <c r="SGK1" s="243"/>
      <c r="SGL1" s="243"/>
      <c r="SGM1" s="243"/>
      <c r="SGN1" s="243"/>
      <c r="SGO1" s="243"/>
      <c r="SGP1" s="243"/>
      <c r="SGQ1" s="243"/>
      <c r="SGR1" s="243"/>
      <c r="SGS1" s="243"/>
      <c r="SGT1" s="243"/>
      <c r="SGU1" s="243"/>
      <c r="SGV1" s="243"/>
      <c r="SGW1" s="243"/>
      <c r="SGX1" s="243"/>
      <c r="SGY1" s="243"/>
      <c r="SGZ1" s="243"/>
      <c r="SHA1" s="243"/>
      <c r="SHB1" s="243"/>
      <c r="SHC1" s="243"/>
      <c r="SHD1" s="243"/>
      <c r="SHE1" s="243"/>
      <c r="SHF1" s="243"/>
      <c r="SHG1" s="243"/>
      <c r="SHH1" s="243"/>
      <c r="SHI1" s="243"/>
      <c r="SHJ1" s="243"/>
      <c r="SHK1" s="243"/>
      <c r="SHL1" s="243"/>
      <c r="SHM1" s="243"/>
      <c r="SHN1" s="243"/>
      <c r="SHO1" s="243"/>
      <c r="SHP1" s="243"/>
      <c r="SHQ1" s="243"/>
      <c r="SHR1" s="243"/>
      <c r="SHS1" s="243"/>
      <c r="SHT1" s="243"/>
      <c r="SHU1" s="243"/>
      <c r="SHV1" s="243"/>
      <c r="SHW1" s="243"/>
      <c r="SHX1" s="243"/>
      <c r="SHY1" s="243"/>
      <c r="SHZ1" s="243"/>
      <c r="SIA1" s="243"/>
      <c r="SIB1" s="243"/>
      <c r="SIC1" s="243"/>
      <c r="SID1" s="243"/>
      <c r="SIE1" s="243"/>
      <c r="SIF1" s="243"/>
      <c r="SIG1" s="243"/>
      <c r="SIH1" s="243"/>
      <c r="SII1" s="243"/>
      <c r="SIJ1" s="243"/>
      <c r="SIK1" s="243"/>
      <c r="SIL1" s="243"/>
      <c r="SIM1" s="243"/>
      <c r="SIN1" s="243"/>
      <c r="SIO1" s="243"/>
      <c r="SIP1" s="243"/>
      <c r="SIQ1" s="243"/>
      <c r="SIR1" s="243"/>
      <c r="SIS1" s="243"/>
      <c r="SIT1" s="243"/>
      <c r="SIU1" s="243"/>
      <c r="SIV1" s="243"/>
      <c r="SIW1" s="243"/>
      <c r="SIX1" s="243"/>
      <c r="SIY1" s="243"/>
      <c r="SIZ1" s="243"/>
      <c r="SJA1" s="243"/>
      <c r="SJB1" s="243"/>
      <c r="SJC1" s="243"/>
      <c r="SJD1" s="243"/>
      <c r="SJE1" s="243"/>
      <c r="SJF1" s="243"/>
      <c r="SJG1" s="243"/>
      <c r="SJH1" s="243"/>
      <c r="SJI1" s="243"/>
      <c r="SJJ1" s="243"/>
      <c r="SJK1" s="243"/>
      <c r="SJL1" s="243"/>
      <c r="SJM1" s="243"/>
      <c r="SJN1" s="243"/>
      <c r="SJO1" s="243"/>
      <c r="SJP1" s="243"/>
      <c r="SJQ1" s="243"/>
      <c r="SJR1" s="243"/>
      <c r="SJS1" s="243"/>
      <c r="SJT1" s="243"/>
      <c r="SJU1" s="243"/>
      <c r="SJV1" s="243"/>
      <c r="SJW1" s="243"/>
      <c r="SJX1" s="243"/>
      <c r="SJY1" s="243"/>
      <c r="SJZ1" s="243"/>
      <c r="SKA1" s="243"/>
      <c r="SKB1" s="243"/>
      <c r="SKC1" s="243"/>
      <c r="SKD1" s="243"/>
      <c r="SKE1" s="243"/>
      <c r="SKF1" s="243"/>
      <c r="SKG1" s="243"/>
      <c r="SKH1" s="243"/>
      <c r="SKI1" s="243"/>
      <c r="SKJ1" s="243"/>
      <c r="SKK1" s="243"/>
      <c r="SKL1" s="243"/>
      <c r="SKM1" s="243"/>
      <c r="SKN1" s="243"/>
      <c r="SKO1" s="243"/>
      <c r="SKP1" s="243"/>
      <c r="SKQ1" s="243"/>
      <c r="SKR1" s="243"/>
      <c r="SKS1" s="243"/>
      <c r="SKT1" s="243"/>
      <c r="SKU1" s="243"/>
      <c r="SKV1" s="243"/>
      <c r="SKW1" s="243"/>
      <c r="SKX1" s="243"/>
      <c r="SKY1" s="243"/>
      <c r="SKZ1" s="243"/>
      <c r="SLA1" s="243"/>
      <c r="SLB1" s="243"/>
      <c r="SLC1" s="243"/>
      <c r="SLD1" s="243"/>
      <c r="SLE1" s="243"/>
      <c r="SLF1" s="243"/>
      <c r="SLG1" s="243"/>
      <c r="SLH1" s="243"/>
      <c r="SLI1" s="243"/>
      <c r="SLJ1" s="243"/>
      <c r="SLK1" s="243"/>
      <c r="SLL1" s="243"/>
      <c r="SLM1" s="243"/>
      <c r="SLN1" s="243"/>
      <c r="SLO1" s="243"/>
      <c r="SLP1" s="243"/>
      <c r="SLQ1" s="243"/>
      <c r="SLR1" s="243"/>
      <c r="SLS1" s="243"/>
      <c r="SLT1" s="243"/>
      <c r="SLU1" s="243"/>
      <c r="SLV1" s="243"/>
      <c r="SLW1" s="243"/>
      <c r="SLX1" s="243"/>
      <c r="SLY1" s="243"/>
      <c r="SLZ1" s="243"/>
      <c r="SMA1" s="243"/>
      <c r="SMB1" s="243"/>
      <c r="SMC1" s="243"/>
      <c r="SMD1" s="243"/>
      <c r="SME1" s="243"/>
      <c r="SMF1" s="243"/>
      <c r="SMG1" s="243"/>
      <c r="SMH1" s="243"/>
      <c r="SMI1" s="243"/>
      <c r="SMJ1" s="243"/>
      <c r="SMK1" s="243"/>
      <c r="SML1" s="243"/>
      <c r="SMM1" s="243"/>
      <c r="SMN1" s="243"/>
      <c r="SMO1" s="243"/>
      <c r="SMP1" s="243"/>
      <c r="SMQ1" s="243"/>
      <c r="SMR1" s="243"/>
      <c r="SMS1" s="243"/>
      <c r="SMT1" s="243"/>
      <c r="SMU1" s="243"/>
      <c r="SMV1" s="243"/>
      <c r="SMW1" s="243"/>
      <c r="SMX1" s="243"/>
      <c r="SMY1" s="243"/>
      <c r="SMZ1" s="243"/>
      <c r="SNA1" s="243"/>
      <c r="SNB1" s="243"/>
      <c r="SNC1" s="243"/>
      <c r="SND1" s="243"/>
      <c r="SNE1" s="243"/>
      <c r="SNF1" s="243"/>
      <c r="SNG1" s="243"/>
      <c r="SNH1" s="243"/>
      <c r="SNI1" s="243"/>
      <c r="SNJ1" s="243"/>
      <c r="SNK1" s="243"/>
      <c r="SNL1" s="243"/>
      <c r="SNM1" s="243"/>
      <c r="SNN1" s="243"/>
      <c r="SNO1" s="243"/>
      <c r="SNP1" s="243"/>
      <c r="SNQ1" s="243"/>
      <c r="SNR1" s="243"/>
      <c r="SNS1" s="243"/>
      <c r="SNT1" s="243"/>
      <c r="SNU1" s="243"/>
      <c r="SNV1" s="243"/>
      <c r="SNW1" s="243"/>
      <c r="SNX1" s="243"/>
      <c r="SNY1" s="243"/>
      <c r="SNZ1" s="243"/>
      <c r="SOA1" s="243"/>
      <c r="SOB1" s="243"/>
      <c r="SOC1" s="243"/>
      <c r="SOD1" s="243"/>
      <c r="SOE1" s="243"/>
      <c r="SOF1" s="243"/>
      <c r="SOG1" s="243"/>
      <c r="SOH1" s="243"/>
      <c r="SOI1" s="243"/>
      <c r="SOJ1" s="243"/>
      <c r="SOK1" s="243"/>
      <c r="SOL1" s="243"/>
      <c r="SOM1" s="243"/>
      <c r="SON1" s="243"/>
      <c r="SOO1" s="243"/>
      <c r="SOP1" s="243"/>
      <c r="SOQ1" s="243"/>
      <c r="SOR1" s="243"/>
      <c r="SOS1" s="243"/>
      <c r="SOT1" s="243"/>
      <c r="SOU1" s="243"/>
      <c r="SOV1" s="243"/>
      <c r="SOW1" s="243"/>
      <c r="SOX1" s="243"/>
      <c r="SOY1" s="243"/>
      <c r="SOZ1" s="243"/>
      <c r="SPA1" s="243"/>
      <c r="SPB1" s="243"/>
      <c r="SPC1" s="243"/>
      <c r="SPD1" s="243"/>
      <c r="SPE1" s="243"/>
      <c r="SPF1" s="243"/>
      <c r="SPG1" s="243"/>
      <c r="SPH1" s="243"/>
      <c r="SPI1" s="243"/>
      <c r="SPJ1" s="243"/>
      <c r="SPK1" s="243"/>
      <c r="SPL1" s="243"/>
      <c r="SPM1" s="243"/>
      <c r="SPN1" s="243"/>
      <c r="SPO1" s="243"/>
      <c r="SPP1" s="243"/>
      <c r="SPQ1" s="243"/>
      <c r="SPR1" s="243"/>
      <c r="SPS1" s="243"/>
      <c r="SPT1" s="243"/>
      <c r="SPU1" s="243"/>
      <c r="SPV1" s="243"/>
      <c r="SPW1" s="243"/>
      <c r="SPX1" s="243"/>
      <c r="SPY1" s="243"/>
      <c r="SPZ1" s="243"/>
      <c r="SQA1" s="243"/>
      <c r="SQB1" s="243"/>
      <c r="SQC1" s="243"/>
      <c r="SQD1" s="243"/>
      <c r="SQE1" s="243"/>
      <c r="SQF1" s="243"/>
      <c r="SQG1" s="243"/>
      <c r="SQH1" s="243"/>
      <c r="SQI1" s="243"/>
      <c r="SQJ1" s="243"/>
      <c r="SQK1" s="243"/>
      <c r="SQL1" s="243"/>
      <c r="SQM1" s="243"/>
      <c r="SQN1" s="243"/>
      <c r="SQO1" s="243"/>
      <c r="SQP1" s="243"/>
      <c r="SQQ1" s="243"/>
      <c r="SQR1" s="243"/>
      <c r="SQS1" s="243"/>
      <c r="SQT1" s="243"/>
      <c r="SQU1" s="243"/>
      <c r="SQV1" s="243"/>
      <c r="SQW1" s="243"/>
      <c r="SQX1" s="243"/>
      <c r="SQY1" s="243"/>
      <c r="SQZ1" s="243"/>
      <c r="SRA1" s="243"/>
      <c r="SRB1" s="243"/>
      <c r="SRC1" s="243"/>
      <c r="SRD1" s="243"/>
      <c r="SRE1" s="243"/>
      <c r="SRF1" s="243"/>
      <c r="SRG1" s="243"/>
      <c r="SRH1" s="243"/>
      <c r="SRI1" s="243"/>
      <c r="SRJ1" s="243"/>
      <c r="SRK1" s="243"/>
      <c r="SRL1" s="243"/>
      <c r="SRM1" s="243"/>
      <c r="SRN1" s="243"/>
      <c r="SRO1" s="243"/>
      <c r="SRP1" s="243"/>
      <c r="SRQ1" s="243"/>
      <c r="SRR1" s="243"/>
      <c r="SRS1" s="243"/>
      <c r="SRT1" s="243"/>
      <c r="SRU1" s="243"/>
      <c r="SRV1" s="243"/>
      <c r="SRW1" s="243"/>
      <c r="SRX1" s="243"/>
      <c r="SRY1" s="243"/>
      <c r="SRZ1" s="243"/>
      <c r="SSA1" s="243"/>
      <c r="SSB1" s="243"/>
      <c r="SSC1" s="243"/>
      <c r="SSD1" s="243"/>
      <c r="SSE1" s="243"/>
      <c r="SSF1" s="243"/>
      <c r="SSG1" s="243"/>
      <c r="SSH1" s="243"/>
      <c r="SSI1" s="243"/>
      <c r="SSJ1" s="243"/>
      <c r="SSK1" s="243"/>
      <c r="SSL1" s="243"/>
      <c r="SSM1" s="243"/>
      <c r="SSN1" s="243"/>
      <c r="SSO1" s="243"/>
      <c r="SSP1" s="243"/>
      <c r="SSQ1" s="243"/>
      <c r="SSR1" s="243"/>
      <c r="SSS1" s="243"/>
      <c r="SST1" s="243"/>
      <c r="SSU1" s="243"/>
      <c r="SSV1" s="243"/>
      <c r="SSW1" s="243"/>
      <c r="SSX1" s="243"/>
      <c r="SSY1" s="243"/>
      <c r="SSZ1" s="243"/>
      <c r="STA1" s="243"/>
      <c r="STB1" s="243"/>
      <c r="STC1" s="243"/>
      <c r="STD1" s="243"/>
      <c r="STE1" s="243"/>
      <c r="STF1" s="243"/>
      <c r="STG1" s="243"/>
      <c r="STH1" s="243"/>
      <c r="STI1" s="243"/>
      <c r="STJ1" s="243"/>
      <c r="STK1" s="243"/>
      <c r="STL1" s="243"/>
      <c r="STM1" s="243"/>
      <c r="STN1" s="243"/>
      <c r="STO1" s="243"/>
      <c r="STP1" s="243"/>
      <c r="STQ1" s="243"/>
      <c r="STR1" s="243"/>
      <c r="STS1" s="243"/>
      <c r="STT1" s="243"/>
      <c r="STU1" s="243"/>
      <c r="STV1" s="243"/>
      <c r="STW1" s="243"/>
      <c r="STX1" s="243"/>
      <c r="STY1" s="243"/>
      <c r="STZ1" s="243"/>
      <c r="SUA1" s="243"/>
      <c r="SUB1" s="243"/>
      <c r="SUC1" s="243"/>
      <c r="SUD1" s="243"/>
      <c r="SUE1" s="243"/>
      <c r="SUF1" s="243"/>
      <c r="SUG1" s="243"/>
      <c r="SUH1" s="243"/>
      <c r="SUI1" s="243"/>
      <c r="SUJ1" s="243"/>
      <c r="SUK1" s="243"/>
      <c r="SUL1" s="243"/>
      <c r="SUM1" s="243"/>
      <c r="SUN1" s="243"/>
      <c r="SUO1" s="243"/>
      <c r="SUP1" s="243"/>
      <c r="SUQ1" s="243"/>
      <c r="SUR1" s="243"/>
      <c r="SUS1" s="243"/>
      <c r="SUT1" s="243"/>
      <c r="SUU1" s="243"/>
      <c r="SUV1" s="243"/>
      <c r="SUW1" s="243"/>
      <c r="SUX1" s="243"/>
      <c r="SUY1" s="243"/>
      <c r="SUZ1" s="243"/>
      <c r="SVA1" s="243"/>
      <c r="SVB1" s="243"/>
      <c r="SVC1" s="243"/>
      <c r="SVD1" s="243"/>
      <c r="SVE1" s="243"/>
      <c r="SVF1" s="243"/>
      <c r="SVG1" s="243"/>
      <c r="SVH1" s="243"/>
      <c r="SVI1" s="243"/>
      <c r="SVJ1" s="243"/>
      <c r="SVK1" s="243"/>
      <c r="SVL1" s="243"/>
      <c r="SVM1" s="243"/>
      <c r="SVN1" s="243"/>
      <c r="SVO1" s="243"/>
      <c r="SVP1" s="243"/>
      <c r="SVQ1" s="243"/>
      <c r="SVR1" s="243"/>
      <c r="SVS1" s="243"/>
      <c r="SVT1" s="243"/>
      <c r="SVU1" s="243"/>
      <c r="SVV1" s="243"/>
      <c r="SVW1" s="243"/>
      <c r="SVX1" s="243"/>
      <c r="SVY1" s="243"/>
      <c r="SVZ1" s="243"/>
      <c r="SWA1" s="243"/>
      <c r="SWB1" s="243"/>
      <c r="SWC1" s="243"/>
      <c r="SWD1" s="243"/>
      <c r="SWE1" s="243"/>
      <c r="SWF1" s="243"/>
      <c r="SWG1" s="243"/>
      <c r="SWH1" s="243"/>
      <c r="SWI1" s="243"/>
      <c r="SWJ1" s="243"/>
      <c r="SWK1" s="243"/>
      <c r="SWL1" s="243"/>
      <c r="SWM1" s="243"/>
      <c r="SWN1" s="243"/>
      <c r="SWO1" s="243"/>
      <c r="SWP1" s="243"/>
      <c r="SWQ1" s="243"/>
      <c r="SWR1" s="243"/>
      <c r="SWS1" s="243"/>
      <c r="SWT1" s="243"/>
      <c r="SWU1" s="243"/>
      <c r="SWV1" s="243"/>
      <c r="SWW1" s="243"/>
      <c r="SWX1" s="243"/>
      <c r="SWY1" s="243"/>
      <c r="SWZ1" s="243"/>
      <c r="SXA1" s="243"/>
      <c r="SXB1" s="243"/>
      <c r="SXC1" s="243"/>
      <c r="SXD1" s="243"/>
      <c r="SXE1" s="243"/>
      <c r="SXF1" s="243"/>
      <c r="SXG1" s="243"/>
      <c r="SXH1" s="243"/>
      <c r="SXI1" s="243"/>
      <c r="SXJ1" s="243"/>
      <c r="SXK1" s="243"/>
      <c r="SXL1" s="243"/>
      <c r="SXM1" s="243"/>
      <c r="SXN1" s="243"/>
      <c r="SXO1" s="243"/>
      <c r="SXP1" s="243"/>
      <c r="SXQ1" s="243"/>
      <c r="SXR1" s="243"/>
      <c r="SXS1" s="243"/>
      <c r="SXT1" s="243"/>
      <c r="SXU1" s="243"/>
      <c r="SXV1" s="243"/>
      <c r="SXW1" s="243"/>
      <c r="SXX1" s="243"/>
      <c r="SXY1" s="243"/>
      <c r="SXZ1" s="243"/>
      <c r="SYA1" s="243"/>
      <c r="SYB1" s="243"/>
      <c r="SYC1" s="243"/>
      <c r="SYD1" s="243"/>
      <c r="SYE1" s="243"/>
      <c r="SYF1" s="243"/>
      <c r="SYG1" s="243"/>
      <c r="SYH1" s="243"/>
      <c r="SYI1" s="243"/>
      <c r="SYJ1" s="243"/>
      <c r="SYK1" s="243"/>
      <c r="SYL1" s="243"/>
      <c r="SYM1" s="243"/>
      <c r="SYN1" s="243"/>
      <c r="SYO1" s="243"/>
      <c r="SYP1" s="243"/>
      <c r="SYQ1" s="243"/>
      <c r="SYR1" s="243"/>
      <c r="SYS1" s="243"/>
      <c r="SYT1" s="243"/>
      <c r="SYU1" s="243"/>
      <c r="SYV1" s="243"/>
      <c r="SYW1" s="243"/>
      <c r="SYX1" s="243"/>
      <c r="SYY1" s="243"/>
      <c r="SYZ1" s="243"/>
      <c r="SZA1" s="243"/>
      <c r="SZB1" s="243"/>
      <c r="SZC1" s="243"/>
      <c r="SZD1" s="243"/>
      <c r="SZE1" s="243"/>
      <c r="SZF1" s="243"/>
      <c r="SZG1" s="243"/>
      <c r="SZH1" s="243"/>
      <c r="SZI1" s="243"/>
      <c r="SZJ1" s="243"/>
      <c r="SZK1" s="243"/>
      <c r="SZL1" s="243"/>
      <c r="SZM1" s="243"/>
      <c r="SZN1" s="243"/>
      <c r="SZO1" s="243"/>
      <c r="SZP1" s="243"/>
      <c r="SZQ1" s="243"/>
      <c r="SZR1" s="243"/>
      <c r="SZS1" s="243"/>
      <c r="SZT1" s="243"/>
      <c r="SZU1" s="243"/>
      <c r="SZV1" s="243"/>
      <c r="SZW1" s="243"/>
      <c r="SZX1" s="243"/>
      <c r="SZY1" s="243"/>
      <c r="SZZ1" s="243"/>
      <c r="TAA1" s="243"/>
      <c r="TAB1" s="243"/>
      <c r="TAC1" s="243"/>
      <c r="TAD1" s="243"/>
      <c r="TAE1" s="243"/>
      <c r="TAF1" s="243"/>
      <c r="TAG1" s="243"/>
      <c r="TAH1" s="243"/>
      <c r="TAI1" s="243"/>
      <c r="TAJ1" s="243"/>
      <c r="TAK1" s="243"/>
      <c r="TAL1" s="243"/>
      <c r="TAM1" s="243"/>
      <c r="TAN1" s="243"/>
      <c r="TAO1" s="243"/>
      <c r="TAP1" s="243"/>
      <c r="TAQ1" s="243"/>
      <c r="TAR1" s="243"/>
      <c r="TAS1" s="243"/>
      <c r="TAT1" s="243"/>
      <c r="TAU1" s="243"/>
      <c r="TAV1" s="243"/>
      <c r="TAW1" s="243"/>
      <c r="TAX1" s="243"/>
      <c r="TAY1" s="243"/>
      <c r="TAZ1" s="243"/>
      <c r="TBA1" s="243"/>
      <c r="TBB1" s="243"/>
      <c r="TBC1" s="243"/>
      <c r="TBD1" s="243"/>
      <c r="TBE1" s="243"/>
      <c r="TBF1" s="243"/>
      <c r="TBG1" s="243"/>
      <c r="TBH1" s="243"/>
      <c r="TBI1" s="243"/>
      <c r="TBJ1" s="243"/>
      <c r="TBK1" s="243"/>
      <c r="TBL1" s="243"/>
      <c r="TBM1" s="243"/>
      <c r="TBN1" s="243"/>
      <c r="TBO1" s="243"/>
      <c r="TBP1" s="243"/>
      <c r="TBQ1" s="243"/>
      <c r="TBR1" s="243"/>
      <c r="TBS1" s="243"/>
      <c r="TBT1" s="243"/>
      <c r="TBU1" s="243"/>
      <c r="TBV1" s="243"/>
      <c r="TBW1" s="243"/>
      <c r="TBX1" s="243"/>
      <c r="TBY1" s="243"/>
      <c r="TBZ1" s="243"/>
      <c r="TCA1" s="243"/>
      <c r="TCB1" s="243"/>
      <c r="TCC1" s="243"/>
      <c r="TCD1" s="243"/>
      <c r="TCE1" s="243"/>
      <c r="TCF1" s="243"/>
      <c r="TCG1" s="243"/>
      <c r="TCH1" s="243"/>
      <c r="TCI1" s="243"/>
      <c r="TCJ1" s="243"/>
      <c r="TCK1" s="243"/>
      <c r="TCL1" s="243"/>
      <c r="TCM1" s="243"/>
      <c r="TCN1" s="243"/>
      <c r="TCO1" s="243"/>
      <c r="TCP1" s="243"/>
      <c r="TCQ1" s="243"/>
      <c r="TCR1" s="243"/>
      <c r="TCS1" s="243"/>
      <c r="TCT1" s="243"/>
      <c r="TCU1" s="243"/>
      <c r="TCV1" s="243"/>
      <c r="TCW1" s="243"/>
      <c r="TCX1" s="243"/>
      <c r="TCY1" s="243"/>
      <c r="TCZ1" s="243"/>
      <c r="TDA1" s="243"/>
      <c r="TDB1" s="243"/>
      <c r="TDC1" s="243"/>
      <c r="TDD1" s="243"/>
      <c r="TDE1" s="243"/>
      <c r="TDF1" s="243"/>
      <c r="TDG1" s="243"/>
      <c r="TDH1" s="243"/>
      <c r="TDI1" s="243"/>
      <c r="TDJ1" s="243"/>
      <c r="TDK1" s="243"/>
      <c r="TDL1" s="243"/>
      <c r="TDM1" s="243"/>
      <c r="TDN1" s="243"/>
      <c r="TDO1" s="243"/>
      <c r="TDP1" s="243"/>
      <c r="TDQ1" s="243"/>
      <c r="TDR1" s="243"/>
      <c r="TDS1" s="243"/>
      <c r="TDT1" s="243"/>
      <c r="TDU1" s="243"/>
      <c r="TDV1" s="243"/>
      <c r="TDW1" s="243"/>
      <c r="TDX1" s="243"/>
      <c r="TDY1" s="243"/>
      <c r="TDZ1" s="243"/>
      <c r="TEA1" s="243"/>
      <c r="TEB1" s="243"/>
      <c r="TEC1" s="243"/>
      <c r="TED1" s="243"/>
      <c r="TEE1" s="243"/>
      <c r="TEF1" s="243"/>
      <c r="TEG1" s="243"/>
      <c r="TEH1" s="243"/>
      <c r="TEI1" s="243"/>
      <c r="TEJ1" s="243"/>
      <c r="TEK1" s="243"/>
      <c r="TEL1" s="243"/>
      <c r="TEM1" s="243"/>
      <c r="TEN1" s="243"/>
      <c r="TEO1" s="243"/>
      <c r="TEP1" s="243"/>
      <c r="TEQ1" s="243"/>
      <c r="TER1" s="243"/>
      <c r="TES1" s="243"/>
      <c r="TET1" s="243"/>
      <c r="TEU1" s="243"/>
      <c r="TEV1" s="243"/>
      <c r="TEW1" s="243"/>
      <c r="TEX1" s="243"/>
      <c r="TEY1" s="243"/>
      <c r="TEZ1" s="243"/>
      <c r="TFA1" s="243"/>
      <c r="TFB1" s="243"/>
      <c r="TFC1" s="243"/>
      <c r="TFD1" s="243"/>
      <c r="TFE1" s="243"/>
      <c r="TFF1" s="243"/>
      <c r="TFG1" s="243"/>
      <c r="TFH1" s="243"/>
      <c r="TFI1" s="243"/>
      <c r="TFJ1" s="243"/>
      <c r="TFK1" s="243"/>
      <c r="TFL1" s="243"/>
      <c r="TFM1" s="243"/>
      <c r="TFN1" s="243"/>
      <c r="TFO1" s="243"/>
      <c r="TFP1" s="243"/>
      <c r="TFQ1" s="243"/>
      <c r="TFR1" s="243"/>
      <c r="TFS1" s="243"/>
      <c r="TFT1" s="243"/>
      <c r="TFU1" s="243"/>
      <c r="TFV1" s="243"/>
      <c r="TFW1" s="243"/>
      <c r="TFX1" s="243"/>
      <c r="TFY1" s="243"/>
      <c r="TFZ1" s="243"/>
      <c r="TGA1" s="243"/>
      <c r="TGB1" s="243"/>
      <c r="TGC1" s="243"/>
      <c r="TGD1" s="243"/>
      <c r="TGE1" s="243"/>
      <c r="TGF1" s="243"/>
      <c r="TGG1" s="243"/>
      <c r="TGH1" s="243"/>
      <c r="TGI1" s="243"/>
      <c r="TGJ1" s="243"/>
      <c r="TGK1" s="243"/>
      <c r="TGL1" s="243"/>
      <c r="TGM1" s="243"/>
      <c r="TGN1" s="243"/>
      <c r="TGO1" s="243"/>
      <c r="TGP1" s="243"/>
      <c r="TGQ1" s="243"/>
      <c r="TGR1" s="243"/>
      <c r="TGS1" s="243"/>
      <c r="TGT1" s="243"/>
      <c r="TGU1" s="243"/>
      <c r="TGV1" s="243"/>
      <c r="TGW1" s="243"/>
      <c r="TGX1" s="243"/>
      <c r="TGY1" s="243"/>
      <c r="TGZ1" s="243"/>
      <c r="THA1" s="243"/>
      <c r="THB1" s="243"/>
      <c r="THC1" s="243"/>
      <c r="THD1" s="243"/>
      <c r="THE1" s="243"/>
      <c r="THF1" s="243"/>
      <c r="THG1" s="243"/>
      <c r="THH1" s="243"/>
      <c r="THI1" s="243"/>
      <c r="THJ1" s="243"/>
      <c r="THK1" s="243"/>
      <c r="THL1" s="243"/>
      <c r="THM1" s="243"/>
      <c r="THN1" s="243"/>
      <c r="THO1" s="243"/>
      <c r="THP1" s="243"/>
      <c r="THQ1" s="243"/>
      <c r="THR1" s="243"/>
      <c r="THS1" s="243"/>
      <c r="THT1" s="243"/>
      <c r="THU1" s="243"/>
      <c r="THV1" s="243"/>
      <c r="THW1" s="243"/>
      <c r="THX1" s="243"/>
      <c r="THY1" s="243"/>
      <c r="THZ1" s="243"/>
      <c r="TIA1" s="243"/>
      <c r="TIB1" s="243"/>
      <c r="TIC1" s="243"/>
      <c r="TID1" s="243"/>
      <c r="TIE1" s="243"/>
      <c r="TIF1" s="243"/>
      <c r="TIG1" s="243"/>
      <c r="TIH1" s="243"/>
      <c r="TII1" s="243"/>
      <c r="TIJ1" s="243"/>
      <c r="TIK1" s="243"/>
      <c r="TIL1" s="243"/>
      <c r="TIM1" s="243"/>
      <c r="TIN1" s="243"/>
      <c r="TIO1" s="243"/>
      <c r="TIP1" s="243"/>
      <c r="TIQ1" s="243"/>
      <c r="TIR1" s="243"/>
      <c r="TIS1" s="243"/>
      <c r="TIT1" s="243"/>
      <c r="TIU1" s="243"/>
      <c r="TIV1" s="243"/>
      <c r="TIW1" s="243"/>
      <c r="TIX1" s="243"/>
      <c r="TIY1" s="243"/>
      <c r="TIZ1" s="243"/>
      <c r="TJA1" s="243"/>
      <c r="TJB1" s="243"/>
      <c r="TJC1" s="243"/>
      <c r="TJD1" s="243"/>
      <c r="TJE1" s="243"/>
      <c r="TJF1" s="243"/>
      <c r="TJG1" s="243"/>
      <c r="TJH1" s="243"/>
      <c r="TJI1" s="243"/>
      <c r="TJJ1" s="243"/>
      <c r="TJK1" s="243"/>
      <c r="TJL1" s="243"/>
      <c r="TJM1" s="243"/>
      <c r="TJN1" s="243"/>
      <c r="TJO1" s="243"/>
      <c r="TJP1" s="243"/>
      <c r="TJQ1" s="243"/>
      <c r="TJR1" s="243"/>
      <c r="TJS1" s="243"/>
      <c r="TJT1" s="243"/>
      <c r="TJU1" s="243"/>
      <c r="TJV1" s="243"/>
      <c r="TJW1" s="243"/>
      <c r="TJX1" s="243"/>
      <c r="TJY1" s="243"/>
      <c r="TJZ1" s="243"/>
      <c r="TKA1" s="243"/>
      <c r="TKB1" s="243"/>
      <c r="TKC1" s="243"/>
      <c r="TKD1" s="243"/>
      <c r="TKE1" s="243"/>
      <c r="TKF1" s="243"/>
      <c r="TKG1" s="243"/>
      <c r="TKH1" s="243"/>
      <c r="TKI1" s="243"/>
      <c r="TKJ1" s="243"/>
      <c r="TKK1" s="243"/>
      <c r="TKL1" s="243"/>
      <c r="TKM1" s="243"/>
      <c r="TKN1" s="243"/>
      <c r="TKO1" s="243"/>
      <c r="TKP1" s="243"/>
      <c r="TKQ1" s="243"/>
      <c r="TKR1" s="243"/>
      <c r="TKS1" s="243"/>
      <c r="TKT1" s="243"/>
      <c r="TKU1" s="243"/>
      <c r="TKV1" s="243"/>
      <c r="TKW1" s="243"/>
      <c r="TKX1" s="243"/>
      <c r="TKY1" s="243"/>
      <c r="TKZ1" s="243"/>
      <c r="TLA1" s="243"/>
      <c r="TLB1" s="243"/>
      <c r="TLC1" s="243"/>
      <c r="TLD1" s="243"/>
      <c r="TLE1" s="243"/>
      <c r="TLF1" s="243"/>
      <c r="TLG1" s="243"/>
      <c r="TLH1" s="243"/>
      <c r="TLI1" s="243"/>
      <c r="TLJ1" s="243"/>
      <c r="TLK1" s="243"/>
      <c r="TLL1" s="243"/>
      <c r="TLM1" s="243"/>
      <c r="TLN1" s="243"/>
      <c r="TLO1" s="243"/>
      <c r="TLP1" s="243"/>
      <c r="TLQ1" s="243"/>
      <c r="TLR1" s="243"/>
      <c r="TLS1" s="243"/>
      <c r="TLT1" s="243"/>
      <c r="TLU1" s="243"/>
      <c r="TLV1" s="243"/>
      <c r="TLW1" s="243"/>
      <c r="TLX1" s="243"/>
      <c r="TLY1" s="243"/>
      <c r="TLZ1" s="243"/>
      <c r="TMA1" s="243"/>
      <c r="TMB1" s="243"/>
      <c r="TMC1" s="243"/>
      <c r="TMD1" s="243"/>
      <c r="TME1" s="243"/>
      <c r="TMF1" s="243"/>
      <c r="TMG1" s="243"/>
      <c r="TMH1" s="243"/>
      <c r="TMI1" s="243"/>
      <c r="TMJ1" s="243"/>
      <c r="TMK1" s="243"/>
      <c r="TML1" s="243"/>
      <c r="TMM1" s="243"/>
      <c r="TMN1" s="243"/>
      <c r="TMO1" s="243"/>
      <c r="TMP1" s="243"/>
      <c r="TMQ1" s="243"/>
      <c r="TMR1" s="243"/>
      <c r="TMS1" s="243"/>
      <c r="TMT1" s="243"/>
      <c r="TMU1" s="243"/>
      <c r="TMV1" s="243"/>
      <c r="TMW1" s="243"/>
      <c r="TMX1" s="243"/>
      <c r="TMY1" s="243"/>
      <c r="TMZ1" s="243"/>
      <c r="TNA1" s="243"/>
      <c r="TNB1" s="243"/>
      <c r="TNC1" s="243"/>
      <c r="TND1" s="243"/>
      <c r="TNE1" s="243"/>
      <c r="TNF1" s="243"/>
      <c r="TNG1" s="243"/>
      <c r="TNH1" s="243"/>
      <c r="TNI1" s="243"/>
      <c r="TNJ1" s="243"/>
      <c r="TNK1" s="243"/>
      <c r="TNL1" s="243"/>
      <c r="TNM1" s="243"/>
      <c r="TNN1" s="243"/>
      <c r="TNO1" s="243"/>
      <c r="TNP1" s="243"/>
      <c r="TNQ1" s="243"/>
      <c r="TNR1" s="243"/>
      <c r="TNS1" s="243"/>
      <c r="TNT1" s="243"/>
      <c r="TNU1" s="243"/>
      <c r="TNV1" s="243"/>
      <c r="TNW1" s="243"/>
      <c r="TNX1" s="243"/>
      <c r="TNY1" s="243"/>
      <c r="TNZ1" s="243"/>
      <c r="TOA1" s="243"/>
      <c r="TOB1" s="243"/>
      <c r="TOC1" s="243"/>
      <c r="TOD1" s="243"/>
      <c r="TOE1" s="243"/>
      <c r="TOF1" s="243"/>
      <c r="TOG1" s="243"/>
      <c r="TOH1" s="243"/>
      <c r="TOI1" s="243"/>
      <c r="TOJ1" s="243"/>
      <c r="TOK1" s="243"/>
      <c r="TOL1" s="243"/>
      <c r="TOM1" s="243"/>
      <c r="TON1" s="243"/>
      <c r="TOO1" s="243"/>
      <c r="TOP1" s="243"/>
      <c r="TOQ1" s="243"/>
      <c r="TOR1" s="243"/>
      <c r="TOS1" s="243"/>
      <c r="TOT1" s="243"/>
      <c r="TOU1" s="243"/>
      <c r="TOV1" s="243"/>
      <c r="TOW1" s="243"/>
      <c r="TOX1" s="243"/>
      <c r="TOY1" s="243"/>
      <c r="TOZ1" s="243"/>
      <c r="TPA1" s="243"/>
      <c r="TPB1" s="243"/>
      <c r="TPC1" s="243"/>
      <c r="TPD1" s="243"/>
      <c r="TPE1" s="243"/>
      <c r="TPF1" s="243"/>
      <c r="TPG1" s="243"/>
      <c r="TPH1" s="243"/>
      <c r="TPI1" s="243"/>
      <c r="TPJ1" s="243"/>
      <c r="TPK1" s="243"/>
      <c r="TPL1" s="243"/>
      <c r="TPM1" s="243"/>
      <c r="TPN1" s="243"/>
      <c r="TPO1" s="243"/>
      <c r="TPP1" s="243"/>
      <c r="TPQ1" s="243"/>
      <c r="TPR1" s="243"/>
      <c r="TPS1" s="243"/>
      <c r="TPT1" s="243"/>
      <c r="TPU1" s="243"/>
      <c r="TPV1" s="243"/>
      <c r="TPW1" s="243"/>
      <c r="TPX1" s="243"/>
      <c r="TPY1" s="243"/>
      <c r="TPZ1" s="243"/>
      <c r="TQA1" s="243"/>
      <c r="TQB1" s="243"/>
      <c r="TQC1" s="243"/>
      <c r="TQD1" s="243"/>
      <c r="TQE1" s="243"/>
      <c r="TQF1" s="243"/>
      <c r="TQG1" s="243"/>
      <c r="TQH1" s="243"/>
      <c r="TQI1" s="243"/>
      <c r="TQJ1" s="243"/>
      <c r="TQK1" s="243"/>
      <c r="TQL1" s="243"/>
      <c r="TQM1" s="243"/>
      <c r="TQN1" s="243"/>
      <c r="TQO1" s="243"/>
      <c r="TQP1" s="243"/>
      <c r="TQQ1" s="243"/>
      <c r="TQR1" s="243"/>
      <c r="TQS1" s="243"/>
      <c r="TQT1" s="243"/>
      <c r="TQU1" s="243"/>
      <c r="TQV1" s="243"/>
      <c r="TQW1" s="243"/>
      <c r="TQX1" s="243"/>
      <c r="TQY1" s="243"/>
      <c r="TQZ1" s="243"/>
      <c r="TRA1" s="243"/>
      <c r="TRB1" s="243"/>
      <c r="TRC1" s="243"/>
      <c r="TRD1" s="243"/>
      <c r="TRE1" s="243"/>
      <c r="TRF1" s="243"/>
      <c r="TRG1" s="243"/>
      <c r="TRH1" s="243"/>
      <c r="TRI1" s="243"/>
      <c r="TRJ1" s="243"/>
      <c r="TRK1" s="243"/>
      <c r="TRL1" s="243"/>
      <c r="TRM1" s="243"/>
      <c r="TRN1" s="243"/>
      <c r="TRO1" s="243"/>
      <c r="TRP1" s="243"/>
      <c r="TRQ1" s="243"/>
      <c r="TRR1" s="243"/>
      <c r="TRS1" s="243"/>
      <c r="TRT1" s="243"/>
      <c r="TRU1" s="243"/>
      <c r="TRV1" s="243"/>
      <c r="TRW1" s="243"/>
      <c r="TRX1" s="243"/>
      <c r="TRY1" s="243"/>
      <c r="TRZ1" s="243"/>
      <c r="TSA1" s="243"/>
      <c r="TSB1" s="243"/>
      <c r="TSC1" s="243"/>
      <c r="TSD1" s="243"/>
      <c r="TSE1" s="243"/>
      <c r="TSF1" s="243"/>
      <c r="TSG1" s="243"/>
      <c r="TSH1" s="243"/>
      <c r="TSI1" s="243"/>
      <c r="TSJ1" s="243"/>
      <c r="TSK1" s="243"/>
      <c r="TSL1" s="243"/>
      <c r="TSM1" s="243"/>
      <c r="TSN1" s="243"/>
      <c r="TSO1" s="243"/>
      <c r="TSP1" s="243"/>
      <c r="TSQ1" s="243"/>
      <c r="TSR1" s="243"/>
      <c r="TSS1" s="243"/>
      <c r="TST1" s="243"/>
      <c r="TSU1" s="243"/>
      <c r="TSV1" s="243"/>
      <c r="TSW1" s="243"/>
      <c r="TSX1" s="243"/>
      <c r="TSY1" s="243"/>
      <c r="TSZ1" s="243"/>
      <c r="TTA1" s="243"/>
      <c r="TTB1" s="243"/>
      <c r="TTC1" s="243"/>
      <c r="TTD1" s="243"/>
      <c r="TTE1" s="243"/>
      <c r="TTF1" s="243"/>
      <c r="TTG1" s="243"/>
      <c r="TTH1" s="243"/>
      <c r="TTI1" s="243"/>
      <c r="TTJ1" s="243"/>
      <c r="TTK1" s="243"/>
      <c r="TTL1" s="243"/>
      <c r="TTM1" s="243"/>
      <c r="TTN1" s="243"/>
      <c r="TTO1" s="243"/>
      <c r="TTP1" s="243"/>
      <c r="TTQ1" s="243"/>
      <c r="TTR1" s="243"/>
      <c r="TTS1" s="243"/>
      <c r="TTT1" s="243"/>
      <c r="TTU1" s="243"/>
      <c r="TTV1" s="243"/>
      <c r="TTW1" s="243"/>
      <c r="TTX1" s="243"/>
      <c r="TTY1" s="243"/>
      <c r="TTZ1" s="243"/>
      <c r="TUA1" s="243"/>
      <c r="TUB1" s="243"/>
      <c r="TUC1" s="243"/>
      <c r="TUD1" s="243"/>
      <c r="TUE1" s="243"/>
      <c r="TUF1" s="243"/>
      <c r="TUG1" s="243"/>
      <c r="TUH1" s="243"/>
      <c r="TUI1" s="243"/>
      <c r="TUJ1" s="243"/>
      <c r="TUK1" s="243"/>
      <c r="TUL1" s="243"/>
      <c r="TUM1" s="243"/>
      <c r="TUN1" s="243"/>
      <c r="TUO1" s="243"/>
      <c r="TUP1" s="243"/>
      <c r="TUQ1" s="243"/>
      <c r="TUR1" s="243"/>
      <c r="TUS1" s="243"/>
      <c r="TUT1" s="243"/>
      <c r="TUU1" s="243"/>
      <c r="TUV1" s="243"/>
      <c r="TUW1" s="243"/>
      <c r="TUX1" s="243"/>
      <c r="TUY1" s="243"/>
      <c r="TUZ1" s="243"/>
      <c r="TVA1" s="243"/>
      <c r="TVB1" s="243"/>
      <c r="TVC1" s="243"/>
      <c r="TVD1" s="243"/>
      <c r="TVE1" s="243"/>
      <c r="TVF1" s="243"/>
      <c r="TVG1" s="243"/>
      <c r="TVH1" s="243"/>
      <c r="TVI1" s="243"/>
      <c r="TVJ1" s="243"/>
      <c r="TVK1" s="243"/>
      <c r="TVL1" s="243"/>
      <c r="TVM1" s="243"/>
      <c r="TVN1" s="243"/>
      <c r="TVO1" s="243"/>
      <c r="TVP1" s="243"/>
      <c r="TVQ1" s="243"/>
      <c r="TVR1" s="243"/>
      <c r="TVS1" s="243"/>
      <c r="TVT1" s="243"/>
      <c r="TVU1" s="243"/>
      <c r="TVV1" s="243"/>
      <c r="TVW1" s="243"/>
      <c r="TVX1" s="243"/>
      <c r="TVY1" s="243"/>
      <c r="TVZ1" s="243"/>
      <c r="TWA1" s="243"/>
      <c r="TWB1" s="243"/>
      <c r="TWC1" s="243"/>
      <c r="TWD1" s="243"/>
      <c r="TWE1" s="243"/>
      <c r="TWF1" s="243"/>
      <c r="TWG1" s="243"/>
      <c r="TWH1" s="243"/>
      <c r="TWI1" s="243"/>
      <c r="TWJ1" s="243"/>
      <c r="TWK1" s="243"/>
      <c r="TWL1" s="243"/>
      <c r="TWM1" s="243"/>
      <c r="TWN1" s="243"/>
      <c r="TWO1" s="243"/>
      <c r="TWP1" s="243"/>
      <c r="TWQ1" s="243"/>
      <c r="TWR1" s="243"/>
      <c r="TWS1" s="243"/>
      <c r="TWT1" s="243"/>
      <c r="TWU1" s="243"/>
      <c r="TWV1" s="243"/>
      <c r="TWW1" s="243"/>
      <c r="TWX1" s="243"/>
      <c r="TWY1" s="243"/>
      <c r="TWZ1" s="243"/>
      <c r="TXA1" s="243"/>
      <c r="TXB1" s="243"/>
      <c r="TXC1" s="243"/>
      <c r="TXD1" s="243"/>
      <c r="TXE1" s="243"/>
      <c r="TXF1" s="243"/>
      <c r="TXG1" s="243"/>
      <c r="TXH1" s="243"/>
      <c r="TXI1" s="243"/>
      <c r="TXJ1" s="243"/>
      <c r="TXK1" s="243"/>
      <c r="TXL1" s="243"/>
      <c r="TXM1" s="243"/>
      <c r="TXN1" s="243"/>
      <c r="TXO1" s="243"/>
      <c r="TXP1" s="243"/>
      <c r="TXQ1" s="243"/>
      <c r="TXR1" s="243"/>
      <c r="TXS1" s="243"/>
      <c r="TXT1" s="243"/>
      <c r="TXU1" s="243"/>
      <c r="TXV1" s="243"/>
      <c r="TXW1" s="243"/>
      <c r="TXX1" s="243"/>
      <c r="TXY1" s="243"/>
      <c r="TXZ1" s="243"/>
      <c r="TYA1" s="243"/>
      <c r="TYB1" s="243"/>
      <c r="TYC1" s="243"/>
      <c r="TYD1" s="243"/>
      <c r="TYE1" s="243"/>
      <c r="TYF1" s="243"/>
      <c r="TYG1" s="243"/>
      <c r="TYH1" s="243"/>
      <c r="TYI1" s="243"/>
      <c r="TYJ1" s="243"/>
      <c r="TYK1" s="243"/>
      <c r="TYL1" s="243"/>
      <c r="TYM1" s="243"/>
      <c r="TYN1" s="243"/>
      <c r="TYO1" s="243"/>
      <c r="TYP1" s="243"/>
      <c r="TYQ1" s="243"/>
      <c r="TYR1" s="243"/>
      <c r="TYS1" s="243"/>
      <c r="TYT1" s="243"/>
      <c r="TYU1" s="243"/>
      <c r="TYV1" s="243"/>
      <c r="TYW1" s="243"/>
      <c r="TYX1" s="243"/>
      <c r="TYY1" s="243"/>
      <c r="TYZ1" s="243"/>
      <c r="TZA1" s="243"/>
      <c r="TZB1" s="243"/>
      <c r="TZC1" s="243"/>
      <c r="TZD1" s="243"/>
      <c r="TZE1" s="243"/>
      <c r="TZF1" s="243"/>
      <c r="TZG1" s="243"/>
      <c r="TZH1" s="243"/>
      <c r="TZI1" s="243"/>
      <c r="TZJ1" s="243"/>
      <c r="TZK1" s="243"/>
      <c r="TZL1" s="243"/>
      <c r="TZM1" s="243"/>
      <c r="TZN1" s="243"/>
      <c r="TZO1" s="243"/>
      <c r="TZP1" s="243"/>
      <c r="TZQ1" s="243"/>
      <c r="TZR1" s="243"/>
      <c r="TZS1" s="243"/>
      <c r="TZT1" s="243"/>
      <c r="TZU1" s="243"/>
      <c r="TZV1" s="243"/>
      <c r="TZW1" s="243"/>
      <c r="TZX1" s="243"/>
      <c r="TZY1" s="243"/>
      <c r="TZZ1" s="243"/>
      <c r="UAA1" s="243"/>
      <c r="UAB1" s="243"/>
      <c r="UAC1" s="243"/>
      <c r="UAD1" s="243"/>
      <c r="UAE1" s="243"/>
      <c r="UAF1" s="243"/>
      <c r="UAG1" s="243"/>
      <c r="UAH1" s="243"/>
      <c r="UAI1" s="243"/>
      <c r="UAJ1" s="243"/>
      <c r="UAK1" s="243"/>
      <c r="UAL1" s="243"/>
      <c r="UAM1" s="243"/>
      <c r="UAN1" s="243"/>
      <c r="UAO1" s="243"/>
      <c r="UAP1" s="243"/>
      <c r="UAQ1" s="243"/>
      <c r="UAR1" s="243"/>
      <c r="UAS1" s="243"/>
      <c r="UAT1" s="243"/>
      <c r="UAU1" s="243"/>
      <c r="UAV1" s="243"/>
      <c r="UAW1" s="243"/>
      <c r="UAX1" s="243"/>
      <c r="UAY1" s="243"/>
      <c r="UAZ1" s="243"/>
      <c r="UBA1" s="243"/>
      <c r="UBB1" s="243"/>
      <c r="UBC1" s="243"/>
      <c r="UBD1" s="243"/>
      <c r="UBE1" s="243"/>
      <c r="UBF1" s="243"/>
      <c r="UBG1" s="243"/>
      <c r="UBH1" s="243"/>
      <c r="UBI1" s="243"/>
      <c r="UBJ1" s="243"/>
      <c r="UBK1" s="243"/>
      <c r="UBL1" s="243"/>
      <c r="UBM1" s="243"/>
      <c r="UBN1" s="243"/>
      <c r="UBO1" s="243"/>
      <c r="UBP1" s="243"/>
      <c r="UBQ1" s="243"/>
      <c r="UBR1" s="243"/>
      <c r="UBS1" s="243"/>
      <c r="UBT1" s="243"/>
      <c r="UBU1" s="243"/>
      <c r="UBV1" s="243"/>
      <c r="UBW1" s="243"/>
      <c r="UBX1" s="243"/>
      <c r="UBY1" s="243"/>
      <c r="UBZ1" s="243"/>
      <c r="UCA1" s="243"/>
      <c r="UCB1" s="243"/>
      <c r="UCC1" s="243"/>
      <c r="UCD1" s="243"/>
      <c r="UCE1" s="243"/>
      <c r="UCF1" s="243"/>
      <c r="UCG1" s="243"/>
      <c r="UCH1" s="243"/>
      <c r="UCI1" s="243"/>
      <c r="UCJ1" s="243"/>
      <c r="UCK1" s="243"/>
      <c r="UCL1" s="243"/>
      <c r="UCM1" s="243"/>
      <c r="UCN1" s="243"/>
      <c r="UCO1" s="243"/>
      <c r="UCP1" s="243"/>
      <c r="UCQ1" s="243"/>
      <c r="UCR1" s="243"/>
      <c r="UCS1" s="243"/>
      <c r="UCT1" s="243"/>
      <c r="UCU1" s="243"/>
      <c r="UCV1" s="243"/>
      <c r="UCW1" s="243"/>
      <c r="UCX1" s="243"/>
      <c r="UCY1" s="243"/>
      <c r="UCZ1" s="243"/>
      <c r="UDA1" s="243"/>
      <c r="UDB1" s="243"/>
      <c r="UDC1" s="243"/>
      <c r="UDD1" s="243"/>
      <c r="UDE1" s="243"/>
      <c r="UDF1" s="243"/>
      <c r="UDG1" s="243"/>
      <c r="UDH1" s="243"/>
      <c r="UDI1" s="243"/>
      <c r="UDJ1" s="243"/>
      <c r="UDK1" s="243"/>
      <c r="UDL1" s="243"/>
      <c r="UDM1" s="243"/>
      <c r="UDN1" s="243"/>
      <c r="UDO1" s="243"/>
      <c r="UDP1" s="243"/>
      <c r="UDQ1" s="243"/>
      <c r="UDR1" s="243"/>
      <c r="UDS1" s="243"/>
      <c r="UDT1" s="243"/>
      <c r="UDU1" s="243"/>
      <c r="UDV1" s="243"/>
      <c r="UDW1" s="243"/>
      <c r="UDX1" s="243"/>
      <c r="UDY1" s="243"/>
      <c r="UDZ1" s="243"/>
      <c r="UEA1" s="243"/>
      <c r="UEB1" s="243"/>
      <c r="UEC1" s="243"/>
      <c r="UED1" s="243"/>
      <c r="UEE1" s="243"/>
      <c r="UEF1" s="243"/>
      <c r="UEG1" s="243"/>
      <c r="UEH1" s="243"/>
      <c r="UEI1" s="243"/>
      <c r="UEJ1" s="243"/>
      <c r="UEK1" s="243"/>
      <c r="UEL1" s="243"/>
      <c r="UEM1" s="243"/>
      <c r="UEN1" s="243"/>
      <c r="UEO1" s="243"/>
      <c r="UEP1" s="243"/>
      <c r="UEQ1" s="243"/>
      <c r="UER1" s="243"/>
      <c r="UES1" s="243"/>
      <c r="UET1" s="243"/>
      <c r="UEU1" s="243"/>
      <c r="UEV1" s="243"/>
      <c r="UEW1" s="243"/>
      <c r="UEX1" s="243"/>
      <c r="UEY1" s="243"/>
      <c r="UEZ1" s="243"/>
      <c r="UFA1" s="243"/>
      <c r="UFB1" s="243"/>
      <c r="UFC1" s="243"/>
      <c r="UFD1" s="243"/>
      <c r="UFE1" s="243"/>
      <c r="UFF1" s="243"/>
      <c r="UFG1" s="243"/>
      <c r="UFH1" s="243"/>
      <c r="UFI1" s="243"/>
      <c r="UFJ1" s="243"/>
      <c r="UFK1" s="243"/>
      <c r="UFL1" s="243"/>
      <c r="UFM1" s="243"/>
      <c r="UFN1" s="243"/>
      <c r="UFO1" s="243"/>
      <c r="UFP1" s="243"/>
      <c r="UFQ1" s="243"/>
      <c r="UFR1" s="243"/>
      <c r="UFS1" s="243"/>
      <c r="UFT1" s="243"/>
      <c r="UFU1" s="243"/>
      <c r="UFV1" s="243"/>
      <c r="UFW1" s="243"/>
      <c r="UFX1" s="243"/>
      <c r="UFY1" s="243"/>
      <c r="UFZ1" s="243"/>
      <c r="UGA1" s="243"/>
      <c r="UGB1" s="243"/>
      <c r="UGC1" s="243"/>
      <c r="UGD1" s="243"/>
      <c r="UGE1" s="243"/>
      <c r="UGF1" s="243"/>
      <c r="UGG1" s="243"/>
      <c r="UGH1" s="243"/>
      <c r="UGI1" s="243"/>
      <c r="UGJ1" s="243"/>
      <c r="UGK1" s="243"/>
      <c r="UGL1" s="243"/>
      <c r="UGM1" s="243"/>
      <c r="UGN1" s="243"/>
      <c r="UGO1" s="243"/>
      <c r="UGP1" s="243"/>
      <c r="UGQ1" s="243"/>
      <c r="UGR1" s="243"/>
      <c r="UGS1" s="243"/>
      <c r="UGT1" s="243"/>
      <c r="UGU1" s="243"/>
      <c r="UGV1" s="243"/>
      <c r="UGW1" s="243"/>
      <c r="UGX1" s="243"/>
      <c r="UGY1" s="243"/>
      <c r="UGZ1" s="243"/>
      <c r="UHA1" s="243"/>
      <c r="UHB1" s="243"/>
      <c r="UHC1" s="243"/>
      <c r="UHD1" s="243"/>
      <c r="UHE1" s="243"/>
      <c r="UHF1" s="243"/>
      <c r="UHG1" s="243"/>
      <c r="UHH1" s="243"/>
      <c r="UHI1" s="243"/>
      <c r="UHJ1" s="243"/>
      <c r="UHK1" s="243"/>
      <c r="UHL1" s="243"/>
      <c r="UHM1" s="243"/>
      <c r="UHN1" s="243"/>
      <c r="UHO1" s="243"/>
      <c r="UHP1" s="243"/>
      <c r="UHQ1" s="243"/>
      <c r="UHR1" s="243"/>
      <c r="UHS1" s="243"/>
      <c r="UHT1" s="243"/>
      <c r="UHU1" s="243"/>
      <c r="UHV1" s="243"/>
      <c r="UHW1" s="243"/>
      <c r="UHX1" s="243"/>
      <c r="UHY1" s="243"/>
      <c r="UHZ1" s="243"/>
      <c r="UIA1" s="243"/>
      <c r="UIB1" s="243"/>
      <c r="UIC1" s="243"/>
      <c r="UID1" s="243"/>
      <c r="UIE1" s="243"/>
      <c r="UIF1" s="243"/>
      <c r="UIG1" s="243"/>
      <c r="UIH1" s="243"/>
      <c r="UII1" s="243"/>
      <c r="UIJ1" s="243"/>
      <c r="UIK1" s="243"/>
      <c r="UIL1" s="243"/>
      <c r="UIM1" s="243"/>
      <c r="UIN1" s="243"/>
      <c r="UIO1" s="243"/>
      <c r="UIP1" s="243"/>
      <c r="UIQ1" s="243"/>
      <c r="UIR1" s="243"/>
      <c r="UIS1" s="243"/>
      <c r="UIT1" s="243"/>
      <c r="UIU1" s="243"/>
      <c r="UIV1" s="243"/>
      <c r="UIW1" s="243"/>
      <c r="UIX1" s="243"/>
      <c r="UIY1" s="243"/>
      <c r="UIZ1" s="243"/>
      <c r="UJA1" s="243"/>
      <c r="UJB1" s="243"/>
      <c r="UJC1" s="243"/>
      <c r="UJD1" s="243"/>
      <c r="UJE1" s="243"/>
      <c r="UJF1" s="243"/>
      <c r="UJG1" s="243"/>
      <c r="UJH1" s="243"/>
      <c r="UJI1" s="243"/>
      <c r="UJJ1" s="243"/>
      <c r="UJK1" s="243"/>
      <c r="UJL1" s="243"/>
      <c r="UJM1" s="243"/>
      <c r="UJN1" s="243"/>
      <c r="UJO1" s="243"/>
      <c r="UJP1" s="243"/>
      <c r="UJQ1" s="243"/>
      <c r="UJR1" s="243"/>
      <c r="UJS1" s="243"/>
      <c r="UJT1" s="243"/>
      <c r="UJU1" s="243"/>
      <c r="UJV1" s="243"/>
      <c r="UJW1" s="243"/>
      <c r="UJX1" s="243"/>
      <c r="UJY1" s="243"/>
      <c r="UJZ1" s="243"/>
      <c r="UKA1" s="243"/>
      <c r="UKB1" s="243"/>
      <c r="UKC1" s="243"/>
      <c r="UKD1" s="243"/>
      <c r="UKE1" s="243"/>
      <c r="UKF1" s="243"/>
      <c r="UKG1" s="243"/>
      <c r="UKH1" s="243"/>
      <c r="UKI1" s="243"/>
      <c r="UKJ1" s="243"/>
      <c r="UKK1" s="243"/>
      <c r="UKL1" s="243"/>
      <c r="UKM1" s="243"/>
      <c r="UKN1" s="243"/>
      <c r="UKO1" s="243"/>
      <c r="UKP1" s="243"/>
      <c r="UKQ1" s="243"/>
      <c r="UKR1" s="243"/>
      <c r="UKS1" s="243"/>
      <c r="UKT1" s="243"/>
      <c r="UKU1" s="243"/>
      <c r="UKV1" s="243"/>
      <c r="UKW1" s="243"/>
      <c r="UKX1" s="243"/>
      <c r="UKY1" s="243"/>
      <c r="UKZ1" s="243"/>
      <c r="ULA1" s="243"/>
      <c r="ULB1" s="243"/>
      <c r="ULC1" s="243"/>
      <c r="ULD1" s="243"/>
      <c r="ULE1" s="243"/>
      <c r="ULF1" s="243"/>
      <c r="ULG1" s="243"/>
      <c r="ULH1" s="243"/>
      <c r="ULI1" s="243"/>
      <c r="ULJ1" s="243"/>
      <c r="ULK1" s="243"/>
      <c r="ULL1" s="243"/>
      <c r="ULM1" s="243"/>
      <c r="ULN1" s="243"/>
      <c r="ULO1" s="243"/>
      <c r="ULP1" s="243"/>
      <c r="ULQ1" s="243"/>
      <c r="ULR1" s="243"/>
      <c r="ULS1" s="243"/>
      <c r="ULT1" s="243"/>
      <c r="ULU1" s="243"/>
      <c r="ULV1" s="243"/>
      <c r="ULW1" s="243"/>
      <c r="ULX1" s="243"/>
      <c r="ULY1" s="243"/>
      <c r="ULZ1" s="243"/>
      <c r="UMA1" s="243"/>
      <c r="UMB1" s="243"/>
      <c r="UMC1" s="243"/>
      <c r="UMD1" s="243"/>
      <c r="UME1" s="243"/>
      <c r="UMF1" s="243"/>
      <c r="UMG1" s="243"/>
      <c r="UMH1" s="243"/>
      <c r="UMI1" s="243"/>
      <c r="UMJ1" s="243"/>
      <c r="UMK1" s="243"/>
      <c r="UML1" s="243"/>
      <c r="UMM1" s="243"/>
      <c r="UMN1" s="243"/>
      <c r="UMO1" s="243"/>
      <c r="UMP1" s="243"/>
      <c r="UMQ1" s="243"/>
      <c r="UMR1" s="243"/>
      <c r="UMS1" s="243"/>
      <c r="UMT1" s="243"/>
      <c r="UMU1" s="243"/>
      <c r="UMV1" s="243"/>
      <c r="UMW1" s="243"/>
      <c r="UMX1" s="243"/>
      <c r="UMY1" s="243"/>
      <c r="UMZ1" s="243"/>
      <c r="UNA1" s="243"/>
      <c r="UNB1" s="243"/>
      <c r="UNC1" s="243"/>
      <c r="UND1" s="243"/>
      <c r="UNE1" s="243"/>
      <c r="UNF1" s="243"/>
      <c r="UNG1" s="243"/>
      <c r="UNH1" s="243"/>
      <c r="UNI1" s="243"/>
      <c r="UNJ1" s="243"/>
      <c r="UNK1" s="243"/>
      <c r="UNL1" s="243"/>
      <c r="UNM1" s="243"/>
      <c r="UNN1" s="243"/>
      <c r="UNO1" s="243"/>
      <c r="UNP1" s="243"/>
      <c r="UNQ1" s="243"/>
      <c r="UNR1" s="243"/>
      <c r="UNS1" s="243"/>
      <c r="UNT1" s="243"/>
      <c r="UNU1" s="243"/>
      <c r="UNV1" s="243"/>
      <c r="UNW1" s="243"/>
      <c r="UNX1" s="243"/>
      <c r="UNY1" s="243"/>
      <c r="UNZ1" s="243"/>
      <c r="UOA1" s="243"/>
      <c r="UOB1" s="243"/>
      <c r="UOC1" s="243"/>
      <c r="UOD1" s="243"/>
      <c r="UOE1" s="243"/>
      <c r="UOF1" s="243"/>
      <c r="UOG1" s="243"/>
      <c r="UOH1" s="243"/>
      <c r="UOI1" s="243"/>
      <c r="UOJ1" s="243"/>
      <c r="UOK1" s="243"/>
      <c r="UOL1" s="243"/>
      <c r="UOM1" s="243"/>
      <c r="UON1" s="243"/>
      <c r="UOO1" s="243"/>
      <c r="UOP1" s="243"/>
      <c r="UOQ1" s="243"/>
      <c r="UOR1" s="243"/>
      <c r="UOS1" s="243"/>
      <c r="UOT1" s="243"/>
      <c r="UOU1" s="243"/>
      <c r="UOV1" s="243"/>
      <c r="UOW1" s="243"/>
      <c r="UOX1" s="243"/>
      <c r="UOY1" s="243"/>
      <c r="UOZ1" s="243"/>
      <c r="UPA1" s="243"/>
      <c r="UPB1" s="243"/>
      <c r="UPC1" s="243"/>
      <c r="UPD1" s="243"/>
      <c r="UPE1" s="243"/>
      <c r="UPF1" s="243"/>
      <c r="UPG1" s="243"/>
      <c r="UPH1" s="243"/>
      <c r="UPI1" s="243"/>
      <c r="UPJ1" s="243"/>
      <c r="UPK1" s="243"/>
      <c r="UPL1" s="243"/>
      <c r="UPM1" s="243"/>
      <c r="UPN1" s="243"/>
      <c r="UPO1" s="243"/>
      <c r="UPP1" s="243"/>
      <c r="UPQ1" s="243"/>
      <c r="UPR1" s="243"/>
      <c r="UPS1" s="243"/>
      <c r="UPT1" s="243"/>
      <c r="UPU1" s="243"/>
      <c r="UPV1" s="243"/>
      <c r="UPW1" s="243"/>
      <c r="UPX1" s="243"/>
      <c r="UPY1" s="243"/>
      <c r="UPZ1" s="243"/>
      <c r="UQA1" s="243"/>
      <c r="UQB1" s="243"/>
      <c r="UQC1" s="243"/>
      <c r="UQD1" s="243"/>
      <c r="UQE1" s="243"/>
      <c r="UQF1" s="243"/>
      <c r="UQG1" s="243"/>
      <c r="UQH1" s="243"/>
      <c r="UQI1" s="243"/>
      <c r="UQJ1" s="243"/>
      <c r="UQK1" s="243"/>
      <c r="UQL1" s="243"/>
      <c r="UQM1" s="243"/>
      <c r="UQN1" s="243"/>
      <c r="UQO1" s="243"/>
      <c r="UQP1" s="243"/>
      <c r="UQQ1" s="243"/>
      <c r="UQR1" s="243"/>
      <c r="UQS1" s="243"/>
      <c r="UQT1" s="243"/>
      <c r="UQU1" s="243"/>
      <c r="UQV1" s="243"/>
      <c r="UQW1" s="243"/>
      <c r="UQX1" s="243"/>
      <c r="UQY1" s="243"/>
      <c r="UQZ1" s="243"/>
      <c r="URA1" s="243"/>
      <c r="URB1" s="243"/>
      <c r="URC1" s="243"/>
      <c r="URD1" s="243"/>
      <c r="URE1" s="243"/>
      <c r="URF1" s="243"/>
      <c r="URG1" s="243"/>
      <c r="URH1" s="243"/>
      <c r="URI1" s="243"/>
      <c r="URJ1" s="243"/>
      <c r="URK1" s="243"/>
      <c r="URL1" s="243"/>
      <c r="URM1" s="243"/>
      <c r="URN1" s="243"/>
      <c r="URO1" s="243"/>
      <c r="URP1" s="243"/>
      <c r="URQ1" s="243"/>
      <c r="URR1" s="243"/>
      <c r="URS1" s="243"/>
      <c r="URT1" s="243"/>
      <c r="URU1" s="243"/>
      <c r="URV1" s="243"/>
      <c r="URW1" s="243"/>
      <c r="URX1" s="243"/>
      <c r="URY1" s="243"/>
      <c r="URZ1" s="243"/>
      <c r="USA1" s="243"/>
      <c r="USB1" s="243"/>
      <c r="USC1" s="243"/>
      <c r="USD1" s="243"/>
      <c r="USE1" s="243"/>
      <c r="USF1" s="243"/>
      <c r="USG1" s="243"/>
      <c r="USH1" s="243"/>
      <c r="USI1" s="243"/>
      <c r="USJ1" s="243"/>
      <c r="USK1" s="243"/>
      <c r="USL1" s="243"/>
      <c r="USM1" s="243"/>
      <c r="USN1" s="243"/>
      <c r="USO1" s="243"/>
      <c r="USP1" s="243"/>
      <c r="USQ1" s="243"/>
      <c r="USR1" s="243"/>
      <c r="USS1" s="243"/>
      <c r="UST1" s="243"/>
      <c r="USU1" s="243"/>
      <c r="USV1" s="243"/>
      <c r="USW1" s="243"/>
      <c r="USX1" s="243"/>
      <c r="USY1" s="243"/>
      <c r="USZ1" s="243"/>
      <c r="UTA1" s="243"/>
      <c r="UTB1" s="243"/>
      <c r="UTC1" s="243"/>
      <c r="UTD1" s="243"/>
      <c r="UTE1" s="243"/>
      <c r="UTF1" s="243"/>
      <c r="UTG1" s="243"/>
      <c r="UTH1" s="243"/>
      <c r="UTI1" s="243"/>
      <c r="UTJ1" s="243"/>
      <c r="UTK1" s="243"/>
      <c r="UTL1" s="243"/>
      <c r="UTM1" s="243"/>
      <c r="UTN1" s="243"/>
      <c r="UTO1" s="243"/>
      <c r="UTP1" s="243"/>
      <c r="UTQ1" s="243"/>
      <c r="UTR1" s="243"/>
      <c r="UTS1" s="243"/>
      <c r="UTT1" s="243"/>
      <c r="UTU1" s="243"/>
      <c r="UTV1" s="243"/>
      <c r="UTW1" s="243"/>
      <c r="UTX1" s="243"/>
      <c r="UTY1" s="243"/>
      <c r="UTZ1" s="243"/>
      <c r="UUA1" s="243"/>
      <c r="UUB1" s="243"/>
      <c r="UUC1" s="243"/>
      <c r="UUD1" s="243"/>
      <c r="UUE1" s="243"/>
      <c r="UUF1" s="243"/>
      <c r="UUG1" s="243"/>
      <c r="UUH1" s="243"/>
      <c r="UUI1" s="243"/>
      <c r="UUJ1" s="243"/>
      <c r="UUK1" s="243"/>
      <c r="UUL1" s="243"/>
      <c r="UUM1" s="243"/>
      <c r="UUN1" s="243"/>
      <c r="UUO1" s="243"/>
      <c r="UUP1" s="243"/>
      <c r="UUQ1" s="243"/>
      <c r="UUR1" s="243"/>
      <c r="UUS1" s="243"/>
      <c r="UUT1" s="243"/>
      <c r="UUU1" s="243"/>
      <c r="UUV1" s="243"/>
      <c r="UUW1" s="243"/>
      <c r="UUX1" s="243"/>
      <c r="UUY1" s="243"/>
      <c r="UUZ1" s="243"/>
      <c r="UVA1" s="243"/>
      <c r="UVB1" s="243"/>
      <c r="UVC1" s="243"/>
      <c r="UVD1" s="243"/>
      <c r="UVE1" s="243"/>
      <c r="UVF1" s="243"/>
      <c r="UVG1" s="243"/>
      <c r="UVH1" s="243"/>
      <c r="UVI1" s="243"/>
      <c r="UVJ1" s="243"/>
      <c r="UVK1" s="243"/>
      <c r="UVL1" s="243"/>
      <c r="UVM1" s="243"/>
      <c r="UVN1" s="243"/>
      <c r="UVO1" s="243"/>
      <c r="UVP1" s="243"/>
      <c r="UVQ1" s="243"/>
      <c r="UVR1" s="243"/>
      <c r="UVS1" s="243"/>
      <c r="UVT1" s="243"/>
      <c r="UVU1" s="243"/>
      <c r="UVV1" s="243"/>
      <c r="UVW1" s="243"/>
      <c r="UVX1" s="243"/>
      <c r="UVY1" s="243"/>
      <c r="UVZ1" s="243"/>
      <c r="UWA1" s="243"/>
      <c r="UWB1" s="243"/>
      <c r="UWC1" s="243"/>
      <c r="UWD1" s="243"/>
      <c r="UWE1" s="243"/>
      <c r="UWF1" s="243"/>
      <c r="UWG1" s="243"/>
      <c r="UWH1" s="243"/>
      <c r="UWI1" s="243"/>
      <c r="UWJ1" s="243"/>
      <c r="UWK1" s="243"/>
      <c r="UWL1" s="243"/>
      <c r="UWM1" s="243"/>
      <c r="UWN1" s="243"/>
      <c r="UWO1" s="243"/>
      <c r="UWP1" s="243"/>
      <c r="UWQ1" s="243"/>
      <c r="UWR1" s="243"/>
      <c r="UWS1" s="243"/>
      <c r="UWT1" s="243"/>
      <c r="UWU1" s="243"/>
      <c r="UWV1" s="243"/>
      <c r="UWW1" s="243"/>
      <c r="UWX1" s="243"/>
      <c r="UWY1" s="243"/>
      <c r="UWZ1" s="243"/>
      <c r="UXA1" s="243"/>
      <c r="UXB1" s="243"/>
      <c r="UXC1" s="243"/>
      <c r="UXD1" s="243"/>
      <c r="UXE1" s="243"/>
      <c r="UXF1" s="243"/>
      <c r="UXG1" s="243"/>
      <c r="UXH1" s="243"/>
      <c r="UXI1" s="243"/>
      <c r="UXJ1" s="243"/>
      <c r="UXK1" s="243"/>
      <c r="UXL1" s="243"/>
      <c r="UXM1" s="243"/>
      <c r="UXN1" s="243"/>
      <c r="UXO1" s="243"/>
      <c r="UXP1" s="243"/>
      <c r="UXQ1" s="243"/>
      <c r="UXR1" s="243"/>
      <c r="UXS1" s="243"/>
      <c r="UXT1" s="243"/>
      <c r="UXU1" s="243"/>
      <c r="UXV1" s="243"/>
      <c r="UXW1" s="243"/>
      <c r="UXX1" s="243"/>
      <c r="UXY1" s="243"/>
      <c r="UXZ1" s="243"/>
      <c r="UYA1" s="243"/>
      <c r="UYB1" s="243"/>
      <c r="UYC1" s="243"/>
      <c r="UYD1" s="243"/>
      <c r="UYE1" s="243"/>
      <c r="UYF1" s="243"/>
      <c r="UYG1" s="243"/>
      <c r="UYH1" s="243"/>
      <c r="UYI1" s="243"/>
      <c r="UYJ1" s="243"/>
      <c r="UYK1" s="243"/>
      <c r="UYL1" s="243"/>
      <c r="UYM1" s="243"/>
      <c r="UYN1" s="243"/>
      <c r="UYO1" s="243"/>
      <c r="UYP1" s="243"/>
      <c r="UYQ1" s="243"/>
      <c r="UYR1" s="243"/>
      <c r="UYS1" s="243"/>
      <c r="UYT1" s="243"/>
      <c r="UYU1" s="243"/>
      <c r="UYV1" s="243"/>
      <c r="UYW1" s="243"/>
      <c r="UYX1" s="243"/>
      <c r="UYY1" s="243"/>
      <c r="UYZ1" s="243"/>
      <c r="UZA1" s="243"/>
      <c r="UZB1" s="243"/>
      <c r="UZC1" s="243"/>
      <c r="UZD1" s="243"/>
      <c r="UZE1" s="243"/>
      <c r="UZF1" s="243"/>
      <c r="UZG1" s="243"/>
      <c r="UZH1" s="243"/>
      <c r="UZI1" s="243"/>
      <c r="UZJ1" s="243"/>
      <c r="UZK1" s="243"/>
      <c r="UZL1" s="243"/>
      <c r="UZM1" s="243"/>
      <c r="UZN1" s="243"/>
      <c r="UZO1" s="243"/>
      <c r="UZP1" s="243"/>
      <c r="UZQ1" s="243"/>
      <c r="UZR1" s="243"/>
      <c r="UZS1" s="243"/>
      <c r="UZT1" s="243"/>
      <c r="UZU1" s="243"/>
      <c r="UZV1" s="243"/>
      <c r="UZW1" s="243"/>
      <c r="UZX1" s="243"/>
      <c r="UZY1" s="243"/>
      <c r="UZZ1" s="243"/>
      <c r="VAA1" s="243"/>
      <c r="VAB1" s="243"/>
      <c r="VAC1" s="243"/>
      <c r="VAD1" s="243"/>
      <c r="VAE1" s="243"/>
      <c r="VAF1" s="243"/>
      <c r="VAG1" s="243"/>
      <c r="VAH1" s="243"/>
      <c r="VAI1" s="243"/>
      <c r="VAJ1" s="243"/>
      <c r="VAK1" s="243"/>
      <c r="VAL1" s="243"/>
      <c r="VAM1" s="243"/>
      <c r="VAN1" s="243"/>
      <c r="VAO1" s="243"/>
      <c r="VAP1" s="243"/>
      <c r="VAQ1" s="243"/>
      <c r="VAR1" s="243"/>
      <c r="VAS1" s="243"/>
      <c r="VAT1" s="243"/>
      <c r="VAU1" s="243"/>
      <c r="VAV1" s="243"/>
      <c r="VAW1" s="243"/>
      <c r="VAX1" s="243"/>
      <c r="VAY1" s="243"/>
      <c r="VAZ1" s="243"/>
      <c r="VBA1" s="243"/>
      <c r="VBB1" s="243"/>
      <c r="VBC1" s="243"/>
      <c r="VBD1" s="243"/>
      <c r="VBE1" s="243"/>
      <c r="VBF1" s="243"/>
      <c r="VBG1" s="243"/>
      <c r="VBH1" s="243"/>
      <c r="VBI1" s="243"/>
      <c r="VBJ1" s="243"/>
      <c r="VBK1" s="243"/>
      <c r="VBL1" s="243"/>
      <c r="VBM1" s="243"/>
      <c r="VBN1" s="243"/>
      <c r="VBO1" s="243"/>
      <c r="VBP1" s="243"/>
      <c r="VBQ1" s="243"/>
      <c r="VBR1" s="243"/>
      <c r="VBS1" s="243"/>
      <c r="VBT1" s="243"/>
      <c r="VBU1" s="243"/>
      <c r="VBV1" s="243"/>
      <c r="VBW1" s="243"/>
      <c r="VBX1" s="243"/>
      <c r="VBY1" s="243"/>
      <c r="VBZ1" s="243"/>
      <c r="VCA1" s="243"/>
      <c r="VCB1" s="243"/>
      <c r="VCC1" s="243"/>
      <c r="VCD1" s="243"/>
      <c r="VCE1" s="243"/>
      <c r="VCF1" s="243"/>
      <c r="VCG1" s="243"/>
      <c r="VCH1" s="243"/>
      <c r="VCI1" s="243"/>
      <c r="VCJ1" s="243"/>
      <c r="VCK1" s="243"/>
      <c r="VCL1" s="243"/>
      <c r="VCM1" s="243"/>
      <c r="VCN1" s="243"/>
      <c r="VCO1" s="243"/>
      <c r="VCP1" s="243"/>
      <c r="VCQ1" s="243"/>
      <c r="VCR1" s="243"/>
      <c r="VCS1" s="243"/>
      <c r="VCT1" s="243"/>
      <c r="VCU1" s="243"/>
      <c r="VCV1" s="243"/>
      <c r="VCW1" s="243"/>
      <c r="VCX1" s="243"/>
      <c r="VCY1" s="243"/>
      <c r="VCZ1" s="243"/>
      <c r="VDA1" s="243"/>
      <c r="VDB1" s="243"/>
      <c r="VDC1" s="243"/>
      <c r="VDD1" s="243"/>
      <c r="VDE1" s="243"/>
      <c r="VDF1" s="243"/>
      <c r="VDG1" s="243"/>
      <c r="VDH1" s="243"/>
      <c r="VDI1" s="243"/>
      <c r="VDJ1" s="243"/>
      <c r="VDK1" s="243"/>
      <c r="VDL1" s="243"/>
      <c r="VDM1" s="243"/>
      <c r="VDN1" s="243"/>
      <c r="VDO1" s="243"/>
      <c r="VDP1" s="243"/>
      <c r="VDQ1" s="243"/>
      <c r="VDR1" s="243"/>
      <c r="VDS1" s="243"/>
      <c r="VDT1" s="243"/>
      <c r="VDU1" s="243"/>
      <c r="VDV1" s="243"/>
      <c r="VDW1" s="243"/>
      <c r="VDX1" s="243"/>
      <c r="VDY1" s="243"/>
      <c r="VDZ1" s="243"/>
      <c r="VEA1" s="243"/>
      <c r="VEB1" s="243"/>
      <c r="VEC1" s="243"/>
      <c r="VED1" s="243"/>
      <c r="VEE1" s="243"/>
      <c r="VEF1" s="243"/>
      <c r="VEG1" s="243"/>
      <c r="VEH1" s="243"/>
      <c r="VEI1" s="243"/>
      <c r="VEJ1" s="243"/>
      <c r="VEK1" s="243"/>
      <c r="VEL1" s="243"/>
      <c r="VEM1" s="243"/>
      <c r="VEN1" s="243"/>
      <c r="VEO1" s="243"/>
      <c r="VEP1" s="243"/>
      <c r="VEQ1" s="243"/>
      <c r="VER1" s="243"/>
      <c r="VES1" s="243"/>
      <c r="VET1" s="243"/>
      <c r="VEU1" s="243"/>
      <c r="VEV1" s="243"/>
      <c r="VEW1" s="243"/>
      <c r="VEX1" s="243"/>
      <c r="VEY1" s="243"/>
      <c r="VEZ1" s="243"/>
      <c r="VFA1" s="243"/>
      <c r="VFB1" s="243"/>
      <c r="VFC1" s="243"/>
      <c r="VFD1" s="243"/>
      <c r="VFE1" s="243"/>
      <c r="VFF1" s="243"/>
      <c r="VFG1" s="243"/>
      <c r="VFH1" s="243"/>
      <c r="VFI1" s="243"/>
      <c r="VFJ1" s="243"/>
      <c r="VFK1" s="243"/>
      <c r="VFL1" s="243"/>
      <c r="VFM1" s="243"/>
      <c r="VFN1" s="243"/>
      <c r="VFO1" s="243"/>
      <c r="VFP1" s="243"/>
      <c r="VFQ1" s="243"/>
      <c r="VFR1" s="243"/>
      <c r="VFS1" s="243"/>
      <c r="VFT1" s="243"/>
      <c r="VFU1" s="243"/>
      <c r="VFV1" s="243"/>
      <c r="VFW1" s="243"/>
      <c r="VFX1" s="243"/>
      <c r="VFY1" s="243"/>
      <c r="VFZ1" s="243"/>
      <c r="VGA1" s="243"/>
      <c r="VGB1" s="243"/>
      <c r="VGC1" s="243"/>
      <c r="VGD1" s="243"/>
      <c r="VGE1" s="243"/>
      <c r="VGF1" s="243"/>
      <c r="VGG1" s="243"/>
      <c r="VGH1" s="243"/>
      <c r="VGI1" s="243"/>
      <c r="VGJ1" s="243"/>
      <c r="VGK1" s="243"/>
      <c r="VGL1" s="243"/>
      <c r="VGM1" s="243"/>
      <c r="VGN1" s="243"/>
      <c r="VGO1" s="243"/>
      <c r="VGP1" s="243"/>
      <c r="VGQ1" s="243"/>
      <c r="VGR1" s="243"/>
      <c r="VGS1" s="243"/>
      <c r="VGT1" s="243"/>
      <c r="VGU1" s="243"/>
      <c r="VGV1" s="243"/>
      <c r="VGW1" s="243"/>
      <c r="VGX1" s="243"/>
      <c r="VGY1" s="243"/>
      <c r="VGZ1" s="243"/>
      <c r="VHA1" s="243"/>
      <c r="VHB1" s="243"/>
      <c r="VHC1" s="243"/>
      <c r="VHD1" s="243"/>
      <c r="VHE1" s="243"/>
      <c r="VHF1" s="243"/>
      <c r="VHG1" s="243"/>
      <c r="VHH1" s="243"/>
      <c r="VHI1" s="243"/>
      <c r="VHJ1" s="243"/>
      <c r="VHK1" s="243"/>
      <c r="VHL1" s="243"/>
      <c r="VHM1" s="243"/>
      <c r="VHN1" s="243"/>
      <c r="VHO1" s="243"/>
      <c r="VHP1" s="243"/>
      <c r="VHQ1" s="243"/>
      <c r="VHR1" s="243"/>
      <c r="VHS1" s="243"/>
      <c r="VHT1" s="243"/>
      <c r="VHU1" s="243"/>
      <c r="VHV1" s="243"/>
      <c r="VHW1" s="243"/>
      <c r="VHX1" s="243"/>
      <c r="VHY1" s="243"/>
      <c r="VHZ1" s="243"/>
      <c r="VIA1" s="243"/>
      <c r="VIB1" s="243"/>
      <c r="VIC1" s="243"/>
      <c r="VID1" s="243"/>
      <c r="VIE1" s="243"/>
      <c r="VIF1" s="243"/>
      <c r="VIG1" s="243"/>
      <c r="VIH1" s="243"/>
      <c r="VII1" s="243"/>
      <c r="VIJ1" s="243"/>
      <c r="VIK1" s="243"/>
      <c r="VIL1" s="243"/>
      <c r="VIM1" s="243"/>
      <c r="VIN1" s="243"/>
      <c r="VIO1" s="243"/>
      <c r="VIP1" s="243"/>
      <c r="VIQ1" s="243"/>
      <c r="VIR1" s="243"/>
      <c r="VIS1" s="243"/>
      <c r="VIT1" s="243"/>
      <c r="VIU1" s="243"/>
      <c r="VIV1" s="243"/>
      <c r="VIW1" s="243"/>
      <c r="VIX1" s="243"/>
      <c r="VIY1" s="243"/>
      <c r="VIZ1" s="243"/>
      <c r="VJA1" s="243"/>
      <c r="VJB1" s="243"/>
      <c r="VJC1" s="243"/>
      <c r="VJD1" s="243"/>
      <c r="VJE1" s="243"/>
      <c r="VJF1" s="243"/>
      <c r="VJG1" s="243"/>
      <c r="VJH1" s="243"/>
      <c r="VJI1" s="243"/>
      <c r="VJJ1" s="243"/>
      <c r="VJK1" s="243"/>
      <c r="VJL1" s="243"/>
      <c r="VJM1" s="243"/>
      <c r="VJN1" s="243"/>
      <c r="VJO1" s="243"/>
      <c r="VJP1" s="243"/>
      <c r="VJQ1" s="243"/>
      <c r="VJR1" s="243"/>
      <c r="VJS1" s="243"/>
      <c r="VJT1" s="243"/>
      <c r="VJU1" s="243"/>
      <c r="VJV1" s="243"/>
      <c r="VJW1" s="243"/>
      <c r="VJX1" s="243"/>
      <c r="VJY1" s="243"/>
      <c r="VJZ1" s="243"/>
      <c r="VKA1" s="243"/>
      <c r="VKB1" s="243"/>
      <c r="VKC1" s="243"/>
      <c r="VKD1" s="243"/>
      <c r="VKE1" s="243"/>
      <c r="VKF1" s="243"/>
      <c r="VKG1" s="243"/>
      <c r="VKH1" s="243"/>
      <c r="VKI1" s="243"/>
      <c r="VKJ1" s="243"/>
      <c r="VKK1" s="243"/>
      <c r="VKL1" s="243"/>
      <c r="VKM1" s="243"/>
      <c r="VKN1" s="243"/>
      <c r="VKO1" s="243"/>
      <c r="VKP1" s="243"/>
      <c r="VKQ1" s="243"/>
      <c r="VKR1" s="243"/>
      <c r="VKS1" s="243"/>
      <c r="VKT1" s="243"/>
      <c r="VKU1" s="243"/>
      <c r="VKV1" s="243"/>
      <c r="VKW1" s="243"/>
      <c r="VKX1" s="243"/>
      <c r="VKY1" s="243"/>
      <c r="VKZ1" s="243"/>
      <c r="VLA1" s="243"/>
      <c r="VLB1" s="243"/>
      <c r="VLC1" s="243"/>
      <c r="VLD1" s="243"/>
      <c r="VLE1" s="243"/>
      <c r="VLF1" s="243"/>
      <c r="VLG1" s="243"/>
      <c r="VLH1" s="243"/>
      <c r="VLI1" s="243"/>
      <c r="VLJ1" s="243"/>
      <c r="VLK1" s="243"/>
      <c r="VLL1" s="243"/>
      <c r="VLM1" s="243"/>
      <c r="VLN1" s="243"/>
      <c r="VLO1" s="243"/>
      <c r="VLP1" s="243"/>
      <c r="VLQ1" s="243"/>
      <c r="VLR1" s="243"/>
      <c r="VLS1" s="243"/>
      <c r="VLT1" s="243"/>
      <c r="VLU1" s="243"/>
      <c r="VLV1" s="243"/>
      <c r="VLW1" s="243"/>
      <c r="VLX1" s="243"/>
      <c r="VLY1" s="243"/>
      <c r="VLZ1" s="243"/>
      <c r="VMA1" s="243"/>
      <c r="VMB1" s="243"/>
      <c r="VMC1" s="243"/>
      <c r="VMD1" s="243"/>
      <c r="VME1" s="243"/>
      <c r="VMF1" s="243"/>
      <c r="VMG1" s="243"/>
      <c r="VMH1" s="243"/>
      <c r="VMI1" s="243"/>
      <c r="VMJ1" s="243"/>
      <c r="VMK1" s="243"/>
      <c r="VML1" s="243"/>
      <c r="VMM1" s="243"/>
      <c r="VMN1" s="243"/>
      <c r="VMO1" s="243"/>
      <c r="VMP1" s="243"/>
      <c r="VMQ1" s="243"/>
      <c r="VMR1" s="243"/>
      <c r="VMS1" s="243"/>
      <c r="VMT1" s="243"/>
      <c r="VMU1" s="243"/>
      <c r="VMV1" s="243"/>
      <c r="VMW1" s="243"/>
      <c r="VMX1" s="243"/>
      <c r="VMY1" s="243"/>
      <c r="VMZ1" s="243"/>
      <c r="VNA1" s="243"/>
      <c r="VNB1" s="243"/>
      <c r="VNC1" s="243"/>
      <c r="VND1" s="243"/>
      <c r="VNE1" s="243"/>
      <c r="VNF1" s="243"/>
      <c r="VNG1" s="243"/>
      <c r="VNH1" s="243"/>
      <c r="VNI1" s="243"/>
      <c r="VNJ1" s="243"/>
      <c r="VNK1" s="243"/>
      <c r="VNL1" s="243"/>
      <c r="VNM1" s="243"/>
      <c r="VNN1" s="243"/>
      <c r="VNO1" s="243"/>
      <c r="VNP1" s="243"/>
      <c r="VNQ1" s="243"/>
      <c r="VNR1" s="243"/>
      <c r="VNS1" s="243"/>
      <c r="VNT1" s="243"/>
      <c r="VNU1" s="243"/>
      <c r="VNV1" s="243"/>
      <c r="VNW1" s="243"/>
      <c r="VNX1" s="243"/>
      <c r="VNY1" s="243"/>
      <c r="VNZ1" s="243"/>
      <c r="VOA1" s="243"/>
      <c r="VOB1" s="243"/>
      <c r="VOC1" s="243"/>
      <c r="VOD1" s="243"/>
      <c r="VOE1" s="243"/>
      <c r="VOF1" s="243"/>
      <c r="VOG1" s="243"/>
      <c r="VOH1" s="243"/>
      <c r="VOI1" s="243"/>
      <c r="VOJ1" s="243"/>
      <c r="VOK1" s="243"/>
      <c r="VOL1" s="243"/>
      <c r="VOM1" s="243"/>
      <c r="VON1" s="243"/>
      <c r="VOO1" s="243"/>
      <c r="VOP1" s="243"/>
      <c r="VOQ1" s="243"/>
      <c r="VOR1" s="243"/>
      <c r="VOS1" s="243"/>
      <c r="VOT1" s="243"/>
      <c r="VOU1" s="243"/>
      <c r="VOV1" s="243"/>
      <c r="VOW1" s="243"/>
      <c r="VOX1" s="243"/>
      <c r="VOY1" s="243"/>
      <c r="VOZ1" s="243"/>
      <c r="VPA1" s="243"/>
      <c r="VPB1" s="243"/>
      <c r="VPC1" s="243"/>
      <c r="VPD1" s="243"/>
      <c r="VPE1" s="243"/>
      <c r="VPF1" s="243"/>
      <c r="VPG1" s="243"/>
      <c r="VPH1" s="243"/>
      <c r="VPI1" s="243"/>
      <c r="VPJ1" s="243"/>
      <c r="VPK1" s="243"/>
      <c r="VPL1" s="243"/>
      <c r="VPM1" s="243"/>
      <c r="VPN1" s="243"/>
      <c r="VPO1" s="243"/>
      <c r="VPP1" s="243"/>
      <c r="VPQ1" s="243"/>
      <c r="VPR1" s="243"/>
      <c r="VPS1" s="243"/>
      <c r="VPT1" s="243"/>
      <c r="VPU1" s="243"/>
      <c r="VPV1" s="243"/>
      <c r="VPW1" s="243"/>
      <c r="VPX1" s="243"/>
      <c r="VPY1" s="243"/>
      <c r="VPZ1" s="243"/>
      <c r="VQA1" s="243"/>
      <c r="VQB1" s="243"/>
      <c r="VQC1" s="243"/>
      <c r="VQD1" s="243"/>
      <c r="VQE1" s="243"/>
      <c r="VQF1" s="243"/>
      <c r="VQG1" s="243"/>
      <c r="VQH1" s="243"/>
      <c r="VQI1" s="243"/>
      <c r="VQJ1" s="243"/>
      <c r="VQK1" s="243"/>
      <c r="VQL1" s="243"/>
      <c r="VQM1" s="243"/>
      <c r="VQN1" s="243"/>
      <c r="VQO1" s="243"/>
      <c r="VQP1" s="243"/>
      <c r="VQQ1" s="243"/>
      <c r="VQR1" s="243"/>
      <c r="VQS1" s="243"/>
      <c r="VQT1" s="243"/>
      <c r="VQU1" s="243"/>
      <c r="VQV1" s="243"/>
      <c r="VQW1" s="243"/>
      <c r="VQX1" s="243"/>
      <c r="VQY1" s="243"/>
      <c r="VQZ1" s="243"/>
      <c r="VRA1" s="243"/>
      <c r="VRB1" s="243"/>
      <c r="VRC1" s="243"/>
      <c r="VRD1" s="243"/>
      <c r="VRE1" s="243"/>
      <c r="VRF1" s="243"/>
      <c r="VRG1" s="243"/>
      <c r="VRH1" s="243"/>
      <c r="VRI1" s="243"/>
      <c r="VRJ1" s="243"/>
      <c r="VRK1" s="243"/>
      <c r="VRL1" s="243"/>
      <c r="VRM1" s="243"/>
      <c r="VRN1" s="243"/>
      <c r="VRO1" s="243"/>
      <c r="VRP1" s="243"/>
      <c r="VRQ1" s="243"/>
      <c r="VRR1" s="243"/>
      <c r="VRS1" s="243"/>
      <c r="VRT1" s="243"/>
      <c r="VRU1" s="243"/>
      <c r="VRV1" s="243"/>
      <c r="VRW1" s="243"/>
      <c r="VRX1" s="243"/>
      <c r="VRY1" s="243"/>
      <c r="VRZ1" s="243"/>
      <c r="VSA1" s="243"/>
      <c r="VSB1" s="243"/>
      <c r="VSC1" s="243"/>
      <c r="VSD1" s="243"/>
      <c r="VSE1" s="243"/>
      <c r="VSF1" s="243"/>
      <c r="VSG1" s="243"/>
      <c r="VSH1" s="243"/>
      <c r="VSI1" s="243"/>
      <c r="VSJ1" s="243"/>
      <c r="VSK1" s="243"/>
      <c r="VSL1" s="243"/>
      <c r="VSM1" s="243"/>
      <c r="VSN1" s="243"/>
      <c r="VSO1" s="243"/>
      <c r="VSP1" s="243"/>
      <c r="VSQ1" s="243"/>
      <c r="VSR1" s="243"/>
      <c r="VSS1" s="243"/>
      <c r="VST1" s="243"/>
      <c r="VSU1" s="243"/>
      <c r="VSV1" s="243"/>
      <c r="VSW1" s="243"/>
      <c r="VSX1" s="243"/>
      <c r="VSY1" s="243"/>
      <c r="VSZ1" s="243"/>
      <c r="VTA1" s="243"/>
      <c r="VTB1" s="243"/>
      <c r="VTC1" s="243"/>
      <c r="VTD1" s="243"/>
      <c r="VTE1" s="243"/>
      <c r="VTF1" s="243"/>
      <c r="VTG1" s="243"/>
      <c r="VTH1" s="243"/>
      <c r="VTI1" s="243"/>
      <c r="VTJ1" s="243"/>
      <c r="VTK1" s="243"/>
      <c r="VTL1" s="243"/>
      <c r="VTM1" s="243"/>
      <c r="VTN1" s="243"/>
      <c r="VTO1" s="243"/>
      <c r="VTP1" s="243"/>
      <c r="VTQ1" s="243"/>
      <c r="VTR1" s="243"/>
      <c r="VTS1" s="243"/>
      <c r="VTT1" s="243"/>
      <c r="VTU1" s="243"/>
      <c r="VTV1" s="243"/>
      <c r="VTW1" s="243"/>
      <c r="VTX1" s="243"/>
      <c r="VTY1" s="243"/>
      <c r="VTZ1" s="243"/>
      <c r="VUA1" s="243"/>
      <c r="VUB1" s="243"/>
      <c r="VUC1" s="243"/>
      <c r="VUD1" s="243"/>
      <c r="VUE1" s="243"/>
      <c r="VUF1" s="243"/>
      <c r="VUG1" s="243"/>
      <c r="VUH1" s="243"/>
      <c r="VUI1" s="243"/>
      <c r="VUJ1" s="243"/>
      <c r="VUK1" s="243"/>
      <c r="VUL1" s="243"/>
      <c r="VUM1" s="243"/>
      <c r="VUN1" s="243"/>
      <c r="VUO1" s="243"/>
      <c r="VUP1" s="243"/>
      <c r="VUQ1" s="243"/>
      <c r="VUR1" s="243"/>
      <c r="VUS1" s="243"/>
      <c r="VUT1" s="243"/>
      <c r="VUU1" s="243"/>
      <c r="VUV1" s="243"/>
      <c r="VUW1" s="243"/>
      <c r="VUX1" s="243"/>
      <c r="VUY1" s="243"/>
      <c r="VUZ1" s="243"/>
      <c r="VVA1" s="243"/>
      <c r="VVB1" s="243"/>
      <c r="VVC1" s="243"/>
      <c r="VVD1" s="243"/>
      <c r="VVE1" s="243"/>
      <c r="VVF1" s="243"/>
      <c r="VVG1" s="243"/>
      <c r="VVH1" s="243"/>
      <c r="VVI1" s="243"/>
      <c r="VVJ1" s="243"/>
      <c r="VVK1" s="243"/>
      <c r="VVL1" s="243"/>
      <c r="VVM1" s="243"/>
      <c r="VVN1" s="243"/>
      <c r="VVO1" s="243"/>
      <c r="VVP1" s="243"/>
      <c r="VVQ1" s="243"/>
      <c r="VVR1" s="243"/>
      <c r="VVS1" s="243"/>
      <c r="VVT1" s="243"/>
      <c r="VVU1" s="243"/>
      <c r="VVV1" s="243"/>
      <c r="VVW1" s="243"/>
      <c r="VVX1" s="243"/>
      <c r="VVY1" s="243"/>
      <c r="VVZ1" s="243"/>
      <c r="VWA1" s="243"/>
      <c r="VWB1" s="243"/>
      <c r="VWC1" s="243"/>
      <c r="VWD1" s="243"/>
      <c r="VWE1" s="243"/>
      <c r="VWF1" s="243"/>
      <c r="VWG1" s="243"/>
      <c r="VWH1" s="243"/>
      <c r="VWI1" s="243"/>
      <c r="VWJ1" s="243"/>
      <c r="VWK1" s="243"/>
      <c r="VWL1" s="243"/>
      <c r="VWM1" s="243"/>
      <c r="VWN1" s="243"/>
      <c r="VWO1" s="243"/>
      <c r="VWP1" s="243"/>
      <c r="VWQ1" s="243"/>
      <c r="VWR1" s="243"/>
      <c r="VWS1" s="243"/>
      <c r="VWT1" s="243"/>
      <c r="VWU1" s="243"/>
      <c r="VWV1" s="243"/>
      <c r="VWW1" s="243"/>
      <c r="VWX1" s="243"/>
      <c r="VWY1" s="243"/>
      <c r="VWZ1" s="243"/>
      <c r="VXA1" s="243"/>
      <c r="VXB1" s="243"/>
      <c r="VXC1" s="243"/>
      <c r="VXD1" s="243"/>
      <c r="VXE1" s="243"/>
      <c r="VXF1" s="243"/>
      <c r="VXG1" s="243"/>
      <c r="VXH1" s="243"/>
      <c r="VXI1" s="243"/>
      <c r="VXJ1" s="243"/>
      <c r="VXK1" s="243"/>
      <c r="VXL1" s="243"/>
      <c r="VXM1" s="243"/>
      <c r="VXN1" s="243"/>
      <c r="VXO1" s="243"/>
      <c r="VXP1" s="243"/>
      <c r="VXQ1" s="243"/>
      <c r="VXR1" s="243"/>
      <c r="VXS1" s="243"/>
      <c r="VXT1" s="243"/>
      <c r="VXU1" s="243"/>
      <c r="VXV1" s="243"/>
      <c r="VXW1" s="243"/>
      <c r="VXX1" s="243"/>
      <c r="VXY1" s="243"/>
      <c r="VXZ1" s="243"/>
      <c r="VYA1" s="243"/>
      <c r="VYB1" s="243"/>
      <c r="VYC1" s="243"/>
      <c r="VYD1" s="243"/>
      <c r="VYE1" s="243"/>
      <c r="VYF1" s="243"/>
      <c r="VYG1" s="243"/>
      <c r="VYH1" s="243"/>
      <c r="VYI1" s="243"/>
      <c r="VYJ1" s="243"/>
      <c r="VYK1" s="243"/>
      <c r="VYL1" s="243"/>
      <c r="VYM1" s="243"/>
      <c r="VYN1" s="243"/>
      <c r="VYO1" s="243"/>
      <c r="VYP1" s="243"/>
      <c r="VYQ1" s="243"/>
      <c r="VYR1" s="243"/>
      <c r="VYS1" s="243"/>
      <c r="VYT1" s="243"/>
      <c r="VYU1" s="243"/>
      <c r="VYV1" s="243"/>
      <c r="VYW1" s="243"/>
      <c r="VYX1" s="243"/>
      <c r="VYY1" s="243"/>
      <c r="VYZ1" s="243"/>
      <c r="VZA1" s="243"/>
      <c r="VZB1" s="243"/>
      <c r="VZC1" s="243"/>
      <c r="VZD1" s="243"/>
      <c r="VZE1" s="243"/>
      <c r="VZF1" s="243"/>
      <c r="VZG1" s="243"/>
      <c r="VZH1" s="243"/>
      <c r="VZI1" s="243"/>
      <c r="VZJ1" s="243"/>
      <c r="VZK1" s="243"/>
      <c r="VZL1" s="243"/>
      <c r="VZM1" s="243"/>
      <c r="VZN1" s="243"/>
      <c r="VZO1" s="243"/>
      <c r="VZP1" s="243"/>
      <c r="VZQ1" s="243"/>
      <c r="VZR1" s="243"/>
      <c r="VZS1" s="243"/>
      <c r="VZT1" s="243"/>
      <c r="VZU1" s="243"/>
      <c r="VZV1" s="243"/>
      <c r="VZW1" s="243"/>
      <c r="VZX1" s="243"/>
      <c r="VZY1" s="243"/>
      <c r="VZZ1" s="243"/>
      <c r="WAA1" s="243"/>
      <c r="WAB1" s="243"/>
      <c r="WAC1" s="243"/>
      <c r="WAD1" s="243"/>
      <c r="WAE1" s="243"/>
      <c r="WAF1" s="243"/>
      <c r="WAG1" s="243"/>
      <c r="WAH1" s="243"/>
      <c r="WAI1" s="243"/>
      <c r="WAJ1" s="243"/>
      <c r="WAK1" s="243"/>
      <c r="WAL1" s="243"/>
      <c r="WAM1" s="243"/>
      <c r="WAN1" s="243"/>
      <c r="WAO1" s="243"/>
      <c r="WAP1" s="243"/>
      <c r="WAQ1" s="243"/>
      <c r="WAR1" s="243"/>
      <c r="WAS1" s="243"/>
      <c r="WAT1" s="243"/>
      <c r="WAU1" s="243"/>
      <c r="WAV1" s="243"/>
      <c r="WAW1" s="243"/>
      <c r="WAX1" s="243"/>
      <c r="WAY1" s="243"/>
      <c r="WAZ1" s="243"/>
      <c r="WBA1" s="243"/>
      <c r="WBB1" s="243"/>
      <c r="WBC1" s="243"/>
      <c r="WBD1" s="243"/>
      <c r="WBE1" s="243"/>
      <c r="WBF1" s="243"/>
      <c r="WBG1" s="243"/>
      <c r="WBH1" s="243"/>
      <c r="WBI1" s="243"/>
      <c r="WBJ1" s="243"/>
      <c r="WBK1" s="243"/>
      <c r="WBL1" s="243"/>
      <c r="WBM1" s="243"/>
      <c r="WBN1" s="243"/>
      <c r="WBO1" s="243"/>
      <c r="WBP1" s="243"/>
      <c r="WBQ1" s="243"/>
      <c r="WBR1" s="243"/>
      <c r="WBS1" s="243"/>
      <c r="WBT1" s="243"/>
      <c r="WBU1" s="243"/>
      <c r="WBV1" s="243"/>
      <c r="WBW1" s="243"/>
      <c r="WBX1" s="243"/>
      <c r="WBY1" s="243"/>
      <c r="WBZ1" s="243"/>
      <c r="WCA1" s="243"/>
      <c r="WCB1" s="243"/>
      <c r="WCC1" s="243"/>
      <c r="WCD1" s="243"/>
      <c r="WCE1" s="243"/>
      <c r="WCF1" s="243"/>
      <c r="WCG1" s="243"/>
      <c r="WCH1" s="243"/>
      <c r="WCI1" s="243"/>
      <c r="WCJ1" s="243"/>
      <c r="WCK1" s="243"/>
      <c r="WCL1" s="243"/>
      <c r="WCM1" s="243"/>
      <c r="WCN1" s="243"/>
      <c r="WCO1" s="243"/>
      <c r="WCP1" s="243"/>
      <c r="WCQ1" s="243"/>
      <c r="WCR1" s="243"/>
      <c r="WCS1" s="243"/>
      <c r="WCT1" s="243"/>
      <c r="WCU1" s="243"/>
      <c r="WCV1" s="243"/>
      <c r="WCW1" s="243"/>
      <c r="WCX1" s="243"/>
      <c r="WCY1" s="243"/>
      <c r="WCZ1" s="243"/>
      <c r="WDA1" s="243"/>
      <c r="WDB1" s="243"/>
      <c r="WDC1" s="243"/>
      <c r="WDD1" s="243"/>
      <c r="WDE1" s="243"/>
      <c r="WDF1" s="243"/>
      <c r="WDG1" s="243"/>
      <c r="WDH1" s="243"/>
      <c r="WDI1" s="243"/>
      <c r="WDJ1" s="243"/>
      <c r="WDK1" s="243"/>
      <c r="WDL1" s="243"/>
      <c r="WDM1" s="243"/>
      <c r="WDN1" s="243"/>
      <c r="WDO1" s="243"/>
      <c r="WDP1" s="243"/>
      <c r="WDQ1" s="243"/>
      <c r="WDR1" s="243"/>
      <c r="WDS1" s="243"/>
      <c r="WDT1" s="243"/>
      <c r="WDU1" s="243"/>
      <c r="WDV1" s="243"/>
      <c r="WDW1" s="243"/>
      <c r="WDX1" s="243"/>
      <c r="WDY1" s="243"/>
      <c r="WDZ1" s="243"/>
      <c r="WEA1" s="243"/>
      <c r="WEB1" s="243"/>
      <c r="WEC1" s="243"/>
      <c r="WED1" s="243"/>
      <c r="WEE1" s="243"/>
      <c r="WEF1" s="243"/>
      <c r="WEG1" s="243"/>
      <c r="WEH1" s="243"/>
      <c r="WEI1" s="243"/>
      <c r="WEJ1" s="243"/>
      <c r="WEK1" s="243"/>
      <c r="WEL1" s="243"/>
      <c r="WEM1" s="243"/>
      <c r="WEN1" s="243"/>
      <c r="WEO1" s="243"/>
      <c r="WEP1" s="243"/>
      <c r="WEQ1" s="243"/>
      <c r="WER1" s="243"/>
      <c r="WES1" s="243"/>
      <c r="WET1" s="243"/>
      <c r="WEU1" s="243"/>
      <c r="WEV1" s="243"/>
      <c r="WEW1" s="243"/>
      <c r="WEX1" s="243"/>
      <c r="WEY1" s="243"/>
      <c r="WEZ1" s="243"/>
      <c r="WFA1" s="243"/>
      <c r="WFB1" s="243"/>
      <c r="WFC1" s="243"/>
      <c r="WFD1" s="243"/>
      <c r="WFE1" s="243"/>
      <c r="WFF1" s="243"/>
      <c r="WFG1" s="243"/>
      <c r="WFH1" s="243"/>
      <c r="WFI1" s="243"/>
      <c r="WFJ1" s="243"/>
      <c r="WFK1" s="243"/>
      <c r="WFL1" s="243"/>
      <c r="WFM1" s="243"/>
      <c r="WFN1" s="243"/>
      <c r="WFO1" s="243"/>
      <c r="WFP1" s="243"/>
      <c r="WFQ1" s="243"/>
      <c r="WFR1" s="243"/>
      <c r="WFS1" s="243"/>
      <c r="WFT1" s="243"/>
      <c r="WFU1" s="243"/>
      <c r="WFV1" s="243"/>
      <c r="WFW1" s="243"/>
      <c r="WFX1" s="243"/>
      <c r="WFY1" s="243"/>
      <c r="WFZ1" s="243"/>
      <c r="WGA1" s="243"/>
      <c r="WGB1" s="243"/>
      <c r="WGC1" s="243"/>
      <c r="WGD1" s="243"/>
      <c r="WGE1" s="243"/>
      <c r="WGF1" s="243"/>
      <c r="WGG1" s="243"/>
      <c r="WGH1" s="243"/>
      <c r="WGI1" s="243"/>
      <c r="WGJ1" s="243"/>
      <c r="WGK1" s="243"/>
      <c r="WGL1" s="243"/>
      <c r="WGM1" s="243"/>
      <c r="WGN1" s="243"/>
      <c r="WGO1" s="243"/>
      <c r="WGP1" s="243"/>
      <c r="WGQ1" s="243"/>
      <c r="WGR1" s="243"/>
      <c r="WGS1" s="243"/>
      <c r="WGT1" s="243"/>
      <c r="WGU1" s="243"/>
      <c r="WGV1" s="243"/>
      <c r="WGW1" s="243"/>
      <c r="WGX1" s="243"/>
      <c r="WGY1" s="243"/>
      <c r="WGZ1" s="243"/>
      <c r="WHA1" s="243"/>
      <c r="WHB1" s="243"/>
      <c r="WHC1" s="243"/>
      <c r="WHD1" s="243"/>
      <c r="WHE1" s="243"/>
      <c r="WHF1" s="243"/>
      <c r="WHG1" s="243"/>
      <c r="WHH1" s="243"/>
      <c r="WHI1" s="243"/>
      <c r="WHJ1" s="243"/>
      <c r="WHK1" s="243"/>
      <c r="WHL1" s="243"/>
      <c r="WHM1" s="243"/>
      <c r="WHN1" s="243"/>
      <c r="WHO1" s="243"/>
      <c r="WHP1" s="243"/>
      <c r="WHQ1" s="243"/>
      <c r="WHR1" s="243"/>
      <c r="WHS1" s="243"/>
      <c r="WHT1" s="243"/>
      <c r="WHU1" s="243"/>
      <c r="WHV1" s="243"/>
      <c r="WHW1" s="243"/>
      <c r="WHX1" s="243"/>
      <c r="WHY1" s="243"/>
      <c r="WHZ1" s="243"/>
      <c r="WIA1" s="243"/>
      <c r="WIB1" s="243"/>
      <c r="WIC1" s="243"/>
      <c r="WID1" s="243"/>
      <c r="WIE1" s="243"/>
      <c r="WIF1" s="243"/>
      <c r="WIG1" s="243"/>
      <c r="WIH1" s="243"/>
      <c r="WII1" s="243"/>
      <c r="WIJ1" s="243"/>
      <c r="WIK1" s="243"/>
      <c r="WIL1" s="243"/>
      <c r="WIM1" s="243"/>
      <c r="WIN1" s="243"/>
      <c r="WIO1" s="243"/>
      <c r="WIP1" s="243"/>
      <c r="WIQ1" s="243"/>
      <c r="WIR1" s="243"/>
      <c r="WIS1" s="243"/>
      <c r="WIT1" s="243"/>
      <c r="WIU1" s="243"/>
      <c r="WIV1" s="243"/>
      <c r="WIW1" s="243"/>
      <c r="WIX1" s="243"/>
      <c r="WIY1" s="243"/>
      <c r="WIZ1" s="243"/>
      <c r="WJA1" s="243"/>
      <c r="WJB1" s="243"/>
      <c r="WJC1" s="243"/>
      <c r="WJD1" s="243"/>
      <c r="WJE1" s="243"/>
      <c r="WJF1" s="243"/>
      <c r="WJG1" s="243"/>
      <c r="WJH1" s="243"/>
      <c r="WJI1" s="243"/>
      <c r="WJJ1" s="243"/>
      <c r="WJK1" s="243"/>
      <c r="WJL1" s="243"/>
      <c r="WJM1" s="243"/>
      <c r="WJN1" s="243"/>
      <c r="WJO1" s="243"/>
      <c r="WJP1" s="243"/>
      <c r="WJQ1" s="243"/>
      <c r="WJR1" s="243"/>
      <c r="WJS1" s="243"/>
      <c r="WJT1" s="243"/>
      <c r="WJU1" s="243"/>
      <c r="WJV1" s="243"/>
      <c r="WJW1" s="243"/>
      <c r="WJX1" s="243"/>
      <c r="WJY1" s="243"/>
      <c r="WJZ1" s="243"/>
      <c r="WKA1" s="243"/>
      <c r="WKB1" s="243"/>
      <c r="WKC1" s="243"/>
      <c r="WKD1" s="243"/>
      <c r="WKE1" s="243"/>
      <c r="WKF1" s="243"/>
      <c r="WKG1" s="243"/>
      <c r="WKH1" s="243"/>
      <c r="WKI1" s="243"/>
      <c r="WKJ1" s="243"/>
      <c r="WKK1" s="243"/>
      <c r="WKL1" s="243"/>
      <c r="WKM1" s="243"/>
      <c r="WKN1" s="243"/>
      <c r="WKO1" s="243"/>
      <c r="WKP1" s="243"/>
      <c r="WKQ1" s="243"/>
      <c r="WKR1" s="243"/>
      <c r="WKS1" s="243"/>
      <c r="WKT1" s="243"/>
      <c r="WKU1" s="243"/>
      <c r="WKV1" s="243"/>
      <c r="WKW1" s="243"/>
      <c r="WKX1" s="243"/>
      <c r="WKY1" s="243"/>
      <c r="WKZ1" s="243"/>
      <c r="WLA1" s="243"/>
      <c r="WLB1" s="243"/>
      <c r="WLC1" s="243"/>
      <c r="WLD1" s="243"/>
      <c r="WLE1" s="243"/>
      <c r="WLF1" s="243"/>
      <c r="WLG1" s="243"/>
      <c r="WLH1" s="243"/>
      <c r="WLI1" s="243"/>
      <c r="WLJ1" s="243"/>
      <c r="WLK1" s="243"/>
      <c r="WLL1" s="243"/>
      <c r="WLM1" s="243"/>
      <c r="WLN1" s="243"/>
      <c r="WLO1" s="243"/>
      <c r="WLP1" s="243"/>
      <c r="WLQ1" s="243"/>
      <c r="WLR1" s="243"/>
      <c r="WLS1" s="243"/>
      <c r="WLT1" s="243"/>
      <c r="WLU1" s="243"/>
      <c r="WLV1" s="243"/>
      <c r="WLW1" s="243"/>
      <c r="WLX1" s="243"/>
      <c r="WLY1" s="243"/>
      <c r="WLZ1" s="243"/>
      <c r="WMA1" s="243"/>
      <c r="WMB1" s="243"/>
      <c r="WMC1" s="243"/>
      <c r="WMD1" s="243"/>
      <c r="WME1" s="243"/>
      <c r="WMF1" s="243"/>
      <c r="WMG1" s="243"/>
      <c r="WMH1" s="243"/>
      <c r="WMI1" s="243"/>
      <c r="WMJ1" s="243"/>
      <c r="WMK1" s="243"/>
      <c r="WML1" s="243"/>
      <c r="WMM1" s="243"/>
      <c r="WMN1" s="243"/>
      <c r="WMO1" s="243"/>
      <c r="WMP1" s="243"/>
      <c r="WMQ1" s="243"/>
      <c r="WMR1" s="243"/>
      <c r="WMS1" s="243"/>
      <c r="WMT1" s="243"/>
      <c r="WMU1" s="243"/>
      <c r="WMV1" s="243"/>
      <c r="WMW1" s="243"/>
      <c r="WMX1" s="243"/>
      <c r="WMY1" s="243"/>
      <c r="WMZ1" s="243"/>
      <c r="WNA1" s="243"/>
      <c r="WNB1" s="243"/>
      <c r="WNC1" s="243"/>
      <c r="WND1" s="243"/>
      <c r="WNE1" s="243"/>
      <c r="WNF1" s="243"/>
      <c r="WNG1" s="243"/>
      <c r="WNH1" s="243"/>
      <c r="WNI1" s="243"/>
      <c r="WNJ1" s="243"/>
      <c r="WNK1" s="243"/>
      <c r="WNL1" s="243"/>
      <c r="WNM1" s="243"/>
      <c r="WNN1" s="243"/>
      <c r="WNO1" s="243"/>
      <c r="WNP1" s="243"/>
      <c r="WNQ1" s="243"/>
      <c r="WNR1" s="243"/>
      <c r="WNS1" s="243"/>
      <c r="WNT1" s="243"/>
      <c r="WNU1" s="243"/>
      <c r="WNV1" s="243"/>
      <c r="WNW1" s="243"/>
      <c r="WNX1" s="243"/>
      <c r="WNY1" s="243"/>
      <c r="WNZ1" s="243"/>
      <c r="WOA1" s="243"/>
      <c r="WOB1" s="243"/>
      <c r="WOC1" s="243"/>
      <c r="WOD1" s="243"/>
      <c r="WOE1" s="243"/>
      <c r="WOF1" s="243"/>
      <c r="WOG1" s="243"/>
      <c r="WOH1" s="243"/>
      <c r="WOI1" s="243"/>
      <c r="WOJ1" s="243"/>
      <c r="WOK1" s="243"/>
      <c r="WOL1" s="243"/>
      <c r="WOM1" s="243"/>
      <c r="WON1" s="243"/>
      <c r="WOO1" s="243"/>
      <c r="WOP1" s="243"/>
      <c r="WOQ1" s="243"/>
      <c r="WOR1" s="243"/>
      <c r="WOS1" s="243"/>
      <c r="WOT1" s="243"/>
      <c r="WOU1" s="243"/>
      <c r="WOV1" s="243"/>
      <c r="WOW1" s="243"/>
      <c r="WOX1" s="243"/>
      <c r="WOY1" s="243"/>
      <c r="WOZ1" s="243"/>
      <c r="WPA1" s="243"/>
      <c r="WPB1" s="243"/>
      <c r="WPC1" s="243"/>
      <c r="WPD1" s="243"/>
      <c r="WPE1" s="243"/>
      <c r="WPF1" s="243"/>
      <c r="WPG1" s="243"/>
      <c r="WPH1" s="243"/>
      <c r="WPI1" s="243"/>
      <c r="WPJ1" s="243"/>
      <c r="WPK1" s="243"/>
      <c r="WPL1" s="243"/>
      <c r="WPM1" s="243"/>
      <c r="WPN1" s="243"/>
      <c r="WPO1" s="243"/>
      <c r="WPP1" s="243"/>
      <c r="WPQ1" s="243"/>
      <c r="WPR1" s="243"/>
      <c r="WPS1" s="243"/>
      <c r="WPT1" s="243"/>
      <c r="WPU1" s="243"/>
      <c r="WPV1" s="243"/>
      <c r="WPW1" s="243"/>
      <c r="WPX1" s="243"/>
      <c r="WPY1" s="243"/>
      <c r="WPZ1" s="243"/>
      <c r="WQA1" s="243"/>
      <c r="WQB1" s="243"/>
      <c r="WQC1" s="243"/>
      <c r="WQD1" s="243"/>
      <c r="WQE1" s="243"/>
      <c r="WQF1" s="243"/>
      <c r="WQG1" s="243"/>
      <c r="WQH1" s="243"/>
      <c r="WQI1" s="243"/>
      <c r="WQJ1" s="243"/>
      <c r="WQK1" s="243"/>
      <c r="WQL1" s="243"/>
      <c r="WQM1" s="243"/>
      <c r="WQN1" s="243"/>
      <c r="WQO1" s="243"/>
      <c r="WQP1" s="243"/>
      <c r="WQQ1" s="243"/>
      <c r="WQR1" s="243"/>
      <c r="WQS1" s="243"/>
      <c r="WQT1" s="243"/>
      <c r="WQU1" s="243"/>
      <c r="WQV1" s="243"/>
      <c r="WQW1" s="243"/>
      <c r="WQX1" s="243"/>
      <c r="WQY1" s="243"/>
      <c r="WQZ1" s="243"/>
      <c r="WRA1" s="243"/>
      <c r="WRB1" s="243"/>
      <c r="WRC1" s="243"/>
      <c r="WRD1" s="243"/>
      <c r="WRE1" s="243"/>
      <c r="WRF1" s="243"/>
      <c r="WRG1" s="243"/>
      <c r="WRH1" s="243"/>
      <c r="WRI1" s="243"/>
      <c r="WRJ1" s="243"/>
      <c r="WRK1" s="243"/>
      <c r="WRL1" s="243"/>
      <c r="WRM1" s="243"/>
      <c r="WRN1" s="243"/>
      <c r="WRO1" s="243"/>
      <c r="WRP1" s="243"/>
      <c r="WRQ1" s="243"/>
      <c r="WRR1" s="243"/>
      <c r="WRS1" s="243"/>
      <c r="WRT1" s="243"/>
      <c r="WRU1" s="243"/>
      <c r="WRV1" s="243"/>
      <c r="WRW1" s="243"/>
      <c r="WRX1" s="243"/>
      <c r="WRY1" s="243"/>
      <c r="WRZ1" s="243"/>
      <c r="WSA1" s="243"/>
      <c r="WSB1" s="243"/>
      <c r="WSC1" s="243"/>
      <c r="WSD1" s="243"/>
      <c r="WSE1" s="243"/>
      <c r="WSF1" s="243"/>
      <c r="WSG1" s="243"/>
      <c r="WSH1" s="243"/>
      <c r="WSI1" s="243"/>
      <c r="WSJ1" s="243"/>
      <c r="WSK1" s="243"/>
      <c r="WSL1" s="243"/>
      <c r="WSM1" s="243"/>
      <c r="WSN1" s="243"/>
      <c r="WSO1" s="243"/>
      <c r="WSP1" s="243"/>
      <c r="WSQ1" s="243"/>
      <c r="WSR1" s="243"/>
      <c r="WSS1" s="243"/>
      <c r="WST1" s="243"/>
      <c r="WSU1" s="243"/>
      <c r="WSV1" s="243"/>
      <c r="WSW1" s="243"/>
      <c r="WSX1" s="243"/>
      <c r="WSY1" s="243"/>
      <c r="WSZ1" s="243"/>
      <c r="WTA1" s="243"/>
      <c r="WTB1" s="243"/>
      <c r="WTC1" s="243"/>
      <c r="WTD1" s="243"/>
      <c r="WTE1" s="243"/>
      <c r="WTF1" s="243"/>
      <c r="WTG1" s="243"/>
      <c r="WTH1" s="243"/>
      <c r="WTI1" s="243"/>
      <c r="WTJ1" s="243"/>
      <c r="WTK1" s="243"/>
      <c r="WTL1" s="243"/>
      <c r="WTM1" s="243"/>
      <c r="WTN1" s="243"/>
      <c r="WTO1" s="243"/>
      <c r="WTP1" s="243"/>
      <c r="WTQ1" s="243"/>
      <c r="WTR1" s="243"/>
      <c r="WTS1" s="243"/>
      <c r="WTT1" s="243"/>
      <c r="WTU1" s="243"/>
      <c r="WTV1" s="243"/>
      <c r="WTW1" s="243"/>
      <c r="WTX1" s="243"/>
      <c r="WTY1" s="243"/>
      <c r="WTZ1" s="243"/>
      <c r="WUA1" s="243"/>
      <c r="WUB1" s="243"/>
      <c r="WUC1" s="243"/>
      <c r="WUD1" s="243"/>
      <c r="WUE1" s="243"/>
      <c r="WUF1" s="243"/>
      <c r="WUG1" s="243"/>
      <c r="WUH1" s="243"/>
      <c r="WUI1" s="243"/>
      <c r="WUJ1" s="243"/>
      <c r="WUK1" s="243"/>
      <c r="WUL1" s="243"/>
      <c r="WUM1" s="243"/>
      <c r="WUN1" s="243"/>
      <c r="WUO1" s="243"/>
      <c r="WUP1" s="243"/>
      <c r="WUQ1" s="243"/>
      <c r="WUR1" s="243"/>
      <c r="WUS1" s="243"/>
      <c r="WUT1" s="243"/>
      <c r="WUU1" s="243"/>
      <c r="WUV1" s="243"/>
      <c r="WUW1" s="243"/>
      <c r="WUX1" s="243"/>
      <c r="WUY1" s="243"/>
      <c r="WUZ1" s="243"/>
      <c r="WVA1" s="243"/>
      <c r="WVB1" s="243"/>
      <c r="WVC1" s="243"/>
      <c r="WVD1" s="243"/>
      <c r="WVE1" s="243"/>
      <c r="WVF1" s="243"/>
      <c r="WVG1" s="243"/>
      <c r="WVH1" s="243"/>
      <c r="WVI1" s="243"/>
      <c r="WVJ1" s="243"/>
      <c r="WVK1" s="243"/>
      <c r="WVL1" s="243"/>
      <c r="WVM1" s="243"/>
      <c r="WVN1" s="243"/>
      <c r="WVO1" s="243"/>
      <c r="WVP1" s="243"/>
      <c r="WVQ1" s="243"/>
      <c r="WVR1" s="243"/>
      <c r="WVS1" s="243"/>
      <c r="WVT1" s="243"/>
      <c r="WVU1" s="243"/>
      <c r="WVV1" s="243"/>
      <c r="WVW1" s="243"/>
      <c r="WVX1" s="243"/>
      <c r="WVY1" s="243"/>
      <c r="WVZ1" s="243"/>
      <c r="WWA1" s="243"/>
      <c r="WWB1" s="243"/>
      <c r="WWC1" s="243"/>
      <c r="WWD1" s="243"/>
      <c r="WWE1" s="243"/>
      <c r="WWF1" s="243"/>
      <c r="WWG1" s="243"/>
      <c r="WWH1" s="243"/>
      <c r="WWI1" s="243"/>
      <c r="WWJ1" s="243"/>
      <c r="WWK1" s="243"/>
      <c r="WWL1" s="243"/>
      <c r="WWM1" s="243"/>
      <c r="WWN1" s="243"/>
      <c r="WWO1" s="243"/>
      <c r="WWP1" s="243"/>
      <c r="WWQ1" s="243"/>
      <c r="WWR1" s="243"/>
      <c r="WWS1" s="243"/>
      <c r="WWT1" s="243"/>
      <c r="WWU1" s="243"/>
      <c r="WWV1" s="243"/>
      <c r="WWW1" s="243"/>
      <c r="WWX1" s="243"/>
      <c r="WWY1" s="243"/>
      <c r="WWZ1" s="243"/>
      <c r="WXA1" s="243"/>
      <c r="WXB1" s="243"/>
      <c r="WXC1" s="243"/>
      <c r="WXD1" s="243"/>
      <c r="WXE1" s="243"/>
      <c r="WXF1" s="243"/>
      <c r="WXG1" s="243"/>
      <c r="WXH1" s="243"/>
      <c r="WXI1" s="243"/>
      <c r="WXJ1" s="243"/>
      <c r="WXK1" s="243"/>
      <c r="WXL1" s="243"/>
      <c r="WXM1" s="243"/>
      <c r="WXN1" s="243"/>
      <c r="WXO1" s="243"/>
      <c r="WXP1" s="243"/>
      <c r="WXQ1" s="243"/>
      <c r="WXR1" s="243"/>
      <c r="WXS1" s="243"/>
      <c r="WXT1" s="243"/>
      <c r="WXU1" s="243"/>
      <c r="WXV1" s="243"/>
      <c r="WXW1" s="243"/>
      <c r="WXX1" s="243"/>
      <c r="WXY1" s="243"/>
      <c r="WXZ1" s="243"/>
      <c r="WYA1" s="243"/>
      <c r="WYB1" s="243"/>
      <c r="WYC1" s="243"/>
      <c r="WYD1" s="243"/>
      <c r="WYE1" s="243"/>
      <c r="WYF1" s="243"/>
      <c r="WYG1" s="243"/>
      <c r="WYH1" s="243"/>
      <c r="WYI1" s="243"/>
      <c r="WYJ1" s="243"/>
      <c r="WYK1" s="243"/>
      <c r="WYL1" s="243"/>
      <c r="WYM1" s="243"/>
      <c r="WYN1" s="243"/>
      <c r="WYO1" s="243"/>
      <c r="WYP1" s="243"/>
      <c r="WYQ1" s="243"/>
      <c r="WYR1" s="243"/>
      <c r="WYS1" s="243"/>
      <c r="WYT1" s="243"/>
      <c r="WYU1" s="243"/>
      <c r="WYV1" s="243"/>
      <c r="WYW1" s="243"/>
      <c r="WYX1" s="243"/>
      <c r="WYY1" s="243"/>
      <c r="WYZ1" s="243"/>
      <c r="WZA1" s="243"/>
      <c r="WZB1" s="243"/>
      <c r="WZC1" s="243"/>
      <c r="WZD1" s="243"/>
      <c r="WZE1" s="243"/>
      <c r="WZF1" s="243"/>
      <c r="WZG1" s="243"/>
      <c r="WZH1" s="243"/>
      <c r="WZI1" s="243"/>
      <c r="WZJ1" s="243"/>
      <c r="WZK1" s="243"/>
      <c r="WZL1" s="243"/>
      <c r="WZM1" s="243"/>
      <c r="WZN1" s="243"/>
      <c r="WZO1" s="243"/>
      <c r="WZP1" s="243"/>
      <c r="WZQ1" s="243"/>
      <c r="WZR1" s="243"/>
      <c r="WZS1" s="243"/>
      <c r="WZT1" s="243"/>
      <c r="WZU1" s="243"/>
      <c r="WZV1" s="243"/>
      <c r="WZW1" s="243"/>
      <c r="WZX1" s="243"/>
      <c r="WZY1" s="243"/>
      <c r="WZZ1" s="243"/>
      <c r="XAA1" s="243"/>
      <c r="XAB1" s="243"/>
      <c r="XAC1" s="243"/>
      <c r="XAD1" s="243"/>
      <c r="XAE1" s="243"/>
      <c r="XAF1" s="243"/>
      <c r="XAG1" s="243"/>
      <c r="XAH1" s="243"/>
      <c r="XAI1" s="243"/>
      <c r="XAJ1" s="243"/>
      <c r="XAK1" s="243"/>
      <c r="XAL1" s="243"/>
      <c r="XAM1" s="243"/>
      <c r="XAN1" s="243"/>
      <c r="XAO1" s="243"/>
      <c r="XAP1" s="243"/>
      <c r="XAQ1" s="243"/>
      <c r="XAR1" s="243"/>
      <c r="XAS1" s="243"/>
      <c r="XAT1" s="243"/>
      <c r="XAU1" s="243"/>
      <c r="XAV1" s="243"/>
      <c r="XAW1" s="243"/>
      <c r="XAX1" s="243"/>
      <c r="XAY1" s="243"/>
      <c r="XAZ1" s="243"/>
      <c r="XBA1" s="243"/>
      <c r="XBB1" s="243"/>
      <c r="XBC1" s="243"/>
      <c r="XBD1" s="243"/>
      <c r="XBE1" s="243"/>
      <c r="XBF1" s="243"/>
      <c r="XBG1" s="243"/>
      <c r="XBH1" s="243"/>
      <c r="XBI1" s="243"/>
      <c r="XBJ1" s="243"/>
      <c r="XBK1" s="243"/>
      <c r="XBL1" s="243"/>
      <c r="XBM1" s="243"/>
      <c r="XBN1" s="243"/>
      <c r="XBO1" s="243"/>
      <c r="XBP1" s="243"/>
      <c r="XBQ1" s="243"/>
      <c r="XBR1" s="243"/>
      <c r="XBS1" s="243"/>
      <c r="XBT1" s="243"/>
      <c r="XBU1" s="243"/>
      <c r="XBV1" s="243"/>
      <c r="XBW1" s="243"/>
      <c r="XBX1" s="243"/>
      <c r="XBY1" s="243"/>
      <c r="XBZ1" s="243"/>
      <c r="XCA1" s="243"/>
      <c r="XCB1" s="243"/>
      <c r="XCC1" s="243"/>
      <c r="XCD1" s="243"/>
      <c r="XCE1" s="243"/>
      <c r="XCF1" s="243"/>
      <c r="XCG1" s="243"/>
      <c r="XCH1" s="243"/>
      <c r="XCI1" s="243"/>
      <c r="XCJ1" s="243"/>
      <c r="XCK1" s="243"/>
      <c r="XCL1" s="243"/>
      <c r="XCM1" s="243"/>
      <c r="XCN1" s="243"/>
      <c r="XCO1" s="243"/>
      <c r="XCP1" s="243"/>
      <c r="XCQ1" s="243"/>
      <c r="XCR1" s="243"/>
      <c r="XCS1" s="243"/>
      <c r="XCT1" s="243"/>
      <c r="XCU1" s="243"/>
      <c r="XCV1" s="243"/>
      <c r="XCW1" s="243"/>
      <c r="XCX1" s="243"/>
      <c r="XCY1" s="243"/>
      <c r="XCZ1" s="243"/>
      <c r="XDA1" s="243"/>
      <c r="XDB1" s="243"/>
      <c r="XDC1" s="243"/>
      <c r="XDD1" s="243"/>
      <c r="XDE1" s="243"/>
      <c r="XDF1" s="243"/>
      <c r="XDG1" s="243"/>
      <c r="XDH1" s="243"/>
      <c r="XDI1" s="243"/>
      <c r="XDJ1" s="243"/>
      <c r="XDK1" s="243"/>
      <c r="XDL1" s="243"/>
      <c r="XDM1" s="243"/>
      <c r="XDN1" s="243"/>
      <c r="XDO1" s="243"/>
      <c r="XDP1" s="243"/>
      <c r="XDQ1" s="243"/>
      <c r="XDR1" s="243"/>
      <c r="XDS1" s="243"/>
      <c r="XDT1" s="243"/>
      <c r="XDU1" s="243"/>
      <c r="XDV1" s="243"/>
      <c r="XDW1" s="243"/>
      <c r="XDX1" s="243"/>
      <c r="XDY1" s="243"/>
      <c r="XDZ1" s="243"/>
      <c r="XEA1" s="243"/>
      <c r="XEB1" s="243"/>
      <c r="XEC1" s="243"/>
      <c r="XED1" s="243"/>
      <c r="XEE1" s="243"/>
      <c r="XEF1" s="243"/>
      <c r="XEG1" s="243"/>
      <c r="XEH1" s="243"/>
      <c r="XEI1" s="243"/>
      <c r="XEJ1" s="243"/>
      <c r="XEK1" s="243"/>
      <c r="XEL1" s="243"/>
      <c r="XEM1" s="243"/>
      <c r="XEN1" s="243"/>
      <c r="XEO1" s="243"/>
      <c r="XEP1" s="243"/>
      <c r="XEQ1" s="243"/>
      <c r="XER1" s="243"/>
      <c r="XES1" s="243"/>
      <c r="XET1" s="243"/>
      <c r="XEU1" s="243"/>
      <c r="XEV1" s="243"/>
      <c r="XEW1" s="243"/>
      <c r="XEX1" s="243"/>
      <c r="XEY1" s="243"/>
      <c r="XEZ1" s="243"/>
      <c r="XFA1" s="243"/>
      <c r="XFB1" s="243"/>
      <c r="XFC1" s="243"/>
    </row>
    <row r="2" spans="1:16383" s="416" customFormat="1" ht="21">
      <c r="A2" s="1310" t="str">
        <f>'RFPR cover'!C5</f>
        <v>NGET (TO)</v>
      </c>
      <c r="B2" s="1323"/>
      <c r="C2" s="1323"/>
      <c r="D2" s="29"/>
      <c r="E2" s="29"/>
      <c r="F2" s="29"/>
      <c r="G2" s="29"/>
      <c r="H2" s="29"/>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c r="BJR2" s="27"/>
      <c r="BJS2" s="27"/>
      <c r="BJT2" s="27"/>
      <c r="BJU2" s="27"/>
      <c r="BJV2" s="27"/>
      <c r="BJW2" s="27"/>
      <c r="BJX2" s="27"/>
      <c r="BJY2" s="27"/>
      <c r="BJZ2" s="27"/>
      <c r="BKA2" s="27"/>
      <c r="BKB2" s="27"/>
      <c r="BKC2" s="27"/>
      <c r="BKD2" s="27"/>
      <c r="BKE2" s="27"/>
      <c r="BKF2" s="27"/>
      <c r="BKG2" s="27"/>
      <c r="BKH2" s="27"/>
      <c r="BKI2" s="27"/>
      <c r="BKJ2" s="27"/>
      <c r="BKK2" s="27"/>
      <c r="BKL2" s="27"/>
      <c r="BKM2" s="27"/>
      <c r="BKN2" s="27"/>
      <c r="BKO2" s="27"/>
      <c r="BKP2" s="27"/>
      <c r="BKQ2" s="27"/>
      <c r="BKR2" s="27"/>
      <c r="BKS2" s="27"/>
      <c r="BKT2" s="27"/>
      <c r="BKU2" s="27"/>
      <c r="BKV2" s="27"/>
      <c r="BKW2" s="27"/>
      <c r="BKX2" s="27"/>
      <c r="BKY2" s="27"/>
      <c r="BKZ2" s="27"/>
      <c r="BLA2" s="27"/>
      <c r="BLB2" s="27"/>
      <c r="BLC2" s="27"/>
      <c r="BLD2" s="27"/>
      <c r="BLE2" s="27"/>
      <c r="BLF2" s="27"/>
      <c r="BLG2" s="27"/>
      <c r="BLH2" s="27"/>
      <c r="BLI2" s="27"/>
      <c r="BLJ2" s="27"/>
      <c r="BLK2" s="27"/>
      <c r="BLL2" s="27"/>
      <c r="BLM2" s="27"/>
      <c r="BLN2" s="27"/>
      <c r="BLO2" s="27"/>
      <c r="BLP2" s="27"/>
      <c r="BLQ2" s="27"/>
      <c r="BLR2" s="27"/>
      <c r="BLS2" s="27"/>
      <c r="BLT2" s="27"/>
      <c r="BLU2" s="27"/>
      <c r="BLV2" s="27"/>
      <c r="BLW2" s="27"/>
      <c r="BLX2" s="27"/>
      <c r="BLY2" s="27"/>
      <c r="BLZ2" s="27"/>
      <c r="BMA2" s="27"/>
      <c r="BMB2" s="27"/>
      <c r="BMC2" s="27"/>
      <c r="BMD2" s="27"/>
      <c r="BME2" s="27"/>
      <c r="BMF2" s="27"/>
      <c r="BMG2" s="27"/>
      <c r="BMH2" s="27"/>
      <c r="BMI2" s="27"/>
      <c r="BMJ2" s="27"/>
      <c r="BMK2" s="27"/>
      <c r="BML2" s="27"/>
      <c r="BMM2" s="27"/>
      <c r="BMN2" s="27"/>
      <c r="BMO2" s="27"/>
      <c r="BMP2" s="27"/>
      <c r="BMQ2" s="27"/>
      <c r="BMR2" s="27"/>
      <c r="BMS2" s="27"/>
      <c r="BMT2" s="27"/>
      <c r="BMU2" s="27"/>
      <c r="BMV2" s="27"/>
      <c r="BMW2" s="27"/>
      <c r="BMX2" s="27"/>
      <c r="BMY2" s="27"/>
      <c r="BMZ2" s="27"/>
      <c r="BNA2" s="27"/>
      <c r="BNB2" s="27"/>
      <c r="BNC2" s="27"/>
      <c r="BND2" s="27"/>
      <c r="BNE2" s="27"/>
      <c r="BNF2" s="27"/>
      <c r="BNG2" s="27"/>
      <c r="BNH2" s="27"/>
      <c r="BNI2" s="27"/>
      <c r="BNJ2" s="27"/>
      <c r="BNK2" s="27"/>
      <c r="BNL2" s="27"/>
      <c r="BNM2" s="27"/>
      <c r="BNN2" s="27"/>
      <c r="BNO2" s="27"/>
      <c r="BNP2" s="27"/>
      <c r="BNQ2" s="27"/>
      <c r="BNR2" s="27"/>
      <c r="BNS2" s="27"/>
      <c r="BNT2" s="27"/>
      <c r="BNU2" s="27"/>
      <c r="BNV2" s="27"/>
      <c r="BNW2" s="27"/>
      <c r="BNX2" s="27"/>
      <c r="BNY2" s="27"/>
      <c r="BNZ2" s="27"/>
      <c r="BOA2" s="27"/>
      <c r="BOB2" s="27"/>
      <c r="BOC2" s="27"/>
      <c r="BOD2" s="27"/>
      <c r="BOE2" s="27"/>
      <c r="BOF2" s="27"/>
      <c r="BOG2" s="27"/>
      <c r="BOH2" s="27"/>
      <c r="BOI2" s="27"/>
      <c r="BOJ2" s="27"/>
      <c r="BOK2" s="27"/>
      <c r="BOL2" s="27"/>
      <c r="BOM2" s="27"/>
      <c r="BON2" s="27"/>
      <c r="BOO2" s="27"/>
      <c r="BOP2" s="27"/>
      <c r="BOQ2" s="27"/>
      <c r="BOR2" s="27"/>
      <c r="BOS2" s="27"/>
      <c r="BOT2" s="27"/>
      <c r="BOU2" s="27"/>
      <c r="BOV2" s="27"/>
      <c r="BOW2" s="27"/>
      <c r="BOX2" s="27"/>
      <c r="BOY2" s="27"/>
      <c r="BOZ2" s="27"/>
      <c r="BPA2" s="27"/>
      <c r="BPB2" s="27"/>
      <c r="BPC2" s="27"/>
      <c r="BPD2" s="27"/>
      <c r="BPE2" s="27"/>
      <c r="BPF2" s="27"/>
      <c r="BPG2" s="27"/>
      <c r="BPH2" s="27"/>
      <c r="BPI2" s="27"/>
      <c r="BPJ2" s="27"/>
      <c r="BPK2" s="27"/>
      <c r="BPL2" s="27"/>
      <c r="BPM2" s="27"/>
      <c r="BPN2" s="27"/>
      <c r="BPO2" s="27"/>
      <c r="BPP2" s="27"/>
      <c r="BPQ2" s="27"/>
      <c r="BPR2" s="27"/>
      <c r="BPS2" s="27"/>
      <c r="BPT2" s="27"/>
      <c r="BPU2" s="27"/>
      <c r="BPV2" s="27"/>
      <c r="BPW2" s="27"/>
      <c r="BPX2" s="27"/>
      <c r="BPY2" s="27"/>
      <c r="BPZ2" s="27"/>
      <c r="BQA2" s="27"/>
      <c r="BQB2" s="27"/>
      <c r="BQC2" s="27"/>
      <c r="BQD2" s="27"/>
      <c r="BQE2" s="27"/>
      <c r="BQF2" s="27"/>
      <c r="BQG2" s="27"/>
      <c r="BQH2" s="27"/>
      <c r="BQI2" s="27"/>
      <c r="BQJ2" s="27"/>
      <c r="BQK2" s="27"/>
      <c r="BQL2" s="27"/>
      <c r="BQM2" s="27"/>
      <c r="BQN2" s="27"/>
      <c r="BQO2" s="27"/>
      <c r="BQP2" s="27"/>
      <c r="BQQ2" s="27"/>
      <c r="BQR2" s="27"/>
      <c r="BQS2" s="27"/>
      <c r="BQT2" s="27"/>
      <c r="BQU2" s="27"/>
      <c r="BQV2" s="27"/>
      <c r="BQW2" s="27"/>
      <c r="BQX2" s="27"/>
      <c r="BQY2" s="27"/>
      <c r="BQZ2" s="27"/>
      <c r="BRA2" s="27"/>
      <c r="BRB2" s="27"/>
      <c r="BRC2" s="27"/>
      <c r="BRD2" s="27"/>
      <c r="BRE2" s="27"/>
      <c r="BRF2" s="27"/>
      <c r="BRG2" s="27"/>
      <c r="BRH2" s="27"/>
      <c r="BRI2" s="27"/>
      <c r="BRJ2" s="27"/>
      <c r="BRK2" s="27"/>
      <c r="BRL2" s="27"/>
      <c r="BRM2" s="27"/>
      <c r="BRN2" s="27"/>
      <c r="BRO2" s="27"/>
      <c r="BRP2" s="27"/>
      <c r="BRQ2" s="27"/>
      <c r="BRR2" s="27"/>
      <c r="BRS2" s="27"/>
      <c r="BRT2" s="27"/>
      <c r="BRU2" s="27"/>
      <c r="BRV2" s="27"/>
      <c r="BRW2" s="27"/>
      <c r="BRX2" s="27"/>
      <c r="BRY2" s="27"/>
      <c r="BRZ2" s="27"/>
      <c r="BSA2" s="27"/>
      <c r="BSB2" s="27"/>
      <c r="BSC2" s="27"/>
      <c r="BSD2" s="27"/>
      <c r="BSE2" s="27"/>
      <c r="BSF2" s="27"/>
      <c r="BSG2" s="27"/>
      <c r="BSH2" s="27"/>
      <c r="BSI2" s="27"/>
      <c r="BSJ2" s="27"/>
      <c r="BSK2" s="27"/>
      <c r="BSL2" s="27"/>
      <c r="BSM2" s="27"/>
      <c r="BSN2" s="27"/>
      <c r="BSO2" s="27"/>
      <c r="BSP2" s="27"/>
      <c r="BSQ2" s="27"/>
      <c r="BSR2" s="27"/>
      <c r="BSS2" s="27"/>
      <c r="BST2" s="27"/>
      <c r="BSU2" s="27"/>
      <c r="BSV2" s="27"/>
      <c r="BSW2" s="27"/>
      <c r="BSX2" s="27"/>
      <c r="BSY2" s="27"/>
      <c r="BSZ2" s="27"/>
      <c r="BTA2" s="27"/>
      <c r="BTB2" s="27"/>
      <c r="BTC2" s="27"/>
      <c r="BTD2" s="27"/>
      <c r="BTE2" s="27"/>
      <c r="BTF2" s="27"/>
      <c r="BTG2" s="27"/>
      <c r="BTH2" s="27"/>
      <c r="BTI2" s="27"/>
      <c r="BTJ2" s="27"/>
      <c r="BTK2" s="27"/>
      <c r="BTL2" s="27"/>
      <c r="BTM2" s="27"/>
      <c r="BTN2" s="27"/>
      <c r="BTO2" s="27"/>
      <c r="BTP2" s="27"/>
      <c r="BTQ2" s="27"/>
      <c r="BTR2" s="27"/>
      <c r="BTS2" s="27"/>
      <c r="BTT2" s="27"/>
      <c r="BTU2" s="27"/>
      <c r="BTV2" s="27"/>
      <c r="BTW2" s="27"/>
      <c r="BTX2" s="27"/>
      <c r="BTY2" s="27"/>
      <c r="BTZ2" s="27"/>
      <c r="BUA2" s="27"/>
      <c r="BUB2" s="27"/>
      <c r="BUC2" s="27"/>
      <c r="BUD2" s="27"/>
      <c r="BUE2" s="27"/>
      <c r="BUF2" s="27"/>
      <c r="BUG2" s="27"/>
      <c r="BUH2" s="27"/>
      <c r="BUI2" s="27"/>
      <c r="BUJ2" s="27"/>
      <c r="BUK2" s="27"/>
      <c r="BUL2" s="27"/>
      <c r="BUM2" s="27"/>
      <c r="BUN2" s="27"/>
      <c r="BUO2" s="27"/>
      <c r="BUP2" s="27"/>
      <c r="BUQ2" s="27"/>
      <c r="BUR2" s="27"/>
      <c r="BUS2" s="27"/>
      <c r="BUT2" s="27"/>
      <c r="BUU2" s="27"/>
      <c r="BUV2" s="27"/>
      <c r="BUW2" s="27"/>
      <c r="BUX2" s="27"/>
      <c r="BUY2" s="27"/>
      <c r="BUZ2" s="27"/>
      <c r="BVA2" s="27"/>
      <c r="BVB2" s="27"/>
      <c r="BVC2" s="27"/>
      <c r="BVD2" s="27"/>
      <c r="BVE2" s="27"/>
      <c r="BVF2" s="27"/>
      <c r="BVG2" s="27"/>
      <c r="BVH2" s="27"/>
      <c r="BVI2" s="27"/>
      <c r="BVJ2" s="27"/>
      <c r="BVK2" s="27"/>
      <c r="BVL2" s="27"/>
      <c r="BVM2" s="27"/>
      <c r="BVN2" s="27"/>
      <c r="BVO2" s="27"/>
      <c r="BVP2" s="27"/>
      <c r="BVQ2" s="27"/>
      <c r="BVR2" s="27"/>
      <c r="BVS2" s="27"/>
      <c r="BVT2" s="27"/>
      <c r="BVU2" s="27"/>
      <c r="BVV2" s="27"/>
      <c r="BVW2" s="27"/>
      <c r="BVX2" s="27"/>
      <c r="BVY2" s="27"/>
      <c r="BVZ2" s="27"/>
      <c r="BWA2" s="27"/>
      <c r="BWB2" s="27"/>
      <c r="BWC2" s="27"/>
      <c r="BWD2" s="27"/>
      <c r="BWE2" s="27"/>
      <c r="BWF2" s="27"/>
      <c r="BWG2" s="27"/>
      <c r="BWH2" s="27"/>
      <c r="BWI2" s="27"/>
      <c r="BWJ2" s="27"/>
      <c r="BWK2" s="27"/>
      <c r="BWL2" s="27"/>
      <c r="BWM2" s="27"/>
      <c r="BWN2" s="27"/>
      <c r="BWO2" s="27"/>
      <c r="BWP2" s="27"/>
      <c r="BWQ2" s="27"/>
      <c r="BWR2" s="27"/>
      <c r="BWS2" s="27"/>
      <c r="BWT2" s="27"/>
      <c r="BWU2" s="27"/>
      <c r="BWV2" s="27"/>
      <c r="BWW2" s="27"/>
      <c r="BWX2" s="27"/>
      <c r="BWY2" s="27"/>
      <c r="BWZ2" s="27"/>
      <c r="BXA2" s="27"/>
      <c r="BXB2" s="27"/>
      <c r="BXC2" s="27"/>
      <c r="BXD2" s="27"/>
      <c r="BXE2" s="27"/>
      <c r="BXF2" s="27"/>
      <c r="BXG2" s="27"/>
      <c r="BXH2" s="27"/>
      <c r="BXI2" s="27"/>
      <c r="BXJ2" s="27"/>
      <c r="BXK2" s="27"/>
      <c r="BXL2" s="27"/>
      <c r="BXM2" s="27"/>
      <c r="BXN2" s="27"/>
      <c r="BXO2" s="27"/>
      <c r="BXP2" s="27"/>
      <c r="BXQ2" s="27"/>
      <c r="BXR2" s="27"/>
      <c r="BXS2" s="27"/>
      <c r="BXT2" s="27"/>
      <c r="BXU2" s="27"/>
      <c r="BXV2" s="27"/>
      <c r="BXW2" s="27"/>
      <c r="BXX2" s="27"/>
      <c r="BXY2" s="27"/>
      <c r="BXZ2" s="27"/>
      <c r="BYA2" s="27"/>
      <c r="BYB2" s="27"/>
      <c r="BYC2" s="27"/>
      <c r="BYD2" s="27"/>
      <c r="BYE2" s="27"/>
      <c r="BYF2" s="27"/>
      <c r="BYG2" s="27"/>
      <c r="BYH2" s="27"/>
      <c r="BYI2" s="27"/>
      <c r="BYJ2" s="27"/>
      <c r="BYK2" s="27"/>
      <c r="BYL2" s="27"/>
      <c r="BYM2" s="27"/>
      <c r="BYN2" s="27"/>
      <c r="BYO2" s="27"/>
      <c r="BYP2" s="27"/>
      <c r="BYQ2" s="27"/>
      <c r="BYR2" s="27"/>
      <c r="BYS2" s="27"/>
      <c r="BYT2" s="27"/>
      <c r="BYU2" s="27"/>
      <c r="BYV2" s="27"/>
      <c r="BYW2" s="27"/>
      <c r="BYX2" s="27"/>
      <c r="BYY2" s="27"/>
      <c r="BYZ2" s="27"/>
      <c r="BZA2" s="27"/>
      <c r="BZB2" s="27"/>
      <c r="BZC2" s="27"/>
      <c r="BZD2" s="27"/>
      <c r="BZE2" s="27"/>
      <c r="BZF2" s="27"/>
      <c r="BZG2" s="27"/>
      <c r="BZH2" s="27"/>
      <c r="BZI2" s="27"/>
      <c r="BZJ2" s="27"/>
      <c r="BZK2" s="27"/>
      <c r="BZL2" s="27"/>
      <c r="BZM2" s="27"/>
      <c r="BZN2" s="27"/>
      <c r="BZO2" s="27"/>
      <c r="BZP2" s="27"/>
      <c r="BZQ2" s="27"/>
      <c r="BZR2" s="27"/>
      <c r="BZS2" s="27"/>
      <c r="BZT2" s="27"/>
      <c r="BZU2" s="27"/>
      <c r="BZV2" s="27"/>
      <c r="BZW2" s="27"/>
      <c r="BZX2" s="27"/>
      <c r="BZY2" s="27"/>
      <c r="BZZ2" s="27"/>
      <c r="CAA2" s="27"/>
      <c r="CAB2" s="27"/>
      <c r="CAC2" s="27"/>
      <c r="CAD2" s="27"/>
      <c r="CAE2" s="27"/>
      <c r="CAF2" s="27"/>
      <c r="CAG2" s="27"/>
      <c r="CAH2" s="27"/>
      <c r="CAI2" s="27"/>
      <c r="CAJ2" s="27"/>
      <c r="CAK2" s="27"/>
      <c r="CAL2" s="27"/>
      <c r="CAM2" s="27"/>
      <c r="CAN2" s="27"/>
      <c r="CAO2" s="27"/>
      <c r="CAP2" s="27"/>
      <c r="CAQ2" s="27"/>
      <c r="CAR2" s="27"/>
      <c r="CAS2" s="27"/>
      <c r="CAT2" s="27"/>
      <c r="CAU2" s="27"/>
      <c r="CAV2" s="27"/>
      <c r="CAW2" s="27"/>
      <c r="CAX2" s="27"/>
      <c r="CAY2" s="27"/>
      <c r="CAZ2" s="27"/>
      <c r="CBA2" s="27"/>
      <c r="CBB2" s="27"/>
      <c r="CBC2" s="27"/>
      <c r="CBD2" s="27"/>
      <c r="CBE2" s="27"/>
      <c r="CBF2" s="27"/>
      <c r="CBG2" s="27"/>
      <c r="CBH2" s="27"/>
      <c r="CBI2" s="27"/>
      <c r="CBJ2" s="27"/>
      <c r="CBK2" s="27"/>
      <c r="CBL2" s="27"/>
      <c r="CBM2" s="27"/>
      <c r="CBN2" s="27"/>
      <c r="CBO2" s="27"/>
      <c r="CBP2" s="27"/>
      <c r="CBQ2" s="27"/>
      <c r="CBR2" s="27"/>
      <c r="CBS2" s="27"/>
      <c r="CBT2" s="27"/>
      <c r="CBU2" s="27"/>
      <c r="CBV2" s="27"/>
      <c r="CBW2" s="27"/>
      <c r="CBX2" s="27"/>
      <c r="CBY2" s="27"/>
      <c r="CBZ2" s="27"/>
      <c r="CCA2" s="27"/>
      <c r="CCB2" s="27"/>
      <c r="CCC2" s="27"/>
      <c r="CCD2" s="27"/>
      <c r="CCE2" s="27"/>
      <c r="CCF2" s="27"/>
      <c r="CCG2" s="27"/>
      <c r="CCH2" s="27"/>
      <c r="CCI2" s="27"/>
      <c r="CCJ2" s="27"/>
      <c r="CCK2" s="27"/>
      <c r="CCL2" s="27"/>
      <c r="CCM2" s="27"/>
      <c r="CCN2" s="27"/>
      <c r="CCO2" s="27"/>
      <c r="CCP2" s="27"/>
      <c r="CCQ2" s="27"/>
      <c r="CCR2" s="27"/>
      <c r="CCS2" s="27"/>
      <c r="CCT2" s="27"/>
      <c r="CCU2" s="27"/>
      <c r="CCV2" s="27"/>
      <c r="CCW2" s="27"/>
      <c r="CCX2" s="27"/>
      <c r="CCY2" s="27"/>
      <c r="CCZ2" s="27"/>
      <c r="CDA2" s="27"/>
      <c r="CDB2" s="27"/>
      <c r="CDC2" s="27"/>
      <c r="CDD2" s="27"/>
      <c r="CDE2" s="27"/>
      <c r="CDF2" s="27"/>
      <c r="CDG2" s="27"/>
      <c r="CDH2" s="27"/>
      <c r="CDI2" s="27"/>
      <c r="CDJ2" s="27"/>
      <c r="CDK2" s="27"/>
      <c r="CDL2" s="27"/>
      <c r="CDM2" s="27"/>
      <c r="CDN2" s="27"/>
      <c r="CDO2" s="27"/>
      <c r="CDP2" s="27"/>
      <c r="CDQ2" s="27"/>
      <c r="CDR2" s="27"/>
      <c r="CDS2" s="27"/>
      <c r="CDT2" s="27"/>
      <c r="CDU2" s="27"/>
      <c r="CDV2" s="27"/>
      <c r="CDW2" s="27"/>
      <c r="CDX2" s="27"/>
      <c r="CDY2" s="27"/>
      <c r="CDZ2" s="27"/>
      <c r="CEA2" s="27"/>
      <c r="CEB2" s="27"/>
      <c r="CEC2" s="27"/>
      <c r="CED2" s="27"/>
      <c r="CEE2" s="27"/>
      <c r="CEF2" s="27"/>
      <c r="CEG2" s="27"/>
      <c r="CEH2" s="27"/>
      <c r="CEI2" s="27"/>
      <c r="CEJ2" s="27"/>
      <c r="CEK2" s="27"/>
      <c r="CEL2" s="27"/>
      <c r="CEM2" s="27"/>
      <c r="CEN2" s="27"/>
      <c r="CEO2" s="27"/>
      <c r="CEP2" s="27"/>
      <c r="CEQ2" s="27"/>
      <c r="CER2" s="27"/>
      <c r="CES2" s="27"/>
      <c r="CET2" s="27"/>
      <c r="CEU2" s="27"/>
      <c r="CEV2" s="27"/>
      <c r="CEW2" s="27"/>
      <c r="CEX2" s="27"/>
      <c r="CEY2" s="27"/>
      <c r="CEZ2" s="27"/>
      <c r="CFA2" s="27"/>
      <c r="CFB2" s="27"/>
      <c r="CFC2" s="27"/>
      <c r="CFD2" s="27"/>
      <c r="CFE2" s="27"/>
      <c r="CFF2" s="27"/>
      <c r="CFG2" s="27"/>
      <c r="CFH2" s="27"/>
      <c r="CFI2" s="27"/>
      <c r="CFJ2" s="27"/>
      <c r="CFK2" s="27"/>
      <c r="CFL2" s="27"/>
      <c r="CFM2" s="27"/>
      <c r="CFN2" s="27"/>
      <c r="CFO2" s="27"/>
      <c r="CFP2" s="27"/>
      <c r="CFQ2" s="27"/>
      <c r="CFR2" s="27"/>
      <c r="CFS2" s="27"/>
      <c r="CFT2" s="27"/>
      <c r="CFU2" s="27"/>
      <c r="CFV2" s="27"/>
      <c r="CFW2" s="27"/>
      <c r="CFX2" s="27"/>
      <c r="CFY2" s="27"/>
      <c r="CFZ2" s="27"/>
      <c r="CGA2" s="27"/>
      <c r="CGB2" s="27"/>
      <c r="CGC2" s="27"/>
      <c r="CGD2" s="27"/>
      <c r="CGE2" s="27"/>
      <c r="CGF2" s="27"/>
      <c r="CGG2" s="27"/>
      <c r="CGH2" s="27"/>
      <c r="CGI2" s="27"/>
      <c r="CGJ2" s="27"/>
      <c r="CGK2" s="27"/>
      <c r="CGL2" s="27"/>
      <c r="CGM2" s="27"/>
      <c r="CGN2" s="27"/>
      <c r="CGO2" s="27"/>
      <c r="CGP2" s="27"/>
      <c r="CGQ2" s="27"/>
      <c r="CGR2" s="27"/>
      <c r="CGS2" s="27"/>
      <c r="CGT2" s="27"/>
      <c r="CGU2" s="27"/>
      <c r="CGV2" s="27"/>
      <c r="CGW2" s="27"/>
      <c r="CGX2" s="27"/>
      <c r="CGY2" s="27"/>
      <c r="CGZ2" s="27"/>
      <c r="CHA2" s="27"/>
      <c r="CHB2" s="27"/>
      <c r="CHC2" s="27"/>
      <c r="CHD2" s="27"/>
      <c r="CHE2" s="27"/>
      <c r="CHF2" s="27"/>
      <c r="CHG2" s="27"/>
      <c r="CHH2" s="27"/>
      <c r="CHI2" s="27"/>
      <c r="CHJ2" s="27"/>
      <c r="CHK2" s="27"/>
      <c r="CHL2" s="27"/>
      <c r="CHM2" s="27"/>
      <c r="CHN2" s="27"/>
      <c r="CHO2" s="27"/>
      <c r="CHP2" s="27"/>
      <c r="CHQ2" s="27"/>
      <c r="CHR2" s="27"/>
      <c r="CHS2" s="27"/>
      <c r="CHT2" s="27"/>
      <c r="CHU2" s="27"/>
      <c r="CHV2" s="27"/>
      <c r="CHW2" s="27"/>
      <c r="CHX2" s="27"/>
      <c r="CHY2" s="27"/>
      <c r="CHZ2" s="27"/>
      <c r="CIA2" s="27"/>
      <c r="CIB2" s="27"/>
      <c r="CIC2" s="27"/>
      <c r="CID2" s="27"/>
      <c r="CIE2" s="27"/>
      <c r="CIF2" s="27"/>
      <c r="CIG2" s="27"/>
      <c r="CIH2" s="27"/>
      <c r="CII2" s="27"/>
      <c r="CIJ2" s="27"/>
      <c r="CIK2" s="27"/>
      <c r="CIL2" s="27"/>
      <c r="CIM2" s="27"/>
      <c r="CIN2" s="27"/>
      <c r="CIO2" s="27"/>
      <c r="CIP2" s="27"/>
      <c r="CIQ2" s="27"/>
      <c r="CIR2" s="27"/>
      <c r="CIS2" s="27"/>
      <c r="CIT2" s="27"/>
      <c r="CIU2" s="27"/>
      <c r="CIV2" s="27"/>
      <c r="CIW2" s="27"/>
      <c r="CIX2" s="27"/>
      <c r="CIY2" s="27"/>
      <c r="CIZ2" s="27"/>
      <c r="CJA2" s="27"/>
      <c r="CJB2" s="27"/>
      <c r="CJC2" s="27"/>
      <c r="CJD2" s="27"/>
      <c r="CJE2" s="27"/>
      <c r="CJF2" s="27"/>
      <c r="CJG2" s="27"/>
      <c r="CJH2" s="27"/>
      <c r="CJI2" s="27"/>
      <c r="CJJ2" s="27"/>
      <c r="CJK2" s="27"/>
      <c r="CJL2" s="27"/>
      <c r="CJM2" s="27"/>
      <c r="CJN2" s="27"/>
      <c r="CJO2" s="27"/>
      <c r="CJP2" s="27"/>
      <c r="CJQ2" s="27"/>
      <c r="CJR2" s="27"/>
      <c r="CJS2" s="27"/>
      <c r="CJT2" s="27"/>
      <c r="CJU2" s="27"/>
      <c r="CJV2" s="27"/>
      <c r="CJW2" s="27"/>
      <c r="CJX2" s="27"/>
      <c r="CJY2" s="27"/>
      <c r="CJZ2" s="27"/>
      <c r="CKA2" s="27"/>
      <c r="CKB2" s="27"/>
      <c r="CKC2" s="27"/>
      <c r="CKD2" s="27"/>
      <c r="CKE2" s="27"/>
      <c r="CKF2" s="27"/>
      <c r="CKG2" s="27"/>
      <c r="CKH2" s="27"/>
      <c r="CKI2" s="27"/>
      <c r="CKJ2" s="27"/>
      <c r="CKK2" s="27"/>
      <c r="CKL2" s="27"/>
      <c r="CKM2" s="27"/>
      <c r="CKN2" s="27"/>
      <c r="CKO2" s="27"/>
      <c r="CKP2" s="27"/>
      <c r="CKQ2" s="27"/>
      <c r="CKR2" s="27"/>
      <c r="CKS2" s="27"/>
      <c r="CKT2" s="27"/>
      <c r="CKU2" s="27"/>
      <c r="CKV2" s="27"/>
      <c r="CKW2" s="27"/>
      <c r="CKX2" s="27"/>
      <c r="CKY2" s="27"/>
      <c r="CKZ2" s="27"/>
      <c r="CLA2" s="27"/>
      <c r="CLB2" s="27"/>
      <c r="CLC2" s="27"/>
      <c r="CLD2" s="27"/>
      <c r="CLE2" s="27"/>
      <c r="CLF2" s="27"/>
      <c r="CLG2" s="27"/>
      <c r="CLH2" s="27"/>
      <c r="CLI2" s="27"/>
      <c r="CLJ2" s="27"/>
      <c r="CLK2" s="27"/>
      <c r="CLL2" s="27"/>
      <c r="CLM2" s="27"/>
      <c r="CLN2" s="27"/>
      <c r="CLO2" s="27"/>
      <c r="CLP2" s="27"/>
      <c r="CLQ2" s="27"/>
      <c r="CLR2" s="27"/>
      <c r="CLS2" s="27"/>
      <c r="CLT2" s="27"/>
      <c r="CLU2" s="27"/>
      <c r="CLV2" s="27"/>
      <c r="CLW2" s="27"/>
      <c r="CLX2" s="27"/>
      <c r="CLY2" s="27"/>
      <c r="CLZ2" s="27"/>
      <c r="CMA2" s="27"/>
      <c r="CMB2" s="27"/>
      <c r="CMC2" s="27"/>
      <c r="CMD2" s="27"/>
      <c r="CME2" s="27"/>
      <c r="CMF2" s="27"/>
      <c r="CMG2" s="27"/>
      <c r="CMH2" s="27"/>
      <c r="CMI2" s="27"/>
      <c r="CMJ2" s="27"/>
      <c r="CMK2" s="27"/>
      <c r="CML2" s="27"/>
      <c r="CMM2" s="27"/>
      <c r="CMN2" s="27"/>
      <c r="CMO2" s="27"/>
      <c r="CMP2" s="27"/>
      <c r="CMQ2" s="27"/>
      <c r="CMR2" s="27"/>
      <c r="CMS2" s="27"/>
      <c r="CMT2" s="27"/>
      <c r="CMU2" s="27"/>
      <c r="CMV2" s="27"/>
      <c r="CMW2" s="27"/>
      <c r="CMX2" s="27"/>
      <c r="CMY2" s="27"/>
      <c r="CMZ2" s="27"/>
      <c r="CNA2" s="27"/>
      <c r="CNB2" s="27"/>
      <c r="CNC2" s="27"/>
      <c r="CND2" s="27"/>
      <c r="CNE2" s="27"/>
      <c r="CNF2" s="27"/>
      <c r="CNG2" s="27"/>
      <c r="CNH2" s="27"/>
      <c r="CNI2" s="27"/>
      <c r="CNJ2" s="27"/>
      <c r="CNK2" s="27"/>
      <c r="CNL2" s="27"/>
      <c r="CNM2" s="27"/>
      <c r="CNN2" s="27"/>
      <c r="CNO2" s="27"/>
      <c r="CNP2" s="27"/>
      <c r="CNQ2" s="27"/>
      <c r="CNR2" s="27"/>
      <c r="CNS2" s="27"/>
      <c r="CNT2" s="27"/>
      <c r="CNU2" s="27"/>
      <c r="CNV2" s="27"/>
      <c r="CNW2" s="27"/>
      <c r="CNX2" s="27"/>
      <c r="CNY2" s="27"/>
      <c r="CNZ2" s="27"/>
      <c r="COA2" s="27"/>
      <c r="COB2" s="27"/>
      <c r="COC2" s="27"/>
      <c r="COD2" s="27"/>
      <c r="COE2" s="27"/>
      <c r="COF2" s="27"/>
      <c r="COG2" s="27"/>
      <c r="COH2" s="27"/>
      <c r="COI2" s="27"/>
      <c r="COJ2" s="27"/>
      <c r="COK2" s="27"/>
      <c r="COL2" s="27"/>
      <c r="COM2" s="27"/>
      <c r="CON2" s="27"/>
      <c r="COO2" s="27"/>
      <c r="COP2" s="27"/>
      <c r="COQ2" s="27"/>
      <c r="COR2" s="27"/>
      <c r="COS2" s="27"/>
      <c r="COT2" s="27"/>
      <c r="COU2" s="27"/>
      <c r="COV2" s="27"/>
      <c r="COW2" s="27"/>
      <c r="COX2" s="27"/>
      <c r="COY2" s="27"/>
      <c r="COZ2" s="27"/>
      <c r="CPA2" s="27"/>
      <c r="CPB2" s="27"/>
      <c r="CPC2" s="27"/>
      <c r="CPD2" s="27"/>
      <c r="CPE2" s="27"/>
      <c r="CPF2" s="27"/>
      <c r="CPG2" s="27"/>
      <c r="CPH2" s="27"/>
      <c r="CPI2" s="27"/>
      <c r="CPJ2" s="27"/>
      <c r="CPK2" s="27"/>
      <c r="CPL2" s="27"/>
      <c r="CPM2" s="27"/>
      <c r="CPN2" s="27"/>
      <c r="CPO2" s="27"/>
      <c r="CPP2" s="27"/>
      <c r="CPQ2" s="27"/>
      <c r="CPR2" s="27"/>
      <c r="CPS2" s="27"/>
      <c r="CPT2" s="27"/>
      <c r="CPU2" s="27"/>
      <c r="CPV2" s="27"/>
      <c r="CPW2" s="27"/>
      <c r="CPX2" s="27"/>
      <c r="CPY2" s="27"/>
      <c r="CPZ2" s="27"/>
      <c r="CQA2" s="27"/>
      <c r="CQB2" s="27"/>
      <c r="CQC2" s="27"/>
      <c r="CQD2" s="27"/>
      <c r="CQE2" s="27"/>
      <c r="CQF2" s="27"/>
      <c r="CQG2" s="27"/>
      <c r="CQH2" s="27"/>
      <c r="CQI2" s="27"/>
      <c r="CQJ2" s="27"/>
      <c r="CQK2" s="27"/>
      <c r="CQL2" s="27"/>
      <c r="CQM2" s="27"/>
      <c r="CQN2" s="27"/>
      <c r="CQO2" s="27"/>
      <c r="CQP2" s="27"/>
      <c r="CQQ2" s="27"/>
      <c r="CQR2" s="27"/>
      <c r="CQS2" s="27"/>
      <c r="CQT2" s="27"/>
      <c r="CQU2" s="27"/>
      <c r="CQV2" s="27"/>
      <c r="CQW2" s="27"/>
      <c r="CQX2" s="27"/>
      <c r="CQY2" s="27"/>
      <c r="CQZ2" s="27"/>
      <c r="CRA2" s="27"/>
      <c r="CRB2" s="27"/>
      <c r="CRC2" s="27"/>
      <c r="CRD2" s="27"/>
      <c r="CRE2" s="27"/>
      <c r="CRF2" s="27"/>
      <c r="CRG2" s="27"/>
      <c r="CRH2" s="27"/>
      <c r="CRI2" s="27"/>
      <c r="CRJ2" s="27"/>
      <c r="CRK2" s="27"/>
      <c r="CRL2" s="27"/>
      <c r="CRM2" s="27"/>
      <c r="CRN2" s="27"/>
      <c r="CRO2" s="27"/>
      <c r="CRP2" s="27"/>
      <c r="CRQ2" s="27"/>
      <c r="CRR2" s="27"/>
      <c r="CRS2" s="27"/>
      <c r="CRT2" s="27"/>
      <c r="CRU2" s="27"/>
      <c r="CRV2" s="27"/>
      <c r="CRW2" s="27"/>
      <c r="CRX2" s="27"/>
      <c r="CRY2" s="27"/>
      <c r="CRZ2" s="27"/>
      <c r="CSA2" s="27"/>
      <c r="CSB2" s="27"/>
      <c r="CSC2" s="27"/>
      <c r="CSD2" s="27"/>
      <c r="CSE2" s="27"/>
      <c r="CSF2" s="27"/>
      <c r="CSG2" s="27"/>
      <c r="CSH2" s="27"/>
      <c r="CSI2" s="27"/>
      <c r="CSJ2" s="27"/>
      <c r="CSK2" s="27"/>
      <c r="CSL2" s="27"/>
      <c r="CSM2" s="27"/>
      <c r="CSN2" s="27"/>
      <c r="CSO2" s="27"/>
      <c r="CSP2" s="27"/>
      <c r="CSQ2" s="27"/>
      <c r="CSR2" s="27"/>
      <c r="CSS2" s="27"/>
      <c r="CST2" s="27"/>
      <c r="CSU2" s="27"/>
      <c r="CSV2" s="27"/>
      <c r="CSW2" s="27"/>
      <c r="CSX2" s="27"/>
      <c r="CSY2" s="27"/>
      <c r="CSZ2" s="27"/>
      <c r="CTA2" s="27"/>
      <c r="CTB2" s="27"/>
      <c r="CTC2" s="27"/>
      <c r="CTD2" s="27"/>
      <c r="CTE2" s="27"/>
      <c r="CTF2" s="27"/>
      <c r="CTG2" s="27"/>
      <c r="CTH2" s="27"/>
      <c r="CTI2" s="27"/>
      <c r="CTJ2" s="27"/>
      <c r="CTK2" s="27"/>
      <c r="CTL2" s="27"/>
      <c r="CTM2" s="27"/>
      <c r="CTN2" s="27"/>
      <c r="CTO2" s="27"/>
      <c r="CTP2" s="27"/>
      <c r="CTQ2" s="27"/>
      <c r="CTR2" s="27"/>
      <c r="CTS2" s="27"/>
      <c r="CTT2" s="27"/>
      <c r="CTU2" s="27"/>
      <c r="CTV2" s="27"/>
      <c r="CTW2" s="27"/>
      <c r="CTX2" s="27"/>
      <c r="CTY2" s="27"/>
      <c r="CTZ2" s="27"/>
      <c r="CUA2" s="27"/>
      <c r="CUB2" s="27"/>
      <c r="CUC2" s="27"/>
      <c r="CUD2" s="27"/>
      <c r="CUE2" s="27"/>
      <c r="CUF2" s="27"/>
      <c r="CUG2" s="27"/>
      <c r="CUH2" s="27"/>
      <c r="CUI2" s="27"/>
      <c r="CUJ2" s="27"/>
      <c r="CUK2" s="27"/>
      <c r="CUL2" s="27"/>
      <c r="CUM2" s="27"/>
      <c r="CUN2" s="27"/>
      <c r="CUO2" s="27"/>
      <c r="CUP2" s="27"/>
      <c r="CUQ2" s="27"/>
      <c r="CUR2" s="27"/>
      <c r="CUS2" s="27"/>
      <c r="CUT2" s="27"/>
      <c r="CUU2" s="27"/>
      <c r="CUV2" s="27"/>
      <c r="CUW2" s="27"/>
      <c r="CUX2" s="27"/>
      <c r="CUY2" s="27"/>
      <c r="CUZ2" s="27"/>
      <c r="CVA2" s="27"/>
      <c r="CVB2" s="27"/>
      <c r="CVC2" s="27"/>
      <c r="CVD2" s="27"/>
      <c r="CVE2" s="27"/>
      <c r="CVF2" s="27"/>
      <c r="CVG2" s="27"/>
      <c r="CVH2" s="27"/>
      <c r="CVI2" s="27"/>
      <c r="CVJ2" s="27"/>
      <c r="CVK2" s="27"/>
      <c r="CVL2" s="27"/>
      <c r="CVM2" s="27"/>
      <c r="CVN2" s="27"/>
      <c r="CVO2" s="27"/>
      <c r="CVP2" s="27"/>
      <c r="CVQ2" s="27"/>
      <c r="CVR2" s="27"/>
      <c r="CVS2" s="27"/>
      <c r="CVT2" s="27"/>
      <c r="CVU2" s="27"/>
      <c r="CVV2" s="27"/>
      <c r="CVW2" s="27"/>
      <c r="CVX2" s="27"/>
      <c r="CVY2" s="27"/>
      <c r="CVZ2" s="27"/>
      <c r="CWA2" s="27"/>
      <c r="CWB2" s="27"/>
      <c r="CWC2" s="27"/>
      <c r="CWD2" s="27"/>
      <c r="CWE2" s="27"/>
      <c r="CWF2" s="27"/>
      <c r="CWG2" s="27"/>
      <c r="CWH2" s="27"/>
      <c r="CWI2" s="27"/>
      <c r="CWJ2" s="27"/>
      <c r="CWK2" s="27"/>
      <c r="CWL2" s="27"/>
      <c r="CWM2" s="27"/>
      <c r="CWN2" s="27"/>
      <c r="CWO2" s="27"/>
      <c r="CWP2" s="27"/>
      <c r="CWQ2" s="27"/>
      <c r="CWR2" s="27"/>
      <c r="CWS2" s="27"/>
      <c r="CWT2" s="27"/>
      <c r="CWU2" s="27"/>
      <c r="CWV2" s="27"/>
      <c r="CWW2" s="27"/>
      <c r="CWX2" s="27"/>
      <c r="CWY2" s="27"/>
      <c r="CWZ2" s="27"/>
      <c r="CXA2" s="27"/>
      <c r="CXB2" s="27"/>
      <c r="CXC2" s="27"/>
      <c r="CXD2" s="27"/>
      <c r="CXE2" s="27"/>
      <c r="CXF2" s="27"/>
      <c r="CXG2" s="27"/>
      <c r="CXH2" s="27"/>
      <c r="CXI2" s="27"/>
      <c r="CXJ2" s="27"/>
      <c r="CXK2" s="27"/>
      <c r="CXL2" s="27"/>
      <c r="CXM2" s="27"/>
      <c r="CXN2" s="27"/>
      <c r="CXO2" s="27"/>
      <c r="CXP2" s="27"/>
      <c r="CXQ2" s="27"/>
      <c r="CXR2" s="27"/>
      <c r="CXS2" s="27"/>
      <c r="CXT2" s="27"/>
      <c r="CXU2" s="27"/>
      <c r="CXV2" s="27"/>
      <c r="CXW2" s="27"/>
      <c r="CXX2" s="27"/>
      <c r="CXY2" s="27"/>
      <c r="CXZ2" s="27"/>
      <c r="CYA2" s="27"/>
      <c r="CYB2" s="27"/>
      <c r="CYC2" s="27"/>
      <c r="CYD2" s="27"/>
      <c r="CYE2" s="27"/>
      <c r="CYF2" s="27"/>
      <c r="CYG2" s="27"/>
      <c r="CYH2" s="27"/>
      <c r="CYI2" s="27"/>
      <c r="CYJ2" s="27"/>
      <c r="CYK2" s="27"/>
      <c r="CYL2" s="27"/>
      <c r="CYM2" s="27"/>
      <c r="CYN2" s="27"/>
      <c r="CYO2" s="27"/>
      <c r="CYP2" s="27"/>
      <c r="CYQ2" s="27"/>
      <c r="CYR2" s="27"/>
      <c r="CYS2" s="27"/>
      <c r="CYT2" s="27"/>
      <c r="CYU2" s="27"/>
      <c r="CYV2" s="27"/>
      <c r="CYW2" s="27"/>
      <c r="CYX2" s="27"/>
      <c r="CYY2" s="27"/>
      <c r="CYZ2" s="27"/>
      <c r="CZA2" s="27"/>
      <c r="CZB2" s="27"/>
      <c r="CZC2" s="27"/>
      <c r="CZD2" s="27"/>
      <c r="CZE2" s="27"/>
      <c r="CZF2" s="27"/>
      <c r="CZG2" s="27"/>
      <c r="CZH2" s="27"/>
      <c r="CZI2" s="27"/>
      <c r="CZJ2" s="27"/>
      <c r="CZK2" s="27"/>
      <c r="CZL2" s="27"/>
      <c r="CZM2" s="27"/>
      <c r="CZN2" s="27"/>
      <c r="CZO2" s="27"/>
      <c r="CZP2" s="27"/>
      <c r="CZQ2" s="27"/>
      <c r="CZR2" s="27"/>
      <c r="CZS2" s="27"/>
      <c r="CZT2" s="27"/>
      <c r="CZU2" s="27"/>
      <c r="CZV2" s="27"/>
      <c r="CZW2" s="27"/>
      <c r="CZX2" s="27"/>
      <c r="CZY2" s="27"/>
      <c r="CZZ2" s="27"/>
      <c r="DAA2" s="27"/>
      <c r="DAB2" s="27"/>
      <c r="DAC2" s="27"/>
      <c r="DAD2" s="27"/>
      <c r="DAE2" s="27"/>
      <c r="DAF2" s="27"/>
      <c r="DAG2" s="27"/>
      <c r="DAH2" s="27"/>
      <c r="DAI2" s="27"/>
      <c r="DAJ2" s="27"/>
      <c r="DAK2" s="27"/>
      <c r="DAL2" s="27"/>
      <c r="DAM2" s="27"/>
      <c r="DAN2" s="27"/>
      <c r="DAO2" s="27"/>
      <c r="DAP2" s="27"/>
      <c r="DAQ2" s="27"/>
      <c r="DAR2" s="27"/>
      <c r="DAS2" s="27"/>
      <c r="DAT2" s="27"/>
      <c r="DAU2" s="27"/>
      <c r="DAV2" s="27"/>
      <c r="DAW2" s="27"/>
      <c r="DAX2" s="27"/>
      <c r="DAY2" s="27"/>
      <c r="DAZ2" s="27"/>
      <c r="DBA2" s="27"/>
      <c r="DBB2" s="27"/>
      <c r="DBC2" s="27"/>
      <c r="DBD2" s="27"/>
      <c r="DBE2" s="27"/>
      <c r="DBF2" s="27"/>
      <c r="DBG2" s="27"/>
      <c r="DBH2" s="27"/>
      <c r="DBI2" s="27"/>
      <c r="DBJ2" s="27"/>
      <c r="DBK2" s="27"/>
      <c r="DBL2" s="27"/>
      <c r="DBM2" s="27"/>
      <c r="DBN2" s="27"/>
      <c r="DBO2" s="27"/>
      <c r="DBP2" s="27"/>
      <c r="DBQ2" s="27"/>
      <c r="DBR2" s="27"/>
      <c r="DBS2" s="27"/>
      <c r="DBT2" s="27"/>
      <c r="DBU2" s="27"/>
      <c r="DBV2" s="27"/>
      <c r="DBW2" s="27"/>
      <c r="DBX2" s="27"/>
      <c r="DBY2" s="27"/>
      <c r="DBZ2" s="27"/>
      <c r="DCA2" s="27"/>
      <c r="DCB2" s="27"/>
      <c r="DCC2" s="27"/>
      <c r="DCD2" s="27"/>
      <c r="DCE2" s="27"/>
      <c r="DCF2" s="27"/>
      <c r="DCG2" s="27"/>
      <c r="DCH2" s="27"/>
      <c r="DCI2" s="27"/>
      <c r="DCJ2" s="27"/>
      <c r="DCK2" s="27"/>
      <c r="DCL2" s="27"/>
      <c r="DCM2" s="27"/>
      <c r="DCN2" s="27"/>
      <c r="DCO2" s="27"/>
      <c r="DCP2" s="27"/>
      <c r="DCQ2" s="27"/>
      <c r="DCR2" s="27"/>
      <c r="DCS2" s="27"/>
      <c r="DCT2" s="27"/>
      <c r="DCU2" s="27"/>
      <c r="DCV2" s="27"/>
      <c r="DCW2" s="27"/>
      <c r="DCX2" s="27"/>
      <c r="DCY2" s="27"/>
      <c r="DCZ2" s="27"/>
      <c r="DDA2" s="27"/>
      <c r="DDB2" s="27"/>
      <c r="DDC2" s="27"/>
      <c r="DDD2" s="27"/>
      <c r="DDE2" s="27"/>
      <c r="DDF2" s="27"/>
      <c r="DDG2" s="27"/>
      <c r="DDH2" s="27"/>
      <c r="DDI2" s="27"/>
      <c r="DDJ2" s="27"/>
      <c r="DDK2" s="27"/>
      <c r="DDL2" s="27"/>
      <c r="DDM2" s="27"/>
      <c r="DDN2" s="27"/>
      <c r="DDO2" s="27"/>
      <c r="DDP2" s="27"/>
      <c r="DDQ2" s="27"/>
      <c r="DDR2" s="27"/>
      <c r="DDS2" s="27"/>
      <c r="DDT2" s="27"/>
      <c r="DDU2" s="27"/>
      <c r="DDV2" s="27"/>
      <c r="DDW2" s="27"/>
      <c r="DDX2" s="27"/>
      <c r="DDY2" s="27"/>
      <c r="DDZ2" s="27"/>
      <c r="DEA2" s="27"/>
      <c r="DEB2" s="27"/>
      <c r="DEC2" s="27"/>
      <c r="DED2" s="27"/>
      <c r="DEE2" s="27"/>
      <c r="DEF2" s="27"/>
      <c r="DEG2" s="27"/>
      <c r="DEH2" s="27"/>
      <c r="DEI2" s="27"/>
      <c r="DEJ2" s="27"/>
      <c r="DEK2" s="27"/>
      <c r="DEL2" s="27"/>
      <c r="DEM2" s="27"/>
      <c r="DEN2" s="27"/>
      <c r="DEO2" s="27"/>
      <c r="DEP2" s="27"/>
      <c r="DEQ2" s="27"/>
      <c r="DER2" s="27"/>
      <c r="DES2" s="27"/>
      <c r="DET2" s="27"/>
      <c r="DEU2" s="27"/>
      <c r="DEV2" s="27"/>
      <c r="DEW2" s="27"/>
      <c r="DEX2" s="27"/>
      <c r="DEY2" s="27"/>
      <c r="DEZ2" s="27"/>
      <c r="DFA2" s="27"/>
      <c r="DFB2" s="27"/>
      <c r="DFC2" s="27"/>
      <c r="DFD2" s="27"/>
      <c r="DFE2" s="27"/>
      <c r="DFF2" s="27"/>
      <c r="DFG2" s="27"/>
      <c r="DFH2" s="27"/>
      <c r="DFI2" s="27"/>
      <c r="DFJ2" s="27"/>
      <c r="DFK2" s="27"/>
      <c r="DFL2" s="27"/>
      <c r="DFM2" s="27"/>
      <c r="DFN2" s="27"/>
      <c r="DFO2" s="27"/>
      <c r="DFP2" s="27"/>
      <c r="DFQ2" s="27"/>
      <c r="DFR2" s="27"/>
      <c r="DFS2" s="27"/>
      <c r="DFT2" s="27"/>
      <c r="DFU2" s="27"/>
      <c r="DFV2" s="27"/>
      <c r="DFW2" s="27"/>
      <c r="DFX2" s="27"/>
      <c r="DFY2" s="27"/>
      <c r="DFZ2" s="27"/>
      <c r="DGA2" s="27"/>
      <c r="DGB2" s="27"/>
      <c r="DGC2" s="27"/>
      <c r="DGD2" s="27"/>
      <c r="DGE2" s="27"/>
      <c r="DGF2" s="27"/>
      <c r="DGG2" s="27"/>
      <c r="DGH2" s="27"/>
      <c r="DGI2" s="27"/>
      <c r="DGJ2" s="27"/>
      <c r="DGK2" s="27"/>
      <c r="DGL2" s="27"/>
      <c r="DGM2" s="27"/>
      <c r="DGN2" s="27"/>
      <c r="DGO2" s="27"/>
      <c r="DGP2" s="27"/>
      <c r="DGQ2" s="27"/>
      <c r="DGR2" s="27"/>
      <c r="DGS2" s="27"/>
      <c r="DGT2" s="27"/>
      <c r="DGU2" s="27"/>
      <c r="DGV2" s="27"/>
      <c r="DGW2" s="27"/>
      <c r="DGX2" s="27"/>
      <c r="DGY2" s="27"/>
      <c r="DGZ2" s="27"/>
      <c r="DHA2" s="27"/>
      <c r="DHB2" s="27"/>
      <c r="DHC2" s="27"/>
      <c r="DHD2" s="27"/>
      <c r="DHE2" s="27"/>
      <c r="DHF2" s="27"/>
      <c r="DHG2" s="27"/>
      <c r="DHH2" s="27"/>
      <c r="DHI2" s="27"/>
      <c r="DHJ2" s="27"/>
      <c r="DHK2" s="27"/>
      <c r="DHL2" s="27"/>
      <c r="DHM2" s="27"/>
      <c r="DHN2" s="27"/>
      <c r="DHO2" s="27"/>
      <c r="DHP2" s="27"/>
      <c r="DHQ2" s="27"/>
      <c r="DHR2" s="27"/>
      <c r="DHS2" s="27"/>
      <c r="DHT2" s="27"/>
      <c r="DHU2" s="27"/>
      <c r="DHV2" s="27"/>
      <c r="DHW2" s="27"/>
      <c r="DHX2" s="27"/>
      <c r="DHY2" s="27"/>
      <c r="DHZ2" s="27"/>
      <c r="DIA2" s="27"/>
      <c r="DIB2" s="27"/>
      <c r="DIC2" s="27"/>
      <c r="DID2" s="27"/>
      <c r="DIE2" s="27"/>
      <c r="DIF2" s="27"/>
      <c r="DIG2" s="27"/>
      <c r="DIH2" s="27"/>
      <c r="DII2" s="27"/>
      <c r="DIJ2" s="27"/>
      <c r="DIK2" s="27"/>
      <c r="DIL2" s="27"/>
      <c r="DIM2" s="27"/>
      <c r="DIN2" s="27"/>
      <c r="DIO2" s="27"/>
      <c r="DIP2" s="27"/>
      <c r="DIQ2" s="27"/>
      <c r="DIR2" s="27"/>
      <c r="DIS2" s="27"/>
      <c r="DIT2" s="27"/>
      <c r="DIU2" s="27"/>
      <c r="DIV2" s="27"/>
      <c r="DIW2" s="27"/>
      <c r="DIX2" s="27"/>
      <c r="DIY2" s="27"/>
      <c r="DIZ2" s="27"/>
      <c r="DJA2" s="27"/>
      <c r="DJB2" s="27"/>
      <c r="DJC2" s="27"/>
      <c r="DJD2" s="27"/>
      <c r="DJE2" s="27"/>
      <c r="DJF2" s="27"/>
      <c r="DJG2" s="27"/>
      <c r="DJH2" s="27"/>
      <c r="DJI2" s="27"/>
      <c r="DJJ2" s="27"/>
      <c r="DJK2" s="27"/>
      <c r="DJL2" s="27"/>
      <c r="DJM2" s="27"/>
      <c r="DJN2" s="27"/>
      <c r="DJO2" s="27"/>
      <c r="DJP2" s="27"/>
      <c r="DJQ2" s="27"/>
      <c r="DJR2" s="27"/>
      <c r="DJS2" s="27"/>
      <c r="DJT2" s="27"/>
      <c r="DJU2" s="27"/>
      <c r="DJV2" s="27"/>
      <c r="DJW2" s="27"/>
      <c r="DJX2" s="27"/>
      <c r="DJY2" s="27"/>
      <c r="DJZ2" s="27"/>
      <c r="DKA2" s="27"/>
      <c r="DKB2" s="27"/>
      <c r="DKC2" s="27"/>
      <c r="DKD2" s="27"/>
      <c r="DKE2" s="27"/>
      <c r="DKF2" s="27"/>
      <c r="DKG2" s="27"/>
      <c r="DKH2" s="27"/>
      <c r="DKI2" s="27"/>
      <c r="DKJ2" s="27"/>
      <c r="DKK2" s="27"/>
      <c r="DKL2" s="27"/>
      <c r="DKM2" s="27"/>
      <c r="DKN2" s="27"/>
      <c r="DKO2" s="27"/>
      <c r="DKP2" s="27"/>
      <c r="DKQ2" s="27"/>
      <c r="DKR2" s="27"/>
      <c r="DKS2" s="27"/>
      <c r="DKT2" s="27"/>
      <c r="DKU2" s="27"/>
      <c r="DKV2" s="27"/>
      <c r="DKW2" s="27"/>
      <c r="DKX2" s="27"/>
      <c r="DKY2" s="27"/>
      <c r="DKZ2" s="27"/>
      <c r="DLA2" s="27"/>
      <c r="DLB2" s="27"/>
      <c r="DLC2" s="27"/>
      <c r="DLD2" s="27"/>
      <c r="DLE2" s="27"/>
      <c r="DLF2" s="27"/>
      <c r="DLG2" s="27"/>
      <c r="DLH2" s="27"/>
      <c r="DLI2" s="27"/>
      <c r="DLJ2" s="27"/>
      <c r="DLK2" s="27"/>
      <c r="DLL2" s="27"/>
      <c r="DLM2" s="27"/>
      <c r="DLN2" s="27"/>
      <c r="DLO2" s="27"/>
      <c r="DLP2" s="27"/>
      <c r="DLQ2" s="27"/>
      <c r="DLR2" s="27"/>
      <c r="DLS2" s="27"/>
      <c r="DLT2" s="27"/>
      <c r="DLU2" s="27"/>
      <c r="DLV2" s="27"/>
      <c r="DLW2" s="27"/>
      <c r="DLX2" s="27"/>
      <c r="DLY2" s="27"/>
      <c r="DLZ2" s="27"/>
      <c r="DMA2" s="27"/>
      <c r="DMB2" s="27"/>
      <c r="DMC2" s="27"/>
      <c r="DMD2" s="27"/>
      <c r="DME2" s="27"/>
      <c r="DMF2" s="27"/>
      <c r="DMG2" s="27"/>
      <c r="DMH2" s="27"/>
      <c r="DMI2" s="27"/>
      <c r="DMJ2" s="27"/>
      <c r="DMK2" s="27"/>
      <c r="DML2" s="27"/>
      <c r="DMM2" s="27"/>
      <c r="DMN2" s="27"/>
      <c r="DMO2" s="27"/>
      <c r="DMP2" s="27"/>
      <c r="DMQ2" s="27"/>
      <c r="DMR2" s="27"/>
      <c r="DMS2" s="27"/>
      <c r="DMT2" s="27"/>
      <c r="DMU2" s="27"/>
      <c r="DMV2" s="27"/>
      <c r="DMW2" s="27"/>
      <c r="DMX2" s="27"/>
      <c r="DMY2" s="27"/>
      <c r="DMZ2" s="27"/>
      <c r="DNA2" s="27"/>
      <c r="DNB2" s="27"/>
      <c r="DNC2" s="27"/>
      <c r="DND2" s="27"/>
      <c r="DNE2" s="27"/>
      <c r="DNF2" s="27"/>
      <c r="DNG2" s="27"/>
      <c r="DNH2" s="27"/>
      <c r="DNI2" s="27"/>
      <c r="DNJ2" s="27"/>
      <c r="DNK2" s="27"/>
      <c r="DNL2" s="27"/>
      <c r="DNM2" s="27"/>
      <c r="DNN2" s="27"/>
      <c r="DNO2" s="27"/>
      <c r="DNP2" s="27"/>
      <c r="DNQ2" s="27"/>
      <c r="DNR2" s="27"/>
      <c r="DNS2" s="27"/>
      <c r="DNT2" s="27"/>
      <c r="DNU2" s="27"/>
      <c r="DNV2" s="27"/>
      <c r="DNW2" s="27"/>
      <c r="DNX2" s="27"/>
      <c r="DNY2" s="27"/>
      <c r="DNZ2" s="27"/>
      <c r="DOA2" s="27"/>
      <c r="DOB2" s="27"/>
      <c r="DOC2" s="27"/>
      <c r="DOD2" s="27"/>
      <c r="DOE2" s="27"/>
      <c r="DOF2" s="27"/>
      <c r="DOG2" s="27"/>
      <c r="DOH2" s="27"/>
      <c r="DOI2" s="27"/>
      <c r="DOJ2" s="27"/>
      <c r="DOK2" s="27"/>
      <c r="DOL2" s="27"/>
      <c r="DOM2" s="27"/>
      <c r="DON2" s="27"/>
      <c r="DOO2" s="27"/>
      <c r="DOP2" s="27"/>
      <c r="DOQ2" s="27"/>
      <c r="DOR2" s="27"/>
      <c r="DOS2" s="27"/>
      <c r="DOT2" s="27"/>
      <c r="DOU2" s="27"/>
      <c r="DOV2" s="27"/>
      <c r="DOW2" s="27"/>
      <c r="DOX2" s="27"/>
      <c r="DOY2" s="27"/>
      <c r="DOZ2" s="27"/>
      <c r="DPA2" s="27"/>
      <c r="DPB2" s="27"/>
      <c r="DPC2" s="27"/>
      <c r="DPD2" s="27"/>
      <c r="DPE2" s="27"/>
      <c r="DPF2" s="27"/>
      <c r="DPG2" s="27"/>
      <c r="DPH2" s="27"/>
      <c r="DPI2" s="27"/>
      <c r="DPJ2" s="27"/>
      <c r="DPK2" s="27"/>
      <c r="DPL2" s="27"/>
      <c r="DPM2" s="27"/>
      <c r="DPN2" s="27"/>
      <c r="DPO2" s="27"/>
      <c r="DPP2" s="27"/>
      <c r="DPQ2" s="27"/>
      <c r="DPR2" s="27"/>
      <c r="DPS2" s="27"/>
      <c r="DPT2" s="27"/>
      <c r="DPU2" s="27"/>
      <c r="DPV2" s="27"/>
      <c r="DPW2" s="27"/>
      <c r="DPX2" s="27"/>
      <c r="DPY2" s="27"/>
      <c r="DPZ2" s="27"/>
      <c r="DQA2" s="27"/>
      <c r="DQB2" s="27"/>
      <c r="DQC2" s="27"/>
      <c r="DQD2" s="27"/>
      <c r="DQE2" s="27"/>
      <c r="DQF2" s="27"/>
      <c r="DQG2" s="27"/>
      <c r="DQH2" s="27"/>
      <c r="DQI2" s="27"/>
      <c r="DQJ2" s="27"/>
      <c r="DQK2" s="27"/>
      <c r="DQL2" s="27"/>
      <c r="DQM2" s="27"/>
      <c r="DQN2" s="27"/>
      <c r="DQO2" s="27"/>
      <c r="DQP2" s="27"/>
      <c r="DQQ2" s="27"/>
      <c r="DQR2" s="27"/>
      <c r="DQS2" s="27"/>
      <c r="DQT2" s="27"/>
      <c r="DQU2" s="27"/>
      <c r="DQV2" s="27"/>
      <c r="DQW2" s="27"/>
      <c r="DQX2" s="27"/>
      <c r="DQY2" s="27"/>
      <c r="DQZ2" s="27"/>
      <c r="DRA2" s="27"/>
      <c r="DRB2" s="27"/>
      <c r="DRC2" s="27"/>
      <c r="DRD2" s="27"/>
      <c r="DRE2" s="27"/>
      <c r="DRF2" s="27"/>
      <c r="DRG2" s="27"/>
      <c r="DRH2" s="27"/>
      <c r="DRI2" s="27"/>
      <c r="DRJ2" s="27"/>
      <c r="DRK2" s="27"/>
      <c r="DRL2" s="27"/>
      <c r="DRM2" s="27"/>
      <c r="DRN2" s="27"/>
      <c r="DRO2" s="27"/>
      <c r="DRP2" s="27"/>
      <c r="DRQ2" s="27"/>
      <c r="DRR2" s="27"/>
      <c r="DRS2" s="27"/>
      <c r="DRT2" s="27"/>
      <c r="DRU2" s="27"/>
      <c r="DRV2" s="27"/>
      <c r="DRW2" s="27"/>
      <c r="DRX2" s="27"/>
      <c r="DRY2" s="27"/>
      <c r="DRZ2" s="27"/>
      <c r="DSA2" s="27"/>
      <c r="DSB2" s="27"/>
      <c r="DSC2" s="27"/>
      <c r="DSD2" s="27"/>
      <c r="DSE2" s="27"/>
      <c r="DSF2" s="27"/>
      <c r="DSG2" s="27"/>
      <c r="DSH2" s="27"/>
      <c r="DSI2" s="27"/>
      <c r="DSJ2" s="27"/>
      <c r="DSK2" s="27"/>
      <c r="DSL2" s="27"/>
      <c r="DSM2" s="27"/>
      <c r="DSN2" s="27"/>
      <c r="DSO2" s="27"/>
      <c r="DSP2" s="27"/>
      <c r="DSQ2" s="27"/>
      <c r="DSR2" s="27"/>
      <c r="DSS2" s="27"/>
      <c r="DST2" s="27"/>
      <c r="DSU2" s="27"/>
      <c r="DSV2" s="27"/>
      <c r="DSW2" s="27"/>
      <c r="DSX2" s="27"/>
      <c r="DSY2" s="27"/>
      <c r="DSZ2" s="27"/>
      <c r="DTA2" s="27"/>
      <c r="DTB2" s="27"/>
      <c r="DTC2" s="27"/>
      <c r="DTD2" s="27"/>
      <c r="DTE2" s="27"/>
      <c r="DTF2" s="27"/>
      <c r="DTG2" s="27"/>
      <c r="DTH2" s="27"/>
      <c r="DTI2" s="27"/>
      <c r="DTJ2" s="27"/>
      <c r="DTK2" s="27"/>
      <c r="DTL2" s="27"/>
      <c r="DTM2" s="27"/>
      <c r="DTN2" s="27"/>
      <c r="DTO2" s="27"/>
      <c r="DTP2" s="27"/>
      <c r="DTQ2" s="27"/>
      <c r="DTR2" s="27"/>
      <c r="DTS2" s="27"/>
      <c r="DTT2" s="27"/>
      <c r="DTU2" s="27"/>
      <c r="DTV2" s="27"/>
      <c r="DTW2" s="27"/>
      <c r="DTX2" s="27"/>
      <c r="DTY2" s="27"/>
      <c r="DTZ2" s="27"/>
      <c r="DUA2" s="27"/>
      <c r="DUB2" s="27"/>
      <c r="DUC2" s="27"/>
      <c r="DUD2" s="27"/>
      <c r="DUE2" s="27"/>
      <c r="DUF2" s="27"/>
      <c r="DUG2" s="27"/>
      <c r="DUH2" s="27"/>
      <c r="DUI2" s="27"/>
      <c r="DUJ2" s="27"/>
      <c r="DUK2" s="27"/>
      <c r="DUL2" s="27"/>
      <c r="DUM2" s="27"/>
      <c r="DUN2" s="27"/>
      <c r="DUO2" s="27"/>
      <c r="DUP2" s="27"/>
      <c r="DUQ2" s="27"/>
      <c r="DUR2" s="27"/>
      <c r="DUS2" s="27"/>
      <c r="DUT2" s="27"/>
      <c r="DUU2" s="27"/>
      <c r="DUV2" s="27"/>
      <c r="DUW2" s="27"/>
      <c r="DUX2" s="27"/>
      <c r="DUY2" s="27"/>
      <c r="DUZ2" s="27"/>
      <c r="DVA2" s="27"/>
      <c r="DVB2" s="27"/>
      <c r="DVC2" s="27"/>
      <c r="DVD2" s="27"/>
      <c r="DVE2" s="27"/>
      <c r="DVF2" s="27"/>
      <c r="DVG2" s="27"/>
      <c r="DVH2" s="27"/>
      <c r="DVI2" s="27"/>
      <c r="DVJ2" s="27"/>
      <c r="DVK2" s="27"/>
      <c r="DVL2" s="27"/>
      <c r="DVM2" s="27"/>
      <c r="DVN2" s="27"/>
      <c r="DVO2" s="27"/>
      <c r="DVP2" s="27"/>
      <c r="DVQ2" s="27"/>
      <c r="DVR2" s="27"/>
      <c r="DVS2" s="27"/>
      <c r="DVT2" s="27"/>
      <c r="DVU2" s="27"/>
      <c r="DVV2" s="27"/>
      <c r="DVW2" s="27"/>
      <c r="DVX2" s="27"/>
      <c r="DVY2" s="27"/>
      <c r="DVZ2" s="27"/>
      <c r="DWA2" s="27"/>
      <c r="DWB2" s="27"/>
      <c r="DWC2" s="27"/>
      <c r="DWD2" s="27"/>
      <c r="DWE2" s="27"/>
      <c r="DWF2" s="27"/>
      <c r="DWG2" s="27"/>
      <c r="DWH2" s="27"/>
      <c r="DWI2" s="27"/>
      <c r="DWJ2" s="27"/>
      <c r="DWK2" s="27"/>
      <c r="DWL2" s="27"/>
      <c r="DWM2" s="27"/>
      <c r="DWN2" s="27"/>
      <c r="DWO2" s="27"/>
      <c r="DWP2" s="27"/>
      <c r="DWQ2" s="27"/>
      <c r="DWR2" s="27"/>
      <c r="DWS2" s="27"/>
      <c r="DWT2" s="27"/>
      <c r="DWU2" s="27"/>
      <c r="DWV2" s="27"/>
      <c r="DWW2" s="27"/>
      <c r="DWX2" s="27"/>
      <c r="DWY2" s="27"/>
      <c r="DWZ2" s="27"/>
      <c r="DXA2" s="27"/>
      <c r="DXB2" s="27"/>
      <c r="DXC2" s="27"/>
      <c r="DXD2" s="27"/>
      <c r="DXE2" s="27"/>
      <c r="DXF2" s="27"/>
      <c r="DXG2" s="27"/>
      <c r="DXH2" s="27"/>
      <c r="DXI2" s="27"/>
      <c r="DXJ2" s="27"/>
      <c r="DXK2" s="27"/>
      <c r="DXL2" s="27"/>
      <c r="DXM2" s="27"/>
      <c r="DXN2" s="27"/>
      <c r="DXO2" s="27"/>
      <c r="DXP2" s="27"/>
      <c r="DXQ2" s="27"/>
      <c r="DXR2" s="27"/>
      <c r="DXS2" s="27"/>
      <c r="DXT2" s="27"/>
      <c r="DXU2" s="27"/>
      <c r="DXV2" s="27"/>
      <c r="DXW2" s="27"/>
      <c r="DXX2" s="27"/>
      <c r="DXY2" s="27"/>
      <c r="DXZ2" s="27"/>
      <c r="DYA2" s="27"/>
      <c r="DYB2" s="27"/>
      <c r="DYC2" s="27"/>
      <c r="DYD2" s="27"/>
      <c r="DYE2" s="27"/>
      <c r="DYF2" s="27"/>
      <c r="DYG2" s="27"/>
      <c r="DYH2" s="27"/>
      <c r="DYI2" s="27"/>
      <c r="DYJ2" s="27"/>
      <c r="DYK2" s="27"/>
      <c r="DYL2" s="27"/>
      <c r="DYM2" s="27"/>
      <c r="DYN2" s="27"/>
      <c r="DYO2" s="27"/>
      <c r="DYP2" s="27"/>
      <c r="DYQ2" s="27"/>
      <c r="DYR2" s="27"/>
      <c r="DYS2" s="27"/>
      <c r="DYT2" s="27"/>
      <c r="DYU2" s="27"/>
      <c r="DYV2" s="27"/>
      <c r="DYW2" s="27"/>
      <c r="DYX2" s="27"/>
      <c r="DYY2" s="27"/>
      <c r="DYZ2" s="27"/>
      <c r="DZA2" s="27"/>
      <c r="DZB2" s="27"/>
      <c r="DZC2" s="27"/>
      <c r="DZD2" s="27"/>
      <c r="DZE2" s="27"/>
      <c r="DZF2" s="27"/>
      <c r="DZG2" s="27"/>
      <c r="DZH2" s="27"/>
      <c r="DZI2" s="27"/>
      <c r="DZJ2" s="27"/>
      <c r="DZK2" s="27"/>
      <c r="DZL2" s="27"/>
      <c r="DZM2" s="27"/>
      <c r="DZN2" s="27"/>
      <c r="DZO2" s="27"/>
      <c r="DZP2" s="27"/>
      <c r="DZQ2" s="27"/>
      <c r="DZR2" s="27"/>
      <c r="DZS2" s="27"/>
      <c r="DZT2" s="27"/>
      <c r="DZU2" s="27"/>
      <c r="DZV2" s="27"/>
      <c r="DZW2" s="27"/>
      <c r="DZX2" s="27"/>
      <c r="DZY2" s="27"/>
      <c r="DZZ2" s="27"/>
      <c r="EAA2" s="27"/>
      <c r="EAB2" s="27"/>
      <c r="EAC2" s="27"/>
      <c r="EAD2" s="27"/>
      <c r="EAE2" s="27"/>
      <c r="EAF2" s="27"/>
      <c r="EAG2" s="27"/>
      <c r="EAH2" s="27"/>
      <c r="EAI2" s="27"/>
      <c r="EAJ2" s="27"/>
      <c r="EAK2" s="27"/>
      <c r="EAL2" s="27"/>
      <c r="EAM2" s="27"/>
      <c r="EAN2" s="27"/>
      <c r="EAO2" s="27"/>
      <c r="EAP2" s="27"/>
      <c r="EAQ2" s="27"/>
      <c r="EAR2" s="27"/>
      <c r="EAS2" s="27"/>
      <c r="EAT2" s="27"/>
      <c r="EAU2" s="27"/>
      <c r="EAV2" s="27"/>
      <c r="EAW2" s="27"/>
      <c r="EAX2" s="27"/>
      <c r="EAY2" s="27"/>
      <c r="EAZ2" s="27"/>
      <c r="EBA2" s="27"/>
      <c r="EBB2" s="27"/>
      <c r="EBC2" s="27"/>
      <c r="EBD2" s="27"/>
      <c r="EBE2" s="27"/>
      <c r="EBF2" s="27"/>
      <c r="EBG2" s="27"/>
      <c r="EBH2" s="27"/>
      <c r="EBI2" s="27"/>
      <c r="EBJ2" s="27"/>
      <c r="EBK2" s="27"/>
      <c r="EBL2" s="27"/>
      <c r="EBM2" s="27"/>
      <c r="EBN2" s="27"/>
      <c r="EBO2" s="27"/>
      <c r="EBP2" s="27"/>
      <c r="EBQ2" s="27"/>
      <c r="EBR2" s="27"/>
      <c r="EBS2" s="27"/>
      <c r="EBT2" s="27"/>
      <c r="EBU2" s="27"/>
      <c r="EBV2" s="27"/>
      <c r="EBW2" s="27"/>
      <c r="EBX2" s="27"/>
      <c r="EBY2" s="27"/>
      <c r="EBZ2" s="27"/>
      <c r="ECA2" s="27"/>
      <c r="ECB2" s="27"/>
      <c r="ECC2" s="27"/>
      <c r="ECD2" s="27"/>
      <c r="ECE2" s="27"/>
      <c r="ECF2" s="27"/>
      <c r="ECG2" s="27"/>
      <c r="ECH2" s="27"/>
      <c r="ECI2" s="27"/>
      <c r="ECJ2" s="27"/>
      <c r="ECK2" s="27"/>
      <c r="ECL2" s="27"/>
      <c r="ECM2" s="27"/>
      <c r="ECN2" s="27"/>
      <c r="ECO2" s="27"/>
      <c r="ECP2" s="27"/>
      <c r="ECQ2" s="27"/>
      <c r="ECR2" s="27"/>
      <c r="ECS2" s="27"/>
      <c r="ECT2" s="27"/>
      <c r="ECU2" s="27"/>
      <c r="ECV2" s="27"/>
      <c r="ECW2" s="27"/>
      <c r="ECX2" s="27"/>
      <c r="ECY2" s="27"/>
      <c r="ECZ2" s="27"/>
      <c r="EDA2" s="27"/>
      <c r="EDB2" s="27"/>
      <c r="EDC2" s="27"/>
      <c r="EDD2" s="27"/>
      <c r="EDE2" s="27"/>
      <c r="EDF2" s="27"/>
      <c r="EDG2" s="27"/>
      <c r="EDH2" s="27"/>
      <c r="EDI2" s="27"/>
      <c r="EDJ2" s="27"/>
      <c r="EDK2" s="27"/>
      <c r="EDL2" s="27"/>
      <c r="EDM2" s="27"/>
      <c r="EDN2" s="27"/>
      <c r="EDO2" s="27"/>
      <c r="EDP2" s="27"/>
      <c r="EDQ2" s="27"/>
      <c r="EDR2" s="27"/>
      <c r="EDS2" s="27"/>
      <c r="EDT2" s="27"/>
      <c r="EDU2" s="27"/>
      <c r="EDV2" s="27"/>
      <c r="EDW2" s="27"/>
      <c r="EDX2" s="27"/>
      <c r="EDY2" s="27"/>
      <c r="EDZ2" s="27"/>
      <c r="EEA2" s="27"/>
      <c r="EEB2" s="27"/>
      <c r="EEC2" s="27"/>
      <c r="EED2" s="27"/>
      <c r="EEE2" s="27"/>
      <c r="EEF2" s="27"/>
      <c r="EEG2" s="27"/>
      <c r="EEH2" s="27"/>
      <c r="EEI2" s="27"/>
      <c r="EEJ2" s="27"/>
      <c r="EEK2" s="27"/>
      <c r="EEL2" s="27"/>
      <c r="EEM2" s="27"/>
      <c r="EEN2" s="27"/>
      <c r="EEO2" s="27"/>
      <c r="EEP2" s="27"/>
      <c r="EEQ2" s="27"/>
      <c r="EER2" s="27"/>
      <c r="EES2" s="27"/>
      <c r="EET2" s="27"/>
      <c r="EEU2" s="27"/>
      <c r="EEV2" s="27"/>
      <c r="EEW2" s="27"/>
      <c r="EEX2" s="27"/>
      <c r="EEY2" s="27"/>
      <c r="EEZ2" s="27"/>
      <c r="EFA2" s="27"/>
      <c r="EFB2" s="27"/>
      <c r="EFC2" s="27"/>
      <c r="EFD2" s="27"/>
      <c r="EFE2" s="27"/>
      <c r="EFF2" s="27"/>
      <c r="EFG2" s="27"/>
      <c r="EFH2" s="27"/>
      <c r="EFI2" s="27"/>
      <c r="EFJ2" s="27"/>
      <c r="EFK2" s="27"/>
      <c r="EFL2" s="27"/>
      <c r="EFM2" s="27"/>
      <c r="EFN2" s="27"/>
      <c r="EFO2" s="27"/>
      <c r="EFP2" s="27"/>
      <c r="EFQ2" s="27"/>
      <c r="EFR2" s="27"/>
      <c r="EFS2" s="27"/>
      <c r="EFT2" s="27"/>
      <c r="EFU2" s="27"/>
      <c r="EFV2" s="27"/>
      <c r="EFW2" s="27"/>
      <c r="EFX2" s="27"/>
      <c r="EFY2" s="27"/>
      <c r="EFZ2" s="27"/>
      <c r="EGA2" s="27"/>
      <c r="EGB2" s="27"/>
      <c r="EGC2" s="27"/>
      <c r="EGD2" s="27"/>
      <c r="EGE2" s="27"/>
      <c r="EGF2" s="27"/>
      <c r="EGG2" s="27"/>
      <c r="EGH2" s="27"/>
      <c r="EGI2" s="27"/>
      <c r="EGJ2" s="27"/>
      <c r="EGK2" s="27"/>
      <c r="EGL2" s="27"/>
      <c r="EGM2" s="27"/>
      <c r="EGN2" s="27"/>
      <c r="EGO2" s="27"/>
      <c r="EGP2" s="27"/>
      <c r="EGQ2" s="27"/>
      <c r="EGR2" s="27"/>
      <c r="EGS2" s="27"/>
      <c r="EGT2" s="27"/>
      <c r="EGU2" s="27"/>
      <c r="EGV2" s="27"/>
      <c r="EGW2" s="27"/>
      <c r="EGX2" s="27"/>
      <c r="EGY2" s="27"/>
      <c r="EGZ2" s="27"/>
      <c r="EHA2" s="27"/>
      <c r="EHB2" s="27"/>
      <c r="EHC2" s="27"/>
      <c r="EHD2" s="27"/>
      <c r="EHE2" s="27"/>
      <c r="EHF2" s="27"/>
      <c r="EHG2" s="27"/>
      <c r="EHH2" s="27"/>
      <c r="EHI2" s="27"/>
      <c r="EHJ2" s="27"/>
      <c r="EHK2" s="27"/>
      <c r="EHL2" s="27"/>
      <c r="EHM2" s="27"/>
      <c r="EHN2" s="27"/>
      <c r="EHO2" s="27"/>
      <c r="EHP2" s="27"/>
      <c r="EHQ2" s="27"/>
      <c r="EHR2" s="27"/>
      <c r="EHS2" s="27"/>
      <c r="EHT2" s="27"/>
      <c r="EHU2" s="27"/>
      <c r="EHV2" s="27"/>
      <c r="EHW2" s="27"/>
      <c r="EHX2" s="27"/>
      <c r="EHY2" s="27"/>
      <c r="EHZ2" s="27"/>
      <c r="EIA2" s="27"/>
      <c r="EIB2" s="27"/>
      <c r="EIC2" s="27"/>
      <c r="EID2" s="27"/>
      <c r="EIE2" s="27"/>
      <c r="EIF2" s="27"/>
      <c r="EIG2" s="27"/>
      <c r="EIH2" s="27"/>
      <c r="EII2" s="27"/>
      <c r="EIJ2" s="27"/>
      <c r="EIK2" s="27"/>
      <c r="EIL2" s="27"/>
      <c r="EIM2" s="27"/>
      <c r="EIN2" s="27"/>
      <c r="EIO2" s="27"/>
      <c r="EIP2" s="27"/>
      <c r="EIQ2" s="27"/>
      <c r="EIR2" s="27"/>
      <c r="EIS2" s="27"/>
      <c r="EIT2" s="27"/>
      <c r="EIU2" s="27"/>
      <c r="EIV2" s="27"/>
      <c r="EIW2" s="27"/>
      <c r="EIX2" s="27"/>
      <c r="EIY2" s="27"/>
      <c r="EIZ2" s="27"/>
      <c r="EJA2" s="27"/>
      <c r="EJB2" s="27"/>
      <c r="EJC2" s="27"/>
      <c r="EJD2" s="27"/>
      <c r="EJE2" s="27"/>
      <c r="EJF2" s="27"/>
      <c r="EJG2" s="27"/>
      <c r="EJH2" s="27"/>
      <c r="EJI2" s="27"/>
      <c r="EJJ2" s="27"/>
      <c r="EJK2" s="27"/>
      <c r="EJL2" s="27"/>
      <c r="EJM2" s="27"/>
      <c r="EJN2" s="27"/>
      <c r="EJO2" s="27"/>
      <c r="EJP2" s="27"/>
      <c r="EJQ2" s="27"/>
      <c r="EJR2" s="27"/>
      <c r="EJS2" s="27"/>
      <c r="EJT2" s="27"/>
      <c r="EJU2" s="27"/>
      <c r="EJV2" s="27"/>
      <c r="EJW2" s="27"/>
      <c r="EJX2" s="27"/>
      <c r="EJY2" s="27"/>
      <c r="EJZ2" s="27"/>
      <c r="EKA2" s="27"/>
      <c r="EKB2" s="27"/>
      <c r="EKC2" s="27"/>
      <c r="EKD2" s="27"/>
      <c r="EKE2" s="27"/>
      <c r="EKF2" s="27"/>
      <c r="EKG2" s="27"/>
      <c r="EKH2" s="27"/>
      <c r="EKI2" s="27"/>
      <c r="EKJ2" s="27"/>
      <c r="EKK2" s="27"/>
      <c r="EKL2" s="27"/>
      <c r="EKM2" s="27"/>
      <c r="EKN2" s="27"/>
      <c r="EKO2" s="27"/>
      <c r="EKP2" s="27"/>
      <c r="EKQ2" s="27"/>
      <c r="EKR2" s="27"/>
      <c r="EKS2" s="27"/>
      <c r="EKT2" s="27"/>
      <c r="EKU2" s="27"/>
      <c r="EKV2" s="27"/>
      <c r="EKW2" s="27"/>
      <c r="EKX2" s="27"/>
      <c r="EKY2" s="27"/>
      <c r="EKZ2" s="27"/>
      <c r="ELA2" s="27"/>
      <c r="ELB2" s="27"/>
      <c r="ELC2" s="27"/>
      <c r="ELD2" s="27"/>
      <c r="ELE2" s="27"/>
      <c r="ELF2" s="27"/>
      <c r="ELG2" s="27"/>
      <c r="ELH2" s="27"/>
      <c r="ELI2" s="27"/>
      <c r="ELJ2" s="27"/>
      <c r="ELK2" s="27"/>
      <c r="ELL2" s="27"/>
      <c r="ELM2" s="27"/>
      <c r="ELN2" s="27"/>
      <c r="ELO2" s="27"/>
      <c r="ELP2" s="27"/>
      <c r="ELQ2" s="27"/>
      <c r="ELR2" s="27"/>
      <c r="ELS2" s="27"/>
      <c r="ELT2" s="27"/>
      <c r="ELU2" s="27"/>
      <c r="ELV2" s="27"/>
      <c r="ELW2" s="27"/>
      <c r="ELX2" s="27"/>
      <c r="ELY2" s="27"/>
      <c r="ELZ2" s="27"/>
      <c r="EMA2" s="27"/>
      <c r="EMB2" s="27"/>
      <c r="EMC2" s="27"/>
      <c r="EMD2" s="27"/>
      <c r="EME2" s="27"/>
      <c r="EMF2" s="27"/>
      <c r="EMG2" s="27"/>
      <c r="EMH2" s="27"/>
      <c r="EMI2" s="27"/>
      <c r="EMJ2" s="27"/>
      <c r="EMK2" s="27"/>
      <c r="EML2" s="27"/>
      <c r="EMM2" s="27"/>
      <c r="EMN2" s="27"/>
      <c r="EMO2" s="27"/>
      <c r="EMP2" s="27"/>
      <c r="EMQ2" s="27"/>
      <c r="EMR2" s="27"/>
      <c r="EMS2" s="27"/>
      <c r="EMT2" s="27"/>
      <c r="EMU2" s="27"/>
      <c r="EMV2" s="27"/>
      <c r="EMW2" s="27"/>
      <c r="EMX2" s="27"/>
      <c r="EMY2" s="27"/>
      <c r="EMZ2" s="27"/>
      <c r="ENA2" s="27"/>
      <c r="ENB2" s="27"/>
      <c r="ENC2" s="27"/>
      <c r="END2" s="27"/>
      <c r="ENE2" s="27"/>
      <c r="ENF2" s="27"/>
      <c r="ENG2" s="27"/>
      <c r="ENH2" s="27"/>
      <c r="ENI2" s="27"/>
      <c r="ENJ2" s="27"/>
      <c r="ENK2" s="27"/>
      <c r="ENL2" s="27"/>
      <c r="ENM2" s="27"/>
      <c r="ENN2" s="27"/>
      <c r="ENO2" s="27"/>
      <c r="ENP2" s="27"/>
      <c r="ENQ2" s="27"/>
      <c r="ENR2" s="27"/>
      <c r="ENS2" s="27"/>
      <c r="ENT2" s="27"/>
      <c r="ENU2" s="27"/>
      <c r="ENV2" s="27"/>
      <c r="ENW2" s="27"/>
      <c r="ENX2" s="27"/>
      <c r="ENY2" s="27"/>
      <c r="ENZ2" s="27"/>
      <c r="EOA2" s="27"/>
      <c r="EOB2" s="27"/>
      <c r="EOC2" s="27"/>
      <c r="EOD2" s="27"/>
      <c r="EOE2" s="27"/>
      <c r="EOF2" s="27"/>
      <c r="EOG2" s="27"/>
      <c r="EOH2" s="27"/>
      <c r="EOI2" s="27"/>
      <c r="EOJ2" s="27"/>
      <c r="EOK2" s="27"/>
      <c r="EOL2" s="27"/>
      <c r="EOM2" s="27"/>
      <c r="EON2" s="27"/>
      <c r="EOO2" s="27"/>
      <c r="EOP2" s="27"/>
      <c r="EOQ2" s="27"/>
      <c r="EOR2" s="27"/>
      <c r="EOS2" s="27"/>
      <c r="EOT2" s="27"/>
      <c r="EOU2" s="27"/>
      <c r="EOV2" s="27"/>
      <c r="EOW2" s="27"/>
      <c r="EOX2" s="27"/>
      <c r="EOY2" s="27"/>
      <c r="EOZ2" s="27"/>
      <c r="EPA2" s="27"/>
      <c r="EPB2" s="27"/>
      <c r="EPC2" s="27"/>
      <c r="EPD2" s="27"/>
      <c r="EPE2" s="27"/>
      <c r="EPF2" s="27"/>
      <c r="EPG2" s="27"/>
      <c r="EPH2" s="27"/>
      <c r="EPI2" s="27"/>
      <c r="EPJ2" s="27"/>
      <c r="EPK2" s="27"/>
      <c r="EPL2" s="27"/>
      <c r="EPM2" s="27"/>
      <c r="EPN2" s="27"/>
      <c r="EPO2" s="27"/>
      <c r="EPP2" s="27"/>
      <c r="EPQ2" s="27"/>
      <c r="EPR2" s="27"/>
      <c r="EPS2" s="27"/>
      <c r="EPT2" s="27"/>
      <c r="EPU2" s="27"/>
      <c r="EPV2" s="27"/>
      <c r="EPW2" s="27"/>
      <c r="EPX2" s="27"/>
      <c r="EPY2" s="27"/>
      <c r="EPZ2" s="27"/>
      <c r="EQA2" s="27"/>
      <c r="EQB2" s="27"/>
      <c r="EQC2" s="27"/>
      <c r="EQD2" s="27"/>
      <c r="EQE2" s="27"/>
      <c r="EQF2" s="27"/>
      <c r="EQG2" s="27"/>
      <c r="EQH2" s="27"/>
      <c r="EQI2" s="27"/>
      <c r="EQJ2" s="27"/>
      <c r="EQK2" s="27"/>
      <c r="EQL2" s="27"/>
      <c r="EQM2" s="27"/>
      <c r="EQN2" s="27"/>
      <c r="EQO2" s="27"/>
      <c r="EQP2" s="27"/>
      <c r="EQQ2" s="27"/>
      <c r="EQR2" s="27"/>
      <c r="EQS2" s="27"/>
      <c r="EQT2" s="27"/>
      <c r="EQU2" s="27"/>
      <c r="EQV2" s="27"/>
      <c r="EQW2" s="27"/>
      <c r="EQX2" s="27"/>
      <c r="EQY2" s="27"/>
      <c r="EQZ2" s="27"/>
      <c r="ERA2" s="27"/>
      <c r="ERB2" s="27"/>
      <c r="ERC2" s="27"/>
      <c r="ERD2" s="27"/>
      <c r="ERE2" s="27"/>
      <c r="ERF2" s="27"/>
      <c r="ERG2" s="27"/>
      <c r="ERH2" s="27"/>
      <c r="ERI2" s="27"/>
      <c r="ERJ2" s="27"/>
      <c r="ERK2" s="27"/>
      <c r="ERL2" s="27"/>
      <c r="ERM2" s="27"/>
      <c r="ERN2" s="27"/>
      <c r="ERO2" s="27"/>
      <c r="ERP2" s="27"/>
      <c r="ERQ2" s="27"/>
      <c r="ERR2" s="27"/>
      <c r="ERS2" s="27"/>
      <c r="ERT2" s="27"/>
      <c r="ERU2" s="27"/>
      <c r="ERV2" s="27"/>
      <c r="ERW2" s="27"/>
      <c r="ERX2" s="27"/>
      <c r="ERY2" s="27"/>
      <c r="ERZ2" s="27"/>
      <c r="ESA2" s="27"/>
      <c r="ESB2" s="27"/>
      <c r="ESC2" s="27"/>
      <c r="ESD2" s="27"/>
      <c r="ESE2" s="27"/>
      <c r="ESF2" s="27"/>
      <c r="ESG2" s="27"/>
      <c r="ESH2" s="27"/>
      <c r="ESI2" s="27"/>
      <c r="ESJ2" s="27"/>
      <c r="ESK2" s="27"/>
      <c r="ESL2" s="27"/>
      <c r="ESM2" s="27"/>
      <c r="ESN2" s="27"/>
      <c r="ESO2" s="27"/>
      <c r="ESP2" s="27"/>
      <c r="ESQ2" s="27"/>
      <c r="ESR2" s="27"/>
      <c r="ESS2" s="27"/>
      <c r="EST2" s="27"/>
      <c r="ESU2" s="27"/>
      <c r="ESV2" s="27"/>
      <c r="ESW2" s="27"/>
      <c r="ESX2" s="27"/>
      <c r="ESY2" s="27"/>
      <c r="ESZ2" s="27"/>
      <c r="ETA2" s="27"/>
      <c r="ETB2" s="27"/>
      <c r="ETC2" s="27"/>
      <c r="ETD2" s="27"/>
      <c r="ETE2" s="27"/>
      <c r="ETF2" s="27"/>
      <c r="ETG2" s="27"/>
      <c r="ETH2" s="27"/>
      <c r="ETI2" s="27"/>
      <c r="ETJ2" s="27"/>
      <c r="ETK2" s="27"/>
      <c r="ETL2" s="27"/>
      <c r="ETM2" s="27"/>
      <c r="ETN2" s="27"/>
      <c r="ETO2" s="27"/>
      <c r="ETP2" s="27"/>
      <c r="ETQ2" s="27"/>
      <c r="ETR2" s="27"/>
      <c r="ETS2" s="27"/>
      <c r="ETT2" s="27"/>
      <c r="ETU2" s="27"/>
      <c r="ETV2" s="27"/>
      <c r="ETW2" s="27"/>
      <c r="ETX2" s="27"/>
      <c r="ETY2" s="27"/>
      <c r="ETZ2" s="27"/>
      <c r="EUA2" s="27"/>
      <c r="EUB2" s="27"/>
      <c r="EUC2" s="27"/>
      <c r="EUD2" s="27"/>
      <c r="EUE2" s="27"/>
      <c r="EUF2" s="27"/>
      <c r="EUG2" s="27"/>
      <c r="EUH2" s="27"/>
      <c r="EUI2" s="27"/>
      <c r="EUJ2" s="27"/>
      <c r="EUK2" s="27"/>
      <c r="EUL2" s="27"/>
      <c r="EUM2" s="27"/>
      <c r="EUN2" s="27"/>
      <c r="EUO2" s="27"/>
      <c r="EUP2" s="27"/>
      <c r="EUQ2" s="27"/>
      <c r="EUR2" s="27"/>
      <c r="EUS2" s="27"/>
      <c r="EUT2" s="27"/>
      <c r="EUU2" s="27"/>
      <c r="EUV2" s="27"/>
      <c r="EUW2" s="27"/>
      <c r="EUX2" s="27"/>
      <c r="EUY2" s="27"/>
      <c r="EUZ2" s="27"/>
      <c r="EVA2" s="27"/>
      <c r="EVB2" s="27"/>
      <c r="EVC2" s="27"/>
      <c r="EVD2" s="27"/>
      <c r="EVE2" s="27"/>
      <c r="EVF2" s="27"/>
      <c r="EVG2" s="27"/>
      <c r="EVH2" s="27"/>
      <c r="EVI2" s="27"/>
      <c r="EVJ2" s="27"/>
      <c r="EVK2" s="27"/>
      <c r="EVL2" s="27"/>
      <c r="EVM2" s="27"/>
      <c r="EVN2" s="27"/>
      <c r="EVO2" s="27"/>
      <c r="EVP2" s="27"/>
      <c r="EVQ2" s="27"/>
      <c r="EVR2" s="27"/>
      <c r="EVS2" s="27"/>
      <c r="EVT2" s="27"/>
      <c r="EVU2" s="27"/>
      <c r="EVV2" s="27"/>
      <c r="EVW2" s="27"/>
      <c r="EVX2" s="27"/>
      <c r="EVY2" s="27"/>
      <c r="EVZ2" s="27"/>
      <c r="EWA2" s="27"/>
      <c r="EWB2" s="27"/>
      <c r="EWC2" s="27"/>
      <c r="EWD2" s="27"/>
      <c r="EWE2" s="27"/>
      <c r="EWF2" s="27"/>
      <c r="EWG2" s="27"/>
      <c r="EWH2" s="27"/>
      <c r="EWI2" s="27"/>
      <c r="EWJ2" s="27"/>
      <c r="EWK2" s="27"/>
      <c r="EWL2" s="27"/>
      <c r="EWM2" s="27"/>
      <c r="EWN2" s="27"/>
      <c r="EWO2" s="27"/>
      <c r="EWP2" s="27"/>
      <c r="EWQ2" s="27"/>
      <c r="EWR2" s="27"/>
      <c r="EWS2" s="27"/>
      <c r="EWT2" s="27"/>
      <c r="EWU2" s="27"/>
      <c r="EWV2" s="27"/>
      <c r="EWW2" s="27"/>
      <c r="EWX2" s="27"/>
      <c r="EWY2" s="27"/>
      <c r="EWZ2" s="27"/>
      <c r="EXA2" s="27"/>
      <c r="EXB2" s="27"/>
      <c r="EXC2" s="27"/>
      <c r="EXD2" s="27"/>
      <c r="EXE2" s="27"/>
      <c r="EXF2" s="27"/>
      <c r="EXG2" s="27"/>
      <c r="EXH2" s="27"/>
      <c r="EXI2" s="27"/>
      <c r="EXJ2" s="27"/>
      <c r="EXK2" s="27"/>
      <c r="EXL2" s="27"/>
      <c r="EXM2" s="27"/>
      <c r="EXN2" s="27"/>
      <c r="EXO2" s="27"/>
      <c r="EXP2" s="27"/>
      <c r="EXQ2" s="27"/>
      <c r="EXR2" s="27"/>
      <c r="EXS2" s="27"/>
      <c r="EXT2" s="27"/>
      <c r="EXU2" s="27"/>
      <c r="EXV2" s="27"/>
      <c r="EXW2" s="27"/>
      <c r="EXX2" s="27"/>
      <c r="EXY2" s="27"/>
      <c r="EXZ2" s="27"/>
      <c r="EYA2" s="27"/>
      <c r="EYB2" s="27"/>
      <c r="EYC2" s="27"/>
      <c r="EYD2" s="27"/>
      <c r="EYE2" s="27"/>
      <c r="EYF2" s="27"/>
      <c r="EYG2" s="27"/>
      <c r="EYH2" s="27"/>
      <c r="EYI2" s="27"/>
      <c r="EYJ2" s="27"/>
      <c r="EYK2" s="27"/>
      <c r="EYL2" s="27"/>
      <c r="EYM2" s="27"/>
      <c r="EYN2" s="27"/>
      <c r="EYO2" s="27"/>
      <c r="EYP2" s="27"/>
      <c r="EYQ2" s="27"/>
      <c r="EYR2" s="27"/>
      <c r="EYS2" s="27"/>
      <c r="EYT2" s="27"/>
      <c r="EYU2" s="27"/>
      <c r="EYV2" s="27"/>
      <c r="EYW2" s="27"/>
      <c r="EYX2" s="27"/>
      <c r="EYY2" s="27"/>
      <c r="EYZ2" s="27"/>
      <c r="EZA2" s="27"/>
      <c r="EZB2" s="27"/>
      <c r="EZC2" s="27"/>
      <c r="EZD2" s="27"/>
      <c r="EZE2" s="27"/>
      <c r="EZF2" s="27"/>
      <c r="EZG2" s="27"/>
      <c r="EZH2" s="27"/>
      <c r="EZI2" s="27"/>
      <c r="EZJ2" s="27"/>
      <c r="EZK2" s="27"/>
      <c r="EZL2" s="27"/>
      <c r="EZM2" s="27"/>
      <c r="EZN2" s="27"/>
      <c r="EZO2" s="27"/>
      <c r="EZP2" s="27"/>
      <c r="EZQ2" s="27"/>
      <c r="EZR2" s="27"/>
      <c r="EZS2" s="27"/>
      <c r="EZT2" s="27"/>
      <c r="EZU2" s="27"/>
      <c r="EZV2" s="27"/>
      <c r="EZW2" s="27"/>
      <c r="EZX2" s="27"/>
      <c r="EZY2" s="27"/>
      <c r="EZZ2" s="27"/>
      <c r="FAA2" s="27"/>
      <c r="FAB2" s="27"/>
      <c r="FAC2" s="27"/>
      <c r="FAD2" s="27"/>
      <c r="FAE2" s="27"/>
      <c r="FAF2" s="27"/>
      <c r="FAG2" s="27"/>
      <c r="FAH2" s="27"/>
      <c r="FAI2" s="27"/>
      <c r="FAJ2" s="27"/>
      <c r="FAK2" s="27"/>
      <c r="FAL2" s="27"/>
      <c r="FAM2" s="27"/>
      <c r="FAN2" s="27"/>
      <c r="FAO2" s="27"/>
      <c r="FAP2" s="27"/>
      <c r="FAQ2" s="27"/>
      <c r="FAR2" s="27"/>
      <c r="FAS2" s="27"/>
      <c r="FAT2" s="27"/>
      <c r="FAU2" s="27"/>
      <c r="FAV2" s="27"/>
      <c r="FAW2" s="27"/>
      <c r="FAX2" s="27"/>
      <c r="FAY2" s="27"/>
      <c r="FAZ2" s="27"/>
      <c r="FBA2" s="27"/>
      <c r="FBB2" s="27"/>
      <c r="FBC2" s="27"/>
      <c r="FBD2" s="27"/>
      <c r="FBE2" s="27"/>
      <c r="FBF2" s="27"/>
      <c r="FBG2" s="27"/>
      <c r="FBH2" s="27"/>
      <c r="FBI2" s="27"/>
      <c r="FBJ2" s="27"/>
      <c r="FBK2" s="27"/>
      <c r="FBL2" s="27"/>
      <c r="FBM2" s="27"/>
      <c r="FBN2" s="27"/>
      <c r="FBO2" s="27"/>
      <c r="FBP2" s="27"/>
      <c r="FBQ2" s="27"/>
      <c r="FBR2" s="27"/>
      <c r="FBS2" s="27"/>
      <c r="FBT2" s="27"/>
      <c r="FBU2" s="27"/>
      <c r="FBV2" s="27"/>
      <c r="FBW2" s="27"/>
      <c r="FBX2" s="27"/>
      <c r="FBY2" s="27"/>
      <c r="FBZ2" s="27"/>
      <c r="FCA2" s="27"/>
      <c r="FCB2" s="27"/>
      <c r="FCC2" s="27"/>
      <c r="FCD2" s="27"/>
      <c r="FCE2" s="27"/>
      <c r="FCF2" s="27"/>
      <c r="FCG2" s="27"/>
      <c r="FCH2" s="27"/>
      <c r="FCI2" s="27"/>
      <c r="FCJ2" s="27"/>
      <c r="FCK2" s="27"/>
      <c r="FCL2" s="27"/>
      <c r="FCM2" s="27"/>
      <c r="FCN2" s="27"/>
      <c r="FCO2" s="27"/>
      <c r="FCP2" s="27"/>
      <c r="FCQ2" s="27"/>
      <c r="FCR2" s="27"/>
      <c r="FCS2" s="27"/>
      <c r="FCT2" s="27"/>
      <c r="FCU2" s="27"/>
      <c r="FCV2" s="27"/>
      <c r="FCW2" s="27"/>
      <c r="FCX2" s="27"/>
      <c r="FCY2" s="27"/>
      <c r="FCZ2" s="27"/>
      <c r="FDA2" s="27"/>
      <c r="FDB2" s="27"/>
      <c r="FDC2" s="27"/>
      <c r="FDD2" s="27"/>
      <c r="FDE2" s="27"/>
      <c r="FDF2" s="27"/>
      <c r="FDG2" s="27"/>
      <c r="FDH2" s="27"/>
      <c r="FDI2" s="27"/>
      <c r="FDJ2" s="27"/>
      <c r="FDK2" s="27"/>
      <c r="FDL2" s="27"/>
      <c r="FDM2" s="27"/>
      <c r="FDN2" s="27"/>
      <c r="FDO2" s="27"/>
      <c r="FDP2" s="27"/>
      <c r="FDQ2" s="27"/>
      <c r="FDR2" s="27"/>
      <c r="FDS2" s="27"/>
      <c r="FDT2" s="27"/>
      <c r="FDU2" s="27"/>
      <c r="FDV2" s="27"/>
      <c r="FDW2" s="27"/>
      <c r="FDX2" s="27"/>
      <c r="FDY2" s="27"/>
      <c r="FDZ2" s="27"/>
      <c r="FEA2" s="27"/>
      <c r="FEB2" s="27"/>
      <c r="FEC2" s="27"/>
      <c r="FED2" s="27"/>
      <c r="FEE2" s="27"/>
      <c r="FEF2" s="27"/>
      <c r="FEG2" s="27"/>
      <c r="FEH2" s="27"/>
      <c r="FEI2" s="27"/>
      <c r="FEJ2" s="27"/>
      <c r="FEK2" s="27"/>
      <c r="FEL2" s="27"/>
      <c r="FEM2" s="27"/>
      <c r="FEN2" s="27"/>
      <c r="FEO2" s="27"/>
      <c r="FEP2" s="27"/>
      <c r="FEQ2" s="27"/>
      <c r="FER2" s="27"/>
      <c r="FES2" s="27"/>
      <c r="FET2" s="27"/>
      <c r="FEU2" s="27"/>
      <c r="FEV2" s="27"/>
      <c r="FEW2" s="27"/>
      <c r="FEX2" s="27"/>
      <c r="FEY2" s="27"/>
      <c r="FEZ2" s="27"/>
      <c r="FFA2" s="27"/>
      <c r="FFB2" s="27"/>
      <c r="FFC2" s="27"/>
      <c r="FFD2" s="27"/>
      <c r="FFE2" s="27"/>
      <c r="FFF2" s="27"/>
      <c r="FFG2" s="27"/>
      <c r="FFH2" s="27"/>
      <c r="FFI2" s="27"/>
      <c r="FFJ2" s="27"/>
      <c r="FFK2" s="27"/>
      <c r="FFL2" s="27"/>
      <c r="FFM2" s="27"/>
      <c r="FFN2" s="27"/>
      <c r="FFO2" s="27"/>
      <c r="FFP2" s="27"/>
      <c r="FFQ2" s="27"/>
      <c r="FFR2" s="27"/>
      <c r="FFS2" s="27"/>
      <c r="FFT2" s="27"/>
      <c r="FFU2" s="27"/>
      <c r="FFV2" s="27"/>
      <c r="FFW2" s="27"/>
      <c r="FFX2" s="27"/>
      <c r="FFY2" s="27"/>
      <c r="FFZ2" s="27"/>
      <c r="FGA2" s="27"/>
      <c r="FGB2" s="27"/>
      <c r="FGC2" s="27"/>
      <c r="FGD2" s="27"/>
      <c r="FGE2" s="27"/>
      <c r="FGF2" s="27"/>
      <c r="FGG2" s="27"/>
      <c r="FGH2" s="27"/>
      <c r="FGI2" s="27"/>
      <c r="FGJ2" s="27"/>
      <c r="FGK2" s="27"/>
      <c r="FGL2" s="27"/>
      <c r="FGM2" s="27"/>
      <c r="FGN2" s="27"/>
      <c r="FGO2" s="27"/>
      <c r="FGP2" s="27"/>
      <c r="FGQ2" s="27"/>
      <c r="FGR2" s="27"/>
      <c r="FGS2" s="27"/>
      <c r="FGT2" s="27"/>
      <c r="FGU2" s="27"/>
      <c r="FGV2" s="27"/>
      <c r="FGW2" s="27"/>
      <c r="FGX2" s="27"/>
      <c r="FGY2" s="27"/>
      <c r="FGZ2" s="27"/>
      <c r="FHA2" s="27"/>
      <c r="FHB2" s="27"/>
      <c r="FHC2" s="27"/>
      <c r="FHD2" s="27"/>
      <c r="FHE2" s="27"/>
      <c r="FHF2" s="27"/>
      <c r="FHG2" s="27"/>
      <c r="FHH2" s="27"/>
      <c r="FHI2" s="27"/>
      <c r="FHJ2" s="27"/>
      <c r="FHK2" s="27"/>
      <c r="FHL2" s="27"/>
      <c r="FHM2" s="27"/>
      <c r="FHN2" s="27"/>
      <c r="FHO2" s="27"/>
      <c r="FHP2" s="27"/>
      <c r="FHQ2" s="27"/>
      <c r="FHR2" s="27"/>
      <c r="FHS2" s="27"/>
      <c r="FHT2" s="27"/>
      <c r="FHU2" s="27"/>
      <c r="FHV2" s="27"/>
      <c r="FHW2" s="27"/>
      <c r="FHX2" s="27"/>
      <c r="FHY2" s="27"/>
      <c r="FHZ2" s="27"/>
      <c r="FIA2" s="27"/>
      <c r="FIB2" s="27"/>
      <c r="FIC2" s="27"/>
      <c r="FID2" s="27"/>
      <c r="FIE2" s="27"/>
      <c r="FIF2" s="27"/>
      <c r="FIG2" s="27"/>
      <c r="FIH2" s="27"/>
      <c r="FII2" s="27"/>
      <c r="FIJ2" s="27"/>
      <c r="FIK2" s="27"/>
      <c r="FIL2" s="27"/>
      <c r="FIM2" s="27"/>
      <c r="FIN2" s="27"/>
      <c r="FIO2" s="27"/>
      <c r="FIP2" s="27"/>
      <c r="FIQ2" s="27"/>
      <c r="FIR2" s="27"/>
      <c r="FIS2" s="27"/>
      <c r="FIT2" s="27"/>
      <c r="FIU2" s="27"/>
      <c r="FIV2" s="27"/>
      <c r="FIW2" s="27"/>
      <c r="FIX2" s="27"/>
      <c r="FIY2" s="27"/>
      <c r="FIZ2" s="27"/>
      <c r="FJA2" s="27"/>
      <c r="FJB2" s="27"/>
      <c r="FJC2" s="27"/>
      <c r="FJD2" s="27"/>
      <c r="FJE2" s="27"/>
      <c r="FJF2" s="27"/>
      <c r="FJG2" s="27"/>
      <c r="FJH2" s="27"/>
      <c r="FJI2" s="27"/>
      <c r="FJJ2" s="27"/>
      <c r="FJK2" s="27"/>
      <c r="FJL2" s="27"/>
      <c r="FJM2" s="27"/>
      <c r="FJN2" s="27"/>
      <c r="FJO2" s="27"/>
      <c r="FJP2" s="27"/>
      <c r="FJQ2" s="27"/>
      <c r="FJR2" s="27"/>
      <c r="FJS2" s="27"/>
      <c r="FJT2" s="27"/>
      <c r="FJU2" s="27"/>
      <c r="FJV2" s="27"/>
      <c r="FJW2" s="27"/>
      <c r="FJX2" s="27"/>
      <c r="FJY2" s="27"/>
      <c r="FJZ2" s="27"/>
      <c r="FKA2" s="27"/>
      <c r="FKB2" s="27"/>
      <c r="FKC2" s="27"/>
      <c r="FKD2" s="27"/>
      <c r="FKE2" s="27"/>
      <c r="FKF2" s="27"/>
      <c r="FKG2" s="27"/>
      <c r="FKH2" s="27"/>
      <c r="FKI2" s="27"/>
      <c r="FKJ2" s="27"/>
      <c r="FKK2" s="27"/>
      <c r="FKL2" s="27"/>
      <c r="FKM2" s="27"/>
      <c r="FKN2" s="27"/>
      <c r="FKO2" s="27"/>
      <c r="FKP2" s="27"/>
      <c r="FKQ2" s="27"/>
      <c r="FKR2" s="27"/>
      <c r="FKS2" s="27"/>
      <c r="FKT2" s="27"/>
      <c r="FKU2" s="27"/>
      <c r="FKV2" s="27"/>
      <c r="FKW2" s="27"/>
      <c r="FKX2" s="27"/>
      <c r="FKY2" s="27"/>
      <c r="FKZ2" s="27"/>
      <c r="FLA2" s="27"/>
      <c r="FLB2" s="27"/>
      <c r="FLC2" s="27"/>
      <c r="FLD2" s="27"/>
      <c r="FLE2" s="27"/>
      <c r="FLF2" s="27"/>
      <c r="FLG2" s="27"/>
      <c r="FLH2" s="27"/>
      <c r="FLI2" s="27"/>
      <c r="FLJ2" s="27"/>
      <c r="FLK2" s="27"/>
      <c r="FLL2" s="27"/>
      <c r="FLM2" s="27"/>
      <c r="FLN2" s="27"/>
      <c r="FLO2" s="27"/>
      <c r="FLP2" s="27"/>
      <c r="FLQ2" s="27"/>
      <c r="FLR2" s="27"/>
      <c r="FLS2" s="27"/>
      <c r="FLT2" s="27"/>
      <c r="FLU2" s="27"/>
      <c r="FLV2" s="27"/>
      <c r="FLW2" s="27"/>
      <c r="FLX2" s="27"/>
      <c r="FLY2" s="27"/>
      <c r="FLZ2" s="27"/>
      <c r="FMA2" s="27"/>
      <c r="FMB2" s="27"/>
      <c r="FMC2" s="27"/>
      <c r="FMD2" s="27"/>
      <c r="FME2" s="27"/>
      <c r="FMF2" s="27"/>
      <c r="FMG2" s="27"/>
      <c r="FMH2" s="27"/>
      <c r="FMI2" s="27"/>
      <c r="FMJ2" s="27"/>
      <c r="FMK2" s="27"/>
      <c r="FML2" s="27"/>
      <c r="FMM2" s="27"/>
      <c r="FMN2" s="27"/>
      <c r="FMO2" s="27"/>
      <c r="FMP2" s="27"/>
      <c r="FMQ2" s="27"/>
      <c r="FMR2" s="27"/>
      <c r="FMS2" s="27"/>
      <c r="FMT2" s="27"/>
      <c r="FMU2" s="27"/>
      <c r="FMV2" s="27"/>
      <c r="FMW2" s="27"/>
      <c r="FMX2" s="27"/>
      <c r="FMY2" s="27"/>
      <c r="FMZ2" s="27"/>
      <c r="FNA2" s="27"/>
      <c r="FNB2" s="27"/>
      <c r="FNC2" s="27"/>
      <c r="FND2" s="27"/>
      <c r="FNE2" s="27"/>
      <c r="FNF2" s="27"/>
      <c r="FNG2" s="27"/>
      <c r="FNH2" s="27"/>
      <c r="FNI2" s="27"/>
      <c r="FNJ2" s="27"/>
      <c r="FNK2" s="27"/>
      <c r="FNL2" s="27"/>
      <c r="FNM2" s="27"/>
      <c r="FNN2" s="27"/>
      <c r="FNO2" s="27"/>
      <c r="FNP2" s="27"/>
      <c r="FNQ2" s="27"/>
      <c r="FNR2" s="27"/>
      <c r="FNS2" s="27"/>
      <c r="FNT2" s="27"/>
      <c r="FNU2" s="27"/>
      <c r="FNV2" s="27"/>
      <c r="FNW2" s="27"/>
      <c r="FNX2" s="27"/>
      <c r="FNY2" s="27"/>
      <c r="FNZ2" s="27"/>
      <c r="FOA2" s="27"/>
      <c r="FOB2" s="27"/>
      <c r="FOC2" s="27"/>
      <c r="FOD2" s="27"/>
      <c r="FOE2" s="27"/>
      <c r="FOF2" s="27"/>
      <c r="FOG2" s="27"/>
      <c r="FOH2" s="27"/>
      <c r="FOI2" s="27"/>
      <c r="FOJ2" s="27"/>
      <c r="FOK2" s="27"/>
      <c r="FOL2" s="27"/>
      <c r="FOM2" s="27"/>
      <c r="FON2" s="27"/>
      <c r="FOO2" s="27"/>
      <c r="FOP2" s="27"/>
      <c r="FOQ2" s="27"/>
      <c r="FOR2" s="27"/>
      <c r="FOS2" s="27"/>
      <c r="FOT2" s="27"/>
      <c r="FOU2" s="27"/>
      <c r="FOV2" s="27"/>
      <c r="FOW2" s="27"/>
      <c r="FOX2" s="27"/>
      <c r="FOY2" s="27"/>
      <c r="FOZ2" s="27"/>
      <c r="FPA2" s="27"/>
      <c r="FPB2" s="27"/>
      <c r="FPC2" s="27"/>
      <c r="FPD2" s="27"/>
      <c r="FPE2" s="27"/>
      <c r="FPF2" s="27"/>
      <c r="FPG2" s="27"/>
      <c r="FPH2" s="27"/>
      <c r="FPI2" s="27"/>
      <c r="FPJ2" s="27"/>
      <c r="FPK2" s="27"/>
      <c r="FPL2" s="27"/>
      <c r="FPM2" s="27"/>
      <c r="FPN2" s="27"/>
      <c r="FPO2" s="27"/>
      <c r="FPP2" s="27"/>
      <c r="FPQ2" s="27"/>
      <c r="FPR2" s="27"/>
      <c r="FPS2" s="27"/>
      <c r="FPT2" s="27"/>
      <c r="FPU2" s="27"/>
      <c r="FPV2" s="27"/>
      <c r="FPW2" s="27"/>
      <c r="FPX2" s="27"/>
      <c r="FPY2" s="27"/>
      <c r="FPZ2" s="27"/>
      <c r="FQA2" s="27"/>
      <c r="FQB2" s="27"/>
      <c r="FQC2" s="27"/>
      <c r="FQD2" s="27"/>
      <c r="FQE2" s="27"/>
      <c r="FQF2" s="27"/>
      <c r="FQG2" s="27"/>
      <c r="FQH2" s="27"/>
      <c r="FQI2" s="27"/>
      <c r="FQJ2" s="27"/>
      <c r="FQK2" s="27"/>
      <c r="FQL2" s="27"/>
      <c r="FQM2" s="27"/>
      <c r="FQN2" s="27"/>
      <c r="FQO2" s="27"/>
      <c r="FQP2" s="27"/>
      <c r="FQQ2" s="27"/>
      <c r="FQR2" s="27"/>
      <c r="FQS2" s="27"/>
      <c r="FQT2" s="27"/>
      <c r="FQU2" s="27"/>
      <c r="FQV2" s="27"/>
      <c r="FQW2" s="27"/>
      <c r="FQX2" s="27"/>
      <c r="FQY2" s="27"/>
      <c r="FQZ2" s="27"/>
      <c r="FRA2" s="27"/>
      <c r="FRB2" s="27"/>
      <c r="FRC2" s="27"/>
      <c r="FRD2" s="27"/>
      <c r="FRE2" s="27"/>
      <c r="FRF2" s="27"/>
      <c r="FRG2" s="27"/>
      <c r="FRH2" s="27"/>
      <c r="FRI2" s="27"/>
      <c r="FRJ2" s="27"/>
      <c r="FRK2" s="27"/>
      <c r="FRL2" s="27"/>
      <c r="FRM2" s="27"/>
      <c r="FRN2" s="27"/>
      <c r="FRO2" s="27"/>
      <c r="FRP2" s="27"/>
      <c r="FRQ2" s="27"/>
      <c r="FRR2" s="27"/>
      <c r="FRS2" s="27"/>
      <c r="FRT2" s="27"/>
      <c r="FRU2" s="27"/>
      <c r="FRV2" s="27"/>
      <c r="FRW2" s="27"/>
      <c r="FRX2" s="27"/>
      <c r="FRY2" s="27"/>
      <c r="FRZ2" s="27"/>
      <c r="FSA2" s="27"/>
      <c r="FSB2" s="27"/>
      <c r="FSC2" s="27"/>
      <c r="FSD2" s="27"/>
      <c r="FSE2" s="27"/>
      <c r="FSF2" s="27"/>
      <c r="FSG2" s="27"/>
      <c r="FSH2" s="27"/>
      <c r="FSI2" s="27"/>
      <c r="FSJ2" s="27"/>
      <c r="FSK2" s="27"/>
      <c r="FSL2" s="27"/>
      <c r="FSM2" s="27"/>
      <c r="FSN2" s="27"/>
      <c r="FSO2" s="27"/>
      <c r="FSP2" s="27"/>
      <c r="FSQ2" s="27"/>
      <c r="FSR2" s="27"/>
      <c r="FSS2" s="27"/>
      <c r="FST2" s="27"/>
      <c r="FSU2" s="27"/>
      <c r="FSV2" s="27"/>
      <c r="FSW2" s="27"/>
      <c r="FSX2" s="27"/>
      <c r="FSY2" s="27"/>
      <c r="FSZ2" s="27"/>
      <c r="FTA2" s="27"/>
      <c r="FTB2" s="27"/>
      <c r="FTC2" s="27"/>
      <c r="FTD2" s="27"/>
      <c r="FTE2" s="27"/>
      <c r="FTF2" s="27"/>
      <c r="FTG2" s="27"/>
      <c r="FTH2" s="27"/>
      <c r="FTI2" s="27"/>
      <c r="FTJ2" s="27"/>
      <c r="FTK2" s="27"/>
      <c r="FTL2" s="27"/>
      <c r="FTM2" s="27"/>
      <c r="FTN2" s="27"/>
      <c r="FTO2" s="27"/>
      <c r="FTP2" s="27"/>
      <c r="FTQ2" s="27"/>
      <c r="FTR2" s="27"/>
      <c r="FTS2" s="27"/>
      <c r="FTT2" s="27"/>
      <c r="FTU2" s="27"/>
      <c r="FTV2" s="27"/>
      <c r="FTW2" s="27"/>
      <c r="FTX2" s="27"/>
      <c r="FTY2" s="27"/>
      <c r="FTZ2" s="27"/>
      <c r="FUA2" s="27"/>
      <c r="FUB2" s="27"/>
      <c r="FUC2" s="27"/>
      <c r="FUD2" s="27"/>
      <c r="FUE2" s="27"/>
      <c r="FUF2" s="27"/>
      <c r="FUG2" s="27"/>
      <c r="FUH2" s="27"/>
      <c r="FUI2" s="27"/>
      <c r="FUJ2" s="27"/>
      <c r="FUK2" s="27"/>
      <c r="FUL2" s="27"/>
      <c r="FUM2" s="27"/>
      <c r="FUN2" s="27"/>
      <c r="FUO2" s="27"/>
      <c r="FUP2" s="27"/>
      <c r="FUQ2" s="27"/>
      <c r="FUR2" s="27"/>
      <c r="FUS2" s="27"/>
      <c r="FUT2" s="27"/>
      <c r="FUU2" s="27"/>
      <c r="FUV2" s="27"/>
      <c r="FUW2" s="27"/>
      <c r="FUX2" s="27"/>
      <c r="FUY2" s="27"/>
      <c r="FUZ2" s="27"/>
      <c r="FVA2" s="27"/>
      <c r="FVB2" s="27"/>
      <c r="FVC2" s="27"/>
      <c r="FVD2" s="27"/>
      <c r="FVE2" s="27"/>
      <c r="FVF2" s="27"/>
      <c r="FVG2" s="27"/>
      <c r="FVH2" s="27"/>
      <c r="FVI2" s="27"/>
      <c r="FVJ2" s="27"/>
      <c r="FVK2" s="27"/>
      <c r="FVL2" s="27"/>
      <c r="FVM2" s="27"/>
      <c r="FVN2" s="27"/>
      <c r="FVO2" s="27"/>
      <c r="FVP2" s="27"/>
      <c r="FVQ2" s="27"/>
      <c r="FVR2" s="27"/>
      <c r="FVS2" s="27"/>
      <c r="FVT2" s="27"/>
      <c r="FVU2" s="27"/>
      <c r="FVV2" s="27"/>
      <c r="FVW2" s="27"/>
      <c r="FVX2" s="27"/>
      <c r="FVY2" s="27"/>
      <c r="FVZ2" s="27"/>
      <c r="FWA2" s="27"/>
      <c r="FWB2" s="27"/>
      <c r="FWC2" s="27"/>
      <c r="FWD2" s="27"/>
      <c r="FWE2" s="27"/>
      <c r="FWF2" s="27"/>
      <c r="FWG2" s="27"/>
      <c r="FWH2" s="27"/>
      <c r="FWI2" s="27"/>
      <c r="FWJ2" s="27"/>
      <c r="FWK2" s="27"/>
      <c r="FWL2" s="27"/>
      <c r="FWM2" s="27"/>
      <c r="FWN2" s="27"/>
      <c r="FWO2" s="27"/>
      <c r="FWP2" s="27"/>
      <c r="FWQ2" s="27"/>
      <c r="FWR2" s="27"/>
      <c r="FWS2" s="27"/>
      <c r="FWT2" s="27"/>
      <c r="FWU2" s="27"/>
      <c r="FWV2" s="27"/>
      <c r="FWW2" s="27"/>
      <c r="FWX2" s="27"/>
      <c r="FWY2" s="27"/>
      <c r="FWZ2" s="27"/>
      <c r="FXA2" s="27"/>
      <c r="FXB2" s="27"/>
      <c r="FXC2" s="27"/>
      <c r="FXD2" s="27"/>
      <c r="FXE2" s="27"/>
      <c r="FXF2" s="27"/>
      <c r="FXG2" s="27"/>
      <c r="FXH2" s="27"/>
      <c r="FXI2" s="27"/>
      <c r="FXJ2" s="27"/>
      <c r="FXK2" s="27"/>
      <c r="FXL2" s="27"/>
      <c r="FXM2" s="27"/>
      <c r="FXN2" s="27"/>
      <c r="FXO2" s="27"/>
      <c r="FXP2" s="27"/>
      <c r="FXQ2" s="27"/>
      <c r="FXR2" s="27"/>
      <c r="FXS2" s="27"/>
      <c r="FXT2" s="27"/>
      <c r="FXU2" s="27"/>
      <c r="FXV2" s="27"/>
      <c r="FXW2" s="27"/>
      <c r="FXX2" s="27"/>
      <c r="FXY2" s="27"/>
      <c r="FXZ2" s="27"/>
      <c r="FYA2" s="27"/>
      <c r="FYB2" s="27"/>
      <c r="FYC2" s="27"/>
      <c r="FYD2" s="27"/>
      <c r="FYE2" s="27"/>
      <c r="FYF2" s="27"/>
      <c r="FYG2" s="27"/>
      <c r="FYH2" s="27"/>
      <c r="FYI2" s="27"/>
      <c r="FYJ2" s="27"/>
      <c r="FYK2" s="27"/>
      <c r="FYL2" s="27"/>
      <c r="FYM2" s="27"/>
      <c r="FYN2" s="27"/>
      <c r="FYO2" s="27"/>
      <c r="FYP2" s="27"/>
      <c r="FYQ2" s="27"/>
      <c r="FYR2" s="27"/>
      <c r="FYS2" s="27"/>
      <c r="FYT2" s="27"/>
      <c r="FYU2" s="27"/>
      <c r="FYV2" s="27"/>
      <c r="FYW2" s="27"/>
      <c r="FYX2" s="27"/>
      <c r="FYY2" s="27"/>
      <c r="FYZ2" s="27"/>
      <c r="FZA2" s="27"/>
      <c r="FZB2" s="27"/>
      <c r="FZC2" s="27"/>
      <c r="FZD2" s="27"/>
      <c r="FZE2" s="27"/>
      <c r="FZF2" s="27"/>
      <c r="FZG2" s="27"/>
      <c r="FZH2" s="27"/>
      <c r="FZI2" s="27"/>
      <c r="FZJ2" s="27"/>
      <c r="FZK2" s="27"/>
      <c r="FZL2" s="27"/>
      <c r="FZM2" s="27"/>
      <c r="FZN2" s="27"/>
      <c r="FZO2" s="27"/>
      <c r="FZP2" s="27"/>
      <c r="FZQ2" s="27"/>
      <c r="FZR2" s="27"/>
      <c r="FZS2" s="27"/>
      <c r="FZT2" s="27"/>
      <c r="FZU2" s="27"/>
      <c r="FZV2" s="27"/>
      <c r="FZW2" s="27"/>
      <c r="FZX2" s="27"/>
      <c r="FZY2" s="27"/>
      <c r="FZZ2" s="27"/>
      <c r="GAA2" s="27"/>
      <c r="GAB2" s="27"/>
      <c r="GAC2" s="27"/>
      <c r="GAD2" s="27"/>
      <c r="GAE2" s="27"/>
      <c r="GAF2" s="27"/>
      <c r="GAG2" s="27"/>
      <c r="GAH2" s="27"/>
      <c r="GAI2" s="27"/>
      <c r="GAJ2" s="27"/>
      <c r="GAK2" s="27"/>
      <c r="GAL2" s="27"/>
      <c r="GAM2" s="27"/>
      <c r="GAN2" s="27"/>
      <c r="GAO2" s="27"/>
      <c r="GAP2" s="27"/>
      <c r="GAQ2" s="27"/>
      <c r="GAR2" s="27"/>
      <c r="GAS2" s="27"/>
      <c r="GAT2" s="27"/>
      <c r="GAU2" s="27"/>
      <c r="GAV2" s="27"/>
      <c r="GAW2" s="27"/>
      <c r="GAX2" s="27"/>
      <c r="GAY2" s="27"/>
      <c r="GAZ2" s="27"/>
      <c r="GBA2" s="27"/>
      <c r="GBB2" s="27"/>
      <c r="GBC2" s="27"/>
      <c r="GBD2" s="27"/>
      <c r="GBE2" s="27"/>
      <c r="GBF2" s="27"/>
      <c r="GBG2" s="27"/>
      <c r="GBH2" s="27"/>
      <c r="GBI2" s="27"/>
      <c r="GBJ2" s="27"/>
      <c r="GBK2" s="27"/>
      <c r="GBL2" s="27"/>
      <c r="GBM2" s="27"/>
      <c r="GBN2" s="27"/>
      <c r="GBO2" s="27"/>
      <c r="GBP2" s="27"/>
      <c r="GBQ2" s="27"/>
      <c r="GBR2" s="27"/>
      <c r="GBS2" s="27"/>
      <c r="GBT2" s="27"/>
      <c r="GBU2" s="27"/>
      <c r="GBV2" s="27"/>
      <c r="GBW2" s="27"/>
      <c r="GBX2" s="27"/>
      <c r="GBY2" s="27"/>
      <c r="GBZ2" s="27"/>
      <c r="GCA2" s="27"/>
      <c r="GCB2" s="27"/>
      <c r="GCC2" s="27"/>
      <c r="GCD2" s="27"/>
      <c r="GCE2" s="27"/>
      <c r="GCF2" s="27"/>
      <c r="GCG2" s="27"/>
      <c r="GCH2" s="27"/>
      <c r="GCI2" s="27"/>
      <c r="GCJ2" s="27"/>
      <c r="GCK2" s="27"/>
      <c r="GCL2" s="27"/>
      <c r="GCM2" s="27"/>
      <c r="GCN2" s="27"/>
      <c r="GCO2" s="27"/>
      <c r="GCP2" s="27"/>
      <c r="GCQ2" s="27"/>
      <c r="GCR2" s="27"/>
      <c r="GCS2" s="27"/>
      <c r="GCT2" s="27"/>
      <c r="GCU2" s="27"/>
      <c r="GCV2" s="27"/>
      <c r="GCW2" s="27"/>
      <c r="GCX2" s="27"/>
      <c r="GCY2" s="27"/>
      <c r="GCZ2" s="27"/>
      <c r="GDA2" s="27"/>
      <c r="GDB2" s="27"/>
      <c r="GDC2" s="27"/>
      <c r="GDD2" s="27"/>
      <c r="GDE2" s="27"/>
      <c r="GDF2" s="27"/>
      <c r="GDG2" s="27"/>
      <c r="GDH2" s="27"/>
      <c r="GDI2" s="27"/>
      <c r="GDJ2" s="27"/>
      <c r="GDK2" s="27"/>
      <c r="GDL2" s="27"/>
      <c r="GDM2" s="27"/>
      <c r="GDN2" s="27"/>
      <c r="GDO2" s="27"/>
      <c r="GDP2" s="27"/>
      <c r="GDQ2" s="27"/>
      <c r="GDR2" s="27"/>
      <c r="GDS2" s="27"/>
      <c r="GDT2" s="27"/>
      <c r="GDU2" s="27"/>
      <c r="GDV2" s="27"/>
      <c r="GDW2" s="27"/>
      <c r="GDX2" s="27"/>
      <c r="GDY2" s="27"/>
      <c r="GDZ2" s="27"/>
      <c r="GEA2" s="27"/>
      <c r="GEB2" s="27"/>
      <c r="GEC2" s="27"/>
      <c r="GED2" s="27"/>
      <c r="GEE2" s="27"/>
      <c r="GEF2" s="27"/>
      <c r="GEG2" s="27"/>
      <c r="GEH2" s="27"/>
      <c r="GEI2" s="27"/>
      <c r="GEJ2" s="27"/>
      <c r="GEK2" s="27"/>
      <c r="GEL2" s="27"/>
      <c r="GEM2" s="27"/>
      <c r="GEN2" s="27"/>
      <c r="GEO2" s="27"/>
      <c r="GEP2" s="27"/>
      <c r="GEQ2" s="27"/>
      <c r="GER2" s="27"/>
      <c r="GES2" s="27"/>
      <c r="GET2" s="27"/>
      <c r="GEU2" s="27"/>
      <c r="GEV2" s="27"/>
      <c r="GEW2" s="27"/>
      <c r="GEX2" s="27"/>
      <c r="GEY2" s="27"/>
      <c r="GEZ2" s="27"/>
      <c r="GFA2" s="27"/>
      <c r="GFB2" s="27"/>
      <c r="GFC2" s="27"/>
      <c r="GFD2" s="27"/>
      <c r="GFE2" s="27"/>
      <c r="GFF2" s="27"/>
      <c r="GFG2" s="27"/>
      <c r="GFH2" s="27"/>
      <c r="GFI2" s="27"/>
      <c r="GFJ2" s="27"/>
      <c r="GFK2" s="27"/>
      <c r="GFL2" s="27"/>
      <c r="GFM2" s="27"/>
      <c r="GFN2" s="27"/>
      <c r="GFO2" s="27"/>
      <c r="GFP2" s="27"/>
      <c r="GFQ2" s="27"/>
      <c r="GFR2" s="27"/>
      <c r="GFS2" s="27"/>
      <c r="GFT2" s="27"/>
      <c r="GFU2" s="27"/>
      <c r="GFV2" s="27"/>
      <c r="GFW2" s="27"/>
      <c r="GFX2" s="27"/>
      <c r="GFY2" s="27"/>
      <c r="GFZ2" s="27"/>
      <c r="GGA2" s="27"/>
      <c r="GGB2" s="27"/>
      <c r="GGC2" s="27"/>
      <c r="GGD2" s="27"/>
      <c r="GGE2" s="27"/>
      <c r="GGF2" s="27"/>
      <c r="GGG2" s="27"/>
      <c r="GGH2" s="27"/>
      <c r="GGI2" s="27"/>
      <c r="GGJ2" s="27"/>
      <c r="GGK2" s="27"/>
      <c r="GGL2" s="27"/>
      <c r="GGM2" s="27"/>
      <c r="GGN2" s="27"/>
      <c r="GGO2" s="27"/>
      <c r="GGP2" s="27"/>
      <c r="GGQ2" s="27"/>
      <c r="GGR2" s="27"/>
      <c r="GGS2" s="27"/>
      <c r="GGT2" s="27"/>
      <c r="GGU2" s="27"/>
      <c r="GGV2" s="27"/>
      <c r="GGW2" s="27"/>
      <c r="GGX2" s="27"/>
      <c r="GGY2" s="27"/>
      <c r="GGZ2" s="27"/>
      <c r="GHA2" s="27"/>
      <c r="GHB2" s="27"/>
      <c r="GHC2" s="27"/>
      <c r="GHD2" s="27"/>
      <c r="GHE2" s="27"/>
      <c r="GHF2" s="27"/>
      <c r="GHG2" s="27"/>
      <c r="GHH2" s="27"/>
      <c r="GHI2" s="27"/>
      <c r="GHJ2" s="27"/>
      <c r="GHK2" s="27"/>
      <c r="GHL2" s="27"/>
      <c r="GHM2" s="27"/>
      <c r="GHN2" s="27"/>
      <c r="GHO2" s="27"/>
      <c r="GHP2" s="27"/>
      <c r="GHQ2" s="27"/>
      <c r="GHR2" s="27"/>
      <c r="GHS2" s="27"/>
      <c r="GHT2" s="27"/>
      <c r="GHU2" s="27"/>
      <c r="GHV2" s="27"/>
      <c r="GHW2" s="27"/>
      <c r="GHX2" s="27"/>
      <c r="GHY2" s="27"/>
      <c r="GHZ2" s="27"/>
      <c r="GIA2" s="27"/>
      <c r="GIB2" s="27"/>
      <c r="GIC2" s="27"/>
      <c r="GID2" s="27"/>
      <c r="GIE2" s="27"/>
      <c r="GIF2" s="27"/>
      <c r="GIG2" s="27"/>
      <c r="GIH2" s="27"/>
      <c r="GII2" s="27"/>
      <c r="GIJ2" s="27"/>
      <c r="GIK2" s="27"/>
      <c r="GIL2" s="27"/>
      <c r="GIM2" s="27"/>
      <c r="GIN2" s="27"/>
      <c r="GIO2" s="27"/>
      <c r="GIP2" s="27"/>
      <c r="GIQ2" s="27"/>
      <c r="GIR2" s="27"/>
      <c r="GIS2" s="27"/>
      <c r="GIT2" s="27"/>
      <c r="GIU2" s="27"/>
      <c r="GIV2" s="27"/>
      <c r="GIW2" s="27"/>
      <c r="GIX2" s="27"/>
      <c r="GIY2" s="27"/>
      <c r="GIZ2" s="27"/>
      <c r="GJA2" s="27"/>
      <c r="GJB2" s="27"/>
      <c r="GJC2" s="27"/>
      <c r="GJD2" s="27"/>
      <c r="GJE2" s="27"/>
      <c r="GJF2" s="27"/>
      <c r="GJG2" s="27"/>
      <c r="GJH2" s="27"/>
      <c r="GJI2" s="27"/>
      <c r="GJJ2" s="27"/>
      <c r="GJK2" s="27"/>
      <c r="GJL2" s="27"/>
      <c r="GJM2" s="27"/>
      <c r="GJN2" s="27"/>
      <c r="GJO2" s="27"/>
      <c r="GJP2" s="27"/>
      <c r="GJQ2" s="27"/>
      <c r="GJR2" s="27"/>
      <c r="GJS2" s="27"/>
      <c r="GJT2" s="27"/>
      <c r="GJU2" s="27"/>
      <c r="GJV2" s="27"/>
      <c r="GJW2" s="27"/>
      <c r="GJX2" s="27"/>
      <c r="GJY2" s="27"/>
      <c r="GJZ2" s="27"/>
      <c r="GKA2" s="27"/>
      <c r="GKB2" s="27"/>
      <c r="GKC2" s="27"/>
      <c r="GKD2" s="27"/>
      <c r="GKE2" s="27"/>
      <c r="GKF2" s="27"/>
      <c r="GKG2" s="27"/>
      <c r="GKH2" s="27"/>
      <c r="GKI2" s="27"/>
      <c r="GKJ2" s="27"/>
      <c r="GKK2" s="27"/>
      <c r="GKL2" s="27"/>
      <c r="GKM2" s="27"/>
      <c r="GKN2" s="27"/>
      <c r="GKO2" s="27"/>
      <c r="GKP2" s="27"/>
      <c r="GKQ2" s="27"/>
      <c r="GKR2" s="27"/>
      <c r="GKS2" s="27"/>
      <c r="GKT2" s="27"/>
      <c r="GKU2" s="27"/>
      <c r="GKV2" s="27"/>
      <c r="GKW2" s="27"/>
      <c r="GKX2" s="27"/>
      <c r="GKY2" s="27"/>
      <c r="GKZ2" s="27"/>
      <c r="GLA2" s="27"/>
      <c r="GLB2" s="27"/>
      <c r="GLC2" s="27"/>
      <c r="GLD2" s="27"/>
      <c r="GLE2" s="27"/>
      <c r="GLF2" s="27"/>
      <c r="GLG2" s="27"/>
      <c r="GLH2" s="27"/>
      <c r="GLI2" s="27"/>
      <c r="GLJ2" s="27"/>
      <c r="GLK2" s="27"/>
      <c r="GLL2" s="27"/>
      <c r="GLM2" s="27"/>
      <c r="GLN2" s="27"/>
      <c r="GLO2" s="27"/>
      <c r="GLP2" s="27"/>
      <c r="GLQ2" s="27"/>
      <c r="GLR2" s="27"/>
      <c r="GLS2" s="27"/>
      <c r="GLT2" s="27"/>
      <c r="GLU2" s="27"/>
      <c r="GLV2" s="27"/>
      <c r="GLW2" s="27"/>
      <c r="GLX2" s="27"/>
      <c r="GLY2" s="27"/>
      <c r="GLZ2" s="27"/>
      <c r="GMA2" s="27"/>
      <c r="GMB2" s="27"/>
      <c r="GMC2" s="27"/>
      <c r="GMD2" s="27"/>
      <c r="GME2" s="27"/>
      <c r="GMF2" s="27"/>
      <c r="GMG2" s="27"/>
      <c r="GMH2" s="27"/>
      <c r="GMI2" s="27"/>
      <c r="GMJ2" s="27"/>
      <c r="GMK2" s="27"/>
      <c r="GML2" s="27"/>
      <c r="GMM2" s="27"/>
      <c r="GMN2" s="27"/>
      <c r="GMO2" s="27"/>
      <c r="GMP2" s="27"/>
      <c r="GMQ2" s="27"/>
      <c r="GMR2" s="27"/>
      <c r="GMS2" s="27"/>
      <c r="GMT2" s="27"/>
      <c r="GMU2" s="27"/>
      <c r="GMV2" s="27"/>
      <c r="GMW2" s="27"/>
      <c r="GMX2" s="27"/>
      <c r="GMY2" s="27"/>
      <c r="GMZ2" s="27"/>
      <c r="GNA2" s="27"/>
      <c r="GNB2" s="27"/>
      <c r="GNC2" s="27"/>
      <c r="GND2" s="27"/>
      <c r="GNE2" s="27"/>
      <c r="GNF2" s="27"/>
      <c r="GNG2" s="27"/>
      <c r="GNH2" s="27"/>
      <c r="GNI2" s="27"/>
      <c r="GNJ2" s="27"/>
      <c r="GNK2" s="27"/>
      <c r="GNL2" s="27"/>
      <c r="GNM2" s="27"/>
      <c r="GNN2" s="27"/>
      <c r="GNO2" s="27"/>
      <c r="GNP2" s="27"/>
      <c r="GNQ2" s="27"/>
      <c r="GNR2" s="27"/>
      <c r="GNS2" s="27"/>
      <c r="GNT2" s="27"/>
      <c r="GNU2" s="27"/>
      <c r="GNV2" s="27"/>
      <c r="GNW2" s="27"/>
      <c r="GNX2" s="27"/>
      <c r="GNY2" s="27"/>
      <c r="GNZ2" s="27"/>
      <c r="GOA2" s="27"/>
      <c r="GOB2" s="27"/>
      <c r="GOC2" s="27"/>
      <c r="GOD2" s="27"/>
      <c r="GOE2" s="27"/>
      <c r="GOF2" s="27"/>
      <c r="GOG2" s="27"/>
      <c r="GOH2" s="27"/>
      <c r="GOI2" s="27"/>
      <c r="GOJ2" s="27"/>
      <c r="GOK2" s="27"/>
      <c r="GOL2" s="27"/>
      <c r="GOM2" s="27"/>
      <c r="GON2" s="27"/>
      <c r="GOO2" s="27"/>
      <c r="GOP2" s="27"/>
      <c r="GOQ2" s="27"/>
      <c r="GOR2" s="27"/>
      <c r="GOS2" s="27"/>
      <c r="GOT2" s="27"/>
      <c r="GOU2" s="27"/>
      <c r="GOV2" s="27"/>
      <c r="GOW2" s="27"/>
      <c r="GOX2" s="27"/>
      <c r="GOY2" s="27"/>
      <c r="GOZ2" s="27"/>
      <c r="GPA2" s="27"/>
      <c r="GPB2" s="27"/>
      <c r="GPC2" s="27"/>
      <c r="GPD2" s="27"/>
      <c r="GPE2" s="27"/>
      <c r="GPF2" s="27"/>
      <c r="GPG2" s="27"/>
      <c r="GPH2" s="27"/>
      <c r="GPI2" s="27"/>
      <c r="GPJ2" s="27"/>
      <c r="GPK2" s="27"/>
      <c r="GPL2" s="27"/>
      <c r="GPM2" s="27"/>
      <c r="GPN2" s="27"/>
      <c r="GPO2" s="27"/>
      <c r="GPP2" s="27"/>
      <c r="GPQ2" s="27"/>
      <c r="GPR2" s="27"/>
      <c r="GPS2" s="27"/>
      <c r="GPT2" s="27"/>
      <c r="GPU2" s="27"/>
      <c r="GPV2" s="27"/>
      <c r="GPW2" s="27"/>
      <c r="GPX2" s="27"/>
      <c r="GPY2" s="27"/>
      <c r="GPZ2" s="27"/>
      <c r="GQA2" s="27"/>
      <c r="GQB2" s="27"/>
      <c r="GQC2" s="27"/>
      <c r="GQD2" s="27"/>
      <c r="GQE2" s="27"/>
      <c r="GQF2" s="27"/>
      <c r="GQG2" s="27"/>
      <c r="GQH2" s="27"/>
      <c r="GQI2" s="27"/>
      <c r="GQJ2" s="27"/>
      <c r="GQK2" s="27"/>
      <c r="GQL2" s="27"/>
      <c r="GQM2" s="27"/>
      <c r="GQN2" s="27"/>
      <c r="GQO2" s="27"/>
      <c r="GQP2" s="27"/>
      <c r="GQQ2" s="27"/>
      <c r="GQR2" s="27"/>
      <c r="GQS2" s="27"/>
      <c r="GQT2" s="27"/>
      <c r="GQU2" s="27"/>
      <c r="GQV2" s="27"/>
      <c r="GQW2" s="27"/>
      <c r="GQX2" s="27"/>
      <c r="GQY2" s="27"/>
      <c r="GQZ2" s="27"/>
      <c r="GRA2" s="27"/>
      <c r="GRB2" s="27"/>
      <c r="GRC2" s="27"/>
      <c r="GRD2" s="27"/>
      <c r="GRE2" s="27"/>
      <c r="GRF2" s="27"/>
      <c r="GRG2" s="27"/>
      <c r="GRH2" s="27"/>
      <c r="GRI2" s="27"/>
      <c r="GRJ2" s="27"/>
      <c r="GRK2" s="27"/>
      <c r="GRL2" s="27"/>
      <c r="GRM2" s="27"/>
      <c r="GRN2" s="27"/>
      <c r="GRO2" s="27"/>
      <c r="GRP2" s="27"/>
      <c r="GRQ2" s="27"/>
      <c r="GRR2" s="27"/>
      <c r="GRS2" s="27"/>
      <c r="GRT2" s="27"/>
      <c r="GRU2" s="27"/>
      <c r="GRV2" s="27"/>
      <c r="GRW2" s="27"/>
      <c r="GRX2" s="27"/>
      <c r="GRY2" s="27"/>
      <c r="GRZ2" s="27"/>
      <c r="GSA2" s="27"/>
      <c r="GSB2" s="27"/>
      <c r="GSC2" s="27"/>
      <c r="GSD2" s="27"/>
      <c r="GSE2" s="27"/>
      <c r="GSF2" s="27"/>
      <c r="GSG2" s="27"/>
      <c r="GSH2" s="27"/>
      <c r="GSI2" s="27"/>
      <c r="GSJ2" s="27"/>
      <c r="GSK2" s="27"/>
      <c r="GSL2" s="27"/>
      <c r="GSM2" s="27"/>
      <c r="GSN2" s="27"/>
      <c r="GSO2" s="27"/>
      <c r="GSP2" s="27"/>
      <c r="GSQ2" s="27"/>
      <c r="GSR2" s="27"/>
      <c r="GSS2" s="27"/>
      <c r="GST2" s="27"/>
      <c r="GSU2" s="27"/>
      <c r="GSV2" s="27"/>
      <c r="GSW2" s="27"/>
      <c r="GSX2" s="27"/>
      <c r="GSY2" s="27"/>
      <c r="GSZ2" s="27"/>
      <c r="GTA2" s="27"/>
      <c r="GTB2" s="27"/>
      <c r="GTC2" s="27"/>
      <c r="GTD2" s="27"/>
      <c r="GTE2" s="27"/>
      <c r="GTF2" s="27"/>
      <c r="GTG2" s="27"/>
      <c r="GTH2" s="27"/>
      <c r="GTI2" s="27"/>
      <c r="GTJ2" s="27"/>
      <c r="GTK2" s="27"/>
      <c r="GTL2" s="27"/>
      <c r="GTM2" s="27"/>
      <c r="GTN2" s="27"/>
      <c r="GTO2" s="27"/>
      <c r="GTP2" s="27"/>
      <c r="GTQ2" s="27"/>
      <c r="GTR2" s="27"/>
      <c r="GTS2" s="27"/>
      <c r="GTT2" s="27"/>
      <c r="GTU2" s="27"/>
      <c r="GTV2" s="27"/>
      <c r="GTW2" s="27"/>
      <c r="GTX2" s="27"/>
      <c r="GTY2" s="27"/>
      <c r="GTZ2" s="27"/>
      <c r="GUA2" s="27"/>
      <c r="GUB2" s="27"/>
      <c r="GUC2" s="27"/>
      <c r="GUD2" s="27"/>
      <c r="GUE2" s="27"/>
      <c r="GUF2" s="27"/>
      <c r="GUG2" s="27"/>
      <c r="GUH2" s="27"/>
      <c r="GUI2" s="27"/>
      <c r="GUJ2" s="27"/>
      <c r="GUK2" s="27"/>
      <c r="GUL2" s="27"/>
      <c r="GUM2" s="27"/>
      <c r="GUN2" s="27"/>
      <c r="GUO2" s="27"/>
      <c r="GUP2" s="27"/>
      <c r="GUQ2" s="27"/>
      <c r="GUR2" s="27"/>
      <c r="GUS2" s="27"/>
      <c r="GUT2" s="27"/>
      <c r="GUU2" s="27"/>
      <c r="GUV2" s="27"/>
      <c r="GUW2" s="27"/>
      <c r="GUX2" s="27"/>
      <c r="GUY2" s="27"/>
      <c r="GUZ2" s="27"/>
      <c r="GVA2" s="27"/>
      <c r="GVB2" s="27"/>
      <c r="GVC2" s="27"/>
      <c r="GVD2" s="27"/>
      <c r="GVE2" s="27"/>
      <c r="GVF2" s="27"/>
      <c r="GVG2" s="27"/>
      <c r="GVH2" s="27"/>
      <c r="GVI2" s="27"/>
      <c r="GVJ2" s="27"/>
      <c r="GVK2" s="27"/>
      <c r="GVL2" s="27"/>
      <c r="GVM2" s="27"/>
      <c r="GVN2" s="27"/>
      <c r="GVO2" s="27"/>
      <c r="GVP2" s="27"/>
      <c r="GVQ2" s="27"/>
      <c r="GVR2" s="27"/>
      <c r="GVS2" s="27"/>
      <c r="GVT2" s="27"/>
      <c r="GVU2" s="27"/>
      <c r="GVV2" s="27"/>
      <c r="GVW2" s="27"/>
      <c r="GVX2" s="27"/>
      <c r="GVY2" s="27"/>
      <c r="GVZ2" s="27"/>
      <c r="GWA2" s="27"/>
      <c r="GWB2" s="27"/>
      <c r="GWC2" s="27"/>
      <c r="GWD2" s="27"/>
      <c r="GWE2" s="27"/>
      <c r="GWF2" s="27"/>
      <c r="GWG2" s="27"/>
      <c r="GWH2" s="27"/>
      <c r="GWI2" s="27"/>
      <c r="GWJ2" s="27"/>
      <c r="GWK2" s="27"/>
      <c r="GWL2" s="27"/>
      <c r="GWM2" s="27"/>
      <c r="GWN2" s="27"/>
      <c r="GWO2" s="27"/>
      <c r="GWP2" s="27"/>
      <c r="GWQ2" s="27"/>
      <c r="GWR2" s="27"/>
      <c r="GWS2" s="27"/>
      <c r="GWT2" s="27"/>
      <c r="GWU2" s="27"/>
      <c r="GWV2" s="27"/>
      <c r="GWW2" s="27"/>
      <c r="GWX2" s="27"/>
      <c r="GWY2" s="27"/>
      <c r="GWZ2" s="27"/>
      <c r="GXA2" s="27"/>
      <c r="GXB2" s="27"/>
      <c r="GXC2" s="27"/>
      <c r="GXD2" s="27"/>
      <c r="GXE2" s="27"/>
      <c r="GXF2" s="27"/>
      <c r="GXG2" s="27"/>
      <c r="GXH2" s="27"/>
      <c r="GXI2" s="27"/>
      <c r="GXJ2" s="27"/>
      <c r="GXK2" s="27"/>
      <c r="GXL2" s="27"/>
      <c r="GXM2" s="27"/>
      <c r="GXN2" s="27"/>
      <c r="GXO2" s="27"/>
      <c r="GXP2" s="27"/>
      <c r="GXQ2" s="27"/>
      <c r="GXR2" s="27"/>
      <c r="GXS2" s="27"/>
      <c r="GXT2" s="27"/>
      <c r="GXU2" s="27"/>
      <c r="GXV2" s="27"/>
      <c r="GXW2" s="27"/>
      <c r="GXX2" s="27"/>
      <c r="GXY2" s="27"/>
      <c r="GXZ2" s="27"/>
      <c r="GYA2" s="27"/>
      <c r="GYB2" s="27"/>
      <c r="GYC2" s="27"/>
      <c r="GYD2" s="27"/>
      <c r="GYE2" s="27"/>
      <c r="GYF2" s="27"/>
      <c r="GYG2" s="27"/>
      <c r="GYH2" s="27"/>
      <c r="GYI2" s="27"/>
      <c r="GYJ2" s="27"/>
      <c r="GYK2" s="27"/>
      <c r="GYL2" s="27"/>
      <c r="GYM2" s="27"/>
      <c r="GYN2" s="27"/>
      <c r="GYO2" s="27"/>
      <c r="GYP2" s="27"/>
      <c r="GYQ2" s="27"/>
      <c r="GYR2" s="27"/>
      <c r="GYS2" s="27"/>
      <c r="GYT2" s="27"/>
      <c r="GYU2" s="27"/>
      <c r="GYV2" s="27"/>
      <c r="GYW2" s="27"/>
      <c r="GYX2" s="27"/>
      <c r="GYY2" s="27"/>
      <c r="GYZ2" s="27"/>
      <c r="GZA2" s="27"/>
      <c r="GZB2" s="27"/>
      <c r="GZC2" s="27"/>
      <c r="GZD2" s="27"/>
      <c r="GZE2" s="27"/>
      <c r="GZF2" s="27"/>
      <c r="GZG2" s="27"/>
      <c r="GZH2" s="27"/>
      <c r="GZI2" s="27"/>
      <c r="GZJ2" s="27"/>
      <c r="GZK2" s="27"/>
      <c r="GZL2" s="27"/>
      <c r="GZM2" s="27"/>
      <c r="GZN2" s="27"/>
      <c r="GZO2" s="27"/>
      <c r="GZP2" s="27"/>
      <c r="GZQ2" s="27"/>
      <c r="GZR2" s="27"/>
      <c r="GZS2" s="27"/>
      <c r="GZT2" s="27"/>
      <c r="GZU2" s="27"/>
      <c r="GZV2" s="27"/>
      <c r="GZW2" s="27"/>
      <c r="GZX2" s="27"/>
      <c r="GZY2" s="27"/>
      <c r="GZZ2" s="27"/>
      <c r="HAA2" s="27"/>
      <c r="HAB2" s="27"/>
      <c r="HAC2" s="27"/>
      <c r="HAD2" s="27"/>
      <c r="HAE2" s="27"/>
      <c r="HAF2" s="27"/>
      <c r="HAG2" s="27"/>
      <c r="HAH2" s="27"/>
      <c r="HAI2" s="27"/>
      <c r="HAJ2" s="27"/>
      <c r="HAK2" s="27"/>
      <c r="HAL2" s="27"/>
      <c r="HAM2" s="27"/>
      <c r="HAN2" s="27"/>
      <c r="HAO2" s="27"/>
      <c r="HAP2" s="27"/>
      <c r="HAQ2" s="27"/>
      <c r="HAR2" s="27"/>
      <c r="HAS2" s="27"/>
      <c r="HAT2" s="27"/>
      <c r="HAU2" s="27"/>
      <c r="HAV2" s="27"/>
      <c r="HAW2" s="27"/>
      <c r="HAX2" s="27"/>
      <c r="HAY2" s="27"/>
      <c r="HAZ2" s="27"/>
      <c r="HBA2" s="27"/>
      <c r="HBB2" s="27"/>
      <c r="HBC2" s="27"/>
      <c r="HBD2" s="27"/>
      <c r="HBE2" s="27"/>
      <c r="HBF2" s="27"/>
      <c r="HBG2" s="27"/>
      <c r="HBH2" s="27"/>
      <c r="HBI2" s="27"/>
      <c r="HBJ2" s="27"/>
      <c r="HBK2" s="27"/>
      <c r="HBL2" s="27"/>
      <c r="HBM2" s="27"/>
      <c r="HBN2" s="27"/>
      <c r="HBO2" s="27"/>
      <c r="HBP2" s="27"/>
      <c r="HBQ2" s="27"/>
      <c r="HBR2" s="27"/>
      <c r="HBS2" s="27"/>
      <c r="HBT2" s="27"/>
      <c r="HBU2" s="27"/>
      <c r="HBV2" s="27"/>
      <c r="HBW2" s="27"/>
      <c r="HBX2" s="27"/>
      <c r="HBY2" s="27"/>
      <c r="HBZ2" s="27"/>
      <c r="HCA2" s="27"/>
      <c r="HCB2" s="27"/>
      <c r="HCC2" s="27"/>
      <c r="HCD2" s="27"/>
      <c r="HCE2" s="27"/>
      <c r="HCF2" s="27"/>
      <c r="HCG2" s="27"/>
      <c r="HCH2" s="27"/>
      <c r="HCI2" s="27"/>
      <c r="HCJ2" s="27"/>
      <c r="HCK2" s="27"/>
      <c r="HCL2" s="27"/>
      <c r="HCM2" s="27"/>
      <c r="HCN2" s="27"/>
      <c r="HCO2" s="27"/>
      <c r="HCP2" s="27"/>
      <c r="HCQ2" s="27"/>
      <c r="HCR2" s="27"/>
      <c r="HCS2" s="27"/>
      <c r="HCT2" s="27"/>
      <c r="HCU2" s="27"/>
      <c r="HCV2" s="27"/>
      <c r="HCW2" s="27"/>
      <c r="HCX2" s="27"/>
      <c r="HCY2" s="27"/>
      <c r="HCZ2" s="27"/>
      <c r="HDA2" s="27"/>
      <c r="HDB2" s="27"/>
      <c r="HDC2" s="27"/>
      <c r="HDD2" s="27"/>
      <c r="HDE2" s="27"/>
      <c r="HDF2" s="27"/>
      <c r="HDG2" s="27"/>
      <c r="HDH2" s="27"/>
      <c r="HDI2" s="27"/>
      <c r="HDJ2" s="27"/>
      <c r="HDK2" s="27"/>
      <c r="HDL2" s="27"/>
      <c r="HDM2" s="27"/>
      <c r="HDN2" s="27"/>
      <c r="HDO2" s="27"/>
      <c r="HDP2" s="27"/>
      <c r="HDQ2" s="27"/>
      <c r="HDR2" s="27"/>
      <c r="HDS2" s="27"/>
      <c r="HDT2" s="27"/>
      <c r="HDU2" s="27"/>
      <c r="HDV2" s="27"/>
      <c r="HDW2" s="27"/>
      <c r="HDX2" s="27"/>
      <c r="HDY2" s="27"/>
      <c r="HDZ2" s="27"/>
      <c r="HEA2" s="27"/>
      <c r="HEB2" s="27"/>
      <c r="HEC2" s="27"/>
      <c r="HED2" s="27"/>
      <c r="HEE2" s="27"/>
      <c r="HEF2" s="27"/>
      <c r="HEG2" s="27"/>
      <c r="HEH2" s="27"/>
      <c r="HEI2" s="27"/>
      <c r="HEJ2" s="27"/>
      <c r="HEK2" s="27"/>
      <c r="HEL2" s="27"/>
      <c r="HEM2" s="27"/>
      <c r="HEN2" s="27"/>
      <c r="HEO2" s="27"/>
      <c r="HEP2" s="27"/>
      <c r="HEQ2" s="27"/>
      <c r="HER2" s="27"/>
      <c r="HES2" s="27"/>
      <c r="HET2" s="27"/>
      <c r="HEU2" s="27"/>
      <c r="HEV2" s="27"/>
      <c r="HEW2" s="27"/>
      <c r="HEX2" s="27"/>
      <c r="HEY2" s="27"/>
      <c r="HEZ2" s="27"/>
      <c r="HFA2" s="27"/>
      <c r="HFB2" s="27"/>
      <c r="HFC2" s="27"/>
      <c r="HFD2" s="27"/>
      <c r="HFE2" s="27"/>
      <c r="HFF2" s="27"/>
      <c r="HFG2" s="27"/>
      <c r="HFH2" s="27"/>
      <c r="HFI2" s="27"/>
      <c r="HFJ2" s="27"/>
      <c r="HFK2" s="27"/>
      <c r="HFL2" s="27"/>
      <c r="HFM2" s="27"/>
      <c r="HFN2" s="27"/>
      <c r="HFO2" s="27"/>
      <c r="HFP2" s="27"/>
      <c r="HFQ2" s="27"/>
      <c r="HFR2" s="27"/>
      <c r="HFS2" s="27"/>
      <c r="HFT2" s="27"/>
      <c r="HFU2" s="27"/>
      <c r="HFV2" s="27"/>
      <c r="HFW2" s="27"/>
      <c r="HFX2" s="27"/>
      <c r="HFY2" s="27"/>
      <c r="HFZ2" s="27"/>
      <c r="HGA2" s="27"/>
      <c r="HGB2" s="27"/>
      <c r="HGC2" s="27"/>
      <c r="HGD2" s="27"/>
      <c r="HGE2" s="27"/>
      <c r="HGF2" s="27"/>
      <c r="HGG2" s="27"/>
      <c r="HGH2" s="27"/>
      <c r="HGI2" s="27"/>
      <c r="HGJ2" s="27"/>
      <c r="HGK2" s="27"/>
      <c r="HGL2" s="27"/>
      <c r="HGM2" s="27"/>
      <c r="HGN2" s="27"/>
      <c r="HGO2" s="27"/>
      <c r="HGP2" s="27"/>
      <c r="HGQ2" s="27"/>
      <c r="HGR2" s="27"/>
      <c r="HGS2" s="27"/>
      <c r="HGT2" s="27"/>
      <c r="HGU2" s="27"/>
      <c r="HGV2" s="27"/>
      <c r="HGW2" s="27"/>
      <c r="HGX2" s="27"/>
      <c r="HGY2" s="27"/>
      <c r="HGZ2" s="27"/>
      <c r="HHA2" s="27"/>
      <c r="HHB2" s="27"/>
      <c r="HHC2" s="27"/>
      <c r="HHD2" s="27"/>
      <c r="HHE2" s="27"/>
      <c r="HHF2" s="27"/>
      <c r="HHG2" s="27"/>
      <c r="HHH2" s="27"/>
      <c r="HHI2" s="27"/>
      <c r="HHJ2" s="27"/>
      <c r="HHK2" s="27"/>
      <c r="HHL2" s="27"/>
      <c r="HHM2" s="27"/>
      <c r="HHN2" s="27"/>
      <c r="HHO2" s="27"/>
      <c r="HHP2" s="27"/>
      <c r="HHQ2" s="27"/>
      <c r="HHR2" s="27"/>
      <c r="HHS2" s="27"/>
      <c r="HHT2" s="27"/>
      <c r="HHU2" s="27"/>
      <c r="HHV2" s="27"/>
      <c r="HHW2" s="27"/>
      <c r="HHX2" s="27"/>
      <c r="HHY2" s="27"/>
      <c r="HHZ2" s="27"/>
      <c r="HIA2" s="27"/>
      <c r="HIB2" s="27"/>
      <c r="HIC2" s="27"/>
      <c r="HID2" s="27"/>
      <c r="HIE2" s="27"/>
      <c r="HIF2" s="27"/>
      <c r="HIG2" s="27"/>
      <c r="HIH2" s="27"/>
      <c r="HII2" s="27"/>
      <c r="HIJ2" s="27"/>
      <c r="HIK2" s="27"/>
      <c r="HIL2" s="27"/>
      <c r="HIM2" s="27"/>
      <c r="HIN2" s="27"/>
      <c r="HIO2" s="27"/>
      <c r="HIP2" s="27"/>
      <c r="HIQ2" s="27"/>
      <c r="HIR2" s="27"/>
      <c r="HIS2" s="27"/>
      <c r="HIT2" s="27"/>
      <c r="HIU2" s="27"/>
      <c r="HIV2" s="27"/>
      <c r="HIW2" s="27"/>
      <c r="HIX2" s="27"/>
      <c r="HIY2" s="27"/>
      <c r="HIZ2" s="27"/>
      <c r="HJA2" s="27"/>
      <c r="HJB2" s="27"/>
      <c r="HJC2" s="27"/>
      <c r="HJD2" s="27"/>
      <c r="HJE2" s="27"/>
      <c r="HJF2" s="27"/>
      <c r="HJG2" s="27"/>
      <c r="HJH2" s="27"/>
      <c r="HJI2" s="27"/>
      <c r="HJJ2" s="27"/>
      <c r="HJK2" s="27"/>
      <c r="HJL2" s="27"/>
      <c r="HJM2" s="27"/>
      <c r="HJN2" s="27"/>
      <c r="HJO2" s="27"/>
      <c r="HJP2" s="27"/>
      <c r="HJQ2" s="27"/>
      <c r="HJR2" s="27"/>
      <c r="HJS2" s="27"/>
      <c r="HJT2" s="27"/>
      <c r="HJU2" s="27"/>
      <c r="HJV2" s="27"/>
      <c r="HJW2" s="27"/>
      <c r="HJX2" s="27"/>
      <c r="HJY2" s="27"/>
      <c r="HJZ2" s="27"/>
      <c r="HKA2" s="27"/>
      <c r="HKB2" s="27"/>
      <c r="HKC2" s="27"/>
      <c r="HKD2" s="27"/>
      <c r="HKE2" s="27"/>
      <c r="HKF2" s="27"/>
      <c r="HKG2" s="27"/>
      <c r="HKH2" s="27"/>
      <c r="HKI2" s="27"/>
      <c r="HKJ2" s="27"/>
      <c r="HKK2" s="27"/>
      <c r="HKL2" s="27"/>
      <c r="HKM2" s="27"/>
      <c r="HKN2" s="27"/>
      <c r="HKO2" s="27"/>
      <c r="HKP2" s="27"/>
      <c r="HKQ2" s="27"/>
      <c r="HKR2" s="27"/>
      <c r="HKS2" s="27"/>
      <c r="HKT2" s="27"/>
      <c r="HKU2" s="27"/>
      <c r="HKV2" s="27"/>
      <c r="HKW2" s="27"/>
      <c r="HKX2" s="27"/>
      <c r="HKY2" s="27"/>
      <c r="HKZ2" s="27"/>
      <c r="HLA2" s="27"/>
      <c r="HLB2" s="27"/>
      <c r="HLC2" s="27"/>
      <c r="HLD2" s="27"/>
      <c r="HLE2" s="27"/>
      <c r="HLF2" s="27"/>
      <c r="HLG2" s="27"/>
      <c r="HLH2" s="27"/>
      <c r="HLI2" s="27"/>
      <c r="HLJ2" s="27"/>
      <c r="HLK2" s="27"/>
      <c r="HLL2" s="27"/>
      <c r="HLM2" s="27"/>
      <c r="HLN2" s="27"/>
      <c r="HLO2" s="27"/>
      <c r="HLP2" s="27"/>
      <c r="HLQ2" s="27"/>
      <c r="HLR2" s="27"/>
      <c r="HLS2" s="27"/>
      <c r="HLT2" s="27"/>
      <c r="HLU2" s="27"/>
      <c r="HLV2" s="27"/>
      <c r="HLW2" s="27"/>
      <c r="HLX2" s="27"/>
      <c r="HLY2" s="27"/>
      <c r="HLZ2" s="27"/>
      <c r="HMA2" s="27"/>
      <c r="HMB2" s="27"/>
      <c r="HMC2" s="27"/>
      <c r="HMD2" s="27"/>
      <c r="HME2" s="27"/>
      <c r="HMF2" s="27"/>
      <c r="HMG2" s="27"/>
      <c r="HMH2" s="27"/>
      <c r="HMI2" s="27"/>
      <c r="HMJ2" s="27"/>
      <c r="HMK2" s="27"/>
      <c r="HML2" s="27"/>
      <c r="HMM2" s="27"/>
      <c r="HMN2" s="27"/>
      <c r="HMO2" s="27"/>
      <c r="HMP2" s="27"/>
      <c r="HMQ2" s="27"/>
      <c r="HMR2" s="27"/>
      <c r="HMS2" s="27"/>
      <c r="HMT2" s="27"/>
      <c r="HMU2" s="27"/>
      <c r="HMV2" s="27"/>
      <c r="HMW2" s="27"/>
      <c r="HMX2" s="27"/>
      <c r="HMY2" s="27"/>
      <c r="HMZ2" s="27"/>
      <c r="HNA2" s="27"/>
      <c r="HNB2" s="27"/>
      <c r="HNC2" s="27"/>
      <c r="HND2" s="27"/>
      <c r="HNE2" s="27"/>
      <c r="HNF2" s="27"/>
      <c r="HNG2" s="27"/>
      <c r="HNH2" s="27"/>
      <c r="HNI2" s="27"/>
      <c r="HNJ2" s="27"/>
      <c r="HNK2" s="27"/>
      <c r="HNL2" s="27"/>
      <c r="HNM2" s="27"/>
      <c r="HNN2" s="27"/>
      <c r="HNO2" s="27"/>
      <c r="HNP2" s="27"/>
      <c r="HNQ2" s="27"/>
      <c r="HNR2" s="27"/>
      <c r="HNS2" s="27"/>
      <c r="HNT2" s="27"/>
      <c r="HNU2" s="27"/>
      <c r="HNV2" s="27"/>
      <c r="HNW2" s="27"/>
      <c r="HNX2" s="27"/>
      <c r="HNY2" s="27"/>
      <c r="HNZ2" s="27"/>
      <c r="HOA2" s="27"/>
      <c r="HOB2" s="27"/>
      <c r="HOC2" s="27"/>
      <c r="HOD2" s="27"/>
      <c r="HOE2" s="27"/>
      <c r="HOF2" s="27"/>
      <c r="HOG2" s="27"/>
      <c r="HOH2" s="27"/>
      <c r="HOI2" s="27"/>
      <c r="HOJ2" s="27"/>
      <c r="HOK2" s="27"/>
      <c r="HOL2" s="27"/>
      <c r="HOM2" s="27"/>
      <c r="HON2" s="27"/>
      <c r="HOO2" s="27"/>
      <c r="HOP2" s="27"/>
      <c r="HOQ2" s="27"/>
      <c r="HOR2" s="27"/>
      <c r="HOS2" s="27"/>
      <c r="HOT2" s="27"/>
      <c r="HOU2" s="27"/>
      <c r="HOV2" s="27"/>
      <c r="HOW2" s="27"/>
      <c r="HOX2" s="27"/>
      <c r="HOY2" s="27"/>
      <c r="HOZ2" s="27"/>
      <c r="HPA2" s="27"/>
      <c r="HPB2" s="27"/>
      <c r="HPC2" s="27"/>
      <c r="HPD2" s="27"/>
      <c r="HPE2" s="27"/>
      <c r="HPF2" s="27"/>
      <c r="HPG2" s="27"/>
      <c r="HPH2" s="27"/>
      <c r="HPI2" s="27"/>
      <c r="HPJ2" s="27"/>
      <c r="HPK2" s="27"/>
      <c r="HPL2" s="27"/>
      <c r="HPM2" s="27"/>
      <c r="HPN2" s="27"/>
      <c r="HPO2" s="27"/>
      <c r="HPP2" s="27"/>
      <c r="HPQ2" s="27"/>
      <c r="HPR2" s="27"/>
      <c r="HPS2" s="27"/>
      <c r="HPT2" s="27"/>
      <c r="HPU2" s="27"/>
      <c r="HPV2" s="27"/>
      <c r="HPW2" s="27"/>
      <c r="HPX2" s="27"/>
      <c r="HPY2" s="27"/>
      <c r="HPZ2" s="27"/>
      <c r="HQA2" s="27"/>
      <c r="HQB2" s="27"/>
      <c r="HQC2" s="27"/>
      <c r="HQD2" s="27"/>
      <c r="HQE2" s="27"/>
      <c r="HQF2" s="27"/>
      <c r="HQG2" s="27"/>
      <c r="HQH2" s="27"/>
      <c r="HQI2" s="27"/>
      <c r="HQJ2" s="27"/>
      <c r="HQK2" s="27"/>
      <c r="HQL2" s="27"/>
      <c r="HQM2" s="27"/>
      <c r="HQN2" s="27"/>
      <c r="HQO2" s="27"/>
      <c r="HQP2" s="27"/>
      <c r="HQQ2" s="27"/>
      <c r="HQR2" s="27"/>
      <c r="HQS2" s="27"/>
      <c r="HQT2" s="27"/>
      <c r="HQU2" s="27"/>
      <c r="HQV2" s="27"/>
      <c r="HQW2" s="27"/>
      <c r="HQX2" s="27"/>
      <c r="HQY2" s="27"/>
      <c r="HQZ2" s="27"/>
      <c r="HRA2" s="27"/>
      <c r="HRB2" s="27"/>
      <c r="HRC2" s="27"/>
      <c r="HRD2" s="27"/>
      <c r="HRE2" s="27"/>
      <c r="HRF2" s="27"/>
      <c r="HRG2" s="27"/>
      <c r="HRH2" s="27"/>
      <c r="HRI2" s="27"/>
      <c r="HRJ2" s="27"/>
      <c r="HRK2" s="27"/>
      <c r="HRL2" s="27"/>
      <c r="HRM2" s="27"/>
      <c r="HRN2" s="27"/>
      <c r="HRO2" s="27"/>
      <c r="HRP2" s="27"/>
      <c r="HRQ2" s="27"/>
      <c r="HRR2" s="27"/>
      <c r="HRS2" s="27"/>
      <c r="HRT2" s="27"/>
      <c r="HRU2" s="27"/>
      <c r="HRV2" s="27"/>
      <c r="HRW2" s="27"/>
      <c r="HRX2" s="27"/>
      <c r="HRY2" s="27"/>
      <c r="HRZ2" s="27"/>
      <c r="HSA2" s="27"/>
      <c r="HSB2" s="27"/>
      <c r="HSC2" s="27"/>
      <c r="HSD2" s="27"/>
      <c r="HSE2" s="27"/>
      <c r="HSF2" s="27"/>
      <c r="HSG2" s="27"/>
      <c r="HSH2" s="27"/>
      <c r="HSI2" s="27"/>
      <c r="HSJ2" s="27"/>
      <c r="HSK2" s="27"/>
      <c r="HSL2" s="27"/>
      <c r="HSM2" s="27"/>
      <c r="HSN2" s="27"/>
      <c r="HSO2" s="27"/>
      <c r="HSP2" s="27"/>
      <c r="HSQ2" s="27"/>
      <c r="HSR2" s="27"/>
      <c r="HSS2" s="27"/>
      <c r="HST2" s="27"/>
      <c r="HSU2" s="27"/>
      <c r="HSV2" s="27"/>
      <c r="HSW2" s="27"/>
      <c r="HSX2" s="27"/>
      <c r="HSY2" s="27"/>
      <c r="HSZ2" s="27"/>
      <c r="HTA2" s="27"/>
      <c r="HTB2" s="27"/>
      <c r="HTC2" s="27"/>
      <c r="HTD2" s="27"/>
      <c r="HTE2" s="27"/>
      <c r="HTF2" s="27"/>
      <c r="HTG2" s="27"/>
      <c r="HTH2" s="27"/>
      <c r="HTI2" s="27"/>
      <c r="HTJ2" s="27"/>
      <c r="HTK2" s="27"/>
      <c r="HTL2" s="27"/>
      <c r="HTM2" s="27"/>
      <c r="HTN2" s="27"/>
      <c r="HTO2" s="27"/>
      <c r="HTP2" s="27"/>
      <c r="HTQ2" s="27"/>
      <c r="HTR2" s="27"/>
      <c r="HTS2" s="27"/>
      <c r="HTT2" s="27"/>
      <c r="HTU2" s="27"/>
      <c r="HTV2" s="27"/>
      <c r="HTW2" s="27"/>
      <c r="HTX2" s="27"/>
      <c r="HTY2" s="27"/>
      <c r="HTZ2" s="27"/>
      <c r="HUA2" s="27"/>
      <c r="HUB2" s="27"/>
      <c r="HUC2" s="27"/>
      <c r="HUD2" s="27"/>
      <c r="HUE2" s="27"/>
      <c r="HUF2" s="27"/>
      <c r="HUG2" s="27"/>
      <c r="HUH2" s="27"/>
      <c r="HUI2" s="27"/>
      <c r="HUJ2" s="27"/>
      <c r="HUK2" s="27"/>
      <c r="HUL2" s="27"/>
      <c r="HUM2" s="27"/>
      <c r="HUN2" s="27"/>
      <c r="HUO2" s="27"/>
      <c r="HUP2" s="27"/>
      <c r="HUQ2" s="27"/>
      <c r="HUR2" s="27"/>
      <c r="HUS2" s="27"/>
      <c r="HUT2" s="27"/>
      <c r="HUU2" s="27"/>
      <c r="HUV2" s="27"/>
      <c r="HUW2" s="27"/>
      <c r="HUX2" s="27"/>
      <c r="HUY2" s="27"/>
      <c r="HUZ2" s="27"/>
      <c r="HVA2" s="27"/>
      <c r="HVB2" s="27"/>
      <c r="HVC2" s="27"/>
      <c r="HVD2" s="27"/>
      <c r="HVE2" s="27"/>
      <c r="HVF2" s="27"/>
      <c r="HVG2" s="27"/>
      <c r="HVH2" s="27"/>
      <c r="HVI2" s="27"/>
      <c r="HVJ2" s="27"/>
      <c r="HVK2" s="27"/>
      <c r="HVL2" s="27"/>
      <c r="HVM2" s="27"/>
      <c r="HVN2" s="27"/>
      <c r="HVO2" s="27"/>
      <c r="HVP2" s="27"/>
      <c r="HVQ2" s="27"/>
      <c r="HVR2" s="27"/>
      <c r="HVS2" s="27"/>
      <c r="HVT2" s="27"/>
      <c r="HVU2" s="27"/>
      <c r="HVV2" s="27"/>
      <c r="HVW2" s="27"/>
      <c r="HVX2" s="27"/>
      <c r="HVY2" s="27"/>
      <c r="HVZ2" s="27"/>
      <c r="HWA2" s="27"/>
      <c r="HWB2" s="27"/>
      <c r="HWC2" s="27"/>
      <c r="HWD2" s="27"/>
      <c r="HWE2" s="27"/>
      <c r="HWF2" s="27"/>
      <c r="HWG2" s="27"/>
      <c r="HWH2" s="27"/>
      <c r="HWI2" s="27"/>
      <c r="HWJ2" s="27"/>
      <c r="HWK2" s="27"/>
      <c r="HWL2" s="27"/>
      <c r="HWM2" s="27"/>
      <c r="HWN2" s="27"/>
      <c r="HWO2" s="27"/>
      <c r="HWP2" s="27"/>
      <c r="HWQ2" s="27"/>
      <c r="HWR2" s="27"/>
      <c r="HWS2" s="27"/>
      <c r="HWT2" s="27"/>
      <c r="HWU2" s="27"/>
      <c r="HWV2" s="27"/>
      <c r="HWW2" s="27"/>
      <c r="HWX2" s="27"/>
      <c r="HWY2" s="27"/>
      <c r="HWZ2" s="27"/>
      <c r="HXA2" s="27"/>
      <c r="HXB2" s="27"/>
      <c r="HXC2" s="27"/>
      <c r="HXD2" s="27"/>
      <c r="HXE2" s="27"/>
      <c r="HXF2" s="27"/>
      <c r="HXG2" s="27"/>
      <c r="HXH2" s="27"/>
      <c r="HXI2" s="27"/>
      <c r="HXJ2" s="27"/>
      <c r="HXK2" s="27"/>
      <c r="HXL2" s="27"/>
      <c r="HXM2" s="27"/>
      <c r="HXN2" s="27"/>
      <c r="HXO2" s="27"/>
      <c r="HXP2" s="27"/>
      <c r="HXQ2" s="27"/>
      <c r="HXR2" s="27"/>
      <c r="HXS2" s="27"/>
      <c r="HXT2" s="27"/>
      <c r="HXU2" s="27"/>
      <c r="HXV2" s="27"/>
      <c r="HXW2" s="27"/>
      <c r="HXX2" s="27"/>
      <c r="HXY2" s="27"/>
      <c r="HXZ2" s="27"/>
      <c r="HYA2" s="27"/>
      <c r="HYB2" s="27"/>
      <c r="HYC2" s="27"/>
      <c r="HYD2" s="27"/>
      <c r="HYE2" s="27"/>
      <c r="HYF2" s="27"/>
      <c r="HYG2" s="27"/>
      <c r="HYH2" s="27"/>
      <c r="HYI2" s="27"/>
      <c r="HYJ2" s="27"/>
      <c r="HYK2" s="27"/>
      <c r="HYL2" s="27"/>
      <c r="HYM2" s="27"/>
      <c r="HYN2" s="27"/>
      <c r="HYO2" s="27"/>
      <c r="HYP2" s="27"/>
      <c r="HYQ2" s="27"/>
      <c r="HYR2" s="27"/>
      <c r="HYS2" s="27"/>
      <c r="HYT2" s="27"/>
      <c r="HYU2" s="27"/>
      <c r="HYV2" s="27"/>
      <c r="HYW2" s="27"/>
      <c r="HYX2" s="27"/>
      <c r="HYY2" s="27"/>
      <c r="HYZ2" s="27"/>
      <c r="HZA2" s="27"/>
      <c r="HZB2" s="27"/>
      <c r="HZC2" s="27"/>
      <c r="HZD2" s="27"/>
      <c r="HZE2" s="27"/>
      <c r="HZF2" s="27"/>
      <c r="HZG2" s="27"/>
      <c r="HZH2" s="27"/>
      <c r="HZI2" s="27"/>
      <c r="HZJ2" s="27"/>
      <c r="HZK2" s="27"/>
      <c r="HZL2" s="27"/>
      <c r="HZM2" s="27"/>
      <c r="HZN2" s="27"/>
      <c r="HZO2" s="27"/>
      <c r="HZP2" s="27"/>
      <c r="HZQ2" s="27"/>
      <c r="HZR2" s="27"/>
      <c r="HZS2" s="27"/>
      <c r="HZT2" s="27"/>
      <c r="HZU2" s="27"/>
      <c r="HZV2" s="27"/>
      <c r="HZW2" s="27"/>
      <c r="HZX2" s="27"/>
      <c r="HZY2" s="27"/>
      <c r="HZZ2" s="27"/>
      <c r="IAA2" s="27"/>
      <c r="IAB2" s="27"/>
      <c r="IAC2" s="27"/>
      <c r="IAD2" s="27"/>
      <c r="IAE2" s="27"/>
      <c r="IAF2" s="27"/>
      <c r="IAG2" s="27"/>
      <c r="IAH2" s="27"/>
      <c r="IAI2" s="27"/>
      <c r="IAJ2" s="27"/>
      <c r="IAK2" s="27"/>
      <c r="IAL2" s="27"/>
      <c r="IAM2" s="27"/>
      <c r="IAN2" s="27"/>
      <c r="IAO2" s="27"/>
      <c r="IAP2" s="27"/>
      <c r="IAQ2" s="27"/>
      <c r="IAR2" s="27"/>
      <c r="IAS2" s="27"/>
      <c r="IAT2" s="27"/>
      <c r="IAU2" s="27"/>
      <c r="IAV2" s="27"/>
      <c r="IAW2" s="27"/>
      <c r="IAX2" s="27"/>
      <c r="IAY2" s="27"/>
      <c r="IAZ2" s="27"/>
      <c r="IBA2" s="27"/>
      <c r="IBB2" s="27"/>
      <c r="IBC2" s="27"/>
      <c r="IBD2" s="27"/>
      <c r="IBE2" s="27"/>
      <c r="IBF2" s="27"/>
      <c r="IBG2" s="27"/>
      <c r="IBH2" s="27"/>
      <c r="IBI2" s="27"/>
      <c r="IBJ2" s="27"/>
      <c r="IBK2" s="27"/>
      <c r="IBL2" s="27"/>
      <c r="IBM2" s="27"/>
      <c r="IBN2" s="27"/>
      <c r="IBO2" s="27"/>
      <c r="IBP2" s="27"/>
      <c r="IBQ2" s="27"/>
      <c r="IBR2" s="27"/>
      <c r="IBS2" s="27"/>
      <c r="IBT2" s="27"/>
      <c r="IBU2" s="27"/>
      <c r="IBV2" s="27"/>
      <c r="IBW2" s="27"/>
      <c r="IBX2" s="27"/>
      <c r="IBY2" s="27"/>
      <c r="IBZ2" s="27"/>
      <c r="ICA2" s="27"/>
      <c r="ICB2" s="27"/>
      <c r="ICC2" s="27"/>
      <c r="ICD2" s="27"/>
      <c r="ICE2" s="27"/>
      <c r="ICF2" s="27"/>
      <c r="ICG2" s="27"/>
      <c r="ICH2" s="27"/>
      <c r="ICI2" s="27"/>
      <c r="ICJ2" s="27"/>
      <c r="ICK2" s="27"/>
      <c r="ICL2" s="27"/>
      <c r="ICM2" s="27"/>
      <c r="ICN2" s="27"/>
      <c r="ICO2" s="27"/>
      <c r="ICP2" s="27"/>
      <c r="ICQ2" s="27"/>
      <c r="ICR2" s="27"/>
      <c r="ICS2" s="27"/>
      <c r="ICT2" s="27"/>
      <c r="ICU2" s="27"/>
      <c r="ICV2" s="27"/>
      <c r="ICW2" s="27"/>
      <c r="ICX2" s="27"/>
      <c r="ICY2" s="27"/>
      <c r="ICZ2" s="27"/>
      <c r="IDA2" s="27"/>
      <c r="IDB2" s="27"/>
      <c r="IDC2" s="27"/>
      <c r="IDD2" s="27"/>
      <c r="IDE2" s="27"/>
      <c r="IDF2" s="27"/>
      <c r="IDG2" s="27"/>
      <c r="IDH2" s="27"/>
      <c r="IDI2" s="27"/>
      <c r="IDJ2" s="27"/>
      <c r="IDK2" s="27"/>
      <c r="IDL2" s="27"/>
      <c r="IDM2" s="27"/>
      <c r="IDN2" s="27"/>
      <c r="IDO2" s="27"/>
      <c r="IDP2" s="27"/>
      <c r="IDQ2" s="27"/>
      <c r="IDR2" s="27"/>
      <c r="IDS2" s="27"/>
      <c r="IDT2" s="27"/>
      <c r="IDU2" s="27"/>
      <c r="IDV2" s="27"/>
      <c r="IDW2" s="27"/>
      <c r="IDX2" s="27"/>
      <c r="IDY2" s="27"/>
      <c r="IDZ2" s="27"/>
      <c r="IEA2" s="27"/>
      <c r="IEB2" s="27"/>
      <c r="IEC2" s="27"/>
      <c r="IED2" s="27"/>
      <c r="IEE2" s="27"/>
      <c r="IEF2" s="27"/>
      <c r="IEG2" s="27"/>
      <c r="IEH2" s="27"/>
      <c r="IEI2" s="27"/>
      <c r="IEJ2" s="27"/>
      <c r="IEK2" s="27"/>
      <c r="IEL2" s="27"/>
      <c r="IEM2" s="27"/>
      <c r="IEN2" s="27"/>
      <c r="IEO2" s="27"/>
      <c r="IEP2" s="27"/>
      <c r="IEQ2" s="27"/>
      <c r="IER2" s="27"/>
      <c r="IES2" s="27"/>
      <c r="IET2" s="27"/>
      <c r="IEU2" s="27"/>
      <c r="IEV2" s="27"/>
      <c r="IEW2" s="27"/>
      <c r="IEX2" s="27"/>
      <c r="IEY2" s="27"/>
      <c r="IEZ2" s="27"/>
      <c r="IFA2" s="27"/>
      <c r="IFB2" s="27"/>
      <c r="IFC2" s="27"/>
      <c r="IFD2" s="27"/>
      <c r="IFE2" s="27"/>
      <c r="IFF2" s="27"/>
      <c r="IFG2" s="27"/>
      <c r="IFH2" s="27"/>
      <c r="IFI2" s="27"/>
      <c r="IFJ2" s="27"/>
      <c r="IFK2" s="27"/>
      <c r="IFL2" s="27"/>
      <c r="IFM2" s="27"/>
      <c r="IFN2" s="27"/>
      <c r="IFO2" s="27"/>
      <c r="IFP2" s="27"/>
      <c r="IFQ2" s="27"/>
      <c r="IFR2" s="27"/>
      <c r="IFS2" s="27"/>
      <c r="IFT2" s="27"/>
      <c r="IFU2" s="27"/>
      <c r="IFV2" s="27"/>
      <c r="IFW2" s="27"/>
      <c r="IFX2" s="27"/>
      <c r="IFY2" s="27"/>
      <c r="IFZ2" s="27"/>
      <c r="IGA2" s="27"/>
      <c r="IGB2" s="27"/>
      <c r="IGC2" s="27"/>
      <c r="IGD2" s="27"/>
      <c r="IGE2" s="27"/>
      <c r="IGF2" s="27"/>
      <c r="IGG2" s="27"/>
      <c r="IGH2" s="27"/>
      <c r="IGI2" s="27"/>
      <c r="IGJ2" s="27"/>
      <c r="IGK2" s="27"/>
      <c r="IGL2" s="27"/>
      <c r="IGM2" s="27"/>
      <c r="IGN2" s="27"/>
      <c r="IGO2" s="27"/>
      <c r="IGP2" s="27"/>
      <c r="IGQ2" s="27"/>
      <c r="IGR2" s="27"/>
      <c r="IGS2" s="27"/>
      <c r="IGT2" s="27"/>
      <c r="IGU2" s="27"/>
      <c r="IGV2" s="27"/>
      <c r="IGW2" s="27"/>
      <c r="IGX2" s="27"/>
      <c r="IGY2" s="27"/>
      <c r="IGZ2" s="27"/>
      <c r="IHA2" s="27"/>
      <c r="IHB2" s="27"/>
      <c r="IHC2" s="27"/>
      <c r="IHD2" s="27"/>
      <c r="IHE2" s="27"/>
      <c r="IHF2" s="27"/>
      <c r="IHG2" s="27"/>
      <c r="IHH2" s="27"/>
      <c r="IHI2" s="27"/>
      <c r="IHJ2" s="27"/>
      <c r="IHK2" s="27"/>
      <c r="IHL2" s="27"/>
      <c r="IHM2" s="27"/>
      <c r="IHN2" s="27"/>
      <c r="IHO2" s="27"/>
      <c r="IHP2" s="27"/>
      <c r="IHQ2" s="27"/>
      <c r="IHR2" s="27"/>
      <c r="IHS2" s="27"/>
      <c r="IHT2" s="27"/>
      <c r="IHU2" s="27"/>
      <c r="IHV2" s="27"/>
      <c r="IHW2" s="27"/>
      <c r="IHX2" s="27"/>
      <c r="IHY2" s="27"/>
      <c r="IHZ2" s="27"/>
      <c r="IIA2" s="27"/>
      <c r="IIB2" s="27"/>
      <c r="IIC2" s="27"/>
      <c r="IID2" s="27"/>
      <c r="IIE2" s="27"/>
      <c r="IIF2" s="27"/>
      <c r="IIG2" s="27"/>
      <c r="IIH2" s="27"/>
      <c r="III2" s="27"/>
      <c r="IIJ2" s="27"/>
      <c r="IIK2" s="27"/>
      <c r="IIL2" s="27"/>
      <c r="IIM2" s="27"/>
      <c r="IIN2" s="27"/>
      <c r="IIO2" s="27"/>
      <c r="IIP2" s="27"/>
      <c r="IIQ2" s="27"/>
      <c r="IIR2" s="27"/>
      <c r="IIS2" s="27"/>
      <c r="IIT2" s="27"/>
      <c r="IIU2" s="27"/>
      <c r="IIV2" s="27"/>
      <c r="IIW2" s="27"/>
      <c r="IIX2" s="27"/>
      <c r="IIY2" s="27"/>
      <c r="IIZ2" s="27"/>
      <c r="IJA2" s="27"/>
      <c r="IJB2" s="27"/>
      <c r="IJC2" s="27"/>
      <c r="IJD2" s="27"/>
      <c r="IJE2" s="27"/>
      <c r="IJF2" s="27"/>
      <c r="IJG2" s="27"/>
      <c r="IJH2" s="27"/>
      <c r="IJI2" s="27"/>
      <c r="IJJ2" s="27"/>
      <c r="IJK2" s="27"/>
      <c r="IJL2" s="27"/>
      <c r="IJM2" s="27"/>
      <c r="IJN2" s="27"/>
      <c r="IJO2" s="27"/>
      <c r="IJP2" s="27"/>
      <c r="IJQ2" s="27"/>
      <c r="IJR2" s="27"/>
      <c r="IJS2" s="27"/>
      <c r="IJT2" s="27"/>
      <c r="IJU2" s="27"/>
      <c r="IJV2" s="27"/>
      <c r="IJW2" s="27"/>
      <c r="IJX2" s="27"/>
      <c r="IJY2" s="27"/>
      <c r="IJZ2" s="27"/>
      <c r="IKA2" s="27"/>
      <c r="IKB2" s="27"/>
      <c r="IKC2" s="27"/>
      <c r="IKD2" s="27"/>
      <c r="IKE2" s="27"/>
      <c r="IKF2" s="27"/>
      <c r="IKG2" s="27"/>
      <c r="IKH2" s="27"/>
      <c r="IKI2" s="27"/>
      <c r="IKJ2" s="27"/>
      <c r="IKK2" s="27"/>
      <c r="IKL2" s="27"/>
      <c r="IKM2" s="27"/>
      <c r="IKN2" s="27"/>
      <c r="IKO2" s="27"/>
      <c r="IKP2" s="27"/>
      <c r="IKQ2" s="27"/>
      <c r="IKR2" s="27"/>
      <c r="IKS2" s="27"/>
      <c r="IKT2" s="27"/>
      <c r="IKU2" s="27"/>
      <c r="IKV2" s="27"/>
      <c r="IKW2" s="27"/>
      <c r="IKX2" s="27"/>
      <c r="IKY2" s="27"/>
      <c r="IKZ2" s="27"/>
      <c r="ILA2" s="27"/>
      <c r="ILB2" s="27"/>
      <c r="ILC2" s="27"/>
      <c r="ILD2" s="27"/>
      <c r="ILE2" s="27"/>
      <c r="ILF2" s="27"/>
      <c r="ILG2" s="27"/>
      <c r="ILH2" s="27"/>
      <c r="ILI2" s="27"/>
      <c r="ILJ2" s="27"/>
      <c r="ILK2" s="27"/>
      <c r="ILL2" s="27"/>
      <c r="ILM2" s="27"/>
      <c r="ILN2" s="27"/>
      <c r="ILO2" s="27"/>
      <c r="ILP2" s="27"/>
      <c r="ILQ2" s="27"/>
      <c r="ILR2" s="27"/>
      <c r="ILS2" s="27"/>
      <c r="ILT2" s="27"/>
      <c r="ILU2" s="27"/>
      <c r="ILV2" s="27"/>
      <c r="ILW2" s="27"/>
      <c r="ILX2" s="27"/>
      <c r="ILY2" s="27"/>
      <c r="ILZ2" s="27"/>
      <c r="IMA2" s="27"/>
      <c r="IMB2" s="27"/>
      <c r="IMC2" s="27"/>
      <c r="IMD2" s="27"/>
      <c r="IME2" s="27"/>
      <c r="IMF2" s="27"/>
      <c r="IMG2" s="27"/>
      <c r="IMH2" s="27"/>
      <c r="IMI2" s="27"/>
      <c r="IMJ2" s="27"/>
      <c r="IMK2" s="27"/>
      <c r="IML2" s="27"/>
      <c r="IMM2" s="27"/>
      <c r="IMN2" s="27"/>
      <c r="IMO2" s="27"/>
      <c r="IMP2" s="27"/>
      <c r="IMQ2" s="27"/>
      <c r="IMR2" s="27"/>
      <c r="IMS2" s="27"/>
      <c r="IMT2" s="27"/>
      <c r="IMU2" s="27"/>
      <c r="IMV2" s="27"/>
      <c r="IMW2" s="27"/>
      <c r="IMX2" s="27"/>
      <c r="IMY2" s="27"/>
      <c r="IMZ2" s="27"/>
      <c r="INA2" s="27"/>
      <c r="INB2" s="27"/>
      <c r="INC2" s="27"/>
      <c r="IND2" s="27"/>
      <c r="INE2" s="27"/>
      <c r="INF2" s="27"/>
      <c r="ING2" s="27"/>
      <c r="INH2" s="27"/>
      <c r="INI2" s="27"/>
      <c r="INJ2" s="27"/>
      <c r="INK2" s="27"/>
      <c r="INL2" s="27"/>
      <c r="INM2" s="27"/>
      <c r="INN2" s="27"/>
      <c r="INO2" s="27"/>
      <c r="INP2" s="27"/>
      <c r="INQ2" s="27"/>
      <c r="INR2" s="27"/>
      <c r="INS2" s="27"/>
      <c r="INT2" s="27"/>
      <c r="INU2" s="27"/>
      <c r="INV2" s="27"/>
      <c r="INW2" s="27"/>
      <c r="INX2" s="27"/>
      <c r="INY2" s="27"/>
      <c r="INZ2" s="27"/>
      <c r="IOA2" s="27"/>
      <c r="IOB2" s="27"/>
      <c r="IOC2" s="27"/>
      <c r="IOD2" s="27"/>
      <c r="IOE2" s="27"/>
      <c r="IOF2" s="27"/>
      <c r="IOG2" s="27"/>
      <c r="IOH2" s="27"/>
      <c r="IOI2" s="27"/>
      <c r="IOJ2" s="27"/>
      <c r="IOK2" s="27"/>
      <c r="IOL2" s="27"/>
      <c r="IOM2" s="27"/>
      <c r="ION2" s="27"/>
      <c r="IOO2" s="27"/>
      <c r="IOP2" s="27"/>
      <c r="IOQ2" s="27"/>
      <c r="IOR2" s="27"/>
      <c r="IOS2" s="27"/>
      <c r="IOT2" s="27"/>
      <c r="IOU2" s="27"/>
      <c r="IOV2" s="27"/>
      <c r="IOW2" s="27"/>
      <c r="IOX2" s="27"/>
      <c r="IOY2" s="27"/>
      <c r="IOZ2" s="27"/>
      <c r="IPA2" s="27"/>
      <c r="IPB2" s="27"/>
      <c r="IPC2" s="27"/>
      <c r="IPD2" s="27"/>
      <c r="IPE2" s="27"/>
      <c r="IPF2" s="27"/>
      <c r="IPG2" s="27"/>
      <c r="IPH2" s="27"/>
      <c r="IPI2" s="27"/>
      <c r="IPJ2" s="27"/>
      <c r="IPK2" s="27"/>
      <c r="IPL2" s="27"/>
      <c r="IPM2" s="27"/>
      <c r="IPN2" s="27"/>
      <c r="IPO2" s="27"/>
      <c r="IPP2" s="27"/>
      <c r="IPQ2" s="27"/>
      <c r="IPR2" s="27"/>
      <c r="IPS2" s="27"/>
      <c r="IPT2" s="27"/>
      <c r="IPU2" s="27"/>
      <c r="IPV2" s="27"/>
      <c r="IPW2" s="27"/>
      <c r="IPX2" s="27"/>
      <c r="IPY2" s="27"/>
      <c r="IPZ2" s="27"/>
      <c r="IQA2" s="27"/>
      <c r="IQB2" s="27"/>
      <c r="IQC2" s="27"/>
      <c r="IQD2" s="27"/>
      <c r="IQE2" s="27"/>
      <c r="IQF2" s="27"/>
      <c r="IQG2" s="27"/>
      <c r="IQH2" s="27"/>
      <c r="IQI2" s="27"/>
      <c r="IQJ2" s="27"/>
      <c r="IQK2" s="27"/>
      <c r="IQL2" s="27"/>
      <c r="IQM2" s="27"/>
      <c r="IQN2" s="27"/>
      <c r="IQO2" s="27"/>
      <c r="IQP2" s="27"/>
      <c r="IQQ2" s="27"/>
      <c r="IQR2" s="27"/>
      <c r="IQS2" s="27"/>
      <c r="IQT2" s="27"/>
      <c r="IQU2" s="27"/>
      <c r="IQV2" s="27"/>
      <c r="IQW2" s="27"/>
      <c r="IQX2" s="27"/>
      <c r="IQY2" s="27"/>
      <c r="IQZ2" s="27"/>
      <c r="IRA2" s="27"/>
      <c r="IRB2" s="27"/>
      <c r="IRC2" s="27"/>
      <c r="IRD2" s="27"/>
      <c r="IRE2" s="27"/>
      <c r="IRF2" s="27"/>
      <c r="IRG2" s="27"/>
      <c r="IRH2" s="27"/>
      <c r="IRI2" s="27"/>
      <c r="IRJ2" s="27"/>
      <c r="IRK2" s="27"/>
      <c r="IRL2" s="27"/>
      <c r="IRM2" s="27"/>
      <c r="IRN2" s="27"/>
      <c r="IRO2" s="27"/>
      <c r="IRP2" s="27"/>
      <c r="IRQ2" s="27"/>
      <c r="IRR2" s="27"/>
      <c r="IRS2" s="27"/>
      <c r="IRT2" s="27"/>
      <c r="IRU2" s="27"/>
      <c r="IRV2" s="27"/>
      <c r="IRW2" s="27"/>
      <c r="IRX2" s="27"/>
      <c r="IRY2" s="27"/>
      <c r="IRZ2" s="27"/>
      <c r="ISA2" s="27"/>
      <c r="ISB2" s="27"/>
      <c r="ISC2" s="27"/>
      <c r="ISD2" s="27"/>
      <c r="ISE2" s="27"/>
      <c r="ISF2" s="27"/>
      <c r="ISG2" s="27"/>
      <c r="ISH2" s="27"/>
      <c r="ISI2" s="27"/>
      <c r="ISJ2" s="27"/>
      <c r="ISK2" s="27"/>
      <c r="ISL2" s="27"/>
      <c r="ISM2" s="27"/>
      <c r="ISN2" s="27"/>
      <c r="ISO2" s="27"/>
      <c r="ISP2" s="27"/>
      <c r="ISQ2" s="27"/>
      <c r="ISR2" s="27"/>
      <c r="ISS2" s="27"/>
      <c r="IST2" s="27"/>
      <c r="ISU2" s="27"/>
      <c r="ISV2" s="27"/>
      <c r="ISW2" s="27"/>
      <c r="ISX2" s="27"/>
      <c r="ISY2" s="27"/>
      <c r="ISZ2" s="27"/>
      <c r="ITA2" s="27"/>
      <c r="ITB2" s="27"/>
      <c r="ITC2" s="27"/>
      <c r="ITD2" s="27"/>
      <c r="ITE2" s="27"/>
      <c r="ITF2" s="27"/>
      <c r="ITG2" s="27"/>
      <c r="ITH2" s="27"/>
      <c r="ITI2" s="27"/>
      <c r="ITJ2" s="27"/>
      <c r="ITK2" s="27"/>
      <c r="ITL2" s="27"/>
      <c r="ITM2" s="27"/>
      <c r="ITN2" s="27"/>
      <c r="ITO2" s="27"/>
      <c r="ITP2" s="27"/>
      <c r="ITQ2" s="27"/>
      <c r="ITR2" s="27"/>
      <c r="ITS2" s="27"/>
      <c r="ITT2" s="27"/>
      <c r="ITU2" s="27"/>
      <c r="ITV2" s="27"/>
      <c r="ITW2" s="27"/>
      <c r="ITX2" s="27"/>
      <c r="ITY2" s="27"/>
      <c r="ITZ2" s="27"/>
      <c r="IUA2" s="27"/>
      <c r="IUB2" s="27"/>
      <c r="IUC2" s="27"/>
      <c r="IUD2" s="27"/>
      <c r="IUE2" s="27"/>
      <c r="IUF2" s="27"/>
      <c r="IUG2" s="27"/>
      <c r="IUH2" s="27"/>
      <c r="IUI2" s="27"/>
      <c r="IUJ2" s="27"/>
      <c r="IUK2" s="27"/>
      <c r="IUL2" s="27"/>
      <c r="IUM2" s="27"/>
      <c r="IUN2" s="27"/>
      <c r="IUO2" s="27"/>
      <c r="IUP2" s="27"/>
      <c r="IUQ2" s="27"/>
      <c r="IUR2" s="27"/>
      <c r="IUS2" s="27"/>
      <c r="IUT2" s="27"/>
      <c r="IUU2" s="27"/>
      <c r="IUV2" s="27"/>
      <c r="IUW2" s="27"/>
      <c r="IUX2" s="27"/>
      <c r="IUY2" s="27"/>
      <c r="IUZ2" s="27"/>
      <c r="IVA2" s="27"/>
      <c r="IVB2" s="27"/>
      <c r="IVC2" s="27"/>
      <c r="IVD2" s="27"/>
      <c r="IVE2" s="27"/>
      <c r="IVF2" s="27"/>
      <c r="IVG2" s="27"/>
      <c r="IVH2" s="27"/>
      <c r="IVI2" s="27"/>
      <c r="IVJ2" s="27"/>
      <c r="IVK2" s="27"/>
      <c r="IVL2" s="27"/>
      <c r="IVM2" s="27"/>
      <c r="IVN2" s="27"/>
      <c r="IVO2" s="27"/>
      <c r="IVP2" s="27"/>
      <c r="IVQ2" s="27"/>
      <c r="IVR2" s="27"/>
      <c r="IVS2" s="27"/>
      <c r="IVT2" s="27"/>
      <c r="IVU2" s="27"/>
      <c r="IVV2" s="27"/>
      <c r="IVW2" s="27"/>
      <c r="IVX2" s="27"/>
      <c r="IVY2" s="27"/>
      <c r="IVZ2" s="27"/>
      <c r="IWA2" s="27"/>
      <c r="IWB2" s="27"/>
      <c r="IWC2" s="27"/>
      <c r="IWD2" s="27"/>
      <c r="IWE2" s="27"/>
      <c r="IWF2" s="27"/>
      <c r="IWG2" s="27"/>
      <c r="IWH2" s="27"/>
      <c r="IWI2" s="27"/>
      <c r="IWJ2" s="27"/>
      <c r="IWK2" s="27"/>
      <c r="IWL2" s="27"/>
      <c r="IWM2" s="27"/>
      <c r="IWN2" s="27"/>
      <c r="IWO2" s="27"/>
      <c r="IWP2" s="27"/>
      <c r="IWQ2" s="27"/>
      <c r="IWR2" s="27"/>
      <c r="IWS2" s="27"/>
      <c r="IWT2" s="27"/>
      <c r="IWU2" s="27"/>
      <c r="IWV2" s="27"/>
      <c r="IWW2" s="27"/>
      <c r="IWX2" s="27"/>
      <c r="IWY2" s="27"/>
      <c r="IWZ2" s="27"/>
      <c r="IXA2" s="27"/>
      <c r="IXB2" s="27"/>
      <c r="IXC2" s="27"/>
      <c r="IXD2" s="27"/>
      <c r="IXE2" s="27"/>
      <c r="IXF2" s="27"/>
      <c r="IXG2" s="27"/>
      <c r="IXH2" s="27"/>
      <c r="IXI2" s="27"/>
      <c r="IXJ2" s="27"/>
      <c r="IXK2" s="27"/>
      <c r="IXL2" s="27"/>
      <c r="IXM2" s="27"/>
      <c r="IXN2" s="27"/>
      <c r="IXO2" s="27"/>
      <c r="IXP2" s="27"/>
      <c r="IXQ2" s="27"/>
      <c r="IXR2" s="27"/>
      <c r="IXS2" s="27"/>
      <c r="IXT2" s="27"/>
      <c r="IXU2" s="27"/>
      <c r="IXV2" s="27"/>
      <c r="IXW2" s="27"/>
      <c r="IXX2" s="27"/>
      <c r="IXY2" s="27"/>
      <c r="IXZ2" s="27"/>
      <c r="IYA2" s="27"/>
      <c r="IYB2" s="27"/>
      <c r="IYC2" s="27"/>
      <c r="IYD2" s="27"/>
      <c r="IYE2" s="27"/>
      <c r="IYF2" s="27"/>
      <c r="IYG2" s="27"/>
      <c r="IYH2" s="27"/>
      <c r="IYI2" s="27"/>
      <c r="IYJ2" s="27"/>
      <c r="IYK2" s="27"/>
      <c r="IYL2" s="27"/>
      <c r="IYM2" s="27"/>
      <c r="IYN2" s="27"/>
      <c r="IYO2" s="27"/>
      <c r="IYP2" s="27"/>
      <c r="IYQ2" s="27"/>
      <c r="IYR2" s="27"/>
      <c r="IYS2" s="27"/>
      <c r="IYT2" s="27"/>
      <c r="IYU2" s="27"/>
      <c r="IYV2" s="27"/>
      <c r="IYW2" s="27"/>
      <c r="IYX2" s="27"/>
      <c r="IYY2" s="27"/>
      <c r="IYZ2" s="27"/>
      <c r="IZA2" s="27"/>
      <c r="IZB2" s="27"/>
      <c r="IZC2" s="27"/>
      <c r="IZD2" s="27"/>
      <c r="IZE2" s="27"/>
      <c r="IZF2" s="27"/>
      <c r="IZG2" s="27"/>
      <c r="IZH2" s="27"/>
      <c r="IZI2" s="27"/>
      <c r="IZJ2" s="27"/>
      <c r="IZK2" s="27"/>
      <c r="IZL2" s="27"/>
      <c r="IZM2" s="27"/>
      <c r="IZN2" s="27"/>
      <c r="IZO2" s="27"/>
      <c r="IZP2" s="27"/>
      <c r="IZQ2" s="27"/>
      <c r="IZR2" s="27"/>
      <c r="IZS2" s="27"/>
      <c r="IZT2" s="27"/>
      <c r="IZU2" s="27"/>
      <c r="IZV2" s="27"/>
      <c r="IZW2" s="27"/>
      <c r="IZX2" s="27"/>
      <c r="IZY2" s="27"/>
      <c r="IZZ2" s="27"/>
      <c r="JAA2" s="27"/>
      <c r="JAB2" s="27"/>
      <c r="JAC2" s="27"/>
      <c r="JAD2" s="27"/>
      <c r="JAE2" s="27"/>
      <c r="JAF2" s="27"/>
      <c r="JAG2" s="27"/>
      <c r="JAH2" s="27"/>
      <c r="JAI2" s="27"/>
      <c r="JAJ2" s="27"/>
      <c r="JAK2" s="27"/>
      <c r="JAL2" s="27"/>
      <c r="JAM2" s="27"/>
      <c r="JAN2" s="27"/>
      <c r="JAO2" s="27"/>
      <c r="JAP2" s="27"/>
      <c r="JAQ2" s="27"/>
      <c r="JAR2" s="27"/>
      <c r="JAS2" s="27"/>
      <c r="JAT2" s="27"/>
      <c r="JAU2" s="27"/>
      <c r="JAV2" s="27"/>
      <c r="JAW2" s="27"/>
      <c r="JAX2" s="27"/>
      <c r="JAY2" s="27"/>
      <c r="JAZ2" s="27"/>
      <c r="JBA2" s="27"/>
      <c r="JBB2" s="27"/>
      <c r="JBC2" s="27"/>
      <c r="JBD2" s="27"/>
      <c r="JBE2" s="27"/>
      <c r="JBF2" s="27"/>
      <c r="JBG2" s="27"/>
      <c r="JBH2" s="27"/>
      <c r="JBI2" s="27"/>
      <c r="JBJ2" s="27"/>
      <c r="JBK2" s="27"/>
      <c r="JBL2" s="27"/>
      <c r="JBM2" s="27"/>
      <c r="JBN2" s="27"/>
      <c r="JBO2" s="27"/>
      <c r="JBP2" s="27"/>
      <c r="JBQ2" s="27"/>
      <c r="JBR2" s="27"/>
      <c r="JBS2" s="27"/>
      <c r="JBT2" s="27"/>
      <c r="JBU2" s="27"/>
      <c r="JBV2" s="27"/>
      <c r="JBW2" s="27"/>
      <c r="JBX2" s="27"/>
      <c r="JBY2" s="27"/>
      <c r="JBZ2" s="27"/>
      <c r="JCA2" s="27"/>
      <c r="JCB2" s="27"/>
      <c r="JCC2" s="27"/>
      <c r="JCD2" s="27"/>
      <c r="JCE2" s="27"/>
      <c r="JCF2" s="27"/>
      <c r="JCG2" s="27"/>
      <c r="JCH2" s="27"/>
      <c r="JCI2" s="27"/>
      <c r="JCJ2" s="27"/>
      <c r="JCK2" s="27"/>
      <c r="JCL2" s="27"/>
      <c r="JCM2" s="27"/>
      <c r="JCN2" s="27"/>
      <c r="JCO2" s="27"/>
      <c r="JCP2" s="27"/>
      <c r="JCQ2" s="27"/>
      <c r="JCR2" s="27"/>
      <c r="JCS2" s="27"/>
      <c r="JCT2" s="27"/>
      <c r="JCU2" s="27"/>
      <c r="JCV2" s="27"/>
      <c r="JCW2" s="27"/>
      <c r="JCX2" s="27"/>
      <c r="JCY2" s="27"/>
      <c r="JCZ2" s="27"/>
      <c r="JDA2" s="27"/>
      <c r="JDB2" s="27"/>
      <c r="JDC2" s="27"/>
      <c r="JDD2" s="27"/>
      <c r="JDE2" s="27"/>
      <c r="JDF2" s="27"/>
      <c r="JDG2" s="27"/>
      <c r="JDH2" s="27"/>
      <c r="JDI2" s="27"/>
      <c r="JDJ2" s="27"/>
      <c r="JDK2" s="27"/>
      <c r="JDL2" s="27"/>
      <c r="JDM2" s="27"/>
      <c r="JDN2" s="27"/>
      <c r="JDO2" s="27"/>
      <c r="JDP2" s="27"/>
      <c r="JDQ2" s="27"/>
      <c r="JDR2" s="27"/>
      <c r="JDS2" s="27"/>
      <c r="JDT2" s="27"/>
      <c r="JDU2" s="27"/>
      <c r="JDV2" s="27"/>
      <c r="JDW2" s="27"/>
      <c r="JDX2" s="27"/>
      <c r="JDY2" s="27"/>
      <c r="JDZ2" s="27"/>
      <c r="JEA2" s="27"/>
      <c r="JEB2" s="27"/>
      <c r="JEC2" s="27"/>
      <c r="JED2" s="27"/>
      <c r="JEE2" s="27"/>
      <c r="JEF2" s="27"/>
      <c r="JEG2" s="27"/>
      <c r="JEH2" s="27"/>
      <c r="JEI2" s="27"/>
      <c r="JEJ2" s="27"/>
      <c r="JEK2" s="27"/>
      <c r="JEL2" s="27"/>
      <c r="JEM2" s="27"/>
      <c r="JEN2" s="27"/>
      <c r="JEO2" s="27"/>
      <c r="JEP2" s="27"/>
      <c r="JEQ2" s="27"/>
      <c r="JER2" s="27"/>
      <c r="JES2" s="27"/>
      <c r="JET2" s="27"/>
      <c r="JEU2" s="27"/>
      <c r="JEV2" s="27"/>
      <c r="JEW2" s="27"/>
      <c r="JEX2" s="27"/>
      <c r="JEY2" s="27"/>
      <c r="JEZ2" s="27"/>
      <c r="JFA2" s="27"/>
      <c r="JFB2" s="27"/>
      <c r="JFC2" s="27"/>
      <c r="JFD2" s="27"/>
      <c r="JFE2" s="27"/>
      <c r="JFF2" s="27"/>
      <c r="JFG2" s="27"/>
      <c r="JFH2" s="27"/>
      <c r="JFI2" s="27"/>
      <c r="JFJ2" s="27"/>
      <c r="JFK2" s="27"/>
      <c r="JFL2" s="27"/>
      <c r="JFM2" s="27"/>
      <c r="JFN2" s="27"/>
      <c r="JFO2" s="27"/>
      <c r="JFP2" s="27"/>
      <c r="JFQ2" s="27"/>
      <c r="JFR2" s="27"/>
      <c r="JFS2" s="27"/>
      <c r="JFT2" s="27"/>
      <c r="JFU2" s="27"/>
      <c r="JFV2" s="27"/>
      <c r="JFW2" s="27"/>
      <c r="JFX2" s="27"/>
      <c r="JFY2" s="27"/>
      <c r="JFZ2" s="27"/>
      <c r="JGA2" s="27"/>
      <c r="JGB2" s="27"/>
      <c r="JGC2" s="27"/>
      <c r="JGD2" s="27"/>
      <c r="JGE2" s="27"/>
      <c r="JGF2" s="27"/>
      <c r="JGG2" s="27"/>
      <c r="JGH2" s="27"/>
      <c r="JGI2" s="27"/>
      <c r="JGJ2" s="27"/>
      <c r="JGK2" s="27"/>
      <c r="JGL2" s="27"/>
      <c r="JGM2" s="27"/>
      <c r="JGN2" s="27"/>
      <c r="JGO2" s="27"/>
      <c r="JGP2" s="27"/>
      <c r="JGQ2" s="27"/>
      <c r="JGR2" s="27"/>
      <c r="JGS2" s="27"/>
      <c r="JGT2" s="27"/>
      <c r="JGU2" s="27"/>
      <c r="JGV2" s="27"/>
      <c r="JGW2" s="27"/>
      <c r="JGX2" s="27"/>
      <c r="JGY2" s="27"/>
      <c r="JGZ2" s="27"/>
      <c r="JHA2" s="27"/>
      <c r="JHB2" s="27"/>
      <c r="JHC2" s="27"/>
      <c r="JHD2" s="27"/>
      <c r="JHE2" s="27"/>
      <c r="JHF2" s="27"/>
      <c r="JHG2" s="27"/>
      <c r="JHH2" s="27"/>
      <c r="JHI2" s="27"/>
      <c r="JHJ2" s="27"/>
      <c r="JHK2" s="27"/>
      <c r="JHL2" s="27"/>
      <c r="JHM2" s="27"/>
      <c r="JHN2" s="27"/>
      <c r="JHO2" s="27"/>
      <c r="JHP2" s="27"/>
      <c r="JHQ2" s="27"/>
      <c r="JHR2" s="27"/>
      <c r="JHS2" s="27"/>
      <c r="JHT2" s="27"/>
      <c r="JHU2" s="27"/>
      <c r="JHV2" s="27"/>
      <c r="JHW2" s="27"/>
      <c r="JHX2" s="27"/>
      <c r="JHY2" s="27"/>
      <c r="JHZ2" s="27"/>
      <c r="JIA2" s="27"/>
      <c r="JIB2" s="27"/>
      <c r="JIC2" s="27"/>
      <c r="JID2" s="27"/>
      <c r="JIE2" s="27"/>
      <c r="JIF2" s="27"/>
      <c r="JIG2" s="27"/>
      <c r="JIH2" s="27"/>
      <c r="JII2" s="27"/>
      <c r="JIJ2" s="27"/>
      <c r="JIK2" s="27"/>
      <c r="JIL2" s="27"/>
      <c r="JIM2" s="27"/>
      <c r="JIN2" s="27"/>
      <c r="JIO2" s="27"/>
      <c r="JIP2" s="27"/>
      <c r="JIQ2" s="27"/>
      <c r="JIR2" s="27"/>
      <c r="JIS2" s="27"/>
      <c r="JIT2" s="27"/>
      <c r="JIU2" s="27"/>
      <c r="JIV2" s="27"/>
      <c r="JIW2" s="27"/>
      <c r="JIX2" s="27"/>
      <c r="JIY2" s="27"/>
      <c r="JIZ2" s="27"/>
      <c r="JJA2" s="27"/>
      <c r="JJB2" s="27"/>
      <c r="JJC2" s="27"/>
      <c r="JJD2" s="27"/>
      <c r="JJE2" s="27"/>
      <c r="JJF2" s="27"/>
      <c r="JJG2" s="27"/>
      <c r="JJH2" s="27"/>
      <c r="JJI2" s="27"/>
      <c r="JJJ2" s="27"/>
      <c r="JJK2" s="27"/>
      <c r="JJL2" s="27"/>
      <c r="JJM2" s="27"/>
      <c r="JJN2" s="27"/>
      <c r="JJO2" s="27"/>
      <c r="JJP2" s="27"/>
      <c r="JJQ2" s="27"/>
      <c r="JJR2" s="27"/>
      <c r="JJS2" s="27"/>
      <c r="JJT2" s="27"/>
      <c r="JJU2" s="27"/>
      <c r="JJV2" s="27"/>
      <c r="JJW2" s="27"/>
      <c r="JJX2" s="27"/>
      <c r="JJY2" s="27"/>
      <c r="JJZ2" s="27"/>
      <c r="JKA2" s="27"/>
      <c r="JKB2" s="27"/>
      <c r="JKC2" s="27"/>
      <c r="JKD2" s="27"/>
      <c r="JKE2" s="27"/>
      <c r="JKF2" s="27"/>
      <c r="JKG2" s="27"/>
      <c r="JKH2" s="27"/>
      <c r="JKI2" s="27"/>
      <c r="JKJ2" s="27"/>
      <c r="JKK2" s="27"/>
      <c r="JKL2" s="27"/>
      <c r="JKM2" s="27"/>
      <c r="JKN2" s="27"/>
      <c r="JKO2" s="27"/>
      <c r="JKP2" s="27"/>
      <c r="JKQ2" s="27"/>
      <c r="JKR2" s="27"/>
      <c r="JKS2" s="27"/>
      <c r="JKT2" s="27"/>
      <c r="JKU2" s="27"/>
      <c r="JKV2" s="27"/>
      <c r="JKW2" s="27"/>
      <c r="JKX2" s="27"/>
      <c r="JKY2" s="27"/>
      <c r="JKZ2" s="27"/>
      <c r="JLA2" s="27"/>
      <c r="JLB2" s="27"/>
      <c r="JLC2" s="27"/>
      <c r="JLD2" s="27"/>
      <c r="JLE2" s="27"/>
      <c r="JLF2" s="27"/>
      <c r="JLG2" s="27"/>
      <c r="JLH2" s="27"/>
      <c r="JLI2" s="27"/>
      <c r="JLJ2" s="27"/>
      <c r="JLK2" s="27"/>
      <c r="JLL2" s="27"/>
      <c r="JLM2" s="27"/>
      <c r="JLN2" s="27"/>
      <c r="JLO2" s="27"/>
      <c r="JLP2" s="27"/>
      <c r="JLQ2" s="27"/>
      <c r="JLR2" s="27"/>
      <c r="JLS2" s="27"/>
      <c r="JLT2" s="27"/>
      <c r="JLU2" s="27"/>
      <c r="JLV2" s="27"/>
      <c r="JLW2" s="27"/>
      <c r="JLX2" s="27"/>
      <c r="JLY2" s="27"/>
      <c r="JLZ2" s="27"/>
      <c r="JMA2" s="27"/>
      <c r="JMB2" s="27"/>
      <c r="JMC2" s="27"/>
      <c r="JMD2" s="27"/>
      <c r="JME2" s="27"/>
      <c r="JMF2" s="27"/>
      <c r="JMG2" s="27"/>
      <c r="JMH2" s="27"/>
      <c r="JMI2" s="27"/>
      <c r="JMJ2" s="27"/>
      <c r="JMK2" s="27"/>
      <c r="JML2" s="27"/>
      <c r="JMM2" s="27"/>
      <c r="JMN2" s="27"/>
      <c r="JMO2" s="27"/>
      <c r="JMP2" s="27"/>
      <c r="JMQ2" s="27"/>
      <c r="JMR2" s="27"/>
      <c r="JMS2" s="27"/>
      <c r="JMT2" s="27"/>
      <c r="JMU2" s="27"/>
      <c r="JMV2" s="27"/>
      <c r="JMW2" s="27"/>
      <c r="JMX2" s="27"/>
      <c r="JMY2" s="27"/>
      <c r="JMZ2" s="27"/>
      <c r="JNA2" s="27"/>
      <c r="JNB2" s="27"/>
      <c r="JNC2" s="27"/>
      <c r="JND2" s="27"/>
      <c r="JNE2" s="27"/>
      <c r="JNF2" s="27"/>
      <c r="JNG2" s="27"/>
      <c r="JNH2" s="27"/>
      <c r="JNI2" s="27"/>
      <c r="JNJ2" s="27"/>
      <c r="JNK2" s="27"/>
      <c r="JNL2" s="27"/>
      <c r="JNM2" s="27"/>
      <c r="JNN2" s="27"/>
      <c r="JNO2" s="27"/>
      <c r="JNP2" s="27"/>
      <c r="JNQ2" s="27"/>
      <c r="JNR2" s="27"/>
      <c r="JNS2" s="27"/>
      <c r="JNT2" s="27"/>
      <c r="JNU2" s="27"/>
      <c r="JNV2" s="27"/>
      <c r="JNW2" s="27"/>
      <c r="JNX2" s="27"/>
      <c r="JNY2" s="27"/>
      <c r="JNZ2" s="27"/>
      <c r="JOA2" s="27"/>
      <c r="JOB2" s="27"/>
      <c r="JOC2" s="27"/>
      <c r="JOD2" s="27"/>
      <c r="JOE2" s="27"/>
      <c r="JOF2" s="27"/>
      <c r="JOG2" s="27"/>
      <c r="JOH2" s="27"/>
      <c r="JOI2" s="27"/>
      <c r="JOJ2" s="27"/>
      <c r="JOK2" s="27"/>
      <c r="JOL2" s="27"/>
      <c r="JOM2" s="27"/>
      <c r="JON2" s="27"/>
      <c r="JOO2" s="27"/>
      <c r="JOP2" s="27"/>
      <c r="JOQ2" s="27"/>
      <c r="JOR2" s="27"/>
      <c r="JOS2" s="27"/>
      <c r="JOT2" s="27"/>
      <c r="JOU2" s="27"/>
      <c r="JOV2" s="27"/>
      <c r="JOW2" s="27"/>
      <c r="JOX2" s="27"/>
      <c r="JOY2" s="27"/>
      <c r="JOZ2" s="27"/>
      <c r="JPA2" s="27"/>
      <c r="JPB2" s="27"/>
      <c r="JPC2" s="27"/>
      <c r="JPD2" s="27"/>
      <c r="JPE2" s="27"/>
      <c r="JPF2" s="27"/>
      <c r="JPG2" s="27"/>
      <c r="JPH2" s="27"/>
      <c r="JPI2" s="27"/>
      <c r="JPJ2" s="27"/>
      <c r="JPK2" s="27"/>
      <c r="JPL2" s="27"/>
      <c r="JPM2" s="27"/>
      <c r="JPN2" s="27"/>
      <c r="JPO2" s="27"/>
      <c r="JPP2" s="27"/>
      <c r="JPQ2" s="27"/>
      <c r="JPR2" s="27"/>
      <c r="JPS2" s="27"/>
      <c r="JPT2" s="27"/>
      <c r="JPU2" s="27"/>
      <c r="JPV2" s="27"/>
      <c r="JPW2" s="27"/>
      <c r="JPX2" s="27"/>
      <c r="JPY2" s="27"/>
      <c r="JPZ2" s="27"/>
      <c r="JQA2" s="27"/>
      <c r="JQB2" s="27"/>
      <c r="JQC2" s="27"/>
      <c r="JQD2" s="27"/>
      <c r="JQE2" s="27"/>
      <c r="JQF2" s="27"/>
      <c r="JQG2" s="27"/>
      <c r="JQH2" s="27"/>
      <c r="JQI2" s="27"/>
      <c r="JQJ2" s="27"/>
      <c r="JQK2" s="27"/>
      <c r="JQL2" s="27"/>
      <c r="JQM2" s="27"/>
      <c r="JQN2" s="27"/>
      <c r="JQO2" s="27"/>
      <c r="JQP2" s="27"/>
      <c r="JQQ2" s="27"/>
      <c r="JQR2" s="27"/>
      <c r="JQS2" s="27"/>
      <c r="JQT2" s="27"/>
      <c r="JQU2" s="27"/>
      <c r="JQV2" s="27"/>
      <c r="JQW2" s="27"/>
      <c r="JQX2" s="27"/>
      <c r="JQY2" s="27"/>
      <c r="JQZ2" s="27"/>
      <c r="JRA2" s="27"/>
      <c r="JRB2" s="27"/>
      <c r="JRC2" s="27"/>
      <c r="JRD2" s="27"/>
      <c r="JRE2" s="27"/>
      <c r="JRF2" s="27"/>
      <c r="JRG2" s="27"/>
      <c r="JRH2" s="27"/>
      <c r="JRI2" s="27"/>
      <c r="JRJ2" s="27"/>
      <c r="JRK2" s="27"/>
      <c r="JRL2" s="27"/>
      <c r="JRM2" s="27"/>
      <c r="JRN2" s="27"/>
      <c r="JRO2" s="27"/>
      <c r="JRP2" s="27"/>
      <c r="JRQ2" s="27"/>
      <c r="JRR2" s="27"/>
      <c r="JRS2" s="27"/>
      <c r="JRT2" s="27"/>
      <c r="JRU2" s="27"/>
      <c r="JRV2" s="27"/>
      <c r="JRW2" s="27"/>
      <c r="JRX2" s="27"/>
      <c r="JRY2" s="27"/>
      <c r="JRZ2" s="27"/>
      <c r="JSA2" s="27"/>
      <c r="JSB2" s="27"/>
      <c r="JSC2" s="27"/>
      <c r="JSD2" s="27"/>
      <c r="JSE2" s="27"/>
      <c r="JSF2" s="27"/>
      <c r="JSG2" s="27"/>
      <c r="JSH2" s="27"/>
      <c r="JSI2" s="27"/>
      <c r="JSJ2" s="27"/>
      <c r="JSK2" s="27"/>
      <c r="JSL2" s="27"/>
      <c r="JSM2" s="27"/>
      <c r="JSN2" s="27"/>
      <c r="JSO2" s="27"/>
      <c r="JSP2" s="27"/>
      <c r="JSQ2" s="27"/>
      <c r="JSR2" s="27"/>
      <c r="JSS2" s="27"/>
      <c r="JST2" s="27"/>
      <c r="JSU2" s="27"/>
      <c r="JSV2" s="27"/>
      <c r="JSW2" s="27"/>
      <c r="JSX2" s="27"/>
      <c r="JSY2" s="27"/>
      <c r="JSZ2" s="27"/>
      <c r="JTA2" s="27"/>
      <c r="JTB2" s="27"/>
      <c r="JTC2" s="27"/>
      <c r="JTD2" s="27"/>
      <c r="JTE2" s="27"/>
      <c r="JTF2" s="27"/>
      <c r="JTG2" s="27"/>
      <c r="JTH2" s="27"/>
      <c r="JTI2" s="27"/>
      <c r="JTJ2" s="27"/>
      <c r="JTK2" s="27"/>
      <c r="JTL2" s="27"/>
      <c r="JTM2" s="27"/>
      <c r="JTN2" s="27"/>
      <c r="JTO2" s="27"/>
      <c r="JTP2" s="27"/>
      <c r="JTQ2" s="27"/>
      <c r="JTR2" s="27"/>
      <c r="JTS2" s="27"/>
      <c r="JTT2" s="27"/>
      <c r="JTU2" s="27"/>
      <c r="JTV2" s="27"/>
      <c r="JTW2" s="27"/>
      <c r="JTX2" s="27"/>
      <c r="JTY2" s="27"/>
      <c r="JTZ2" s="27"/>
      <c r="JUA2" s="27"/>
      <c r="JUB2" s="27"/>
      <c r="JUC2" s="27"/>
      <c r="JUD2" s="27"/>
      <c r="JUE2" s="27"/>
      <c r="JUF2" s="27"/>
      <c r="JUG2" s="27"/>
      <c r="JUH2" s="27"/>
      <c r="JUI2" s="27"/>
      <c r="JUJ2" s="27"/>
      <c r="JUK2" s="27"/>
      <c r="JUL2" s="27"/>
      <c r="JUM2" s="27"/>
      <c r="JUN2" s="27"/>
      <c r="JUO2" s="27"/>
      <c r="JUP2" s="27"/>
      <c r="JUQ2" s="27"/>
      <c r="JUR2" s="27"/>
      <c r="JUS2" s="27"/>
      <c r="JUT2" s="27"/>
      <c r="JUU2" s="27"/>
      <c r="JUV2" s="27"/>
      <c r="JUW2" s="27"/>
      <c r="JUX2" s="27"/>
      <c r="JUY2" s="27"/>
      <c r="JUZ2" s="27"/>
      <c r="JVA2" s="27"/>
      <c r="JVB2" s="27"/>
      <c r="JVC2" s="27"/>
      <c r="JVD2" s="27"/>
      <c r="JVE2" s="27"/>
      <c r="JVF2" s="27"/>
      <c r="JVG2" s="27"/>
      <c r="JVH2" s="27"/>
      <c r="JVI2" s="27"/>
      <c r="JVJ2" s="27"/>
      <c r="JVK2" s="27"/>
      <c r="JVL2" s="27"/>
      <c r="JVM2" s="27"/>
      <c r="JVN2" s="27"/>
      <c r="JVO2" s="27"/>
      <c r="JVP2" s="27"/>
      <c r="JVQ2" s="27"/>
      <c r="JVR2" s="27"/>
      <c r="JVS2" s="27"/>
      <c r="JVT2" s="27"/>
      <c r="JVU2" s="27"/>
      <c r="JVV2" s="27"/>
      <c r="JVW2" s="27"/>
      <c r="JVX2" s="27"/>
      <c r="JVY2" s="27"/>
      <c r="JVZ2" s="27"/>
      <c r="JWA2" s="27"/>
      <c r="JWB2" s="27"/>
      <c r="JWC2" s="27"/>
      <c r="JWD2" s="27"/>
      <c r="JWE2" s="27"/>
      <c r="JWF2" s="27"/>
      <c r="JWG2" s="27"/>
      <c r="JWH2" s="27"/>
      <c r="JWI2" s="27"/>
      <c r="JWJ2" s="27"/>
      <c r="JWK2" s="27"/>
      <c r="JWL2" s="27"/>
      <c r="JWM2" s="27"/>
      <c r="JWN2" s="27"/>
      <c r="JWO2" s="27"/>
      <c r="JWP2" s="27"/>
      <c r="JWQ2" s="27"/>
      <c r="JWR2" s="27"/>
      <c r="JWS2" s="27"/>
      <c r="JWT2" s="27"/>
      <c r="JWU2" s="27"/>
      <c r="JWV2" s="27"/>
      <c r="JWW2" s="27"/>
      <c r="JWX2" s="27"/>
      <c r="JWY2" s="27"/>
      <c r="JWZ2" s="27"/>
      <c r="JXA2" s="27"/>
      <c r="JXB2" s="27"/>
      <c r="JXC2" s="27"/>
      <c r="JXD2" s="27"/>
      <c r="JXE2" s="27"/>
      <c r="JXF2" s="27"/>
      <c r="JXG2" s="27"/>
      <c r="JXH2" s="27"/>
      <c r="JXI2" s="27"/>
      <c r="JXJ2" s="27"/>
      <c r="JXK2" s="27"/>
      <c r="JXL2" s="27"/>
      <c r="JXM2" s="27"/>
      <c r="JXN2" s="27"/>
      <c r="JXO2" s="27"/>
      <c r="JXP2" s="27"/>
      <c r="JXQ2" s="27"/>
      <c r="JXR2" s="27"/>
      <c r="JXS2" s="27"/>
      <c r="JXT2" s="27"/>
      <c r="JXU2" s="27"/>
      <c r="JXV2" s="27"/>
      <c r="JXW2" s="27"/>
      <c r="JXX2" s="27"/>
      <c r="JXY2" s="27"/>
      <c r="JXZ2" s="27"/>
      <c r="JYA2" s="27"/>
      <c r="JYB2" s="27"/>
      <c r="JYC2" s="27"/>
      <c r="JYD2" s="27"/>
      <c r="JYE2" s="27"/>
      <c r="JYF2" s="27"/>
      <c r="JYG2" s="27"/>
      <c r="JYH2" s="27"/>
      <c r="JYI2" s="27"/>
      <c r="JYJ2" s="27"/>
      <c r="JYK2" s="27"/>
      <c r="JYL2" s="27"/>
      <c r="JYM2" s="27"/>
      <c r="JYN2" s="27"/>
      <c r="JYO2" s="27"/>
      <c r="JYP2" s="27"/>
      <c r="JYQ2" s="27"/>
      <c r="JYR2" s="27"/>
      <c r="JYS2" s="27"/>
      <c r="JYT2" s="27"/>
      <c r="JYU2" s="27"/>
      <c r="JYV2" s="27"/>
      <c r="JYW2" s="27"/>
      <c r="JYX2" s="27"/>
      <c r="JYY2" s="27"/>
      <c r="JYZ2" s="27"/>
      <c r="JZA2" s="27"/>
      <c r="JZB2" s="27"/>
      <c r="JZC2" s="27"/>
      <c r="JZD2" s="27"/>
      <c r="JZE2" s="27"/>
      <c r="JZF2" s="27"/>
      <c r="JZG2" s="27"/>
      <c r="JZH2" s="27"/>
      <c r="JZI2" s="27"/>
      <c r="JZJ2" s="27"/>
      <c r="JZK2" s="27"/>
      <c r="JZL2" s="27"/>
      <c r="JZM2" s="27"/>
      <c r="JZN2" s="27"/>
      <c r="JZO2" s="27"/>
      <c r="JZP2" s="27"/>
      <c r="JZQ2" s="27"/>
      <c r="JZR2" s="27"/>
      <c r="JZS2" s="27"/>
      <c r="JZT2" s="27"/>
      <c r="JZU2" s="27"/>
      <c r="JZV2" s="27"/>
      <c r="JZW2" s="27"/>
      <c r="JZX2" s="27"/>
      <c r="JZY2" s="27"/>
      <c r="JZZ2" s="27"/>
      <c r="KAA2" s="27"/>
      <c r="KAB2" s="27"/>
      <c r="KAC2" s="27"/>
      <c r="KAD2" s="27"/>
      <c r="KAE2" s="27"/>
      <c r="KAF2" s="27"/>
      <c r="KAG2" s="27"/>
      <c r="KAH2" s="27"/>
      <c r="KAI2" s="27"/>
      <c r="KAJ2" s="27"/>
      <c r="KAK2" s="27"/>
      <c r="KAL2" s="27"/>
      <c r="KAM2" s="27"/>
      <c r="KAN2" s="27"/>
      <c r="KAO2" s="27"/>
      <c r="KAP2" s="27"/>
      <c r="KAQ2" s="27"/>
      <c r="KAR2" s="27"/>
      <c r="KAS2" s="27"/>
      <c r="KAT2" s="27"/>
      <c r="KAU2" s="27"/>
      <c r="KAV2" s="27"/>
      <c r="KAW2" s="27"/>
      <c r="KAX2" s="27"/>
      <c r="KAY2" s="27"/>
      <c r="KAZ2" s="27"/>
      <c r="KBA2" s="27"/>
      <c r="KBB2" s="27"/>
      <c r="KBC2" s="27"/>
      <c r="KBD2" s="27"/>
      <c r="KBE2" s="27"/>
      <c r="KBF2" s="27"/>
      <c r="KBG2" s="27"/>
      <c r="KBH2" s="27"/>
      <c r="KBI2" s="27"/>
      <c r="KBJ2" s="27"/>
      <c r="KBK2" s="27"/>
      <c r="KBL2" s="27"/>
      <c r="KBM2" s="27"/>
      <c r="KBN2" s="27"/>
      <c r="KBO2" s="27"/>
      <c r="KBP2" s="27"/>
      <c r="KBQ2" s="27"/>
      <c r="KBR2" s="27"/>
      <c r="KBS2" s="27"/>
      <c r="KBT2" s="27"/>
      <c r="KBU2" s="27"/>
      <c r="KBV2" s="27"/>
      <c r="KBW2" s="27"/>
      <c r="KBX2" s="27"/>
      <c r="KBY2" s="27"/>
      <c r="KBZ2" s="27"/>
      <c r="KCA2" s="27"/>
      <c r="KCB2" s="27"/>
      <c r="KCC2" s="27"/>
      <c r="KCD2" s="27"/>
      <c r="KCE2" s="27"/>
      <c r="KCF2" s="27"/>
      <c r="KCG2" s="27"/>
      <c r="KCH2" s="27"/>
      <c r="KCI2" s="27"/>
      <c r="KCJ2" s="27"/>
      <c r="KCK2" s="27"/>
      <c r="KCL2" s="27"/>
      <c r="KCM2" s="27"/>
      <c r="KCN2" s="27"/>
      <c r="KCO2" s="27"/>
      <c r="KCP2" s="27"/>
      <c r="KCQ2" s="27"/>
      <c r="KCR2" s="27"/>
      <c r="KCS2" s="27"/>
      <c r="KCT2" s="27"/>
      <c r="KCU2" s="27"/>
      <c r="KCV2" s="27"/>
      <c r="KCW2" s="27"/>
      <c r="KCX2" s="27"/>
      <c r="KCY2" s="27"/>
      <c r="KCZ2" s="27"/>
      <c r="KDA2" s="27"/>
      <c r="KDB2" s="27"/>
      <c r="KDC2" s="27"/>
      <c r="KDD2" s="27"/>
      <c r="KDE2" s="27"/>
      <c r="KDF2" s="27"/>
      <c r="KDG2" s="27"/>
      <c r="KDH2" s="27"/>
      <c r="KDI2" s="27"/>
      <c r="KDJ2" s="27"/>
      <c r="KDK2" s="27"/>
      <c r="KDL2" s="27"/>
      <c r="KDM2" s="27"/>
      <c r="KDN2" s="27"/>
      <c r="KDO2" s="27"/>
      <c r="KDP2" s="27"/>
      <c r="KDQ2" s="27"/>
      <c r="KDR2" s="27"/>
      <c r="KDS2" s="27"/>
      <c r="KDT2" s="27"/>
      <c r="KDU2" s="27"/>
      <c r="KDV2" s="27"/>
      <c r="KDW2" s="27"/>
      <c r="KDX2" s="27"/>
      <c r="KDY2" s="27"/>
      <c r="KDZ2" s="27"/>
      <c r="KEA2" s="27"/>
      <c r="KEB2" s="27"/>
      <c r="KEC2" s="27"/>
      <c r="KED2" s="27"/>
      <c r="KEE2" s="27"/>
      <c r="KEF2" s="27"/>
      <c r="KEG2" s="27"/>
      <c r="KEH2" s="27"/>
      <c r="KEI2" s="27"/>
      <c r="KEJ2" s="27"/>
      <c r="KEK2" s="27"/>
      <c r="KEL2" s="27"/>
      <c r="KEM2" s="27"/>
      <c r="KEN2" s="27"/>
      <c r="KEO2" s="27"/>
      <c r="KEP2" s="27"/>
      <c r="KEQ2" s="27"/>
      <c r="KER2" s="27"/>
      <c r="KES2" s="27"/>
      <c r="KET2" s="27"/>
      <c r="KEU2" s="27"/>
      <c r="KEV2" s="27"/>
      <c r="KEW2" s="27"/>
      <c r="KEX2" s="27"/>
      <c r="KEY2" s="27"/>
      <c r="KEZ2" s="27"/>
      <c r="KFA2" s="27"/>
      <c r="KFB2" s="27"/>
      <c r="KFC2" s="27"/>
      <c r="KFD2" s="27"/>
      <c r="KFE2" s="27"/>
      <c r="KFF2" s="27"/>
      <c r="KFG2" s="27"/>
      <c r="KFH2" s="27"/>
      <c r="KFI2" s="27"/>
      <c r="KFJ2" s="27"/>
      <c r="KFK2" s="27"/>
      <c r="KFL2" s="27"/>
      <c r="KFM2" s="27"/>
      <c r="KFN2" s="27"/>
      <c r="KFO2" s="27"/>
      <c r="KFP2" s="27"/>
      <c r="KFQ2" s="27"/>
      <c r="KFR2" s="27"/>
      <c r="KFS2" s="27"/>
      <c r="KFT2" s="27"/>
      <c r="KFU2" s="27"/>
      <c r="KFV2" s="27"/>
      <c r="KFW2" s="27"/>
      <c r="KFX2" s="27"/>
      <c r="KFY2" s="27"/>
      <c r="KFZ2" s="27"/>
      <c r="KGA2" s="27"/>
      <c r="KGB2" s="27"/>
      <c r="KGC2" s="27"/>
      <c r="KGD2" s="27"/>
      <c r="KGE2" s="27"/>
      <c r="KGF2" s="27"/>
      <c r="KGG2" s="27"/>
      <c r="KGH2" s="27"/>
      <c r="KGI2" s="27"/>
      <c r="KGJ2" s="27"/>
      <c r="KGK2" s="27"/>
      <c r="KGL2" s="27"/>
      <c r="KGM2" s="27"/>
      <c r="KGN2" s="27"/>
      <c r="KGO2" s="27"/>
      <c r="KGP2" s="27"/>
      <c r="KGQ2" s="27"/>
      <c r="KGR2" s="27"/>
      <c r="KGS2" s="27"/>
      <c r="KGT2" s="27"/>
      <c r="KGU2" s="27"/>
      <c r="KGV2" s="27"/>
      <c r="KGW2" s="27"/>
      <c r="KGX2" s="27"/>
      <c r="KGY2" s="27"/>
      <c r="KGZ2" s="27"/>
      <c r="KHA2" s="27"/>
      <c r="KHB2" s="27"/>
      <c r="KHC2" s="27"/>
      <c r="KHD2" s="27"/>
      <c r="KHE2" s="27"/>
      <c r="KHF2" s="27"/>
      <c r="KHG2" s="27"/>
      <c r="KHH2" s="27"/>
      <c r="KHI2" s="27"/>
      <c r="KHJ2" s="27"/>
      <c r="KHK2" s="27"/>
      <c r="KHL2" s="27"/>
      <c r="KHM2" s="27"/>
      <c r="KHN2" s="27"/>
      <c r="KHO2" s="27"/>
      <c r="KHP2" s="27"/>
      <c r="KHQ2" s="27"/>
      <c r="KHR2" s="27"/>
      <c r="KHS2" s="27"/>
      <c r="KHT2" s="27"/>
      <c r="KHU2" s="27"/>
      <c r="KHV2" s="27"/>
      <c r="KHW2" s="27"/>
      <c r="KHX2" s="27"/>
      <c r="KHY2" s="27"/>
      <c r="KHZ2" s="27"/>
      <c r="KIA2" s="27"/>
      <c r="KIB2" s="27"/>
      <c r="KIC2" s="27"/>
      <c r="KID2" s="27"/>
      <c r="KIE2" s="27"/>
      <c r="KIF2" s="27"/>
      <c r="KIG2" s="27"/>
      <c r="KIH2" s="27"/>
      <c r="KII2" s="27"/>
      <c r="KIJ2" s="27"/>
      <c r="KIK2" s="27"/>
      <c r="KIL2" s="27"/>
      <c r="KIM2" s="27"/>
      <c r="KIN2" s="27"/>
      <c r="KIO2" s="27"/>
      <c r="KIP2" s="27"/>
      <c r="KIQ2" s="27"/>
      <c r="KIR2" s="27"/>
      <c r="KIS2" s="27"/>
      <c r="KIT2" s="27"/>
      <c r="KIU2" s="27"/>
      <c r="KIV2" s="27"/>
      <c r="KIW2" s="27"/>
      <c r="KIX2" s="27"/>
      <c r="KIY2" s="27"/>
      <c r="KIZ2" s="27"/>
      <c r="KJA2" s="27"/>
      <c r="KJB2" s="27"/>
      <c r="KJC2" s="27"/>
      <c r="KJD2" s="27"/>
      <c r="KJE2" s="27"/>
      <c r="KJF2" s="27"/>
      <c r="KJG2" s="27"/>
      <c r="KJH2" s="27"/>
      <c r="KJI2" s="27"/>
      <c r="KJJ2" s="27"/>
      <c r="KJK2" s="27"/>
      <c r="KJL2" s="27"/>
      <c r="KJM2" s="27"/>
      <c r="KJN2" s="27"/>
      <c r="KJO2" s="27"/>
      <c r="KJP2" s="27"/>
      <c r="KJQ2" s="27"/>
      <c r="KJR2" s="27"/>
      <c r="KJS2" s="27"/>
      <c r="KJT2" s="27"/>
      <c r="KJU2" s="27"/>
      <c r="KJV2" s="27"/>
      <c r="KJW2" s="27"/>
      <c r="KJX2" s="27"/>
      <c r="KJY2" s="27"/>
      <c r="KJZ2" s="27"/>
      <c r="KKA2" s="27"/>
      <c r="KKB2" s="27"/>
      <c r="KKC2" s="27"/>
      <c r="KKD2" s="27"/>
      <c r="KKE2" s="27"/>
      <c r="KKF2" s="27"/>
      <c r="KKG2" s="27"/>
      <c r="KKH2" s="27"/>
      <c r="KKI2" s="27"/>
      <c r="KKJ2" s="27"/>
      <c r="KKK2" s="27"/>
      <c r="KKL2" s="27"/>
      <c r="KKM2" s="27"/>
      <c r="KKN2" s="27"/>
      <c r="KKO2" s="27"/>
      <c r="KKP2" s="27"/>
      <c r="KKQ2" s="27"/>
      <c r="KKR2" s="27"/>
      <c r="KKS2" s="27"/>
      <c r="KKT2" s="27"/>
      <c r="KKU2" s="27"/>
      <c r="KKV2" s="27"/>
      <c r="KKW2" s="27"/>
      <c r="KKX2" s="27"/>
      <c r="KKY2" s="27"/>
      <c r="KKZ2" s="27"/>
      <c r="KLA2" s="27"/>
      <c r="KLB2" s="27"/>
      <c r="KLC2" s="27"/>
      <c r="KLD2" s="27"/>
      <c r="KLE2" s="27"/>
      <c r="KLF2" s="27"/>
      <c r="KLG2" s="27"/>
      <c r="KLH2" s="27"/>
      <c r="KLI2" s="27"/>
      <c r="KLJ2" s="27"/>
      <c r="KLK2" s="27"/>
      <c r="KLL2" s="27"/>
      <c r="KLM2" s="27"/>
      <c r="KLN2" s="27"/>
      <c r="KLO2" s="27"/>
      <c r="KLP2" s="27"/>
      <c r="KLQ2" s="27"/>
      <c r="KLR2" s="27"/>
      <c r="KLS2" s="27"/>
      <c r="KLT2" s="27"/>
      <c r="KLU2" s="27"/>
      <c r="KLV2" s="27"/>
      <c r="KLW2" s="27"/>
      <c r="KLX2" s="27"/>
      <c r="KLY2" s="27"/>
      <c r="KLZ2" s="27"/>
      <c r="KMA2" s="27"/>
      <c r="KMB2" s="27"/>
      <c r="KMC2" s="27"/>
      <c r="KMD2" s="27"/>
      <c r="KME2" s="27"/>
      <c r="KMF2" s="27"/>
      <c r="KMG2" s="27"/>
      <c r="KMH2" s="27"/>
      <c r="KMI2" s="27"/>
      <c r="KMJ2" s="27"/>
      <c r="KMK2" s="27"/>
      <c r="KML2" s="27"/>
      <c r="KMM2" s="27"/>
      <c r="KMN2" s="27"/>
      <c r="KMO2" s="27"/>
      <c r="KMP2" s="27"/>
      <c r="KMQ2" s="27"/>
      <c r="KMR2" s="27"/>
      <c r="KMS2" s="27"/>
      <c r="KMT2" s="27"/>
      <c r="KMU2" s="27"/>
      <c r="KMV2" s="27"/>
      <c r="KMW2" s="27"/>
      <c r="KMX2" s="27"/>
      <c r="KMY2" s="27"/>
      <c r="KMZ2" s="27"/>
      <c r="KNA2" s="27"/>
      <c r="KNB2" s="27"/>
      <c r="KNC2" s="27"/>
      <c r="KND2" s="27"/>
      <c r="KNE2" s="27"/>
      <c r="KNF2" s="27"/>
      <c r="KNG2" s="27"/>
      <c r="KNH2" s="27"/>
      <c r="KNI2" s="27"/>
      <c r="KNJ2" s="27"/>
      <c r="KNK2" s="27"/>
      <c r="KNL2" s="27"/>
      <c r="KNM2" s="27"/>
      <c r="KNN2" s="27"/>
      <c r="KNO2" s="27"/>
      <c r="KNP2" s="27"/>
      <c r="KNQ2" s="27"/>
      <c r="KNR2" s="27"/>
      <c r="KNS2" s="27"/>
      <c r="KNT2" s="27"/>
      <c r="KNU2" s="27"/>
      <c r="KNV2" s="27"/>
      <c r="KNW2" s="27"/>
      <c r="KNX2" s="27"/>
      <c r="KNY2" s="27"/>
      <c r="KNZ2" s="27"/>
      <c r="KOA2" s="27"/>
      <c r="KOB2" s="27"/>
      <c r="KOC2" s="27"/>
      <c r="KOD2" s="27"/>
      <c r="KOE2" s="27"/>
      <c r="KOF2" s="27"/>
      <c r="KOG2" s="27"/>
      <c r="KOH2" s="27"/>
      <c r="KOI2" s="27"/>
      <c r="KOJ2" s="27"/>
      <c r="KOK2" s="27"/>
      <c r="KOL2" s="27"/>
      <c r="KOM2" s="27"/>
      <c r="KON2" s="27"/>
      <c r="KOO2" s="27"/>
      <c r="KOP2" s="27"/>
      <c r="KOQ2" s="27"/>
      <c r="KOR2" s="27"/>
      <c r="KOS2" s="27"/>
      <c r="KOT2" s="27"/>
      <c r="KOU2" s="27"/>
      <c r="KOV2" s="27"/>
      <c r="KOW2" s="27"/>
      <c r="KOX2" s="27"/>
      <c r="KOY2" s="27"/>
      <c r="KOZ2" s="27"/>
      <c r="KPA2" s="27"/>
      <c r="KPB2" s="27"/>
      <c r="KPC2" s="27"/>
      <c r="KPD2" s="27"/>
      <c r="KPE2" s="27"/>
      <c r="KPF2" s="27"/>
      <c r="KPG2" s="27"/>
      <c r="KPH2" s="27"/>
      <c r="KPI2" s="27"/>
      <c r="KPJ2" s="27"/>
      <c r="KPK2" s="27"/>
      <c r="KPL2" s="27"/>
      <c r="KPM2" s="27"/>
      <c r="KPN2" s="27"/>
      <c r="KPO2" s="27"/>
      <c r="KPP2" s="27"/>
      <c r="KPQ2" s="27"/>
      <c r="KPR2" s="27"/>
      <c r="KPS2" s="27"/>
      <c r="KPT2" s="27"/>
      <c r="KPU2" s="27"/>
      <c r="KPV2" s="27"/>
      <c r="KPW2" s="27"/>
      <c r="KPX2" s="27"/>
      <c r="KPY2" s="27"/>
      <c r="KPZ2" s="27"/>
      <c r="KQA2" s="27"/>
      <c r="KQB2" s="27"/>
      <c r="KQC2" s="27"/>
      <c r="KQD2" s="27"/>
      <c r="KQE2" s="27"/>
      <c r="KQF2" s="27"/>
      <c r="KQG2" s="27"/>
      <c r="KQH2" s="27"/>
      <c r="KQI2" s="27"/>
      <c r="KQJ2" s="27"/>
      <c r="KQK2" s="27"/>
      <c r="KQL2" s="27"/>
      <c r="KQM2" s="27"/>
      <c r="KQN2" s="27"/>
      <c r="KQO2" s="27"/>
      <c r="KQP2" s="27"/>
      <c r="KQQ2" s="27"/>
      <c r="KQR2" s="27"/>
      <c r="KQS2" s="27"/>
      <c r="KQT2" s="27"/>
      <c r="KQU2" s="27"/>
      <c r="KQV2" s="27"/>
      <c r="KQW2" s="27"/>
      <c r="KQX2" s="27"/>
      <c r="KQY2" s="27"/>
      <c r="KQZ2" s="27"/>
      <c r="KRA2" s="27"/>
      <c r="KRB2" s="27"/>
      <c r="KRC2" s="27"/>
      <c r="KRD2" s="27"/>
      <c r="KRE2" s="27"/>
      <c r="KRF2" s="27"/>
      <c r="KRG2" s="27"/>
      <c r="KRH2" s="27"/>
      <c r="KRI2" s="27"/>
      <c r="KRJ2" s="27"/>
      <c r="KRK2" s="27"/>
      <c r="KRL2" s="27"/>
      <c r="KRM2" s="27"/>
      <c r="KRN2" s="27"/>
      <c r="KRO2" s="27"/>
      <c r="KRP2" s="27"/>
      <c r="KRQ2" s="27"/>
      <c r="KRR2" s="27"/>
      <c r="KRS2" s="27"/>
      <c r="KRT2" s="27"/>
      <c r="KRU2" s="27"/>
      <c r="KRV2" s="27"/>
      <c r="KRW2" s="27"/>
      <c r="KRX2" s="27"/>
      <c r="KRY2" s="27"/>
      <c r="KRZ2" s="27"/>
      <c r="KSA2" s="27"/>
      <c r="KSB2" s="27"/>
      <c r="KSC2" s="27"/>
      <c r="KSD2" s="27"/>
      <c r="KSE2" s="27"/>
      <c r="KSF2" s="27"/>
      <c r="KSG2" s="27"/>
      <c r="KSH2" s="27"/>
      <c r="KSI2" s="27"/>
      <c r="KSJ2" s="27"/>
      <c r="KSK2" s="27"/>
      <c r="KSL2" s="27"/>
      <c r="KSM2" s="27"/>
      <c r="KSN2" s="27"/>
      <c r="KSO2" s="27"/>
      <c r="KSP2" s="27"/>
      <c r="KSQ2" s="27"/>
      <c r="KSR2" s="27"/>
      <c r="KSS2" s="27"/>
      <c r="KST2" s="27"/>
      <c r="KSU2" s="27"/>
      <c r="KSV2" s="27"/>
      <c r="KSW2" s="27"/>
      <c r="KSX2" s="27"/>
      <c r="KSY2" s="27"/>
      <c r="KSZ2" s="27"/>
      <c r="KTA2" s="27"/>
      <c r="KTB2" s="27"/>
      <c r="KTC2" s="27"/>
      <c r="KTD2" s="27"/>
      <c r="KTE2" s="27"/>
      <c r="KTF2" s="27"/>
      <c r="KTG2" s="27"/>
      <c r="KTH2" s="27"/>
      <c r="KTI2" s="27"/>
      <c r="KTJ2" s="27"/>
      <c r="KTK2" s="27"/>
      <c r="KTL2" s="27"/>
      <c r="KTM2" s="27"/>
      <c r="KTN2" s="27"/>
      <c r="KTO2" s="27"/>
      <c r="KTP2" s="27"/>
      <c r="KTQ2" s="27"/>
      <c r="KTR2" s="27"/>
      <c r="KTS2" s="27"/>
      <c r="KTT2" s="27"/>
      <c r="KTU2" s="27"/>
      <c r="KTV2" s="27"/>
      <c r="KTW2" s="27"/>
      <c r="KTX2" s="27"/>
      <c r="KTY2" s="27"/>
      <c r="KTZ2" s="27"/>
      <c r="KUA2" s="27"/>
      <c r="KUB2" s="27"/>
      <c r="KUC2" s="27"/>
      <c r="KUD2" s="27"/>
      <c r="KUE2" s="27"/>
      <c r="KUF2" s="27"/>
      <c r="KUG2" s="27"/>
      <c r="KUH2" s="27"/>
      <c r="KUI2" s="27"/>
      <c r="KUJ2" s="27"/>
      <c r="KUK2" s="27"/>
      <c r="KUL2" s="27"/>
      <c r="KUM2" s="27"/>
      <c r="KUN2" s="27"/>
      <c r="KUO2" s="27"/>
      <c r="KUP2" s="27"/>
      <c r="KUQ2" s="27"/>
      <c r="KUR2" s="27"/>
      <c r="KUS2" s="27"/>
      <c r="KUT2" s="27"/>
      <c r="KUU2" s="27"/>
      <c r="KUV2" s="27"/>
      <c r="KUW2" s="27"/>
      <c r="KUX2" s="27"/>
      <c r="KUY2" s="27"/>
      <c r="KUZ2" s="27"/>
      <c r="KVA2" s="27"/>
      <c r="KVB2" s="27"/>
      <c r="KVC2" s="27"/>
      <c r="KVD2" s="27"/>
      <c r="KVE2" s="27"/>
      <c r="KVF2" s="27"/>
      <c r="KVG2" s="27"/>
      <c r="KVH2" s="27"/>
      <c r="KVI2" s="27"/>
      <c r="KVJ2" s="27"/>
      <c r="KVK2" s="27"/>
      <c r="KVL2" s="27"/>
      <c r="KVM2" s="27"/>
      <c r="KVN2" s="27"/>
      <c r="KVO2" s="27"/>
      <c r="KVP2" s="27"/>
      <c r="KVQ2" s="27"/>
      <c r="KVR2" s="27"/>
      <c r="KVS2" s="27"/>
      <c r="KVT2" s="27"/>
      <c r="KVU2" s="27"/>
      <c r="KVV2" s="27"/>
      <c r="KVW2" s="27"/>
      <c r="KVX2" s="27"/>
      <c r="KVY2" s="27"/>
      <c r="KVZ2" s="27"/>
      <c r="KWA2" s="27"/>
      <c r="KWB2" s="27"/>
      <c r="KWC2" s="27"/>
      <c r="KWD2" s="27"/>
      <c r="KWE2" s="27"/>
      <c r="KWF2" s="27"/>
      <c r="KWG2" s="27"/>
      <c r="KWH2" s="27"/>
      <c r="KWI2" s="27"/>
      <c r="KWJ2" s="27"/>
      <c r="KWK2" s="27"/>
      <c r="KWL2" s="27"/>
      <c r="KWM2" s="27"/>
      <c r="KWN2" s="27"/>
      <c r="KWO2" s="27"/>
      <c r="KWP2" s="27"/>
      <c r="KWQ2" s="27"/>
      <c r="KWR2" s="27"/>
      <c r="KWS2" s="27"/>
      <c r="KWT2" s="27"/>
      <c r="KWU2" s="27"/>
      <c r="KWV2" s="27"/>
      <c r="KWW2" s="27"/>
      <c r="KWX2" s="27"/>
      <c r="KWY2" s="27"/>
      <c r="KWZ2" s="27"/>
      <c r="KXA2" s="27"/>
      <c r="KXB2" s="27"/>
      <c r="KXC2" s="27"/>
      <c r="KXD2" s="27"/>
      <c r="KXE2" s="27"/>
      <c r="KXF2" s="27"/>
      <c r="KXG2" s="27"/>
      <c r="KXH2" s="27"/>
      <c r="KXI2" s="27"/>
      <c r="KXJ2" s="27"/>
      <c r="KXK2" s="27"/>
      <c r="KXL2" s="27"/>
      <c r="KXM2" s="27"/>
      <c r="KXN2" s="27"/>
      <c r="KXO2" s="27"/>
      <c r="KXP2" s="27"/>
      <c r="KXQ2" s="27"/>
      <c r="KXR2" s="27"/>
      <c r="KXS2" s="27"/>
      <c r="KXT2" s="27"/>
      <c r="KXU2" s="27"/>
      <c r="KXV2" s="27"/>
      <c r="KXW2" s="27"/>
      <c r="KXX2" s="27"/>
      <c r="KXY2" s="27"/>
      <c r="KXZ2" s="27"/>
      <c r="KYA2" s="27"/>
      <c r="KYB2" s="27"/>
      <c r="KYC2" s="27"/>
      <c r="KYD2" s="27"/>
      <c r="KYE2" s="27"/>
      <c r="KYF2" s="27"/>
      <c r="KYG2" s="27"/>
      <c r="KYH2" s="27"/>
      <c r="KYI2" s="27"/>
      <c r="KYJ2" s="27"/>
      <c r="KYK2" s="27"/>
      <c r="KYL2" s="27"/>
      <c r="KYM2" s="27"/>
      <c r="KYN2" s="27"/>
      <c r="KYO2" s="27"/>
      <c r="KYP2" s="27"/>
      <c r="KYQ2" s="27"/>
      <c r="KYR2" s="27"/>
      <c r="KYS2" s="27"/>
      <c r="KYT2" s="27"/>
      <c r="KYU2" s="27"/>
      <c r="KYV2" s="27"/>
      <c r="KYW2" s="27"/>
      <c r="KYX2" s="27"/>
      <c r="KYY2" s="27"/>
      <c r="KYZ2" s="27"/>
      <c r="KZA2" s="27"/>
      <c r="KZB2" s="27"/>
      <c r="KZC2" s="27"/>
      <c r="KZD2" s="27"/>
      <c r="KZE2" s="27"/>
      <c r="KZF2" s="27"/>
      <c r="KZG2" s="27"/>
      <c r="KZH2" s="27"/>
      <c r="KZI2" s="27"/>
      <c r="KZJ2" s="27"/>
      <c r="KZK2" s="27"/>
      <c r="KZL2" s="27"/>
      <c r="KZM2" s="27"/>
      <c r="KZN2" s="27"/>
      <c r="KZO2" s="27"/>
      <c r="KZP2" s="27"/>
      <c r="KZQ2" s="27"/>
      <c r="KZR2" s="27"/>
      <c r="KZS2" s="27"/>
      <c r="KZT2" s="27"/>
      <c r="KZU2" s="27"/>
      <c r="KZV2" s="27"/>
      <c r="KZW2" s="27"/>
      <c r="KZX2" s="27"/>
      <c r="KZY2" s="27"/>
      <c r="KZZ2" s="27"/>
      <c r="LAA2" s="27"/>
      <c r="LAB2" s="27"/>
      <c r="LAC2" s="27"/>
      <c r="LAD2" s="27"/>
      <c r="LAE2" s="27"/>
      <c r="LAF2" s="27"/>
      <c r="LAG2" s="27"/>
      <c r="LAH2" s="27"/>
      <c r="LAI2" s="27"/>
      <c r="LAJ2" s="27"/>
      <c r="LAK2" s="27"/>
      <c r="LAL2" s="27"/>
      <c r="LAM2" s="27"/>
      <c r="LAN2" s="27"/>
      <c r="LAO2" s="27"/>
      <c r="LAP2" s="27"/>
      <c r="LAQ2" s="27"/>
      <c r="LAR2" s="27"/>
      <c r="LAS2" s="27"/>
      <c r="LAT2" s="27"/>
      <c r="LAU2" s="27"/>
      <c r="LAV2" s="27"/>
      <c r="LAW2" s="27"/>
      <c r="LAX2" s="27"/>
      <c r="LAY2" s="27"/>
      <c r="LAZ2" s="27"/>
      <c r="LBA2" s="27"/>
      <c r="LBB2" s="27"/>
      <c r="LBC2" s="27"/>
      <c r="LBD2" s="27"/>
      <c r="LBE2" s="27"/>
      <c r="LBF2" s="27"/>
      <c r="LBG2" s="27"/>
      <c r="LBH2" s="27"/>
      <c r="LBI2" s="27"/>
      <c r="LBJ2" s="27"/>
      <c r="LBK2" s="27"/>
      <c r="LBL2" s="27"/>
      <c r="LBM2" s="27"/>
      <c r="LBN2" s="27"/>
      <c r="LBO2" s="27"/>
      <c r="LBP2" s="27"/>
      <c r="LBQ2" s="27"/>
      <c r="LBR2" s="27"/>
      <c r="LBS2" s="27"/>
      <c r="LBT2" s="27"/>
      <c r="LBU2" s="27"/>
      <c r="LBV2" s="27"/>
      <c r="LBW2" s="27"/>
      <c r="LBX2" s="27"/>
      <c r="LBY2" s="27"/>
      <c r="LBZ2" s="27"/>
      <c r="LCA2" s="27"/>
      <c r="LCB2" s="27"/>
      <c r="LCC2" s="27"/>
      <c r="LCD2" s="27"/>
      <c r="LCE2" s="27"/>
      <c r="LCF2" s="27"/>
      <c r="LCG2" s="27"/>
      <c r="LCH2" s="27"/>
      <c r="LCI2" s="27"/>
      <c r="LCJ2" s="27"/>
      <c r="LCK2" s="27"/>
      <c r="LCL2" s="27"/>
      <c r="LCM2" s="27"/>
      <c r="LCN2" s="27"/>
      <c r="LCO2" s="27"/>
      <c r="LCP2" s="27"/>
      <c r="LCQ2" s="27"/>
      <c r="LCR2" s="27"/>
      <c r="LCS2" s="27"/>
      <c r="LCT2" s="27"/>
      <c r="LCU2" s="27"/>
      <c r="LCV2" s="27"/>
      <c r="LCW2" s="27"/>
      <c r="LCX2" s="27"/>
      <c r="LCY2" s="27"/>
      <c r="LCZ2" s="27"/>
      <c r="LDA2" s="27"/>
      <c r="LDB2" s="27"/>
      <c r="LDC2" s="27"/>
      <c r="LDD2" s="27"/>
      <c r="LDE2" s="27"/>
      <c r="LDF2" s="27"/>
      <c r="LDG2" s="27"/>
      <c r="LDH2" s="27"/>
      <c r="LDI2" s="27"/>
      <c r="LDJ2" s="27"/>
      <c r="LDK2" s="27"/>
      <c r="LDL2" s="27"/>
      <c r="LDM2" s="27"/>
      <c r="LDN2" s="27"/>
      <c r="LDO2" s="27"/>
      <c r="LDP2" s="27"/>
      <c r="LDQ2" s="27"/>
      <c r="LDR2" s="27"/>
      <c r="LDS2" s="27"/>
      <c r="LDT2" s="27"/>
      <c r="LDU2" s="27"/>
      <c r="LDV2" s="27"/>
      <c r="LDW2" s="27"/>
      <c r="LDX2" s="27"/>
      <c r="LDY2" s="27"/>
      <c r="LDZ2" s="27"/>
      <c r="LEA2" s="27"/>
      <c r="LEB2" s="27"/>
      <c r="LEC2" s="27"/>
      <c r="LED2" s="27"/>
      <c r="LEE2" s="27"/>
      <c r="LEF2" s="27"/>
      <c r="LEG2" s="27"/>
      <c r="LEH2" s="27"/>
      <c r="LEI2" s="27"/>
      <c r="LEJ2" s="27"/>
      <c r="LEK2" s="27"/>
      <c r="LEL2" s="27"/>
      <c r="LEM2" s="27"/>
      <c r="LEN2" s="27"/>
      <c r="LEO2" s="27"/>
      <c r="LEP2" s="27"/>
      <c r="LEQ2" s="27"/>
      <c r="LER2" s="27"/>
      <c r="LES2" s="27"/>
      <c r="LET2" s="27"/>
      <c r="LEU2" s="27"/>
      <c r="LEV2" s="27"/>
      <c r="LEW2" s="27"/>
      <c r="LEX2" s="27"/>
      <c r="LEY2" s="27"/>
      <c r="LEZ2" s="27"/>
      <c r="LFA2" s="27"/>
      <c r="LFB2" s="27"/>
      <c r="LFC2" s="27"/>
      <c r="LFD2" s="27"/>
      <c r="LFE2" s="27"/>
      <c r="LFF2" s="27"/>
      <c r="LFG2" s="27"/>
      <c r="LFH2" s="27"/>
      <c r="LFI2" s="27"/>
      <c r="LFJ2" s="27"/>
      <c r="LFK2" s="27"/>
      <c r="LFL2" s="27"/>
      <c r="LFM2" s="27"/>
      <c r="LFN2" s="27"/>
      <c r="LFO2" s="27"/>
      <c r="LFP2" s="27"/>
      <c r="LFQ2" s="27"/>
      <c r="LFR2" s="27"/>
      <c r="LFS2" s="27"/>
      <c r="LFT2" s="27"/>
      <c r="LFU2" s="27"/>
      <c r="LFV2" s="27"/>
      <c r="LFW2" s="27"/>
      <c r="LFX2" s="27"/>
      <c r="LFY2" s="27"/>
      <c r="LFZ2" s="27"/>
      <c r="LGA2" s="27"/>
      <c r="LGB2" s="27"/>
      <c r="LGC2" s="27"/>
      <c r="LGD2" s="27"/>
      <c r="LGE2" s="27"/>
      <c r="LGF2" s="27"/>
      <c r="LGG2" s="27"/>
      <c r="LGH2" s="27"/>
      <c r="LGI2" s="27"/>
      <c r="LGJ2" s="27"/>
      <c r="LGK2" s="27"/>
      <c r="LGL2" s="27"/>
      <c r="LGM2" s="27"/>
      <c r="LGN2" s="27"/>
      <c r="LGO2" s="27"/>
      <c r="LGP2" s="27"/>
      <c r="LGQ2" s="27"/>
      <c r="LGR2" s="27"/>
      <c r="LGS2" s="27"/>
      <c r="LGT2" s="27"/>
      <c r="LGU2" s="27"/>
      <c r="LGV2" s="27"/>
      <c r="LGW2" s="27"/>
      <c r="LGX2" s="27"/>
      <c r="LGY2" s="27"/>
      <c r="LGZ2" s="27"/>
      <c r="LHA2" s="27"/>
      <c r="LHB2" s="27"/>
      <c r="LHC2" s="27"/>
      <c r="LHD2" s="27"/>
      <c r="LHE2" s="27"/>
      <c r="LHF2" s="27"/>
      <c r="LHG2" s="27"/>
      <c r="LHH2" s="27"/>
      <c r="LHI2" s="27"/>
      <c r="LHJ2" s="27"/>
      <c r="LHK2" s="27"/>
      <c r="LHL2" s="27"/>
      <c r="LHM2" s="27"/>
      <c r="LHN2" s="27"/>
      <c r="LHO2" s="27"/>
      <c r="LHP2" s="27"/>
      <c r="LHQ2" s="27"/>
      <c r="LHR2" s="27"/>
      <c r="LHS2" s="27"/>
      <c r="LHT2" s="27"/>
      <c r="LHU2" s="27"/>
      <c r="LHV2" s="27"/>
      <c r="LHW2" s="27"/>
      <c r="LHX2" s="27"/>
      <c r="LHY2" s="27"/>
      <c r="LHZ2" s="27"/>
      <c r="LIA2" s="27"/>
      <c r="LIB2" s="27"/>
      <c r="LIC2" s="27"/>
      <c r="LID2" s="27"/>
      <c r="LIE2" s="27"/>
      <c r="LIF2" s="27"/>
      <c r="LIG2" s="27"/>
      <c r="LIH2" s="27"/>
      <c r="LII2" s="27"/>
      <c r="LIJ2" s="27"/>
      <c r="LIK2" s="27"/>
      <c r="LIL2" s="27"/>
      <c r="LIM2" s="27"/>
      <c r="LIN2" s="27"/>
      <c r="LIO2" s="27"/>
      <c r="LIP2" s="27"/>
      <c r="LIQ2" s="27"/>
      <c r="LIR2" s="27"/>
      <c r="LIS2" s="27"/>
      <c r="LIT2" s="27"/>
      <c r="LIU2" s="27"/>
      <c r="LIV2" s="27"/>
      <c r="LIW2" s="27"/>
      <c r="LIX2" s="27"/>
      <c r="LIY2" s="27"/>
      <c r="LIZ2" s="27"/>
      <c r="LJA2" s="27"/>
      <c r="LJB2" s="27"/>
      <c r="LJC2" s="27"/>
      <c r="LJD2" s="27"/>
      <c r="LJE2" s="27"/>
      <c r="LJF2" s="27"/>
      <c r="LJG2" s="27"/>
      <c r="LJH2" s="27"/>
      <c r="LJI2" s="27"/>
      <c r="LJJ2" s="27"/>
      <c r="LJK2" s="27"/>
      <c r="LJL2" s="27"/>
      <c r="LJM2" s="27"/>
      <c r="LJN2" s="27"/>
      <c r="LJO2" s="27"/>
      <c r="LJP2" s="27"/>
      <c r="LJQ2" s="27"/>
      <c r="LJR2" s="27"/>
      <c r="LJS2" s="27"/>
      <c r="LJT2" s="27"/>
      <c r="LJU2" s="27"/>
      <c r="LJV2" s="27"/>
      <c r="LJW2" s="27"/>
      <c r="LJX2" s="27"/>
      <c r="LJY2" s="27"/>
      <c r="LJZ2" s="27"/>
      <c r="LKA2" s="27"/>
      <c r="LKB2" s="27"/>
      <c r="LKC2" s="27"/>
      <c r="LKD2" s="27"/>
      <c r="LKE2" s="27"/>
      <c r="LKF2" s="27"/>
      <c r="LKG2" s="27"/>
      <c r="LKH2" s="27"/>
      <c r="LKI2" s="27"/>
      <c r="LKJ2" s="27"/>
      <c r="LKK2" s="27"/>
      <c r="LKL2" s="27"/>
      <c r="LKM2" s="27"/>
      <c r="LKN2" s="27"/>
      <c r="LKO2" s="27"/>
      <c r="LKP2" s="27"/>
      <c r="LKQ2" s="27"/>
      <c r="LKR2" s="27"/>
      <c r="LKS2" s="27"/>
      <c r="LKT2" s="27"/>
      <c r="LKU2" s="27"/>
      <c r="LKV2" s="27"/>
      <c r="LKW2" s="27"/>
      <c r="LKX2" s="27"/>
      <c r="LKY2" s="27"/>
      <c r="LKZ2" s="27"/>
      <c r="LLA2" s="27"/>
      <c r="LLB2" s="27"/>
      <c r="LLC2" s="27"/>
      <c r="LLD2" s="27"/>
      <c r="LLE2" s="27"/>
      <c r="LLF2" s="27"/>
      <c r="LLG2" s="27"/>
      <c r="LLH2" s="27"/>
      <c r="LLI2" s="27"/>
      <c r="LLJ2" s="27"/>
      <c r="LLK2" s="27"/>
      <c r="LLL2" s="27"/>
      <c r="LLM2" s="27"/>
      <c r="LLN2" s="27"/>
      <c r="LLO2" s="27"/>
      <c r="LLP2" s="27"/>
      <c r="LLQ2" s="27"/>
      <c r="LLR2" s="27"/>
      <c r="LLS2" s="27"/>
      <c r="LLT2" s="27"/>
      <c r="LLU2" s="27"/>
      <c r="LLV2" s="27"/>
      <c r="LLW2" s="27"/>
      <c r="LLX2" s="27"/>
      <c r="LLY2" s="27"/>
      <c r="LLZ2" s="27"/>
      <c r="LMA2" s="27"/>
      <c r="LMB2" s="27"/>
      <c r="LMC2" s="27"/>
      <c r="LMD2" s="27"/>
      <c r="LME2" s="27"/>
      <c r="LMF2" s="27"/>
      <c r="LMG2" s="27"/>
      <c r="LMH2" s="27"/>
      <c r="LMI2" s="27"/>
      <c r="LMJ2" s="27"/>
      <c r="LMK2" s="27"/>
      <c r="LML2" s="27"/>
      <c r="LMM2" s="27"/>
      <c r="LMN2" s="27"/>
      <c r="LMO2" s="27"/>
      <c r="LMP2" s="27"/>
      <c r="LMQ2" s="27"/>
      <c r="LMR2" s="27"/>
      <c r="LMS2" s="27"/>
      <c r="LMT2" s="27"/>
      <c r="LMU2" s="27"/>
      <c r="LMV2" s="27"/>
      <c r="LMW2" s="27"/>
      <c r="LMX2" s="27"/>
      <c r="LMY2" s="27"/>
      <c r="LMZ2" s="27"/>
      <c r="LNA2" s="27"/>
      <c r="LNB2" s="27"/>
      <c r="LNC2" s="27"/>
      <c r="LND2" s="27"/>
      <c r="LNE2" s="27"/>
      <c r="LNF2" s="27"/>
      <c r="LNG2" s="27"/>
      <c r="LNH2" s="27"/>
      <c r="LNI2" s="27"/>
      <c r="LNJ2" s="27"/>
      <c r="LNK2" s="27"/>
      <c r="LNL2" s="27"/>
      <c r="LNM2" s="27"/>
      <c r="LNN2" s="27"/>
      <c r="LNO2" s="27"/>
      <c r="LNP2" s="27"/>
      <c r="LNQ2" s="27"/>
      <c r="LNR2" s="27"/>
      <c r="LNS2" s="27"/>
      <c r="LNT2" s="27"/>
      <c r="LNU2" s="27"/>
      <c r="LNV2" s="27"/>
      <c r="LNW2" s="27"/>
      <c r="LNX2" s="27"/>
      <c r="LNY2" s="27"/>
      <c r="LNZ2" s="27"/>
      <c r="LOA2" s="27"/>
      <c r="LOB2" s="27"/>
      <c r="LOC2" s="27"/>
      <c r="LOD2" s="27"/>
      <c r="LOE2" s="27"/>
      <c r="LOF2" s="27"/>
      <c r="LOG2" s="27"/>
      <c r="LOH2" s="27"/>
      <c r="LOI2" s="27"/>
      <c r="LOJ2" s="27"/>
      <c r="LOK2" s="27"/>
      <c r="LOL2" s="27"/>
      <c r="LOM2" s="27"/>
      <c r="LON2" s="27"/>
      <c r="LOO2" s="27"/>
      <c r="LOP2" s="27"/>
      <c r="LOQ2" s="27"/>
      <c r="LOR2" s="27"/>
      <c r="LOS2" s="27"/>
      <c r="LOT2" s="27"/>
      <c r="LOU2" s="27"/>
      <c r="LOV2" s="27"/>
      <c r="LOW2" s="27"/>
      <c r="LOX2" s="27"/>
      <c r="LOY2" s="27"/>
      <c r="LOZ2" s="27"/>
      <c r="LPA2" s="27"/>
      <c r="LPB2" s="27"/>
      <c r="LPC2" s="27"/>
      <c r="LPD2" s="27"/>
      <c r="LPE2" s="27"/>
      <c r="LPF2" s="27"/>
      <c r="LPG2" s="27"/>
      <c r="LPH2" s="27"/>
      <c r="LPI2" s="27"/>
      <c r="LPJ2" s="27"/>
      <c r="LPK2" s="27"/>
      <c r="LPL2" s="27"/>
      <c r="LPM2" s="27"/>
      <c r="LPN2" s="27"/>
      <c r="LPO2" s="27"/>
      <c r="LPP2" s="27"/>
      <c r="LPQ2" s="27"/>
      <c r="LPR2" s="27"/>
      <c r="LPS2" s="27"/>
      <c r="LPT2" s="27"/>
      <c r="LPU2" s="27"/>
      <c r="LPV2" s="27"/>
      <c r="LPW2" s="27"/>
      <c r="LPX2" s="27"/>
      <c r="LPY2" s="27"/>
      <c r="LPZ2" s="27"/>
      <c r="LQA2" s="27"/>
      <c r="LQB2" s="27"/>
      <c r="LQC2" s="27"/>
      <c r="LQD2" s="27"/>
      <c r="LQE2" s="27"/>
      <c r="LQF2" s="27"/>
      <c r="LQG2" s="27"/>
      <c r="LQH2" s="27"/>
      <c r="LQI2" s="27"/>
      <c r="LQJ2" s="27"/>
      <c r="LQK2" s="27"/>
      <c r="LQL2" s="27"/>
      <c r="LQM2" s="27"/>
      <c r="LQN2" s="27"/>
      <c r="LQO2" s="27"/>
      <c r="LQP2" s="27"/>
      <c r="LQQ2" s="27"/>
      <c r="LQR2" s="27"/>
      <c r="LQS2" s="27"/>
      <c r="LQT2" s="27"/>
      <c r="LQU2" s="27"/>
      <c r="LQV2" s="27"/>
      <c r="LQW2" s="27"/>
      <c r="LQX2" s="27"/>
      <c r="LQY2" s="27"/>
      <c r="LQZ2" s="27"/>
      <c r="LRA2" s="27"/>
      <c r="LRB2" s="27"/>
      <c r="LRC2" s="27"/>
      <c r="LRD2" s="27"/>
      <c r="LRE2" s="27"/>
      <c r="LRF2" s="27"/>
      <c r="LRG2" s="27"/>
      <c r="LRH2" s="27"/>
      <c r="LRI2" s="27"/>
      <c r="LRJ2" s="27"/>
      <c r="LRK2" s="27"/>
      <c r="LRL2" s="27"/>
      <c r="LRM2" s="27"/>
      <c r="LRN2" s="27"/>
      <c r="LRO2" s="27"/>
      <c r="LRP2" s="27"/>
      <c r="LRQ2" s="27"/>
      <c r="LRR2" s="27"/>
      <c r="LRS2" s="27"/>
      <c r="LRT2" s="27"/>
      <c r="LRU2" s="27"/>
      <c r="LRV2" s="27"/>
      <c r="LRW2" s="27"/>
      <c r="LRX2" s="27"/>
      <c r="LRY2" s="27"/>
      <c r="LRZ2" s="27"/>
      <c r="LSA2" s="27"/>
      <c r="LSB2" s="27"/>
      <c r="LSC2" s="27"/>
      <c r="LSD2" s="27"/>
      <c r="LSE2" s="27"/>
      <c r="LSF2" s="27"/>
      <c r="LSG2" s="27"/>
      <c r="LSH2" s="27"/>
      <c r="LSI2" s="27"/>
      <c r="LSJ2" s="27"/>
      <c r="LSK2" s="27"/>
      <c r="LSL2" s="27"/>
      <c r="LSM2" s="27"/>
      <c r="LSN2" s="27"/>
      <c r="LSO2" s="27"/>
      <c r="LSP2" s="27"/>
      <c r="LSQ2" s="27"/>
      <c r="LSR2" s="27"/>
      <c r="LSS2" s="27"/>
      <c r="LST2" s="27"/>
      <c r="LSU2" s="27"/>
      <c r="LSV2" s="27"/>
      <c r="LSW2" s="27"/>
      <c r="LSX2" s="27"/>
      <c r="LSY2" s="27"/>
      <c r="LSZ2" s="27"/>
      <c r="LTA2" s="27"/>
      <c r="LTB2" s="27"/>
      <c r="LTC2" s="27"/>
      <c r="LTD2" s="27"/>
      <c r="LTE2" s="27"/>
      <c r="LTF2" s="27"/>
      <c r="LTG2" s="27"/>
      <c r="LTH2" s="27"/>
      <c r="LTI2" s="27"/>
      <c r="LTJ2" s="27"/>
      <c r="LTK2" s="27"/>
      <c r="LTL2" s="27"/>
      <c r="LTM2" s="27"/>
      <c r="LTN2" s="27"/>
      <c r="LTO2" s="27"/>
      <c r="LTP2" s="27"/>
      <c r="LTQ2" s="27"/>
      <c r="LTR2" s="27"/>
      <c r="LTS2" s="27"/>
      <c r="LTT2" s="27"/>
      <c r="LTU2" s="27"/>
      <c r="LTV2" s="27"/>
      <c r="LTW2" s="27"/>
      <c r="LTX2" s="27"/>
      <c r="LTY2" s="27"/>
      <c r="LTZ2" s="27"/>
      <c r="LUA2" s="27"/>
      <c r="LUB2" s="27"/>
      <c r="LUC2" s="27"/>
      <c r="LUD2" s="27"/>
      <c r="LUE2" s="27"/>
      <c r="LUF2" s="27"/>
      <c r="LUG2" s="27"/>
      <c r="LUH2" s="27"/>
      <c r="LUI2" s="27"/>
      <c r="LUJ2" s="27"/>
      <c r="LUK2" s="27"/>
      <c r="LUL2" s="27"/>
      <c r="LUM2" s="27"/>
      <c r="LUN2" s="27"/>
      <c r="LUO2" s="27"/>
      <c r="LUP2" s="27"/>
      <c r="LUQ2" s="27"/>
      <c r="LUR2" s="27"/>
      <c r="LUS2" s="27"/>
      <c r="LUT2" s="27"/>
      <c r="LUU2" s="27"/>
      <c r="LUV2" s="27"/>
      <c r="LUW2" s="27"/>
      <c r="LUX2" s="27"/>
      <c r="LUY2" s="27"/>
      <c r="LUZ2" s="27"/>
      <c r="LVA2" s="27"/>
      <c r="LVB2" s="27"/>
      <c r="LVC2" s="27"/>
      <c r="LVD2" s="27"/>
      <c r="LVE2" s="27"/>
      <c r="LVF2" s="27"/>
      <c r="LVG2" s="27"/>
      <c r="LVH2" s="27"/>
      <c r="LVI2" s="27"/>
      <c r="LVJ2" s="27"/>
      <c r="LVK2" s="27"/>
      <c r="LVL2" s="27"/>
      <c r="LVM2" s="27"/>
      <c r="LVN2" s="27"/>
      <c r="LVO2" s="27"/>
      <c r="LVP2" s="27"/>
      <c r="LVQ2" s="27"/>
      <c r="LVR2" s="27"/>
      <c r="LVS2" s="27"/>
      <c r="LVT2" s="27"/>
      <c r="LVU2" s="27"/>
      <c r="LVV2" s="27"/>
      <c r="LVW2" s="27"/>
      <c r="LVX2" s="27"/>
      <c r="LVY2" s="27"/>
      <c r="LVZ2" s="27"/>
      <c r="LWA2" s="27"/>
      <c r="LWB2" s="27"/>
      <c r="LWC2" s="27"/>
      <c r="LWD2" s="27"/>
      <c r="LWE2" s="27"/>
      <c r="LWF2" s="27"/>
      <c r="LWG2" s="27"/>
      <c r="LWH2" s="27"/>
      <c r="LWI2" s="27"/>
      <c r="LWJ2" s="27"/>
      <c r="LWK2" s="27"/>
      <c r="LWL2" s="27"/>
      <c r="LWM2" s="27"/>
      <c r="LWN2" s="27"/>
      <c r="LWO2" s="27"/>
      <c r="LWP2" s="27"/>
      <c r="LWQ2" s="27"/>
      <c r="LWR2" s="27"/>
      <c r="LWS2" s="27"/>
      <c r="LWT2" s="27"/>
      <c r="LWU2" s="27"/>
      <c r="LWV2" s="27"/>
      <c r="LWW2" s="27"/>
      <c r="LWX2" s="27"/>
      <c r="LWY2" s="27"/>
      <c r="LWZ2" s="27"/>
      <c r="LXA2" s="27"/>
      <c r="LXB2" s="27"/>
      <c r="LXC2" s="27"/>
      <c r="LXD2" s="27"/>
      <c r="LXE2" s="27"/>
      <c r="LXF2" s="27"/>
      <c r="LXG2" s="27"/>
      <c r="LXH2" s="27"/>
      <c r="LXI2" s="27"/>
      <c r="LXJ2" s="27"/>
      <c r="LXK2" s="27"/>
      <c r="LXL2" s="27"/>
      <c r="LXM2" s="27"/>
      <c r="LXN2" s="27"/>
      <c r="LXO2" s="27"/>
      <c r="LXP2" s="27"/>
      <c r="LXQ2" s="27"/>
      <c r="LXR2" s="27"/>
      <c r="LXS2" s="27"/>
      <c r="LXT2" s="27"/>
      <c r="LXU2" s="27"/>
      <c r="LXV2" s="27"/>
      <c r="LXW2" s="27"/>
      <c r="LXX2" s="27"/>
      <c r="LXY2" s="27"/>
      <c r="LXZ2" s="27"/>
      <c r="LYA2" s="27"/>
      <c r="LYB2" s="27"/>
      <c r="LYC2" s="27"/>
      <c r="LYD2" s="27"/>
      <c r="LYE2" s="27"/>
      <c r="LYF2" s="27"/>
      <c r="LYG2" s="27"/>
      <c r="LYH2" s="27"/>
      <c r="LYI2" s="27"/>
      <c r="LYJ2" s="27"/>
      <c r="LYK2" s="27"/>
      <c r="LYL2" s="27"/>
      <c r="LYM2" s="27"/>
      <c r="LYN2" s="27"/>
      <c r="LYO2" s="27"/>
      <c r="LYP2" s="27"/>
      <c r="LYQ2" s="27"/>
      <c r="LYR2" s="27"/>
      <c r="LYS2" s="27"/>
      <c r="LYT2" s="27"/>
      <c r="LYU2" s="27"/>
      <c r="LYV2" s="27"/>
      <c r="LYW2" s="27"/>
      <c r="LYX2" s="27"/>
      <c r="LYY2" s="27"/>
      <c r="LYZ2" s="27"/>
      <c r="LZA2" s="27"/>
      <c r="LZB2" s="27"/>
      <c r="LZC2" s="27"/>
      <c r="LZD2" s="27"/>
      <c r="LZE2" s="27"/>
      <c r="LZF2" s="27"/>
      <c r="LZG2" s="27"/>
      <c r="LZH2" s="27"/>
      <c r="LZI2" s="27"/>
      <c r="LZJ2" s="27"/>
      <c r="LZK2" s="27"/>
      <c r="LZL2" s="27"/>
      <c r="LZM2" s="27"/>
      <c r="LZN2" s="27"/>
      <c r="LZO2" s="27"/>
      <c r="LZP2" s="27"/>
      <c r="LZQ2" s="27"/>
      <c r="LZR2" s="27"/>
      <c r="LZS2" s="27"/>
      <c r="LZT2" s="27"/>
      <c r="LZU2" s="27"/>
      <c r="LZV2" s="27"/>
      <c r="LZW2" s="27"/>
      <c r="LZX2" s="27"/>
      <c r="LZY2" s="27"/>
      <c r="LZZ2" s="27"/>
      <c r="MAA2" s="27"/>
      <c r="MAB2" s="27"/>
      <c r="MAC2" s="27"/>
      <c r="MAD2" s="27"/>
      <c r="MAE2" s="27"/>
      <c r="MAF2" s="27"/>
      <c r="MAG2" s="27"/>
      <c r="MAH2" s="27"/>
      <c r="MAI2" s="27"/>
      <c r="MAJ2" s="27"/>
      <c r="MAK2" s="27"/>
      <c r="MAL2" s="27"/>
      <c r="MAM2" s="27"/>
      <c r="MAN2" s="27"/>
      <c r="MAO2" s="27"/>
      <c r="MAP2" s="27"/>
      <c r="MAQ2" s="27"/>
      <c r="MAR2" s="27"/>
      <c r="MAS2" s="27"/>
      <c r="MAT2" s="27"/>
      <c r="MAU2" s="27"/>
      <c r="MAV2" s="27"/>
      <c r="MAW2" s="27"/>
      <c r="MAX2" s="27"/>
      <c r="MAY2" s="27"/>
      <c r="MAZ2" s="27"/>
      <c r="MBA2" s="27"/>
      <c r="MBB2" s="27"/>
      <c r="MBC2" s="27"/>
      <c r="MBD2" s="27"/>
      <c r="MBE2" s="27"/>
      <c r="MBF2" s="27"/>
      <c r="MBG2" s="27"/>
      <c r="MBH2" s="27"/>
      <c r="MBI2" s="27"/>
      <c r="MBJ2" s="27"/>
      <c r="MBK2" s="27"/>
      <c r="MBL2" s="27"/>
      <c r="MBM2" s="27"/>
      <c r="MBN2" s="27"/>
      <c r="MBO2" s="27"/>
      <c r="MBP2" s="27"/>
      <c r="MBQ2" s="27"/>
      <c r="MBR2" s="27"/>
      <c r="MBS2" s="27"/>
      <c r="MBT2" s="27"/>
      <c r="MBU2" s="27"/>
      <c r="MBV2" s="27"/>
      <c r="MBW2" s="27"/>
      <c r="MBX2" s="27"/>
      <c r="MBY2" s="27"/>
      <c r="MBZ2" s="27"/>
      <c r="MCA2" s="27"/>
      <c r="MCB2" s="27"/>
      <c r="MCC2" s="27"/>
      <c r="MCD2" s="27"/>
      <c r="MCE2" s="27"/>
      <c r="MCF2" s="27"/>
      <c r="MCG2" s="27"/>
      <c r="MCH2" s="27"/>
      <c r="MCI2" s="27"/>
      <c r="MCJ2" s="27"/>
      <c r="MCK2" s="27"/>
      <c r="MCL2" s="27"/>
      <c r="MCM2" s="27"/>
      <c r="MCN2" s="27"/>
      <c r="MCO2" s="27"/>
      <c r="MCP2" s="27"/>
      <c r="MCQ2" s="27"/>
      <c r="MCR2" s="27"/>
      <c r="MCS2" s="27"/>
      <c r="MCT2" s="27"/>
      <c r="MCU2" s="27"/>
      <c r="MCV2" s="27"/>
      <c r="MCW2" s="27"/>
      <c r="MCX2" s="27"/>
      <c r="MCY2" s="27"/>
      <c r="MCZ2" s="27"/>
      <c r="MDA2" s="27"/>
      <c r="MDB2" s="27"/>
      <c r="MDC2" s="27"/>
      <c r="MDD2" s="27"/>
      <c r="MDE2" s="27"/>
      <c r="MDF2" s="27"/>
      <c r="MDG2" s="27"/>
      <c r="MDH2" s="27"/>
      <c r="MDI2" s="27"/>
      <c r="MDJ2" s="27"/>
      <c r="MDK2" s="27"/>
      <c r="MDL2" s="27"/>
      <c r="MDM2" s="27"/>
      <c r="MDN2" s="27"/>
      <c r="MDO2" s="27"/>
      <c r="MDP2" s="27"/>
      <c r="MDQ2" s="27"/>
      <c r="MDR2" s="27"/>
      <c r="MDS2" s="27"/>
      <c r="MDT2" s="27"/>
      <c r="MDU2" s="27"/>
      <c r="MDV2" s="27"/>
      <c r="MDW2" s="27"/>
      <c r="MDX2" s="27"/>
      <c r="MDY2" s="27"/>
      <c r="MDZ2" s="27"/>
      <c r="MEA2" s="27"/>
      <c r="MEB2" s="27"/>
      <c r="MEC2" s="27"/>
      <c r="MED2" s="27"/>
      <c r="MEE2" s="27"/>
      <c r="MEF2" s="27"/>
      <c r="MEG2" s="27"/>
      <c r="MEH2" s="27"/>
      <c r="MEI2" s="27"/>
      <c r="MEJ2" s="27"/>
      <c r="MEK2" s="27"/>
      <c r="MEL2" s="27"/>
      <c r="MEM2" s="27"/>
      <c r="MEN2" s="27"/>
      <c r="MEO2" s="27"/>
      <c r="MEP2" s="27"/>
      <c r="MEQ2" s="27"/>
      <c r="MER2" s="27"/>
      <c r="MES2" s="27"/>
      <c r="MET2" s="27"/>
      <c r="MEU2" s="27"/>
      <c r="MEV2" s="27"/>
      <c r="MEW2" s="27"/>
      <c r="MEX2" s="27"/>
      <c r="MEY2" s="27"/>
      <c r="MEZ2" s="27"/>
      <c r="MFA2" s="27"/>
      <c r="MFB2" s="27"/>
      <c r="MFC2" s="27"/>
      <c r="MFD2" s="27"/>
      <c r="MFE2" s="27"/>
      <c r="MFF2" s="27"/>
      <c r="MFG2" s="27"/>
      <c r="MFH2" s="27"/>
      <c r="MFI2" s="27"/>
      <c r="MFJ2" s="27"/>
      <c r="MFK2" s="27"/>
      <c r="MFL2" s="27"/>
      <c r="MFM2" s="27"/>
      <c r="MFN2" s="27"/>
      <c r="MFO2" s="27"/>
      <c r="MFP2" s="27"/>
      <c r="MFQ2" s="27"/>
      <c r="MFR2" s="27"/>
      <c r="MFS2" s="27"/>
      <c r="MFT2" s="27"/>
      <c r="MFU2" s="27"/>
      <c r="MFV2" s="27"/>
      <c r="MFW2" s="27"/>
      <c r="MFX2" s="27"/>
      <c r="MFY2" s="27"/>
      <c r="MFZ2" s="27"/>
      <c r="MGA2" s="27"/>
      <c r="MGB2" s="27"/>
      <c r="MGC2" s="27"/>
      <c r="MGD2" s="27"/>
      <c r="MGE2" s="27"/>
      <c r="MGF2" s="27"/>
      <c r="MGG2" s="27"/>
      <c r="MGH2" s="27"/>
      <c r="MGI2" s="27"/>
      <c r="MGJ2" s="27"/>
      <c r="MGK2" s="27"/>
      <c r="MGL2" s="27"/>
      <c r="MGM2" s="27"/>
      <c r="MGN2" s="27"/>
      <c r="MGO2" s="27"/>
      <c r="MGP2" s="27"/>
      <c r="MGQ2" s="27"/>
      <c r="MGR2" s="27"/>
      <c r="MGS2" s="27"/>
      <c r="MGT2" s="27"/>
      <c r="MGU2" s="27"/>
      <c r="MGV2" s="27"/>
      <c r="MGW2" s="27"/>
      <c r="MGX2" s="27"/>
      <c r="MGY2" s="27"/>
      <c r="MGZ2" s="27"/>
      <c r="MHA2" s="27"/>
      <c r="MHB2" s="27"/>
      <c r="MHC2" s="27"/>
      <c r="MHD2" s="27"/>
      <c r="MHE2" s="27"/>
      <c r="MHF2" s="27"/>
      <c r="MHG2" s="27"/>
      <c r="MHH2" s="27"/>
      <c r="MHI2" s="27"/>
      <c r="MHJ2" s="27"/>
      <c r="MHK2" s="27"/>
      <c r="MHL2" s="27"/>
      <c r="MHM2" s="27"/>
      <c r="MHN2" s="27"/>
      <c r="MHO2" s="27"/>
      <c r="MHP2" s="27"/>
      <c r="MHQ2" s="27"/>
      <c r="MHR2" s="27"/>
      <c r="MHS2" s="27"/>
      <c r="MHT2" s="27"/>
      <c r="MHU2" s="27"/>
      <c r="MHV2" s="27"/>
      <c r="MHW2" s="27"/>
      <c r="MHX2" s="27"/>
      <c r="MHY2" s="27"/>
      <c r="MHZ2" s="27"/>
      <c r="MIA2" s="27"/>
      <c r="MIB2" s="27"/>
      <c r="MIC2" s="27"/>
      <c r="MID2" s="27"/>
      <c r="MIE2" s="27"/>
      <c r="MIF2" s="27"/>
      <c r="MIG2" s="27"/>
      <c r="MIH2" s="27"/>
      <c r="MII2" s="27"/>
      <c r="MIJ2" s="27"/>
      <c r="MIK2" s="27"/>
      <c r="MIL2" s="27"/>
      <c r="MIM2" s="27"/>
      <c r="MIN2" s="27"/>
      <c r="MIO2" s="27"/>
      <c r="MIP2" s="27"/>
      <c r="MIQ2" s="27"/>
      <c r="MIR2" s="27"/>
      <c r="MIS2" s="27"/>
      <c r="MIT2" s="27"/>
      <c r="MIU2" s="27"/>
      <c r="MIV2" s="27"/>
      <c r="MIW2" s="27"/>
      <c r="MIX2" s="27"/>
      <c r="MIY2" s="27"/>
      <c r="MIZ2" s="27"/>
      <c r="MJA2" s="27"/>
      <c r="MJB2" s="27"/>
      <c r="MJC2" s="27"/>
      <c r="MJD2" s="27"/>
      <c r="MJE2" s="27"/>
      <c r="MJF2" s="27"/>
      <c r="MJG2" s="27"/>
      <c r="MJH2" s="27"/>
      <c r="MJI2" s="27"/>
      <c r="MJJ2" s="27"/>
      <c r="MJK2" s="27"/>
      <c r="MJL2" s="27"/>
      <c r="MJM2" s="27"/>
      <c r="MJN2" s="27"/>
      <c r="MJO2" s="27"/>
      <c r="MJP2" s="27"/>
      <c r="MJQ2" s="27"/>
      <c r="MJR2" s="27"/>
      <c r="MJS2" s="27"/>
      <c r="MJT2" s="27"/>
      <c r="MJU2" s="27"/>
      <c r="MJV2" s="27"/>
      <c r="MJW2" s="27"/>
      <c r="MJX2" s="27"/>
      <c r="MJY2" s="27"/>
      <c r="MJZ2" s="27"/>
      <c r="MKA2" s="27"/>
      <c r="MKB2" s="27"/>
      <c r="MKC2" s="27"/>
      <c r="MKD2" s="27"/>
      <c r="MKE2" s="27"/>
      <c r="MKF2" s="27"/>
      <c r="MKG2" s="27"/>
      <c r="MKH2" s="27"/>
      <c r="MKI2" s="27"/>
      <c r="MKJ2" s="27"/>
      <c r="MKK2" s="27"/>
      <c r="MKL2" s="27"/>
      <c r="MKM2" s="27"/>
      <c r="MKN2" s="27"/>
      <c r="MKO2" s="27"/>
      <c r="MKP2" s="27"/>
      <c r="MKQ2" s="27"/>
      <c r="MKR2" s="27"/>
      <c r="MKS2" s="27"/>
      <c r="MKT2" s="27"/>
      <c r="MKU2" s="27"/>
      <c r="MKV2" s="27"/>
      <c r="MKW2" s="27"/>
      <c r="MKX2" s="27"/>
      <c r="MKY2" s="27"/>
      <c r="MKZ2" s="27"/>
      <c r="MLA2" s="27"/>
      <c r="MLB2" s="27"/>
      <c r="MLC2" s="27"/>
      <c r="MLD2" s="27"/>
      <c r="MLE2" s="27"/>
      <c r="MLF2" s="27"/>
      <c r="MLG2" s="27"/>
      <c r="MLH2" s="27"/>
      <c r="MLI2" s="27"/>
      <c r="MLJ2" s="27"/>
      <c r="MLK2" s="27"/>
      <c r="MLL2" s="27"/>
      <c r="MLM2" s="27"/>
      <c r="MLN2" s="27"/>
      <c r="MLO2" s="27"/>
      <c r="MLP2" s="27"/>
      <c r="MLQ2" s="27"/>
      <c r="MLR2" s="27"/>
      <c r="MLS2" s="27"/>
      <c r="MLT2" s="27"/>
      <c r="MLU2" s="27"/>
      <c r="MLV2" s="27"/>
      <c r="MLW2" s="27"/>
      <c r="MLX2" s="27"/>
      <c r="MLY2" s="27"/>
      <c r="MLZ2" s="27"/>
      <c r="MMA2" s="27"/>
      <c r="MMB2" s="27"/>
      <c r="MMC2" s="27"/>
      <c r="MMD2" s="27"/>
      <c r="MME2" s="27"/>
      <c r="MMF2" s="27"/>
      <c r="MMG2" s="27"/>
      <c r="MMH2" s="27"/>
      <c r="MMI2" s="27"/>
      <c r="MMJ2" s="27"/>
      <c r="MMK2" s="27"/>
      <c r="MML2" s="27"/>
      <c r="MMM2" s="27"/>
      <c r="MMN2" s="27"/>
      <c r="MMO2" s="27"/>
      <c r="MMP2" s="27"/>
      <c r="MMQ2" s="27"/>
      <c r="MMR2" s="27"/>
      <c r="MMS2" s="27"/>
      <c r="MMT2" s="27"/>
      <c r="MMU2" s="27"/>
      <c r="MMV2" s="27"/>
      <c r="MMW2" s="27"/>
      <c r="MMX2" s="27"/>
      <c r="MMY2" s="27"/>
      <c r="MMZ2" s="27"/>
      <c r="MNA2" s="27"/>
      <c r="MNB2" s="27"/>
      <c r="MNC2" s="27"/>
      <c r="MND2" s="27"/>
      <c r="MNE2" s="27"/>
      <c r="MNF2" s="27"/>
      <c r="MNG2" s="27"/>
      <c r="MNH2" s="27"/>
      <c r="MNI2" s="27"/>
      <c r="MNJ2" s="27"/>
      <c r="MNK2" s="27"/>
      <c r="MNL2" s="27"/>
      <c r="MNM2" s="27"/>
      <c r="MNN2" s="27"/>
      <c r="MNO2" s="27"/>
      <c r="MNP2" s="27"/>
      <c r="MNQ2" s="27"/>
      <c r="MNR2" s="27"/>
      <c r="MNS2" s="27"/>
      <c r="MNT2" s="27"/>
      <c r="MNU2" s="27"/>
      <c r="MNV2" s="27"/>
      <c r="MNW2" s="27"/>
      <c r="MNX2" s="27"/>
      <c r="MNY2" s="27"/>
      <c r="MNZ2" s="27"/>
      <c r="MOA2" s="27"/>
      <c r="MOB2" s="27"/>
      <c r="MOC2" s="27"/>
      <c r="MOD2" s="27"/>
      <c r="MOE2" s="27"/>
      <c r="MOF2" s="27"/>
      <c r="MOG2" s="27"/>
      <c r="MOH2" s="27"/>
      <c r="MOI2" s="27"/>
      <c r="MOJ2" s="27"/>
      <c r="MOK2" s="27"/>
      <c r="MOL2" s="27"/>
      <c r="MOM2" s="27"/>
      <c r="MON2" s="27"/>
      <c r="MOO2" s="27"/>
      <c r="MOP2" s="27"/>
      <c r="MOQ2" s="27"/>
      <c r="MOR2" s="27"/>
      <c r="MOS2" s="27"/>
      <c r="MOT2" s="27"/>
      <c r="MOU2" s="27"/>
      <c r="MOV2" s="27"/>
      <c r="MOW2" s="27"/>
      <c r="MOX2" s="27"/>
      <c r="MOY2" s="27"/>
      <c r="MOZ2" s="27"/>
      <c r="MPA2" s="27"/>
      <c r="MPB2" s="27"/>
      <c r="MPC2" s="27"/>
      <c r="MPD2" s="27"/>
      <c r="MPE2" s="27"/>
      <c r="MPF2" s="27"/>
      <c r="MPG2" s="27"/>
      <c r="MPH2" s="27"/>
      <c r="MPI2" s="27"/>
      <c r="MPJ2" s="27"/>
      <c r="MPK2" s="27"/>
      <c r="MPL2" s="27"/>
      <c r="MPM2" s="27"/>
      <c r="MPN2" s="27"/>
      <c r="MPO2" s="27"/>
      <c r="MPP2" s="27"/>
      <c r="MPQ2" s="27"/>
      <c r="MPR2" s="27"/>
      <c r="MPS2" s="27"/>
      <c r="MPT2" s="27"/>
      <c r="MPU2" s="27"/>
      <c r="MPV2" s="27"/>
      <c r="MPW2" s="27"/>
      <c r="MPX2" s="27"/>
      <c r="MPY2" s="27"/>
      <c r="MPZ2" s="27"/>
      <c r="MQA2" s="27"/>
      <c r="MQB2" s="27"/>
      <c r="MQC2" s="27"/>
      <c r="MQD2" s="27"/>
      <c r="MQE2" s="27"/>
      <c r="MQF2" s="27"/>
      <c r="MQG2" s="27"/>
      <c r="MQH2" s="27"/>
      <c r="MQI2" s="27"/>
      <c r="MQJ2" s="27"/>
      <c r="MQK2" s="27"/>
      <c r="MQL2" s="27"/>
      <c r="MQM2" s="27"/>
      <c r="MQN2" s="27"/>
      <c r="MQO2" s="27"/>
      <c r="MQP2" s="27"/>
      <c r="MQQ2" s="27"/>
      <c r="MQR2" s="27"/>
      <c r="MQS2" s="27"/>
      <c r="MQT2" s="27"/>
      <c r="MQU2" s="27"/>
      <c r="MQV2" s="27"/>
      <c r="MQW2" s="27"/>
      <c r="MQX2" s="27"/>
      <c r="MQY2" s="27"/>
      <c r="MQZ2" s="27"/>
      <c r="MRA2" s="27"/>
      <c r="MRB2" s="27"/>
      <c r="MRC2" s="27"/>
      <c r="MRD2" s="27"/>
      <c r="MRE2" s="27"/>
      <c r="MRF2" s="27"/>
      <c r="MRG2" s="27"/>
      <c r="MRH2" s="27"/>
      <c r="MRI2" s="27"/>
      <c r="MRJ2" s="27"/>
      <c r="MRK2" s="27"/>
      <c r="MRL2" s="27"/>
      <c r="MRM2" s="27"/>
      <c r="MRN2" s="27"/>
      <c r="MRO2" s="27"/>
      <c r="MRP2" s="27"/>
      <c r="MRQ2" s="27"/>
      <c r="MRR2" s="27"/>
      <c r="MRS2" s="27"/>
      <c r="MRT2" s="27"/>
      <c r="MRU2" s="27"/>
      <c r="MRV2" s="27"/>
      <c r="MRW2" s="27"/>
      <c r="MRX2" s="27"/>
      <c r="MRY2" s="27"/>
      <c r="MRZ2" s="27"/>
      <c r="MSA2" s="27"/>
      <c r="MSB2" s="27"/>
      <c r="MSC2" s="27"/>
      <c r="MSD2" s="27"/>
      <c r="MSE2" s="27"/>
      <c r="MSF2" s="27"/>
      <c r="MSG2" s="27"/>
      <c r="MSH2" s="27"/>
      <c r="MSI2" s="27"/>
      <c r="MSJ2" s="27"/>
      <c r="MSK2" s="27"/>
      <c r="MSL2" s="27"/>
      <c r="MSM2" s="27"/>
      <c r="MSN2" s="27"/>
      <c r="MSO2" s="27"/>
      <c r="MSP2" s="27"/>
      <c r="MSQ2" s="27"/>
      <c r="MSR2" s="27"/>
      <c r="MSS2" s="27"/>
      <c r="MST2" s="27"/>
      <c r="MSU2" s="27"/>
      <c r="MSV2" s="27"/>
      <c r="MSW2" s="27"/>
      <c r="MSX2" s="27"/>
      <c r="MSY2" s="27"/>
      <c r="MSZ2" s="27"/>
      <c r="MTA2" s="27"/>
      <c r="MTB2" s="27"/>
      <c r="MTC2" s="27"/>
      <c r="MTD2" s="27"/>
      <c r="MTE2" s="27"/>
      <c r="MTF2" s="27"/>
      <c r="MTG2" s="27"/>
      <c r="MTH2" s="27"/>
      <c r="MTI2" s="27"/>
      <c r="MTJ2" s="27"/>
      <c r="MTK2" s="27"/>
      <c r="MTL2" s="27"/>
      <c r="MTM2" s="27"/>
      <c r="MTN2" s="27"/>
      <c r="MTO2" s="27"/>
      <c r="MTP2" s="27"/>
      <c r="MTQ2" s="27"/>
      <c r="MTR2" s="27"/>
      <c r="MTS2" s="27"/>
      <c r="MTT2" s="27"/>
      <c r="MTU2" s="27"/>
      <c r="MTV2" s="27"/>
      <c r="MTW2" s="27"/>
      <c r="MTX2" s="27"/>
      <c r="MTY2" s="27"/>
      <c r="MTZ2" s="27"/>
      <c r="MUA2" s="27"/>
      <c r="MUB2" s="27"/>
      <c r="MUC2" s="27"/>
      <c r="MUD2" s="27"/>
      <c r="MUE2" s="27"/>
      <c r="MUF2" s="27"/>
      <c r="MUG2" s="27"/>
      <c r="MUH2" s="27"/>
      <c r="MUI2" s="27"/>
      <c r="MUJ2" s="27"/>
      <c r="MUK2" s="27"/>
      <c r="MUL2" s="27"/>
      <c r="MUM2" s="27"/>
      <c r="MUN2" s="27"/>
      <c r="MUO2" s="27"/>
      <c r="MUP2" s="27"/>
      <c r="MUQ2" s="27"/>
      <c r="MUR2" s="27"/>
      <c r="MUS2" s="27"/>
      <c r="MUT2" s="27"/>
      <c r="MUU2" s="27"/>
      <c r="MUV2" s="27"/>
      <c r="MUW2" s="27"/>
      <c r="MUX2" s="27"/>
      <c r="MUY2" s="27"/>
      <c r="MUZ2" s="27"/>
      <c r="MVA2" s="27"/>
      <c r="MVB2" s="27"/>
      <c r="MVC2" s="27"/>
      <c r="MVD2" s="27"/>
      <c r="MVE2" s="27"/>
      <c r="MVF2" s="27"/>
      <c r="MVG2" s="27"/>
      <c r="MVH2" s="27"/>
      <c r="MVI2" s="27"/>
      <c r="MVJ2" s="27"/>
      <c r="MVK2" s="27"/>
      <c r="MVL2" s="27"/>
      <c r="MVM2" s="27"/>
      <c r="MVN2" s="27"/>
      <c r="MVO2" s="27"/>
      <c r="MVP2" s="27"/>
      <c r="MVQ2" s="27"/>
      <c r="MVR2" s="27"/>
      <c r="MVS2" s="27"/>
      <c r="MVT2" s="27"/>
      <c r="MVU2" s="27"/>
      <c r="MVV2" s="27"/>
      <c r="MVW2" s="27"/>
      <c r="MVX2" s="27"/>
      <c r="MVY2" s="27"/>
      <c r="MVZ2" s="27"/>
      <c r="MWA2" s="27"/>
      <c r="MWB2" s="27"/>
      <c r="MWC2" s="27"/>
      <c r="MWD2" s="27"/>
      <c r="MWE2" s="27"/>
      <c r="MWF2" s="27"/>
      <c r="MWG2" s="27"/>
      <c r="MWH2" s="27"/>
      <c r="MWI2" s="27"/>
      <c r="MWJ2" s="27"/>
      <c r="MWK2" s="27"/>
      <c r="MWL2" s="27"/>
      <c r="MWM2" s="27"/>
      <c r="MWN2" s="27"/>
      <c r="MWO2" s="27"/>
      <c r="MWP2" s="27"/>
      <c r="MWQ2" s="27"/>
      <c r="MWR2" s="27"/>
      <c r="MWS2" s="27"/>
      <c r="MWT2" s="27"/>
      <c r="MWU2" s="27"/>
      <c r="MWV2" s="27"/>
      <c r="MWW2" s="27"/>
      <c r="MWX2" s="27"/>
      <c r="MWY2" s="27"/>
      <c r="MWZ2" s="27"/>
      <c r="MXA2" s="27"/>
      <c r="MXB2" s="27"/>
      <c r="MXC2" s="27"/>
      <c r="MXD2" s="27"/>
      <c r="MXE2" s="27"/>
      <c r="MXF2" s="27"/>
      <c r="MXG2" s="27"/>
      <c r="MXH2" s="27"/>
      <c r="MXI2" s="27"/>
      <c r="MXJ2" s="27"/>
      <c r="MXK2" s="27"/>
      <c r="MXL2" s="27"/>
      <c r="MXM2" s="27"/>
      <c r="MXN2" s="27"/>
      <c r="MXO2" s="27"/>
      <c r="MXP2" s="27"/>
      <c r="MXQ2" s="27"/>
      <c r="MXR2" s="27"/>
      <c r="MXS2" s="27"/>
      <c r="MXT2" s="27"/>
      <c r="MXU2" s="27"/>
      <c r="MXV2" s="27"/>
      <c r="MXW2" s="27"/>
      <c r="MXX2" s="27"/>
      <c r="MXY2" s="27"/>
      <c r="MXZ2" s="27"/>
      <c r="MYA2" s="27"/>
      <c r="MYB2" s="27"/>
      <c r="MYC2" s="27"/>
      <c r="MYD2" s="27"/>
      <c r="MYE2" s="27"/>
      <c r="MYF2" s="27"/>
      <c r="MYG2" s="27"/>
      <c r="MYH2" s="27"/>
      <c r="MYI2" s="27"/>
      <c r="MYJ2" s="27"/>
      <c r="MYK2" s="27"/>
      <c r="MYL2" s="27"/>
      <c r="MYM2" s="27"/>
      <c r="MYN2" s="27"/>
      <c r="MYO2" s="27"/>
      <c r="MYP2" s="27"/>
      <c r="MYQ2" s="27"/>
      <c r="MYR2" s="27"/>
      <c r="MYS2" s="27"/>
      <c r="MYT2" s="27"/>
      <c r="MYU2" s="27"/>
      <c r="MYV2" s="27"/>
      <c r="MYW2" s="27"/>
      <c r="MYX2" s="27"/>
      <c r="MYY2" s="27"/>
      <c r="MYZ2" s="27"/>
      <c r="MZA2" s="27"/>
      <c r="MZB2" s="27"/>
      <c r="MZC2" s="27"/>
      <c r="MZD2" s="27"/>
      <c r="MZE2" s="27"/>
      <c r="MZF2" s="27"/>
      <c r="MZG2" s="27"/>
      <c r="MZH2" s="27"/>
      <c r="MZI2" s="27"/>
      <c r="MZJ2" s="27"/>
      <c r="MZK2" s="27"/>
      <c r="MZL2" s="27"/>
      <c r="MZM2" s="27"/>
      <c r="MZN2" s="27"/>
      <c r="MZO2" s="27"/>
      <c r="MZP2" s="27"/>
      <c r="MZQ2" s="27"/>
      <c r="MZR2" s="27"/>
      <c r="MZS2" s="27"/>
      <c r="MZT2" s="27"/>
      <c r="MZU2" s="27"/>
      <c r="MZV2" s="27"/>
      <c r="MZW2" s="27"/>
      <c r="MZX2" s="27"/>
      <c r="MZY2" s="27"/>
      <c r="MZZ2" s="27"/>
      <c r="NAA2" s="27"/>
      <c r="NAB2" s="27"/>
      <c r="NAC2" s="27"/>
      <c r="NAD2" s="27"/>
      <c r="NAE2" s="27"/>
      <c r="NAF2" s="27"/>
      <c r="NAG2" s="27"/>
      <c r="NAH2" s="27"/>
      <c r="NAI2" s="27"/>
      <c r="NAJ2" s="27"/>
      <c r="NAK2" s="27"/>
      <c r="NAL2" s="27"/>
      <c r="NAM2" s="27"/>
      <c r="NAN2" s="27"/>
      <c r="NAO2" s="27"/>
      <c r="NAP2" s="27"/>
      <c r="NAQ2" s="27"/>
      <c r="NAR2" s="27"/>
      <c r="NAS2" s="27"/>
      <c r="NAT2" s="27"/>
      <c r="NAU2" s="27"/>
      <c r="NAV2" s="27"/>
      <c r="NAW2" s="27"/>
      <c r="NAX2" s="27"/>
      <c r="NAY2" s="27"/>
      <c r="NAZ2" s="27"/>
      <c r="NBA2" s="27"/>
      <c r="NBB2" s="27"/>
      <c r="NBC2" s="27"/>
      <c r="NBD2" s="27"/>
      <c r="NBE2" s="27"/>
      <c r="NBF2" s="27"/>
      <c r="NBG2" s="27"/>
      <c r="NBH2" s="27"/>
      <c r="NBI2" s="27"/>
      <c r="NBJ2" s="27"/>
      <c r="NBK2" s="27"/>
      <c r="NBL2" s="27"/>
      <c r="NBM2" s="27"/>
      <c r="NBN2" s="27"/>
      <c r="NBO2" s="27"/>
      <c r="NBP2" s="27"/>
      <c r="NBQ2" s="27"/>
      <c r="NBR2" s="27"/>
      <c r="NBS2" s="27"/>
      <c r="NBT2" s="27"/>
      <c r="NBU2" s="27"/>
      <c r="NBV2" s="27"/>
      <c r="NBW2" s="27"/>
      <c r="NBX2" s="27"/>
      <c r="NBY2" s="27"/>
      <c r="NBZ2" s="27"/>
      <c r="NCA2" s="27"/>
      <c r="NCB2" s="27"/>
      <c r="NCC2" s="27"/>
      <c r="NCD2" s="27"/>
      <c r="NCE2" s="27"/>
      <c r="NCF2" s="27"/>
      <c r="NCG2" s="27"/>
      <c r="NCH2" s="27"/>
      <c r="NCI2" s="27"/>
      <c r="NCJ2" s="27"/>
      <c r="NCK2" s="27"/>
      <c r="NCL2" s="27"/>
      <c r="NCM2" s="27"/>
      <c r="NCN2" s="27"/>
      <c r="NCO2" s="27"/>
      <c r="NCP2" s="27"/>
      <c r="NCQ2" s="27"/>
      <c r="NCR2" s="27"/>
      <c r="NCS2" s="27"/>
      <c r="NCT2" s="27"/>
      <c r="NCU2" s="27"/>
      <c r="NCV2" s="27"/>
      <c r="NCW2" s="27"/>
      <c r="NCX2" s="27"/>
      <c r="NCY2" s="27"/>
      <c r="NCZ2" s="27"/>
      <c r="NDA2" s="27"/>
      <c r="NDB2" s="27"/>
      <c r="NDC2" s="27"/>
      <c r="NDD2" s="27"/>
      <c r="NDE2" s="27"/>
      <c r="NDF2" s="27"/>
      <c r="NDG2" s="27"/>
      <c r="NDH2" s="27"/>
      <c r="NDI2" s="27"/>
      <c r="NDJ2" s="27"/>
      <c r="NDK2" s="27"/>
      <c r="NDL2" s="27"/>
      <c r="NDM2" s="27"/>
      <c r="NDN2" s="27"/>
      <c r="NDO2" s="27"/>
      <c r="NDP2" s="27"/>
      <c r="NDQ2" s="27"/>
      <c r="NDR2" s="27"/>
      <c r="NDS2" s="27"/>
      <c r="NDT2" s="27"/>
      <c r="NDU2" s="27"/>
      <c r="NDV2" s="27"/>
      <c r="NDW2" s="27"/>
      <c r="NDX2" s="27"/>
      <c r="NDY2" s="27"/>
      <c r="NDZ2" s="27"/>
      <c r="NEA2" s="27"/>
      <c r="NEB2" s="27"/>
      <c r="NEC2" s="27"/>
      <c r="NED2" s="27"/>
      <c r="NEE2" s="27"/>
      <c r="NEF2" s="27"/>
      <c r="NEG2" s="27"/>
      <c r="NEH2" s="27"/>
      <c r="NEI2" s="27"/>
      <c r="NEJ2" s="27"/>
      <c r="NEK2" s="27"/>
      <c r="NEL2" s="27"/>
      <c r="NEM2" s="27"/>
      <c r="NEN2" s="27"/>
      <c r="NEO2" s="27"/>
      <c r="NEP2" s="27"/>
      <c r="NEQ2" s="27"/>
      <c r="NER2" s="27"/>
      <c r="NES2" s="27"/>
      <c r="NET2" s="27"/>
      <c r="NEU2" s="27"/>
      <c r="NEV2" s="27"/>
      <c r="NEW2" s="27"/>
      <c r="NEX2" s="27"/>
      <c r="NEY2" s="27"/>
      <c r="NEZ2" s="27"/>
      <c r="NFA2" s="27"/>
      <c r="NFB2" s="27"/>
      <c r="NFC2" s="27"/>
      <c r="NFD2" s="27"/>
      <c r="NFE2" s="27"/>
      <c r="NFF2" s="27"/>
      <c r="NFG2" s="27"/>
      <c r="NFH2" s="27"/>
      <c r="NFI2" s="27"/>
      <c r="NFJ2" s="27"/>
      <c r="NFK2" s="27"/>
      <c r="NFL2" s="27"/>
      <c r="NFM2" s="27"/>
      <c r="NFN2" s="27"/>
      <c r="NFO2" s="27"/>
      <c r="NFP2" s="27"/>
      <c r="NFQ2" s="27"/>
      <c r="NFR2" s="27"/>
      <c r="NFS2" s="27"/>
      <c r="NFT2" s="27"/>
      <c r="NFU2" s="27"/>
      <c r="NFV2" s="27"/>
      <c r="NFW2" s="27"/>
      <c r="NFX2" s="27"/>
      <c r="NFY2" s="27"/>
      <c r="NFZ2" s="27"/>
      <c r="NGA2" s="27"/>
      <c r="NGB2" s="27"/>
      <c r="NGC2" s="27"/>
      <c r="NGD2" s="27"/>
      <c r="NGE2" s="27"/>
      <c r="NGF2" s="27"/>
      <c r="NGG2" s="27"/>
      <c r="NGH2" s="27"/>
      <c r="NGI2" s="27"/>
      <c r="NGJ2" s="27"/>
      <c r="NGK2" s="27"/>
      <c r="NGL2" s="27"/>
      <c r="NGM2" s="27"/>
      <c r="NGN2" s="27"/>
      <c r="NGO2" s="27"/>
      <c r="NGP2" s="27"/>
      <c r="NGQ2" s="27"/>
      <c r="NGR2" s="27"/>
      <c r="NGS2" s="27"/>
      <c r="NGT2" s="27"/>
      <c r="NGU2" s="27"/>
      <c r="NGV2" s="27"/>
      <c r="NGW2" s="27"/>
      <c r="NGX2" s="27"/>
      <c r="NGY2" s="27"/>
      <c r="NGZ2" s="27"/>
      <c r="NHA2" s="27"/>
      <c r="NHB2" s="27"/>
      <c r="NHC2" s="27"/>
      <c r="NHD2" s="27"/>
      <c r="NHE2" s="27"/>
      <c r="NHF2" s="27"/>
      <c r="NHG2" s="27"/>
      <c r="NHH2" s="27"/>
      <c r="NHI2" s="27"/>
      <c r="NHJ2" s="27"/>
      <c r="NHK2" s="27"/>
      <c r="NHL2" s="27"/>
      <c r="NHM2" s="27"/>
      <c r="NHN2" s="27"/>
      <c r="NHO2" s="27"/>
      <c r="NHP2" s="27"/>
      <c r="NHQ2" s="27"/>
      <c r="NHR2" s="27"/>
      <c r="NHS2" s="27"/>
      <c r="NHT2" s="27"/>
      <c r="NHU2" s="27"/>
      <c r="NHV2" s="27"/>
      <c r="NHW2" s="27"/>
      <c r="NHX2" s="27"/>
      <c r="NHY2" s="27"/>
      <c r="NHZ2" s="27"/>
      <c r="NIA2" s="27"/>
      <c r="NIB2" s="27"/>
      <c r="NIC2" s="27"/>
      <c r="NID2" s="27"/>
      <c r="NIE2" s="27"/>
      <c r="NIF2" s="27"/>
      <c r="NIG2" s="27"/>
      <c r="NIH2" s="27"/>
      <c r="NII2" s="27"/>
      <c r="NIJ2" s="27"/>
      <c r="NIK2" s="27"/>
      <c r="NIL2" s="27"/>
      <c r="NIM2" s="27"/>
      <c r="NIN2" s="27"/>
      <c r="NIO2" s="27"/>
      <c r="NIP2" s="27"/>
      <c r="NIQ2" s="27"/>
      <c r="NIR2" s="27"/>
      <c r="NIS2" s="27"/>
      <c r="NIT2" s="27"/>
      <c r="NIU2" s="27"/>
      <c r="NIV2" s="27"/>
      <c r="NIW2" s="27"/>
      <c r="NIX2" s="27"/>
      <c r="NIY2" s="27"/>
      <c r="NIZ2" s="27"/>
      <c r="NJA2" s="27"/>
      <c r="NJB2" s="27"/>
      <c r="NJC2" s="27"/>
      <c r="NJD2" s="27"/>
      <c r="NJE2" s="27"/>
      <c r="NJF2" s="27"/>
      <c r="NJG2" s="27"/>
      <c r="NJH2" s="27"/>
      <c r="NJI2" s="27"/>
      <c r="NJJ2" s="27"/>
      <c r="NJK2" s="27"/>
      <c r="NJL2" s="27"/>
      <c r="NJM2" s="27"/>
      <c r="NJN2" s="27"/>
      <c r="NJO2" s="27"/>
      <c r="NJP2" s="27"/>
      <c r="NJQ2" s="27"/>
      <c r="NJR2" s="27"/>
      <c r="NJS2" s="27"/>
      <c r="NJT2" s="27"/>
      <c r="NJU2" s="27"/>
      <c r="NJV2" s="27"/>
      <c r="NJW2" s="27"/>
      <c r="NJX2" s="27"/>
      <c r="NJY2" s="27"/>
      <c r="NJZ2" s="27"/>
      <c r="NKA2" s="27"/>
      <c r="NKB2" s="27"/>
      <c r="NKC2" s="27"/>
      <c r="NKD2" s="27"/>
      <c r="NKE2" s="27"/>
      <c r="NKF2" s="27"/>
      <c r="NKG2" s="27"/>
      <c r="NKH2" s="27"/>
      <c r="NKI2" s="27"/>
      <c r="NKJ2" s="27"/>
      <c r="NKK2" s="27"/>
      <c r="NKL2" s="27"/>
      <c r="NKM2" s="27"/>
      <c r="NKN2" s="27"/>
      <c r="NKO2" s="27"/>
      <c r="NKP2" s="27"/>
      <c r="NKQ2" s="27"/>
      <c r="NKR2" s="27"/>
      <c r="NKS2" s="27"/>
      <c r="NKT2" s="27"/>
      <c r="NKU2" s="27"/>
      <c r="NKV2" s="27"/>
      <c r="NKW2" s="27"/>
      <c r="NKX2" s="27"/>
      <c r="NKY2" s="27"/>
      <c r="NKZ2" s="27"/>
      <c r="NLA2" s="27"/>
      <c r="NLB2" s="27"/>
      <c r="NLC2" s="27"/>
      <c r="NLD2" s="27"/>
      <c r="NLE2" s="27"/>
      <c r="NLF2" s="27"/>
      <c r="NLG2" s="27"/>
      <c r="NLH2" s="27"/>
      <c r="NLI2" s="27"/>
      <c r="NLJ2" s="27"/>
      <c r="NLK2" s="27"/>
      <c r="NLL2" s="27"/>
      <c r="NLM2" s="27"/>
      <c r="NLN2" s="27"/>
      <c r="NLO2" s="27"/>
      <c r="NLP2" s="27"/>
      <c r="NLQ2" s="27"/>
      <c r="NLR2" s="27"/>
      <c r="NLS2" s="27"/>
      <c r="NLT2" s="27"/>
      <c r="NLU2" s="27"/>
      <c r="NLV2" s="27"/>
      <c r="NLW2" s="27"/>
      <c r="NLX2" s="27"/>
      <c r="NLY2" s="27"/>
      <c r="NLZ2" s="27"/>
      <c r="NMA2" s="27"/>
      <c r="NMB2" s="27"/>
      <c r="NMC2" s="27"/>
      <c r="NMD2" s="27"/>
      <c r="NME2" s="27"/>
      <c r="NMF2" s="27"/>
      <c r="NMG2" s="27"/>
      <c r="NMH2" s="27"/>
      <c r="NMI2" s="27"/>
      <c r="NMJ2" s="27"/>
      <c r="NMK2" s="27"/>
      <c r="NML2" s="27"/>
      <c r="NMM2" s="27"/>
      <c r="NMN2" s="27"/>
      <c r="NMO2" s="27"/>
      <c r="NMP2" s="27"/>
      <c r="NMQ2" s="27"/>
      <c r="NMR2" s="27"/>
      <c r="NMS2" s="27"/>
      <c r="NMT2" s="27"/>
      <c r="NMU2" s="27"/>
      <c r="NMV2" s="27"/>
      <c r="NMW2" s="27"/>
      <c r="NMX2" s="27"/>
      <c r="NMY2" s="27"/>
      <c r="NMZ2" s="27"/>
      <c r="NNA2" s="27"/>
      <c r="NNB2" s="27"/>
      <c r="NNC2" s="27"/>
      <c r="NND2" s="27"/>
      <c r="NNE2" s="27"/>
      <c r="NNF2" s="27"/>
      <c r="NNG2" s="27"/>
      <c r="NNH2" s="27"/>
      <c r="NNI2" s="27"/>
      <c r="NNJ2" s="27"/>
      <c r="NNK2" s="27"/>
      <c r="NNL2" s="27"/>
      <c r="NNM2" s="27"/>
      <c r="NNN2" s="27"/>
      <c r="NNO2" s="27"/>
      <c r="NNP2" s="27"/>
      <c r="NNQ2" s="27"/>
      <c r="NNR2" s="27"/>
      <c r="NNS2" s="27"/>
      <c r="NNT2" s="27"/>
      <c r="NNU2" s="27"/>
      <c r="NNV2" s="27"/>
      <c r="NNW2" s="27"/>
      <c r="NNX2" s="27"/>
      <c r="NNY2" s="27"/>
      <c r="NNZ2" s="27"/>
      <c r="NOA2" s="27"/>
      <c r="NOB2" s="27"/>
      <c r="NOC2" s="27"/>
      <c r="NOD2" s="27"/>
      <c r="NOE2" s="27"/>
      <c r="NOF2" s="27"/>
      <c r="NOG2" s="27"/>
      <c r="NOH2" s="27"/>
      <c r="NOI2" s="27"/>
      <c r="NOJ2" s="27"/>
      <c r="NOK2" s="27"/>
      <c r="NOL2" s="27"/>
      <c r="NOM2" s="27"/>
      <c r="NON2" s="27"/>
      <c r="NOO2" s="27"/>
      <c r="NOP2" s="27"/>
      <c r="NOQ2" s="27"/>
      <c r="NOR2" s="27"/>
      <c r="NOS2" s="27"/>
      <c r="NOT2" s="27"/>
      <c r="NOU2" s="27"/>
      <c r="NOV2" s="27"/>
      <c r="NOW2" s="27"/>
      <c r="NOX2" s="27"/>
      <c r="NOY2" s="27"/>
      <c r="NOZ2" s="27"/>
      <c r="NPA2" s="27"/>
      <c r="NPB2" s="27"/>
      <c r="NPC2" s="27"/>
      <c r="NPD2" s="27"/>
      <c r="NPE2" s="27"/>
      <c r="NPF2" s="27"/>
      <c r="NPG2" s="27"/>
      <c r="NPH2" s="27"/>
      <c r="NPI2" s="27"/>
      <c r="NPJ2" s="27"/>
      <c r="NPK2" s="27"/>
      <c r="NPL2" s="27"/>
      <c r="NPM2" s="27"/>
      <c r="NPN2" s="27"/>
      <c r="NPO2" s="27"/>
      <c r="NPP2" s="27"/>
      <c r="NPQ2" s="27"/>
      <c r="NPR2" s="27"/>
      <c r="NPS2" s="27"/>
      <c r="NPT2" s="27"/>
      <c r="NPU2" s="27"/>
      <c r="NPV2" s="27"/>
      <c r="NPW2" s="27"/>
      <c r="NPX2" s="27"/>
      <c r="NPY2" s="27"/>
      <c r="NPZ2" s="27"/>
      <c r="NQA2" s="27"/>
      <c r="NQB2" s="27"/>
      <c r="NQC2" s="27"/>
      <c r="NQD2" s="27"/>
      <c r="NQE2" s="27"/>
      <c r="NQF2" s="27"/>
      <c r="NQG2" s="27"/>
      <c r="NQH2" s="27"/>
      <c r="NQI2" s="27"/>
      <c r="NQJ2" s="27"/>
      <c r="NQK2" s="27"/>
      <c r="NQL2" s="27"/>
      <c r="NQM2" s="27"/>
      <c r="NQN2" s="27"/>
      <c r="NQO2" s="27"/>
      <c r="NQP2" s="27"/>
      <c r="NQQ2" s="27"/>
      <c r="NQR2" s="27"/>
      <c r="NQS2" s="27"/>
      <c r="NQT2" s="27"/>
      <c r="NQU2" s="27"/>
      <c r="NQV2" s="27"/>
      <c r="NQW2" s="27"/>
      <c r="NQX2" s="27"/>
      <c r="NQY2" s="27"/>
      <c r="NQZ2" s="27"/>
      <c r="NRA2" s="27"/>
      <c r="NRB2" s="27"/>
      <c r="NRC2" s="27"/>
      <c r="NRD2" s="27"/>
      <c r="NRE2" s="27"/>
      <c r="NRF2" s="27"/>
      <c r="NRG2" s="27"/>
      <c r="NRH2" s="27"/>
      <c r="NRI2" s="27"/>
      <c r="NRJ2" s="27"/>
      <c r="NRK2" s="27"/>
      <c r="NRL2" s="27"/>
      <c r="NRM2" s="27"/>
      <c r="NRN2" s="27"/>
      <c r="NRO2" s="27"/>
      <c r="NRP2" s="27"/>
      <c r="NRQ2" s="27"/>
      <c r="NRR2" s="27"/>
      <c r="NRS2" s="27"/>
      <c r="NRT2" s="27"/>
      <c r="NRU2" s="27"/>
      <c r="NRV2" s="27"/>
      <c r="NRW2" s="27"/>
      <c r="NRX2" s="27"/>
      <c r="NRY2" s="27"/>
      <c r="NRZ2" s="27"/>
      <c r="NSA2" s="27"/>
      <c r="NSB2" s="27"/>
      <c r="NSC2" s="27"/>
      <c r="NSD2" s="27"/>
      <c r="NSE2" s="27"/>
      <c r="NSF2" s="27"/>
      <c r="NSG2" s="27"/>
      <c r="NSH2" s="27"/>
      <c r="NSI2" s="27"/>
      <c r="NSJ2" s="27"/>
      <c r="NSK2" s="27"/>
      <c r="NSL2" s="27"/>
      <c r="NSM2" s="27"/>
      <c r="NSN2" s="27"/>
      <c r="NSO2" s="27"/>
      <c r="NSP2" s="27"/>
      <c r="NSQ2" s="27"/>
      <c r="NSR2" s="27"/>
      <c r="NSS2" s="27"/>
      <c r="NST2" s="27"/>
      <c r="NSU2" s="27"/>
      <c r="NSV2" s="27"/>
      <c r="NSW2" s="27"/>
      <c r="NSX2" s="27"/>
      <c r="NSY2" s="27"/>
      <c r="NSZ2" s="27"/>
      <c r="NTA2" s="27"/>
      <c r="NTB2" s="27"/>
      <c r="NTC2" s="27"/>
      <c r="NTD2" s="27"/>
      <c r="NTE2" s="27"/>
      <c r="NTF2" s="27"/>
      <c r="NTG2" s="27"/>
      <c r="NTH2" s="27"/>
      <c r="NTI2" s="27"/>
      <c r="NTJ2" s="27"/>
      <c r="NTK2" s="27"/>
      <c r="NTL2" s="27"/>
      <c r="NTM2" s="27"/>
      <c r="NTN2" s="27"/>
      <c r="NTO2" s="27"/>
      <c r="NTP2" s="27"/>
      <c r="NTQ2" s="27"/>
      <c r="NTR2" s="27"/>
      <c r="NTS2" s="27"/>
      <c r="NTT2" s="27"/>
      <c r="NTU2" s="27"/>
      <c r="NTV2" s="27"/>
      <c r="NTW2" s="27"/>
      <c r="NTX2" s="27"/>
      <c r="NTY2" s="27"/>
      <c r="NTZ2" s="27"/>
      <c r="NUA2" s="27"/>
      <c r="NUB2" s="27"/>
      <c r="NUC2" s="27"/>
      <c r="NUD2" s="27"/>
      <c r="NUE2" s="27"/>
      <c r="NUF2" s="27"/>
      <c r="NUG2" s="27"/>
      <c r="NUH2" s="27"/>
      <c r="NUI2" s="27"/>
      <c r="NUJ2" s="27"/>
      <c r="NUK2" s="27"/>
      <c r="NUL2" s="27"/>
      <c r="NUM2" s="27"/>
      <c r="NUN2" s="27"/>
      <c r="NUO2" s="27"/>
      <c r="NUP2" s="27"/>
      <c r="NUQ2" s="27"/>
      <c r="NUR2" s="27"/>
      <c r="NUS2" s="27"/>
      <c r="NUT2" s="27"/>
      <c r="NUU2" s="27"/>
      <c r="NUV2" s="27"/>
      <c r="NUW2" s="27"/>
      <c r="NUX2" s="27"/>
      <c r="NUY2" s="27"/>
      <c r="NUZ2" s="27"/>
      <c r="NVA2" s="27"/>
      <c r="NVB2" s="27"/>
      <c r="NVC2" s="27"/>
      <c r="NVD2" s="27"/>
      <c r="NVE2" s="27"/>
      <c r="NVF2" s="27"/>
      <c r="NVG2" s="27"/>
      <c r="NVH2" s="27"/>
      <c r="NVI2" s="27"/>
      <c r="NVJ2" s="27"/>
      <c r="NVK2" s="27"/>
      <c r="NVL2" s="27"/>
      <c r="NVM2" s="27"/>
      <c r="NVN2" s="27"/>
      <c r="NVO2" s="27"/>
      <c r="NVP2" s="27"/>
      <c r="NVQ2" s="27"/>
      <c r="NVR2" s="27"/>
      <c r="NVS2" s="27"/>
      <c r="NVT2" s="27"/>
      <c r="NVU2" s="27"/>
      <c r="NVV2" s="27"/>
      <c r="NVW2" s="27"/>
      <c r="NVX2" s="27"/>
      <c r="NVY2" s="27"/>
      <c r="NVZ2" s="27"/>
      <c r="NWA2" s="27"/>
      <c r="NWB2" s="27"/>
      <c r="NWC2" s="27"/>
      <c r="NWD2" s="27"/>
      <c r="NWE2" s="27"/>
      <c r="NWF2" s="27"/>
      <c r="NWG2" s="27"/>
      <c r="NWH2" s="27"/>
      <c r="NWI2" s="27"/>
      <c r="NWJ2" s="27"/>
      <c r="NWK2" s="27"/>
      <c r="NWL2" s="27"/>
      <c r="NWM2" s="27"/>
      <c r="NWN2" s="27"/>
      <c r="NWO2" s="27"/>
      <c r="NWP2" s="27"/>
      <c r="NWQ2" s="27"/>
      <c r="NWR2" s="27"/>
      <c r="NWS2" s="27"/>
      <c r="NWT2" s="27"/>
      <c r="NWU2" s="27"/>
      <c r="NWV2" s="27"/>
      <c r="NWW2" s="27"/>
      <c r="NWX2" s="27"/>
      <c r="NWY2" s="27"/>
      <c r="NWZ2" s="27"/>
      <c r="NXA2" s="27"/>
      <c r="NXB2" s="27"/>
      <c r="NXC2" s="27"/>
      <c r="NXD2" s="27"/>
      <c r="NXE2" s="27"/>
      <c r="NXF2" s="27"/>
      <c r="NXG2" s="27"/>
      <c r="NXH2" s="27"/>
      <c r="NXI2" s="27"/>
      <c r="NXJ2" s="27"/>
      <c r="NXK2" s="27"/>
      <c r="NXL2" s="27"/>
      <c r="NXM2" s="27"/>
      <c r="NXN2" s="27"/>
      <c r="NXO2" s="27"/>
      <c r="NXP2" s="27"/>
      <c r="NXQ2" s="27"/>
      <c r="NXR2" s="27"/>
      <c r="NXS2" s="27"/>
      <c r="NXT2" s="27"/>
      <c r="NXU2" s="27"/>
      <c r="NXV2" s="27"/>
      <c r="NXW2" s="27"/>
      <c r="NXX2" s="27"/>
      <c r="NXY2" s="27"/>
      <c r="NXZ2" s="27"/>
      <c r="NYA2" s="27"/>
      <c r="NYB2" s="27"/>
      <c r="NYC2" s="27"/>
      <c r="NYD2" s="27"/>
      <c r="NYE2" s="27"/>
      <c r="NYF2" s="27"/>
      <c r="NYG2" s="27"/>
      <c r="NYH2" s="27"/>
      <c r="NYI2" s="27"/>
      <c r="NYJ2" s="27"/>
      <c r="NYK2" s="27"/>
      <c r="NYL2" s="27"/>
      <c r="NYM2" s="27"/>
      <c r="NYN2" s="27"/>
      <c r="NYO2" s="27"/>
      <c r="NYP2" s="27"/>
      <c r="NYQ2" s="27"/>
      <c r="NYR2" s="27"/>
      <c r="NYS2" s="27"/>
      <c r="NYT2" s="27"/>
      <c r="NYU2" s="27"/>
      <c r="NYV2" s="27"/>
      <c r="NYW2" s="27"/>
      <c r="NYX2" s="27"/>
      <c r="NYY2" s="27"/>
      <c r="NYZ2" s="27"/>
      <c r="NZA2" s="27"/>
      <c r="NZB2" s="27"/>
      <c r="NZC2" s="27"/>
      <c r="NZD2" s="27"/>
      <c r="NZE2" s="27"/>
      <c r="NZF2" s="27"/>
      <c r="NZG2" s="27"/>
      <c r="NZH2" s="27"/>
      <c r="NZI2" s="27"/>
      <c r="NZJ2" s="27"/>
      <c r="NZK2" s="27"/>
      <c r="NZL2" s="27"/>
      <c r="NZM2" s="27"/>
      <c r="NZN2" s="27"/>
      <c r="NZO2" s="27"/>
      <c r="NZP2" s="27"/>
      <c r="NZQ2" s="27"/>
      <c r="NZR2" s="27"/>
      <c r="NZS2" s="27"/>
      <c r="NZT2" s="27"/>
      <c r="NZU2" s="27"/>
      <c r="NZV2" s="27"/>
      <c r="NZW2" s="27"/>
      <c r="NZX2" s="27"/>
      <c r="NZY2" s="27"/>
      <c r="NZZ2" s="27"/>
      <c r="OAA2" s="27"/>
      <c r="OAB2" s="27"/>
      <c r="OAC2" s="27"/>
      <c r="OAD2" s="27"/>
      <c r="OAE2" s="27"/>
      <c r="OAF2" s="27"/>
      <c r="OAG2" s="27"/>
      <c r="OAH2" s="27"/>
      <c r="OAI2" s="27"/>
      <c r="OAJ2" s="27"/>
      <c r="OAK2" s="27"/>
      <c r="OAL2" s="27"/>
      <c r="OAM2" s="27"/>
      <c r="OAN2" s="27"/>
      <c r="OAO2" s="27"/>
      <c r="OAP2" s="27"/>
      <c r="OAQ2" s="27"/>
      <c r="OAR2" s="27"/>
      <c r="OAS2" s="27"/>
      <c r="OAT2" s="27"/>
      <c r="OAU2" s="27"/>
      <c r="OAV2" s="27"/>
      <c r="OAW2" s="27"/>
      <c r="OAX2" s="27"/>
      <c r="OAY2" s="27"/>
      <c r="OAZ2" s="27"/>
      <c r="OBA2" s="27"/>
      <c r="OBB2" s="27"/>
      <c r="OBC2" s="27"/>
      <c r="OBD2" s="27"/>
      <c r="OBE2" s="27"/>
      <c r="OBF2" s="27"/>
      <c r="OBG2" s="27"/>
      <c r="OBH2" s="27"/>
      <c r="OBI2" s="27"/>
      <c r="OBJ2" s="27"/>
      <c r="OBK2" s="27"/>
      <c r="OBL2" s="27"/>
      <c r="OBM2" s="27"/>
      <c r="OBN2" s="27"/>
      <c r="OBO2" s="27"/>
      <c r="OBP2" s="27"/>
      <c r="OBQ2" s="27"/>
      <c r="OBR2" s="27"/>
      <c r="OBS2" s="27"/>
      <c r="OBT2" s="27"/>
      <c r="OBU2" s="27"/>
      <c r="OBV2" s="27"/>
      <c r="OBW2" s="27"/>
      <c r="OBX2" s="27"/>
      <c r="OBY2" s="27"/>
      <c r="OBZ2" s="27"/>
      <c r="OCA2" s="27"/>
      <c r="OCB2" s="27"/>
      <c r="OCC2" s="27"/>
      <c r="OCD2" s="27"/>
      <c r="OCE2" s="27"/>
      <c r="OCF2" s="27"/>
      <c r="OCG2" s="27"/>
      <c r="OCH2" s="27"/>
      <c r="OCI2" s="27"/>
      <c r="OCJ2" s="27"/>
      <c r="OCK2" s="27"/>
      <c r="OCL2" s="27"/>
      <c r="OCM2" s="27"/>
      <c r="OCN2" s="27"/>
      <c r="OCO2" s="27"/>
      <c r="OCP2" s="27"/>
      <c r="OCQ2" s="27"/>
      <c r="OCR2" s="27"/>
      <c r="OCS2" s="27"/>
      <c r="OCT2" s="27"/>
      <c r="OCU2" s="27"/>
      <c r="OCV2" s="27"/>
      <c r="OCW2" s="27"/>
      <c r="OCX2" s="27"/>
      <c r="OCY2" s="27"/>
      <c r="OCZ2" s="27"/>
      <c r="ODA2" s="27"/>
      <c r="ODB2" s="27"/>
      <c r="ODC2" s="27"/>
      <c r="ODD2" s="27"/>
      <c r="ODE2" s="27"/>
      <c r="ODF2" s="27"/>
      <c r="ODG2" s="27"/>
      <c r="ODH2" s="27"/>
      <c r="ODI2" s="27"/>
      <c r="ODJ2" s="27"/>
      <c r="ODK2" s="27"/>
      <c r="ODL2" s="27"/>
      <c r="ODM2" s="27"/>
      <c r="ODN2" s="27"/>
      <c r="ODO2" s="27"/>
      <c r="ODP2" s="27"/>
      <c r="ODQ2" s="27"/>
      <c r="ODR2" s="27"/>
      <c r="ODS2" s="27"/>
      <c r="ODT2" s="27"/>
      <c r="ODU2" s="27"/>
      <c r="ODV2" s="27"/>
      <c r="ODW2" s="27"/>
      <c r="ODX2" s="27"/>
      <c r="ODY2" s="27"/>
      <c r="ODZ2" s="27"/>
      <c r="OEA2" s="27"/>
      <c r="OEB2" s="27"/>
      <c r="OEC2" s="27"/>
      <c r="OED2" s="27"/>
      <c r="OEE2" s="27"/>
      <c r="OEF2" s="27"/>
      <c r="OEG2" s="27"/>
      <c r="OEH2" s="27"/>
      <c r="OEI2" s="27"/>
      <c r="OEJ2" s="27"/>
      <c r="OEK2" s="27"/>
      <c r="OEL2" s="27"/>
      <c r="OEM2" s="27"/>
      <c r="OEN2" s="27"/>
      <c r="OEO2" s="27"/>
      <c r="OEP2" s="27"/>
      <c r="OEQ2" s="27"/>
      <c r="OER2" s="27"/>
      <c r="OES2" s="27"/>
      <c r="OET2" s="27"/>
      <c r="OEU2" s="27"/>
      <c r="OEV2" s="27"/>
      <c r="OEW2" s="27"/>
      <c r="OEX2" s="27"/>
      <c r="OEY2" s="27"/>
      <c r="OEZ2" s="27"/>
      <c r="OFA2" s="27"/>
      <c r="OFB2" s="27"/>
      <c r="OFC2" s="27"/>
      <c r="OFD2" s="27"/>
      <c r="OFE2" s="27"/>
      <c r="OFF2" s="27"/>
      <c r="OFG2" s="27"/>
      <c r="OFH2" s="27"/>
      <c r="OFI2" s="27"/>
      <c r="OFJ2" s="27"/>
      <c r="OFK2" s="27"/>
      <c r="OFL2" s="27"/>
      <c r="OFM2" s="27"/>
      <c r="OFN2" s="27"/>
      <c r="OFO2" s="27"/>
      <c r="OFP2" s="27"/>
      <c r="OFQ2" s="27"/>
      <c r="OFR2" s="27"/>
      <c r="OFS2" s="27"/>
      <c r="OFT2" s="27"/>
      <c r="OFU2" s="27"/>
      <c r="OFV2" s="27"/>
      <c r="OFW2" s="27"/>
      <c r="OFX2" s="27"/>
      <c r="OFY2" s="27"/>
      <c r="OFZ2" s="27"/>
      <c r="OGA2" s="27"/>
      <c r="OGB2" s="27"/>
      <c r="OGC2" s="27"/>
      <c r="OGD2" s="27"/>
      <c r="OGE2" s="27"/>
      <c r="OGF2" s="27"/>
      <c r="OGG2" s="27"/>
      <c r="OGH2" s="27"/>
      <c r="OGI2" s="27"/>
      <c r="OGJ2" s="27"/>
      <c r="OGK2" s="27"/>
      <c r="OGL2" s="27"/>
      <c r="OGM2" s="27"/>
      <c r="OGN2" s="27"/>
      <c r="OGO2" s="27"/>
      <c r="OGP2" s="27"/>
      <c r="OGQ2" s="27"/>
      <c r="OGR2" s="27"/>
      <c r="OGS2" s="27"/>
      <c r="OGT2" s="27"/>
      <c r="OGU2" s="27"/>
      <c r="OGV2" s="27"/>
      <c r="OGW2" s="27"/>
      <c r="OGX2" s="27"/>
      <c r="OGY2" s="27"/>
      <c r="OGZ2" s="27"/>
      <c r="OHA2" s="27"/>
      <c r="OHB2" s="27"/>
      <c r="OHC2" s="27"/>
      <c r="OHD2" s="27"/>
      <c r="OHE2" s="27"/>
      <c r="OHF2" s="27"/>
      <c r="OHG2" s="27"/>
      <c r="OHH2" s="27"/>
      <c r="OHI2" s="27"/>
      <c r="OHJ2" s="27"/>
      <c r="OHK2" s="27"/>
      <c r="OHL2" s="27"/>
      <c r="OHM2" s="27"/>
      <c r="OHN2" s="27"/>
      <c r="OHO2" s="27"/>
      <c r="OHP2" s="27"/>
      <c r="OHQ2" s="27"/>
      <c r="OHR2" s="27"/>
      <c r="OHS2" s="27"/>
      <c r="OHT2" s="27"/>
      <c r="OHU2" s="27"/>
      <c r="OHV2" s="27"/>
      <c r="OHW2" s="27"/>
      <c r="OHX2" s="27"/>
      <c r="OHY2" s="27"/>
      <c r="OHZ2" s="27"/>
      <c r="OIA2" s="27"/>
      <c r="OIB2" s="27"/>
      <c r="OIC2" s="27"/>
      <c r="OID2" s="27"/>
      <c r="OIE2" s="27"/>
      <c r="OIF2" s="27"/>
      <c r="OIG2" s="27"/>
      <c r="OIH2" s="27"/>
      <c r="OII2" s="27"/>
      <c r="OIJ2" s="27"/>
      <c r="OIK2" s="27"/>
      <c r="OIL2" s="27"/>
      <c r="OIM2" s="27"/>
      <c r="OIN2" s="27"/>
      <c r="OIO2" s="27"/>
      <c r="OIP2" s="27"/>
      <c r="OIQ2" s="27"/>
      <c r="OIR2" s="27"/>
      <c r="OIS2" s="27"/>
      <c r="OIT2" s="27"/>
      <c r="OIU2" s="27"/>
      <c r="OIV2" s="27"/>
      <c r="OIW2" s="27"/>
      <c r="OIX2" s="27"/>
      <c r="OIY2" s="27"/>
      <c r="OIZ2" s="27"/>
      <c r="OJA2" s="27"/>
      <c r="OJB2" s="27"/>
      <c r="OJC2" s="27"/>
      <c r="OJD2" s="27"/>
      <c r="OJE2" s="27"/>
      <c r="OJF2" s="27"/>
      <c r="OJG2" s="27"/>
      <c r="OJH2" s="27"/>
      <c r="OJI2" s="27"/>
      <c r="OJJ2" s="27"/>
      <c r="OJK2" s="27"/>
      <c r="OJL2" s="27"/>
      <c r="OJM2" s="27"/>
      <c r="OJN2" s="27"/>
      <c r="OJO2" s="27"/>
      <c r="OJP2" s="27"/>
      <c r="OJQ2" s="27"/>
      <c r="OJR2" s="27"/>
      <c r="OJS2" s="27"/>
      <c r="OJT2" s="27"/>
      <c r="OJU2" s="27"/>
      <c r="OJV2" s="27"/>
      <c r="OJW2" s="27"/>
      <c r="OJX2" s="27"/>
      <c r="OJY2" s="27"/>
      <c r="OJZ2" s="27"/>
      <c r="OKA2" s="27"/>
      <c r="OKB2" s="27"/>
      <c r="OKC2" s="27"/>
      <c r="OKD2" s="27"/>
      <c r="OKE2" s="27"/>
      <c r="OKF2" s="27"/>
      <c r="OKG2" s="27"/>
      <c r="OKH2" s="27"/>
      <c r="OKI2" s="27"/>
      <c r="OKJ2" s="27"/>
      <c r="OKK2" s="27"/>
      <c r="OKL2" s="27"/>
      <c r="OKM2" s="27"/>
      <c r="OKN2" s="27"/>
      <c r="OKO2" s="27"/>
      <c r="OKP2" s="27"/>
      <c r="OKQ2" s="27"/>
      <c r="OKR2" s="27"/>
      <c r="OKS2" s="27"/>
      <c r="OKT2" s="27"/>
      <c r="OKU2" s="27"/>
      <c r="OKV2" s="27"/>
      <c r="OKW2" s="27"/>
      <c r="OKX2" s="27"/>
      <c r="OKY2" s="27"/>
      <c r="OKZ2" s="27"/>
      <c r="OLA2" s="27"/>
      <c r="OLB2" s="27"/>
      <c r="OLC2" s="27"/>
      <c r="OLD2" s="27"/>
      <c r="OLE2" s="27"/>
      <c r="OLF2" s="27"/>
      <c r="OLG2" s="27"/>
      <c r="OLH2" s="27"/>
      <c r="OLI2" s="27"/>
      <c r="OLJ2" s="27"/>
      <c r="OLK2" s="27"/>
      <c r="OLL2" s="27"/>
      <c r="OLM2" s="27"/>
      <c r="OLN2" s="27"/>
      <c r="OLO2" s="27"/>
      <c r="OLP2" s="27"/>
      <c r="OLQ2" s="27"/>
      <c r="OLR2" s="27"/>
      <c r="OLS2" s="27"/>
      <c r="OLT2" s="27"/>
      <c r="OLU2" s="27"/>
      <c r="OLV2" s="27"/>
      <c r="OLW2" s="27"/>
      <c r="OLX2" s="27"/>
      <c r="OLY2" s="27"/>
      <c r="OLZ2" s="27"/>
      <c r="OMA2" s="27"/>
      <c r="OMB2" s="27"/>
      <c r="OMC2" s="27"/>
      <c r="OMD2" s="27"/>
      <c r="OME2" s="27"/>
      <c r="OMF2" s="27"/>
      <c r="OMG2" s="27"/>
      <c r="OMH2" s="27"/>
      <c r="OMI2" s="27"/>
      <c r="OMJ2" s="27"/>
      <c r="OMK2" s="27"/>
      <c r="OML2" s="27"/>
      <c r="OMM2" s="27"/>
      <c r="OMN2" s="27"/>
      <c r="OMO2" s="27"/>
      <c r="OMP2" s="27"/>
      <c r="OMQ2" s="27"/>
      <c r="OMR2" s="27"/>
      <c r="OMS2" s="27"/>
      <c r="OMT2" s="27"/>
      <c r="OMU2" s="27"/>
      <c r="OMV2" s="27"/>
      <c r="OMW2" s="27"/>
      <c r="OMX2" s="27"/>
      <c r="OMY2" s="27"/>
      <c r="OMZ2" s="27"/>
      <c r="ONA2" s="27"/>
      <c r="ONB2" s="27"/>
      <c r="ONC2" s="27"/>
      <c r="OND2" s="27"/>
      <c r="ONE2" s="27"/>
      <c r="ONF2" s="27"/>
      <c r="ONG2" s="27"/>
      <c r="ONH2" s="27"/>
      <c r="ONI2" s="27"/>
      <c r="ONJ2" s="27"/>
      <c r="ONK2" s="27"/>
      <c r="ONL2" s="27"/>
      <c r="ONM2" s="27"/>
      <c r="ONN2" s="27"/>
      <c r="ONO2" s="27"/>
      <c r="ONP2" s="27"/>
      <c r="ONQ2" s="27"/>
      <c r="ONR2" s="27"/>
      <c r="ONS2" s="27"/>
      <c r="ONT2" s="27"/>
      <c r="ONU2" s="27"/>
      <c r="ONV2" s="27"/>
      <c r="ONW2" s="27"/>
      <c r="ONX2" s="27"/>
      <c r="ONY2" s="27"/>
      <c r="ONZ2" s="27"/>
      <c r="OOA2" s="27"/>
      <c r="OOB2" s="27"/>
      <c r="OOC2" s="27"/>
      <c r="OOD2" s="27"/>
      <c r="OOE2" s="27"/>
      <c r="OOF2" s="27"/>
      <c r="OOG2" s="27"/>
      <c r="OOH2" s="27"/>
      <c r="OOI2" s="27"/>
      <c r="OOJ2" s="27"/>
      <c r="OOK2" s="27"/>
      <c r="OOL2" s="27"/>
      <c r="OOM2" s="27"/>
      <c r="OON2" s="27"/>
      <c r="OOO2" s="27"/>
      <c r="OOP2" s="27"/>
      <c r="OOQ2" s="27"/>
      <c r="OOR2" s="27"/>
      <c r="OOS2" s="27"/>
      <c r="OOT2" s="27"/>
      <c r="OOU2" s="27"/>
      <c r="OOV2" s="27"/>
      <c r="OOW2" s="27"/>
      <c r="OOX2" s="27"/>
      <c r="OOY2" s="27"/>
      <c r="OOZ2" s="27"/>
      <c r="OPA2" s="27"/>
      <c r="OPB2" s="27"/>
      <c r="OPC2" s="27"/>
      <c r="OPD2" s="27"/>
      <c r="OPE2" s="27"/>
      <c r="OPF2" s="27"/>
      <c r="OPG2" s="27"/>
      <c r="OPH2" s="27"/>
      <c r="OPI2" s="27"/>
      <c r="OPJ2" s="27"/>
      <c r="OPK2" s="27"/>
      <c r="OPL2" s="27"/>
      <c r="OPM2" s="27"/>
      <c r="OPN2" s="27"/>
      <c r="OPO2" s="27"/>
      <c r="OPP2" s="27"/>
      <c r="OPQ2" s="27"/>
      <c r="OPR2" s="27"/>
      <c r="OPS2" s="27"/>
      <c r="OPT2" s="27"/>
      <c r="OPU2" s="27"/>
      <c r="OPV2" s="27"/>
      <c r="OPW2" s="27"/>
      <c r="OPX2" s="27"/>
      <c r="OPY2" s="27"/>
      <c r="OPZ2" s="27"/>
      <c r="OQA2" s="27"/>
      <c r="OQB2" s="27"/>
      <c r="OQC2" s="27"/>
      <c r="OQD2" s="27"/>
      <c r="OQE2" s="27"/>
      <c r="OQF2" s="27"/>
      <c r="OQG2" s="27"/>
      <c r="OQH2" s="27"/>
      <c r="OQI2" s="27"/>
      <c r="OQJ2" s="27"/>
      <c r="OQK2" s="27"/>
      <c r="OQL2" s="27"/>
      <c r="OQM2" s="27"/>
      <c r="OQN2" s="27"/>
      <c r="OQO2" s="27"/>
      <c r="OQP2" s="27"/>
      <c r="OQQ2" s="27"/>
      <c r="OQR2" s="27"/>
      <c r="OQS2" s="27"/>
      <c r="OQT2" s="27"/>
      <c r="OQU2" s="27"/>
      <c r="OQV2" s="27"/>
      <c r="OQW2" s="27"/>
      <c r="OQX2" s="27"/>
      <c r="OQY2" s="27"/>
      <c r="OQZ2" s="27"/>
      <c r="ORA2" s="27"/>
      <c r="ORB2" s="27"/>
      <c r="ORC2" s="27"/>
      <c r="ORD2" s="27"/>
      <c r="ORE2" s="27"/>
      <c r="ORF2" s="27"/>
      <c r="ORG2" s="27"/>
      <c r="ORH2" s="27"/>
      <c r="ORI2" s="27"/>
      <c r="ORJ2" s="27"/>
      <c r="ORK2" s="27"/>
      <c r="ORL2" s="27"/>
      <c r="ORM2" s="27"/>
      <c r="ORN2" s="27"/>
      <c r="ORO2" s="27"/>
      <c r="ORP2" s="27"/>
      <c r="ORQ2" s="27"/>
      <c r="ORR2" s="27"/>
      <c r="ORS2" s="27"/>
      <c r="ORT2" s="27"/>
      <c r="ORU2" s="27"/>
      <c r="ORV2" s="27"/>
      <c r="ORW2" s="27"/>
      <c r="ORX2" s="27"/>
      <c r="ORY2" s="27"/>
      <c r="ORZ2" s="27"/>
      <c r="OSA2" s="27"/>
      <c r="OSB2" s="27"/>
      <c r="OSC2" s="27"/>
      <c r="OSD2" s="27"/>
      <c r="OSE2" s="27"/>
      <c r="OSF2" s="27"/>
      <c r="OSG2" s="27"/>
      <c r="OSH2" s="27"/>
      <c r="OSI2" s="27"/>
      <c r="OSJ2" s="27"/>
      <c r="OSK2" s="27"/>
      <c r="OSL2" s="27"/>
      <c r="OSM2" s="27"/>
      <c r="OSN2" s="27"/>
      <c r="OSO2" s="27"/>
      <c r="OSP2" s="27"/>
      <c r="OSQ2" s="27"/>
      <c r="OSR2" s="27"/>
      <c r="OSS2" s="27"/>
      <c r="OST2" s="27"/>
      <c r="OSU2" s="27"/>
      <c r="OSV2" s="27"/>
      <c r="OSW2" s="27"/>
      <c r="OSX2" s="27"/>
      <c r="OSY2" s="27"/>
      <c r="OSZ2" s="27"/>
      <c r="OTA2" s="27"/>
      <c r="OTB2" s="27"/>
      <c r="OTC2" s="27"/>
      <c r="OTD2" s="27"/>
      <c r="OTE2" s="27"/>
      <c r="OTF2" s="27"/>
      <c r="OTG2" s="27"/>
      <c r="OTH2" s="27"/>
      <c r="OTI2" s="27"/>
      <c r="OTJ2" s="27"/>
      <c r="OTK2" s="27"/>
      <c r="OTL2" s="27"/>
      <c r="OTM2" s="27"/>
      <c r="OTN2" s="27"/>
      <c r="OTO2" s="27"/>
      <c r="OTP2" s="27"/>
      <c r="OTQ2" s="27"/>
      <c r="OTR2" s="27"/>
      <c r="OTS2" s="27"/>
      <c r="OTT2" s="27"/>
      <c r="OTU2" s="27"/>
      <c r="OTV2" s="27"/>
      <c r="OTW2" s="27"/>
      <c r="OTX2" s="27"/>
      <c r="OTY2" s="27"/>
      <c r="OTZ2" s="27"/>
      <c r="OUA2" s="27"/>
      <c r="OUB2" s="27"/>
      <c r="OUC2" s="27"/>
      <c r="OUD2" s="27"/>
      <c r="OUE2" s="27"/>
      <c r="OUF2" s="27"/>
      <c r="OUG2" s="27"/>
      <c r="OUH2" s="27"/>
      <c r="OUI2" s="27"/>
      <c r="OUJ2" s="27"/>
      <c r="OUK2" s="27"/>
      <c r="OUL2" s="27"/>
      <c r="OUM2" s="27"/>
      <c r="OUN2" s="27"/>
      <c r="OUO2" s="27"/>
      <c r="OUP2" s="27"/>
      <c r="OUQ2" s="27"/>
      <c r="OUR2" s="27"/>
      <c r="OUS2" s="27"/>
      <c r="OUT2" s="27"/>
      <c r="OUU2" s="27"/>
      <c r="OUV2" s="27"/>
      <c r="OUW2" s="27"/>
      <c r="OUX2" s="27"/>
      <c r="OUY2" s="27"/>
      <c r="OUZ2" s="27"/>
      <c r="OVA2" s="27"/>
      <c r="OVB2" s="27"/>
      <c r="OVC2" s="27"/>
      <c r="OVD2" s="27"/>
      <c r="OVE2" s="27"/>
      <c r="OVF2" s="27"/>
      <c r="OVG2" s="27"/>
      <c r="OVH2" s="27"/>
      <c r="OVI2" s="27"/>
      <c r="OVJ2" s="27"/>
      <c r="OVK2" s="27"/>
      <c r="OVL2" s="27"/>
      <c r="OVM2" s="27"/>
      <c r="OVN2" s="27"/>
      <c r="OVO2" s="27"/>
      <c r="OVP2" s="27"/>
      <c r="OVQ2" s="27"/>
      <c r="OVR2" s="27"/>
      <c r="OVS2" s="27"/>
      <c r="OVT2" s="27"/>
      <c r="OVU2" s="27"/>
      <c r="OVV2" s="27"/>
      <c r="OVW2" s="27"/>
      <c r="OVX2" s="27"/>
      <c r="OVY2" s="27"/>
      <c r="OVZ2" s="27"/>
      <c r="OWA2" s="27"/>
      <c r="OWB2" s="27"/>
      <c r="OWC2" s="27"/>
      <c r="OWD2" s="27"/>
      <c r="OWE2" s="27"/>
      <c r="OWF2" s="27"/>
      <c r="OWG2" s="27"/>
      <c r="OWH2" s="27"/>
      <c r="OWI2" s="27"/>
      <c r="OWJ2" s="27"/>
      <c r="OWK2" s="27"/>
      <c r="OWL2" s="27"/>
      <c r="OWM2" s="27"/>
      <c r="OWN2" s="27"/>
      <c r="OWO2" s="27"/>
      <c r="OWP2" s="27"/>
      <c r="OWQ2" s="27"/>
      <c r="OWR2" s="27"/>
      <c r="OWS2" s="27"/>
      <c r="OWT2" s="27"/>
      <c r="OWU2" s="27"/>
      <c r="OWV2" s="27"/>
      <c r="OWW2" s="27"/>
      <c r="OWX2" s="27"/>
      <c r="OWY2" s="27"/>
      <c r="OWZ2" s="27"/>
      <c r="OXA2" s="27"/>
      <c r="OXB2" s="27"/>
      <c r="OXC2" s="27"/>
      <c r="OXD2" s="27"/>
      <c r="OXE2" s="27"/>
      <c r="OXF2" s="27"/>
      <c r="OXG2" s="27"/>
      <c r="OXH2" s="27"/>
      <c r="OXI2" s="27"/>
      <c r="OXJ2" s="27"/>
      <c r="OXK2" s="27"/>
      <c r="OXL2" s="27"/>
      <c r="OXM2" s="27"/>
      <c r="OXN2" s="27"/>
      <c r="OXO2" s="27"/>
      <c r="OXP2" s="27"/>
      <c r="OXQ2" s="27"/>
      <c r="OXR2" s="27"/>
      <c r="OXS2" s="27"/>
      <c r="OXT2" s="27"/>
      <c r="OXU2" s="27"/>
      <c r="OXV2" s="27"/>
      <c r="OXW2" s="27"/>
      <c r="OXX2" s="27"/>
      <c r="OXY2" s="27"/>
      <c r="OXZ2" s="27"/>
      <c r="OYA2" s="27"/>
      <c r="OYB2" s="27"/>
      <c r="OYC2" s="27"/>
      <c r="OYD2" s="27"/>
      <c r="OYE2" s="27"/>
      <c r="OYF2" s="27"/>
      <c r="OYG2" s="27"/>
      <c r="OYH2" s="27"/>
      <c r="OYI2" s="27"/>
      <c r="OYJ2" s="27"/>
      <c r="OYK2" s="27"/>
      <c r="OYL2" s="27"/>
      <c r="OYM2" s="27"/>
      <c r="OYN2" s="27"/>
      <c r="OYO2" s="27"/>
      <c r="OYP2" s="27"/>
      <c r="OYQ2" s="27"/>
      <c r="OYR2" s="27"/>
      <c r="OYS2" s="27"/>
      <c r="OYT2" s="27"/>
      <c r="OYU2" s="27"/>
      <c r="OYV2" s="27"/>
      <c r="OYW2" s="27"/>
      <c r="OYX2" s="27"/>
      <c r="OYY2" s="27"/>
      <c r="OYZ2" s="27"/>
      <c r="OZA2" s="27"/>
      <c r="OZB2" s="27"/>
      <c r="OZC2" s="27"/>
      <c r="OZD2" s="27"/>
      <c r="OZE2" s="27"/>
      <c r="OZF2" s="27"/>
      <c r="OZG2" s="27"/>
      <c r="OZH2" s="27"/>
      <c r="OZI2" s="27"/>
      <c r="OZJ2" s="27"/>
      <c r="OZK2" s="27"/>
      <c r="OZL2" s="27"/>
      <c r="OZM2" s="27"/>
      <c r="OZN2" s="27"/>
      <c r="OZO2" s="27"/>
      <c r="OZP2" s="27"/>
      <c r="OZQ2" s="27"/>
      <c r="OZR2" s="27"/>
      <c r="OZS2" s="27"/>
      <c r="OZT2" s="27"/>
      <c r="OZU2" s="27"/>
      <c r="OZV2" s="27"/>
      <c r="OZW2" s="27"/>
      <c r="OZX2" s="27"/>
      <c r="OZY2" s="27"/>
      <c r="OZZ2" s="27"/>
      <c r="PAA2" s="27"/>
      <c r="PAB2" s="27"/>
      <c r="PAC2" s="27"/>
      <c r="PAD2" s="27"/>
      <c r="PAE2" s="27"/>
      <c r="PAF2" s="27"/>
      <c r="PAG2" s="27"/>
      <c r="PAH2" s="27"/>
      <c r="PAI2" s="27"/>
      <c r="PAJ2" s="27"/>
      <c r="PAK2" s="27"/>
      <c r="PAL2" s="27"/>
      <c r="PAM2" s="27"/>
      <c r="PAN2" s="27"/>
      <c r="PAO2" s="27"/>
      <c r="PAP2" s="27"/>
      <c r="PAQ2" s="27"/>
      <c r="PAR2" s="27"/>
      <c r="PAS2" s="27"/>
      <c r="PAT2" s="27"/>
      <c r="PAU2" s="27"/>
      <c r="PAV2" s="27"/>
      <c r="PAW2" s="27"/>
      <c r="PAX2" s="27"/>
      <c r="PAY2" s="27"/>
      <c r="PAZ2" s="27"/>
      <c r="PBA2" s="27"/>
      <c r="PBB2" s="27"/>
      <c r="PBC2" s="27"/>
      <c r="PBD2" s="27"/>
      <c r="PBE2" s="27"/>
      <c r="PBF2" s="27"/>
      <c r="PBG2" s="27"/>
      <c r="PBH2" s="27"/>
      <c r="PBI2" s="27"/>
      <c r="PBJ2" s="27"/>
      <c r="PBK2" s="27"/>
      <c r="PBL2" s="27"/>
      <c r="PBM2" s="27"/>
      <c r="PBN2" s="27"/>
      <c r="PBO2" s="27"/>
      <c r="PBP2" s="27"/>
      <c r="PBQ2" s="27"/>
      <c r="PBR2" s="27"/>
      <c r="PBS2" s="27"/>
      <c r="PBT2" s="27"/>
      <c r="PBU2" s="27"/>
      <c r="PBV2" s="27"/>
      <c r="PBW2" s="27"/>
      <c r="PBX2" s="27"/>
      <c r="PBY2" s="27"/>
      <c r="PBZ2" s="27"/>
      <c r="PCA2" s="27"/>
      <c r="PCB2" s="27"/>
      <c r="PCC2" s="27"/>
      <c r="PCD2" s="27"/>
      <c r="PCE2" s="27"/>
      <c r="PCF2" s="27"/>
      <c r="PCG2" s="27"/>
      <c r="PCH2" s="27"/>
      <c r="PCI2" s="27"/>
      <c r="PCJ2" s="27"/>
      <c r="PCK2" s="27"/>
      <c r="PCL2" s="27"/>
      <c r="PCM2" s="27"/>
      <c r="PCN2" s="27"/>
      <c r="PCO2" s="27"/>
      <c r="PCP2" s="27"/>
      <c r="PCQ2" s="27"/>
      <c r="PCR2" s="27"/>
      <c r="PCS2" s="27"/>
      <c r="PCT2" s="27"/>
      <c r="PCU2" s="27"/>
      <c r="PCV2" s="27"/>
      <c r="PCW2" s="27"/>
      <c r="PCX2" s="27"/>
      <c r="PCY2" s="27"/>
      <c r="PCZ2" s="27"/>
      <c r="PDA2" s="27"/>
      <c r="PDB2" s="27"/>
      <c r="PDC2" s="27"/>
      <c r="PDD2" s="27"/>
      <c r="PDE2" s="27"/>
      <c r="PDF2" s="27"/>
      <c r="PDG2" s="27"/>
      <c r="PDH2" s="27"/>
      <c r="PDI2" s="27"/>
      <c r="PDJ2" s="27"/>
      <c r="PDK2" s="27"/>
      <c r="PDL2" s="27"/>
      <c r="PDM2" s="27"/>
      <c r="PDN2" s="27"/>
      <c r="PDO2" s="27"/>
      <c r="PDP2" s="27"/>
      <c r="PDQ2" s="27"/>
      <c r="PDR2" s="27"/>
      <c r="PDS2" s="27"/>
      <c r="PDT2" s="27"/>
      <c r="PDU2" s="27"/>
      <c r="PDV2" s="27"/>
      <c r="PDW2" s="27"/>
      <c r="PDX2" s="27"/>
      <c r="PDY2" s="27"/>
      <c r="PDZ2" s="27"/>
      <c r="PEA2" s="27"/>
      <c r="PEB2" s="27"/>
      <c r="PEC2" s="27"/>
      <c r="PED2" s="27"/>
      <c r="PEE2" s="27"/>
      <c r="PEF2" s="27"/>
      <c r="PEG2" s="27"/>
      <c r="PEH2" s="27"/>
      <c r="PEI2" s="27"/>
      <c r="PEJ2" s="27"/>
      <c r="PEK2" s="27"/>
      <c r="PEL2" s="27"/>
      <c r="PEM2" s="27"/>
      <c r="PEN2" s="27"/>
      <c r="PEO2" s="27"/>
      <c r="PEP2" s="27"/>
      <c r="PEQ2" s="27"/>
      <c r="PER2" s="27"/>
      <c r="PES2" s="27"/>
      <c r="PET2" s="27"/>
      <c r="PEU2" s="27"/>
      <c r="PEV2" s="27"/>
      <c r="PEW2" s="27"/>
      <c r="PEX2" s="27"/>
      <c r="PEY2" s="27"/>
      <c r="PEZ2" s="27"/>
      <c r="PFA2" s="27"/>
      <c r="PFB2" s="27"/>
      <c r="PFC2" s="27"/>
      <c r="PFD2" s="27"/>
      <c r="PFE2" s="27"/>
      <c r="PFF2" s="27"/>
      <c r="PFG2" s="27"/>
      <c r="PFH2" s="27"/>
      <c r="PFI2" s="27"/>
      <c r="PFJ2" s="27"/>
      <c r="PFK2" s="27"/>
      <c r="PFL2" s="27"/>
      <c r="PFM2" s="27"/>
      <c r="PFN2" s="27"/>
      <c r="PFO2" s="27"/>
      <c r="PFP2" s="27"/>
      <c r="PFQ2" s="27"/>
      <c r="PFR2" s="27"/>
      <c r="PFS2" s="27"/>
      <c r="PFT2" s="27"/>
      <c r="PFU2" s="27"/>
      <c r="PFV2" s="27"/>
      <c r="PFW2" s="27"/>
      <c r="PFX2" s="27"/>
      <c r="PFY2" s="27"/>
      <c r="PFZ2" s="27"/>
      <c r="PGA2" s="27"/>
      <c r="PGB2" s="27"/>
      <c r="PGC2" s="27"/>
      <c r="PGD2" s="27"/>
      <c r="PGE2" s="27"/>
      <c r="PGF2" s="27"/>
      <c r="PGG2" s="27"/>
      <c r="PGH2" s="27"/>
      <c r="PGI2" s="27"/>
      <c r="PGJ2" s="27"/>
      <c r="PGK2" s="27"/>
      <c r="PGL2" s="27"/>
      <c r="PGM2" s="27"/>
      <c r="PGN2" s="27"/>
      <c r="PGO2" s="27"/>
      <c r="PGP2" s="27"/>
      <c r="PGQ2" s="27"/>
      <c r="PGR2" s="27"/>
      <c r="PGS2" s="27"/>
      <c r="PGT2" s="27"/>
      <c r="PGU2" s="27"/>
      <c r="PGV2" s="27"/>
      <c r="PGW2" s="27"/>
      <c r="PGX2" s="27"/>
      <c r="PGY2" s="27"/>
      <c r="PGZ2" s="27"/>
      <c r="PHA2" s="27"/>
      <c r="PHB2" s="27"/>
      <c r="PHC2" s="27"/>
      <c r="PHD2" s="27"/>
      <c r="PHE2" s="27"/>
      <c r="PHF2" s="27"/>
      <c r="PHG2" s="27"/>
      <c r="PHH2" s="27"/>
      <c r="PHI2" s="27"/>
      <c r="PHJ2" s="27"/>
      <c r="PHK2" s="27"/>
      <c r="PHL2" s="27"/>
      <c r="PHM2" s="27"/>
      <c r="PHN2" s="27"/>
      <c r="PHO2" s="27"/>
      <c r="PHP2" s="27"/>
      <c r="PHQ2" s="27"/>
      <c r="PHR2" s="27"/>
      <c r="PHS2" s="27"/>
      <c r="PHT2" s="27"/>
      <c r="PHU2" s="27"/>
      <c r="PHV2" s="27"/>
      <c r="PHW2" s="27"/>
      <c r="PHX2" s="27"/>
      <c r="PHY2" s="27"/>
      <c r="PHZ2" s="27"/>
      <c r="PIA2" s="27"/>
      <c r="PIB2" s="27"/>
      <c r="PIC2" s="27"/>
      <c r="PID2" s="27"/>
      <c r="PIE2" s="27"/>
      <c r="PIF2" s="27"/>
      <c r="PIG2" s="27"/>
      <c r="PIH2" s="27"/>
      <c r="PII2" s="27"/>
      <c r="PIJ2" s="27"/>
      <c r="PIK2" s="27"/>
      <c r="PIL2" s="27"/>
      <c r="PIM2" s="27"/>
      <c r="PIN2" s="27"/>
      <c r="PIO2" s="27"/>
      <c r="PIP2" s="27"/>
      <c r="PIQ2" s="27"/>
      <c r="PIR2" s="27"/>
      <c r="PIS2" s="27"/>
      <c r="PIT2" s="27"/>
      <c r="PIU2" s="27"/>
      <c r="PIV2" s="27"/>
      <c r="PIW2" s="27"/>
      <c r="PIX2" s="27"/>
      <c r="PIY2" s="27"/>
      <c r="PIZ2" s="27"/>
      <c r="PJA2" s="27"/>
      <c r="PJB2" s="27"/>
      <c r="PJC2" s="27"/>
      <c r="PJD2" s="27"/>
      <c r="PJE2" s="27"/>
      <c r="PJF2" s="27"/>
      <c r="PJG2" s="27"/>
      <c r="PJH2" s="27"/>
      <c r="PJI2" s="27"/>
      <c r="PJJ2" s="27"/>
      <c r="PJK2" s="27"/>
      <c r="PJL2" s="27"/>
      <c r="PJM2" s="27"/>
      <c r="PJN2" s="27"/>
      <c r="PJO2" s="27"/>
      <c r="PJP2" s="27"/>
      <c r="PJQ2" s="27"/>
      <c r="PJR2" s="27"/>
      <c r="PJS2" s="27"/>
      <c r="PJT2" s="27"/>
      <c r="PJU2" s="27"/>
      <c r="PJV2" s="27"/>
      <c r="PJW2" s="27"/>
      <c r="PJX2" s="27"/>
      <c r="PJY2" s="27"/>
      <c r="PJZ2" s="27"/>
      <c r="PKA2" s="27"/>
      <c r="PKB2" s="27"/>
      <c r="PKC2" s="27"/>
      <c r="PKD2" s="27"/>
      <c r="PKE2" s="27"/>
      <c r="PKF2" s="27"/>
      <c r="PKG2" s="27"/>
      <c r="PKH2" s="27"/>
      <c r="PKI2" s="27"/>
      <c r="PKJ2" s="27"/>
      <c r="PKK2" s="27"/>
      <c r="PKL2" s="27"/>
      <c r="PKM2" s="27"/>
      <c r="PKN2" s="27"/>
      <c r="PKO2" s="27"/>
      <c r="PKP2" s="27"/>
      <c r="PKQ2" s="27"/>
      <c r="PKR2" s="27"/>
      <c r="PKS2" s="27"/>
      <c r="PKT2" s="27"/>
      <c r="PKU2" s="27"/>
      <c r="PKV2" s="27"/>
      <c r="PKW2" s="27"/>
      <c r="PKX2" s="27"/>
      <c r="PKY2" s="27"/>
      <c r="PKZ2" s="27"/>
      <c r="PLA2" s="27"/>
      <c r="PLB2" s="27"/>
      <c r="PLC2" s="27"/>
      <c r="PLD2" s="27"/>
      <c r="PLE2" s="27"/>
      <c r="PLF2" s="27"/>
      <c r="PLG2" s="27"/>
      <c r="PLH2" s="27"/>
      <c r="PLI2" s="27"/>
      <c r="PLJ2" s="27"/>
      <c r="PLK2" s="27"/>
      <c r="PLL2" s="27"/>
      <c r="PLM2" s="27"/>
      <c r="PLN2" s="27"/>
      <c r="PLO2" s="27"/>
      <c r="PLP2" s="27"/>
      <c r="PLQ2" s="27"/>
      <c r="PLR2" s="27"/>
      <c r="PLS2" s="27"/>
      <c r="PLT2" s="27"/>
      <c r="PLU2" s="27"/>
      <c r="PLV2" s="27"/>
      <c r="PLW2" s="27"/>
      <c r="PLX2" s="27"/>
      <c r="PLY2" s="27"/>
      <c r="PLZ2" s="27"/>
      <c r="PMA2" s="27"/>
      <c r="PMB2" s="27"/>
      <c r="PMC2" s="27"/>
      <c r="PMD2" s="27"/>
      <c r="PME2" s="27"/>
      <c r="PMF2" s="27"/>
      <c r="PMG2" s="27"/>
      <c r="PMH2" s="27"/>
      <c r="PMI2" s="27"/>
      <c r="PMJ2" s="27"/>
      <c r="PMK2" s="27"/>
      <c r="PML2" s="27"/>
      <c r="PMM2" s="27"/>
      <c r="PMN2" s="27"/>
      <c r="PMO2" s="27"/>
      <c r="PMP2" s="27"/>
      <c r="PMQ2" s="27"/>
      <c r="PMR2" s="27"/>
      <c r="PMS2" s="27"/>
      <c r="PMT2" s="27"/>
      <c r="PMU2" s="27"/>
      <c r="PMV2" s="27"/>
      <c r="PMW2" s="27"/>
      <c r="PMX2" s="27"/>
      <c r="PMY2" s="27"/>
      <c r="PMZ2" s="27"/>
      <c r="PNA2" s="27"/>
      <c r="PNB2" s="27"/>
      <c r="PNC2" s="27"/>
      <c r="PND2" s="27"/>
      <c r="PNE2" s="27"/>
      <c r="PNF2" s="27"/>
      <c r="PNG2" s="27"/>
      <c r="PNH2" s="27"/>
      <c r="PNI2" s="27"/>
      <c r="PNJ2" s="27"/>
      <c r="PNK2" s="27"/>
      <c r="PNL2" s="27"/>
      <c r="PNM2" s="27"/>
      <c r="PNN2" s="27"/>
      <c r="PNO2" s="27"/>
      <c r="PNP2" s="27"/>
      <c r="PNQ2" s="27"/>
      <c r="PNR2" s="27"/>
      <c r="PNS2" s="27"/>
      <c r="PNT2" s="27"/>
      <c r="PNU2" s="27"/>
      <c r="PNV2" s="27"/>
      <c r="PNW2" s="27"/>
      <c r="PNX2" s="27"/>
      <c r="PNY2" s="27"/>
      <c r="PNZ2" s="27"/>
      <c r="POA2" s="27"/>
      <c r="POB2" s="27"/>
      <c r="POC2" s="27"/>
      <c r="POD2" s="27"/>
      <c r="POE2" s="27"/>
      <c r="POF2" s="27"/>
      <c r="POG2" s="27"/>
      <c r="POH2" s="27"/>
      <c r="POI2" s="27"/>
      <c r="POJ2" s="27"/>
      <c r="POK2" s="27"/>
      <c r="POL2" s="27"/>
      <c r="POM2" s="27"/>
      <c r="PON2" s="27"/>
      <c r="POO2" s="27"/>
      <c r="POP2" s="27"/>
      <c r="POQ2" s="27"/>
      <c r="POR2" s="27"/>
      <c r="POS2" s="27"/>
      <c r="POT2" s="27"/>
      <c r="POU2" s="27"/>
      <c r="POV2" s="27"/>
      <c r="POW2" s="27"/>
      <c r="POX2" s="27"/>
      <c r="POY2" s="27"/>
      <c r="POZ2" s="27"/>
      <c r="PPA2" s="27"/>
      <c r="PPB2" s="27"/>
      <c r="PPC2" s="27"/>
      <c r="PPD2" s="27"/>
      <c r="PPE2" s="27"/>
      <c r="PPF2" s="27"/>
      <c r="PPG2" s="27"/>
      <c r="PPH2" s="27"/>
      <c r="PPI2" s="27"/>
      <c r="PPJ2" s="27"/>
      <c r="PPK2" s="27"/>
      <c r="PPL2" s="27"/>
      <c r="PPM2" s="27"/>
      <c r="PPN2" s="27"/>
      <c r="PPO2" s="27"/>
      <c r="PPP2" s="27"/>
      <c r="PPQ2" s="27"/>
      <c r="PPR2" s="27"/>
      <c r="PPS2" s="27"/>
      <c r="PPT2" s="27"/>
      <c r="PPU2" s="27"/>
      <c r="PPV2" s="27"/>
      <c r="PPW2" s="27"/>
      <c r="PPX2" s="27"/>
      <c r="PPY2" s="27"/>
      <c r="PPZ2" s="27"/>
      <c r="PQA2" s="27"/>
      <c r="PQB2" s="27"/>
      <c r="PQC2" s="27"/>
      <c r="PQD2" s="27"/>
      <c r="PQE2" s="27"/>
      <c r="PQF2" s="27"/>
      <c r="PQG2" s="27"/>
      <c r="PQH2" s="27"/>
      <c r="PQI2" s="27"/>
      <c r="PQJ2" s="27"/>
      <c r="PQK2" s="27"/>
      <c r="PQL2" s="27"/>
      <c r="PQM2" s="27"/>
      <c r="PQN2" s="27"/>
      <c r="PQO2" s="27"/>
      <c r="PQP2" s="27"/>
      <c r="PQQ2" s="27"/>
      <c r="PQR2" s="27"/>
      <c r="PQS2" s="27"/>
      <c r="PQT2" s="27"/>
      <c r="PQU2" s="27"/>
      <c r="PQV2" s="27"/>
      <c r="PQW2" s="27"/>
      <c r="PQX2" s="27"/>
      <c r="PQY2" s="27"/>
      <c r="PQZ2" s="27"/>
      <c r="PRA2" s="27"/>
      <c r="PRB2" s="27"/>
      <c r="PRC2" s="27"/>
      <c r="PRD2" s="27"/>
      <c r="PRE2" s="27"/>
      <c r="PRF2" s="27"/>
      <c r="PRG2" s="27"/>
      <c r="PRH2" s="27"/>
      <c r="PRI2" s="27"/>
      <c r="PRJ2" s="27"/>
      <c r="PRK2" s="27"/>
      <c r="PRL2" s="27"/>
      <c r="PRM2" s="27"/>
      <c r="PRN2" s="27"/>
      <c r="PRO2" s="27"/>
      <c r="PRP2" s="27"/>
      <c r="PRQ2" s="27"/>
      <c r="PRR2" s="27"/>
      <c r="PRS2" s="27"/>
      <c r="PRT2" s="27"/>
      <c r="PRU2" s="27"/>
      <c r="PRV2" s="27"/>
      <c r="PRW2" s="27"/>
      <c r="PRX2" s="27"/>
      <c r="PRY2" s="27"/>
      <c r="PRZ2" s="27"/>
      <c r="PSA2" s="27"/>
      <c r="PSB2" s="27"/>
      <c r="PSC2" s="27"/>
      <c r="PSD2" s="27"/>
      <c r="PSE2" s="27"/>
      <c r="PSF2" s="27"/>
      <c r="PSG2" s="27"/>
      <c r="PSH2" s="27"/>
      <c r="PSI2" s="27"/>
      <c r="PSJ2" s="27"/>
      <c r="PSK2" s="27"/>
      <c r="PSL2" s="27"/>
      <c r="PSM2" s="27"/>
      <c r="PSN2" s="27"/>
      <c r="PSO2" s="27"/>
      <c r="PSP2" s="27"/>
      <c r="PSQ2" s="27"/>
      <c r="PSR2" s="27"/>
      <c r="PSS2" s="27"/>
      <c r="PST2" s="27"/>
      <c r="PSU2" s="27"/>
      <c r="PSV2" s="27"/>
      <c r="PSW2" s="27"/>
      <c r="PSX2" s="27"/>
      <c r="PSY2" s="27"/>
      <c r="PSZ2" s="27"/>
      <c r="PTA2" s="27"/>
      <c r="PTB2" s="27"/>
      <c r="PTC2" s="27"/>
      <c r="PTD2" s="27"/>
      <c r="PTE2" s="27"/>
      <c r="PTF2" s="27"/>
      <c r="PTG2" s="27"/>
      <c r="PTH2" s="27"/>
      <c r="PTI2" s="27"/>
      <c r="PTJ2" s="27"/>
      <c r="PTK2" s="27"/>
      <c r="PTL2" s="27"/>
      <c r="PTM2" s="27"/>
      <c r="PTN2" s="27"/>
      <c r="PTO2" s="27"/>
      <c r="PTP2" s="27"/>
      <c r="PTQ2" s="27"/>
      <c r="PTR2" s="27"/>
      <c r="PTS2" s="27"/>
      <c r="PTT2" s="27"/>
      <c r="PTU2" s="27"/>
      <c r="PTV2" s="27"/>
      <c r="PTW2" s="27"/>
      <c r="PTX2" s="27"/>
      <c r="PTY2" s="27"/>
      <c r="PTZ2" s="27"/>
      <c r="PUA2" s="27"/>
      <c r="PUB2" s="27"/>
      <c r="PUC2" s="27"/>
      <c r="PUD2" s="27"/>
      <c r="PUE2" s="27"/>
      <c r="PUF2" s="27"/>
      <c r="PUG2" s="27"/>
      <c r="PUH2" s="27"/>
      <c r="PUI2" s="27"/>
      <c r="PUJ2" s="27"/>
      <c r="PUK2" s="27"/>
      <c r="PUL2" s="27"/>
      <c r="PUM2" s="27"/>
      <c r="PUN2" s="27"/>
      <c r="PUO2" s="27"/>
      <c r="PUP2" s="27"/>
      <c r="PUQ2" s="27"/>
      <c r="PUR2" s="27"/>
      <c r="PUS2" s="27"/>
      <c r="PUT2" s="27"/>
      <c r="PUU2" s="27"/>
      <c r="PUV2" s="27"/>
      <c r="PUW2" s="27"/>
      <c r="PUX2" s="27"/>
      <c r="PUY2" s="27"/>
      <c r="PUZ2" s="27"/>
      <c r="PVA2" s="27"/>
      <c r="PVB2" s="27"/>
      <c r="PVC2" s="27"/>
      <c r="PVD2" s="27"/>
      <c r="PVE2" s="27"/>
      <c r="PVF2" s="27"/>
      <c r="PVG2" s="27"/>
      <c r="PVH2" s="27"/>
      <c r="PVI2" s="27"/>
      <c r="PVJ2" s="27"/>
      <c r="PVK2" s="27"/>
      <c r="PVL2" s="27"/>
      <c r="PVM2" s="27"/>
      <c r="PVN2" s="27"/>
      <c r="PVO2" s="27"/>
      <c r="PVP2" s="27"/>
      <c r="PVQ2" s="27"/>
      <c r="PVR2" s="27"/>
      <c r="PVS2" s="27"/>
      <c r="PVT2" s="27"/>
      <c r="PVU2" s="27"/>
      <c r="PVV2" s="27"/>
      <c r="PVW2" s="27"/>
      <c r="PVX2" s="27"/>
      <c r="PVY2" s="27"/>
      <c r="PVZ2" s="27"/>
      <c r="PWA2" s="27"/>
      <c r="PWB2" s="27"/>
      <c r="PWC2" s="27"/>
      <c r="PWD2" s="27"/>
      <c r="PWE2" s="27"/>
      <c r="PWF2" s="27"/>
      <c r="PWG2" s="27"/>
      <c r="PWH2" s="27"/>
      <c r="PWI2" s="27"/>
      <c r="PWJ2" s="27"/>
      <c r="PWK2" s="27"/>
      <c r="PWL2" s="27"/>
      <c r="PWM2" s="27"/>
      <c r="PWN2" s="27"/>
      <c r="PWO2" s="27"/>
      <c r="PWP2" s="27"/>
      <c r="PWQ2" s="27"/>
      <c r="PWR2" s="27"/>
      <c r="PWS2" s="27"/>
      <c r="PWT2" s="27"/>
      <c r="PWU2" s="27"/>
      <c r="PWV2" s="27"/>
      <c r="PWW2" s="27"/>
      <c r="PWX2" s="27"/>
      <c r="PWY2" s="27"/>
      <c r="PWZ2" s="27"/>
      <c r="PXA2" s="27"/>
      <c r="PXB2" s="27"/>
      <c r="PXC2" s="27"/>
      <c r="PXD2" s="27"/>
      <c r="PXE2" s="27"/>
      <c r="PXF2" s="27"/>
      <c r="PXG2" s="27"/>
      <c r="PXH2" s="27"/>
      <c r="PXI2" s="27"/>
      <c r="PXJ2" s="27"/>
      <c r="PXK2" s="27"/>
      <c r="PXL2" s="27"/>
      <c r="PXM2" s="27"/>
      <c r="PXN2" s="27"/>
      <c r="PXO2" s="27"/>
      <c r="PXP2" s="27"/>
      <c r="PXQ2" s="27"/>
      <c r="PXR2" s="27"/>
      <c r="PXS2" s="27"/>
      <c r="PXT2" s="27"/>
      <c r="PXU2" s="27"/>
      <c r="PXV2" s="27"/>
      <c r="PXW2" s="27"/>
      <c r="PXX2" s="27"/>
      <c r="PXY2" s="27"/>
      <c r="PXZ2" s="27"/>
      <c r="PYA2" s="27"/>
      <c r="PYB2" s="27"/>
      <c r="PYC2" s="27"/>
      <c r="PYD2" s="27"/>
      <c r="PYE2" s="27"/>
      <c r="PYF2" s="27"/>
      <c r="PYG2" s="27"/>
      <c r="PYH2" s="27"/>
      <c r="PYI2" s="27"/>
      <c r="PYJ2" s="27"/>
      <c r="PYK2" s="27"/>
      <c r="PYL2" s="27"/>
      <c r="PYM2" s="27"/>
      <c r="PYN2" s="27"/>
      <c r="PYO2" s="27"/>
      <c r="PYP2" s="27"/>
      <c r="PYQ2" s="27"/>
      <c r="PYR2" s="27"/>
      <c r="PYS2" s="27"/>
      <c r="PYT2" s="27"/>
      <c r="PYU2" s="27"/>
      <c r="PYV2" s="27"/>
      <c r="PYW2" s="27"/>
      <c r="PYX2" s="27"/>
      <c r="PYY2" s="27"/>
      <c r="PYZ2" s="27"/>
      <c r="PZA2" s="27"/>
      <c r="PZB2" s="27"/>
      <c r="PZC2" s="27"/>
      <c r="PZD2" s="27"/>
      <c r="PZE2" s="27"/>
      <c r="PZF2" s="27"/>
      <c r="PZG2" s="27"/>
      <c r="PZH2" s="27"/>
      <c r="PZI2" s="27"/>
      <c r="PZJ2" s="27"/>
      <c r="PZK2" s="27"/>
      <c r="PZL2" s="27"/>
      <c r="PZM2" s="27"/>
      <c r="PZN2" s="27"/>
      <c r="PZO2" s="27"/>
      <c r="PZP2" s="27"/>
      <c r="PZQ2" s="27"/>
      <c r="PZR2" s="27"/>
      <c r="PZS2" s="27"/>
      <c r="PZT2" s="27"/>
      <c r="PZU2" s="27"/>
      <c r="PZV2" s="27"/>
      <c r="PZW2" s="27"/>
      <c r="PZX2" s="27"/>
      <c r="PZY2" s="27"/>
      <c r="PZZ2" s="27"/>
      <c r="QAA2" s="27"/>
      <c r="QAB2" s="27"/>
      <c r="QAC2" s="27"/>
      <c r="QAD2" s="27"/>
      <c r="QAE2" s="27"/>
      <c r="QAF2" s="27"/>
      <c r="QAG2" s="27"/>
      <c r="QAH2" s="27"/>
      <c r="QAI2" s="27"/>
      <c r="QAJ2" s="27"/>
      <c r="QAK2" s="27"/>
      <c r="QAL2" s="27"/>
      <c r="QAM2" s="27"/>
      <c r="QAN2" s="27"/>
      <c r="QAO2" s="27"/>
      <c r="QAP2" s="27"/>
      <c r="QAQ2" s="27"/>
      <c r="QAR2" s="27"/>
      <c r="QAS2" s="27"/>
      <c r="QAT2" s="27"/>
      <c r="QAU2" s="27"/>
      <c r="QAV2" s="27"/>
      <c r="QAW2" s="27"/>
      <c r="QAX2" s="27"/>
      <c r="QAY2" s="27"/>
      <c r="QAZ2" s="27"/>
      <c r="QBA2" s="27"/>
      <c r="QBB2" s="27"/>
      <c r="QBC2" s="27"/>
      <c r="QBD2" s="27"/>
      <c r="QBE2" s="27"/>
      <c r="QBF2" s="27"/>
      <c r="QBG2" s="27"/>
      <c r="QBH2" s="27"/>
      <c r="QBI2" s="27"/>
      <c r="QBJ2" s="27"/>
      <c r="QBK2" s="27"/>
      <c r="QBL2" s="27"/>
      <c r="QBM2" s="27"/>
      <c r="QBN2" s="27"/>
      <c r="QBO2" s="27"/>
      <c r="QBP2" s="27"/>
      <c r="QBQ2" s="27"/>
      <c r="QBR2" s="27"/>
      <c r="QBS2" s="27"/>
      <c r="QBT2" s="27"/>
      <c r="QBU2" s="27"/>
      <c r="QBV2" s="27"/>
      <c r="QBW2" s="27"/>
      <c r="QBX2" s="27"/>
      <c r="QBY2" s="27"/>
      <c r="QBZ2" s="27"/>
      <c r="QCA2" s="27"/>
      <c r="QCB2" s="27"/>
      <c r="QCC2" s="27"/>
      <c r="QCD2" s="27"/>
      <c r="QCE2" s="27"/>
      <c r="QCF2" s="27"/>
      <c r="QCG2" s="27"/>
      <c r="QCH2" s="27"/>
      <c r="QCI2" s="27"/>
      <c r="QCJ2" s="27"/>
      <c r="QCK2" s="27"/>
      <c r="QCL2" s="27"/>
      <c r="QCM2" s="27"/>
      <c r="QCN2" s="27"/>
      <c r="QCO2" s="27"/>
      <c r="QCP2" s="27"/>
      <c r="QCQ2" s="27"/>
      <c r="QCR2" s="27"/>
      <c r="QCS2" s="27"/>
      <c r="QCT2" s="27"/>
      <c r="QCU2" s="27"/>
      <c r="QCV2" s="27"/>
      <c r="QCW2" s="27"/>
      <c r="QCX2" s="27"/>
      <c r="QCY2" s="27"/>
      <c r="QCZ2" s="27"/>
      <c r="QDA2" s="27"/>
      <c r="QDB2" s="27"/>
      <c r="QDC2" s="27"/>
      <c r="QDD2" s="27"/>
      <c r="QDE2" s="27"/>
      <c r="QDF2" s="27"/>
      <c r="QDG2" s="27"/>
      <c r="QDH2" s="27"/>
      <c r="QDI2" s="27"/>
      <c r="QDJ2" s="27"/>
      <c r="QDK2" s="27"/>
      <c r="QDL2" s="27"/>
      <c r="QDM2" s="27"/>
      <c r="QDN2" s="27"/>
      <c r="QDO2" s="27"/>
      <c r="QDP2" s="27"/>
      <c r="QDQ2" s="27"/>
      <c r="QDR2" s="27"/>
      <c r="QDS2" s="27"/>
      <c r="QDT2" s="27"/>
      <c r="QDU2" s="27"/>
      <c r="QDV2" s="27"/>
      <c r="QDW2" s="27"/>
      <c r="QDX2" s="27"/>
      <c r="QDY2" s="27"/>
      <c r="QDZ2" s="27"/>
      <c r="QEA2" s="27"/>
      <c r="QEB2" s="27"/>
      <c r="QEC2" s="27"/>
      <c r="QED2" s="27"/>
      <c r="QEE2" s="27"/>
      <c r="QEF2" s="27"/>
      <c r="QEG2" s="27"/>
      <c r="QEH2" s="27"/>
      <c r="QEI2" s="27"/>
      <c r="QEJ2" s="27"/>
      <c r="QEK2" s="27"/>
      <c r="QEL2" s="27"/>
      <c r="QEM2" s="27"/>
      <c r="QEN2" s="27"/>
      <c r="QEO2" s="27"/>
      <c r="QEP2" s="27"/>
      <c r="QEQ2" s="27"/>
      <c r="QER2" s="27"/>
      <c r="QES2" s="27"/>
      <c r="QET2" s="27"/>
      <c r="QEU2" s="27"/>
      <c r="QEV2" s="27"/>
      <c r="QEW2" s="27"/>
      <c r="QEX2" s="27"/>
      <c r="QEY2" s="27"/>
      <c r="QEZ2" s="27"/>
      <c r="QFA2" s="27"/>
      <c r="QFB2" s="27"/>
      <c r="QFC2" s="27"/>
      <c r="QFD2" s="27"/>
      <c r="QFE2" s="27"/>
      <c r="QFF2" s="27"/>
      <c r="QFG2" s="27"/>
      <c r="QFH2" s="27"/>
      <c r="QFI2" s="27"/>
      <c r="QFJ2" s="27"/>
      <c r="QFK2" s="27"/>
      <c r="QFL2" s="27"/>
      <c r="QFM2" s="27"/>
      <c r="QFN2" s="27"/>
      <c r="QFO2" s="27"/>
      <c r="QFP2" s="27"/>
      <c r="QFQ2" s="27"/>
      <c r="QFR2" s="27"/>
      <c r="QFS2" s="27"/>
      <c r="QFT2" s="27"/>
      <c r="QFU2" s="27"/>
      <c r="QFV2" s="27"/>
      <c r="QFW2" s="27"/>
      <c r="QFX2" s="27"/>
      <c r="QFY2" s="27"/>
      <c r="QFZ2" s="27"/>
      <c r="QGA2" s="27"/>
      <c r="QGB2" s="27"/>
      <c r="QGC2" s="27"/>
      <c r="QGD2" s="27"/>
      <c r="QGE2" s="27"/>
      <c r="QGF2" s="27"/>
      <c r="QGG2" s="27"/>
      <c r="QGH2" s="27"/>
      <c r="QGI2" s="27"/>
      <c r="QGJ2" s="27"/>
      <c r="QGK2" s="27"/>
      <c r="QGL2" s="27"/>
      <c r="QGM2" s="27"/>
      <c r="QGN2" s="27"/>
      <c r="QGO2" s="27"/>
      <c r="QGP2" s="27"/>
      <c r="QGQ2" s="27"/>
      <c r="QGR2" s="27"/>
      <c r="QGS2" s="27"/>
      <c r="QGT2" s="27"/>
      <c r="QGU2" s="27"/>
      <c r="QGV2" s="27"/>
      <c r="QGW2" s="27"/>
      <c r="QGX2" s="27"/>
      <c r="QGY2" s="27"/>
      <c r="QGZ2" s="27"/>
      <c r="QHA2" s="27"/>
      <c r="QHB2" s="27"/>
      <c r="QHC2" s="27"/>
      <c r="QHD2" s="27"/>
      <c r="QHE2" s="27"/>
      <c r="QHF2" s="27"/>
      <c r="QHG2" s="27"/>
      <c r="QHH2" s="27"/>
      <c r="QHI2" s="27"/>
      <c r="QHJ2" s="27"/>
      <c r="QHK2" s="27"/>
      <c r="QHL2" s="27"/>
      <c r="QHM2" s="27"/>
      <c r="QHN2" s="27"/>
      <c r="QHO2" s="27"/>
      <c r="QHP2" s="27"/>
      <c r="QHQ2" s="27"/>
      <c r="QHR2" s="27"/>
      <c r="QHS2" s="27"/>
      <c r="QHT2" s="27"/>
      <c r="QHU2" s="27"/>
      <c r="QHV2" s="27"/>
      <c r="QHW2" s="27"/>
      <c r="QHX2" s="27"/>
      <c r="QHY2" s="27"/>
      <c r="QHZ2" s="27"/>
      <c r="QIA2" s="27"/>
      <c r="QIB2" s="27"/>
      <c r="QIC2" s="27"/>
      <c r="QID2" s="27"/>
      <c r="QIE2" s="27"/>
      <c r="QIF2" s="27"/>
      <c r="QIG2" s="27"/>
      <c r="QIH2" s="27"/>
      <c r="QII2" s="27"/>
      <c r="QIJ2" s="27"/>
      <c r="QIK2" s="27"/>
      <c r="QIL2" s="27"/>
      <c r="QIM2" s="27"/>
      <c r="QIN2" s="27"/>
      <c r="QIO2" s="27"/>
      <c r="QIP2" s="27"/>
      <c r="QIQ2" s="27"/>
      <c r="QIR2" s="27"/>
      <c r="QIS2" s="27"/>
      <c r="QIT2" s="27"/>
      <c r="QIU2" s="27"/>
      <c r="QIV2" s="27"/>
      <c r="QIW2" s="27"/>
      <c r="QIX2" s="27"/>
      <c r="QIY2" s="27"/>
      <c r="QIZ2" s="27"/>
      <c r="QJA2" s="27"/>
      <c r="QJB2" s="27"/>
      <c r="QJC2" s="27"/>
      <c r="QJD2" s="27"/>
      <c r="QJE2" s="27"/>
      <c r="QJF2" s="27"/>
      <c r="QJG2" s="27"/>
      <c r="QJH2" s="27"/>
      <c r="QJI2" s="27"/>
      <c r="QJJ2" s="27"/>
      <c r="QJK2" s="27"/>
      <c r="QJL2" s="27"/>
      <c r="QJM2" s="27"/>
      <c r="QJN2" s="27"/>
      <c r="QJO2" s="27"/>
      <c r="QJP2" s="27"/>
      <c r="QJQ2" s="27"/>
      <c r="QJR2" s="27"/>
      <c r="QJS2" s="27"/>
      <c r="QJT2" s="27"/>
      <c r="QJU2" s="27"/>
      <c r="QJV2" s="27"/>
      <c r="QJW2" s="27"/>
      <c r="QJX2" s="27"/>
      <c r="QJY2" s="27"/>
      <c r="QJZ2" s="27"/>
      <c r="QKA2" s="27"/>
      <c r="QKB2" s="27"/>
      <c r="QKC2" s="27"/>
      <c r="QKD2" s="27"/>
      <c r="QKE2" s="27"/>
      <c r="QKF2" s="27"/>
      <c r="QKG2" s="27"/>
      <c r="QKH2" s="27"/>
      <c r="QKI2" s="27"/>
      <c r="QKJ2" s="27"/>
      <c r="QKK2" s="27"/>
      <c r="QKL2" s="27"/>
      <c r="QKM2" s="27"/>
      <c r="QKN2" s="27"/>
      <c r="QKO2" s="27"/>
      <c r="QKP2" s="27"/>
      <c r="QKQ2" s="27"/>
      <c r="QKR2" s="27"/>
      <c r="QKS2" s="27"/>
      <c r="QKT2" s="27"/>
      <c r="QKU2" s="27"/>
      <c r="QKV2" s="27"/>
      <c r="QKW2" s="27"/>
      <c r="QKX2" s="27"/>
      <c r="QKY2" s="27"/>
      <c r="QKZ2" s="27"/>
      <c r="QLA2" s="27"/>
      <c r="QLB2" s="27"/>
      <c r="QLC2" s="27"/>
      <c r="QLD2" s="27"/>
      <c r="QLE2" s="27"/>
      <c r="QLF2" s="27"/>
      <c r="QLG2" s="27"/>
      <c r="QLH2" s="27"/>
      <c r="QLI2" s="27"/>
      <c r="QLJ2" s="27"/>
      <c r="QLK2" s="27"/>
      <c r="QLL2" s="27"/>
      <c r="QLM2" s="27"/>
      <c r="QLN2" s="27"/>
      <c r="QLO2" s="27"/>
      <c r="QLP2" s="27"/>
      <c r="QLQ2" s="27"/>
      <c r="QLR2" s="27"/>
      <c r="QLS2" s="27"/>
      <c r="QLT2" s="27"/>
      <c r="QLU2" s="27"/>
      <c r="QLV2" s="27"/>
      <c r="QLW2" s="27"/>
      <c r="QLX2" s="27"/>
      <c r="QLY2" s="27"/>
      <c r="QLZ2" s="27"/>
      <c r="QMA2" s="27"/>
      <c r="QMB2" s="27"/>
      <c r="QMC2" s="27"/>
      <c r="QMD2" s="27"/>
      <c r="QME2" s="27"/>
      <c r="QMF2" s="27"/>
      <c r="QMG2" s="27"/>
      <c r="QMH2" s="27"/>
      <c r="QMI2" s="27"/>
      <c r="QMJ2" s="27"/>
      <c r="QMK2" s="27"/>
      <c r="QML2" s="27"/>
      <c r="QMM2" s="27"/>
      <c r="QMN2" s="27"/>
      <c r="QMO2" s="27"/>
      <c r="QMP2" s="27"/>
      <c r="QMQ2" s="27"/>
      <c r="QMR2" s="27"/>
      <c r="QMS2" s="27"/>
      <c r="QMT2" s="27"/>
      <c r="QMU2" s="27"/>
      <c r="QMV2" s="27"/>
      <c r="QMW2" s="27"/>
      <c r="QMX2" s="27"/>
      <c r="QMY2" s="27"/>
      <c r="QMZ2" s="27"/>
      <c r="QNA2" s="27"/>
      <c r="QNB2" s="27"/>
      <c r="QNC2" s="27"/>
      <c r="QND2" s="27"/>
      <c r="QNE2" s="27"/>
      <c r="QNF2" s="27"/>
      <c r="QNG2" s="27"/>
      <c r="QNH2" s="27"/>
      <c r="QNI2" s="27"/>
      <c r="QNJ2" s="27"/>
      <c r="QNK2" s="27"/>
      <c r="QNL2" s="27"/>
      <c r="QNM2" s="27"/>
      <c r="QNN2" s="27"/>
      <c r="QNO2" s="27"/>
      <c r="QNP2" s="27"/>
      <c r="QNQ2" s="27"/>
      <c r="QNR2" s="27"/>
      <c r="QNS2" s="27"/>
      <c r="QNT2" s="27"/>
      <c r="QNU2" s="27"/>
      <c r="QNV2" s="27"/>
      <c r="QNW2" s="27"/>
      <c r="QNX2" s="27"/>
      <c r="QNY2" s="27"/>
      <c r="QNZ2" s="27"/>
      <c r="QOA2" s="27"/>
      <c r="QOB2" s="27"/>
      <c r="QOC2" s="27"/>
      <c r="QOD2" s="27"/>
      <c r="QOE2" s="27"/>
      <c r="QOF2" s="27"/>
      <c r="QOG2" s="27"/>
      <c r="QOH2" s="27"/>
      <c r="QOI2" s="27"/>
      <c r="QOJ2" s="27"/>
      <c r="QOK2" s="27"/>
      <c r="QOL2" s="27"/>
      <c r="QOM2" s="27"/>
      <c r="QON2" s="27"/>
      <c r="QOO2" s="27"/>
      <c r="QOP2" s="27"/>
      <c r="QOQ2" s="27"/>
      <c r="QOR2" s="27"/>
      <c r="QOS2" s="27"/>
      <c r="QOT2" s="27"/>
      <c r="QOU2" s="27"/>
      <c r="QOV2" s="27"/>
      <c r="QOW2" s="27"/>
      <c r="QOX2" s="27"/>
      <c r="QOY2" s="27"/>
      <c r="QOZ2" s="27"/>
      <c r="QPA2" s="27"/>
      <c r="QPB2" s="27"/>
      <c r="QPC2" s="27"/>
      <c r="QPD2" s="27"/>
      <c r="QPE2" s="27"/>
      <c r="QPF2" s="27"/>
      <c r="QPG2" s="27"/>
      <c r="QPH2" s="27"/>
      <c r="QPI2" s="27"/>
      <c r="QPJ2" s="27"/>
      <c r="QPK2" s="27"/>
      <c r="QPL2" s="27"/>
      <c r="QPM2" s="27"/>
      <c r="QPN2" s="27"/>
      <c r="QPO2" s="27"/>
      <c r="QPP2" s="27"/>
      <c r="QPQ2" s="27"/>
      <c r="QPR2" s="27"/>
      <c r="QPS2" s="27"/>
      <c r="QPT2" s="27"/>
      <c r="QPU2" s="27"/>
      <c r="QPV2" s="27"/>
      <c r="QPW2" s="27"/>
      <c r="QPX2" s="27"/>
      <c r="QPY2" s="27"/>
      <c r="QPZ2" s="27"/>
      <c r="QQA2" s="27"/>
      <c r="QQB2" s="27"/>
      <c r="QQC2" s="27"/>
      <c r="QQD2" s="27"/>
      <c r="QQE2" s="27"/>
      <c r="QQF2" s="27"/>
      <c r="QQG2" s="27"/>
      <c r="QQH2" s="27"/>
      <c r="QQI2" s="27"/>
      <c r="QQJ2" s="27"/>
      <c r="QQK2" s="27"/>
      <c r="QQL2" s="27"/>
      <c r="QQM2" s="27"/>
      <c r="QQN2" s="27"/>
      <c r="QQO2" s="27"/>
      <c r="QQP2" s="27"/>
      <c r="QQQ2" s="27"/>
      <c r="QQR2" s="27"/>
      <c r="QQS2" s="27"/>
      <c r="QQT2" s="27"/>
      <c r="QQU2" s="27"/>
      <c r="QQV2" s="27"/>
      <c r="QQW2" s="27"/>
      <c r="QQX2" s="27"/>
      <c r="QQY2" s="27"/>
      <c r="QQZ2" s="27"/>
      <c r="QRA2" s="27"/>
      <c r="QRB2" s="27"/>
      <c r="QRC2" s="27"/>
      <c r="QRD2" s="27"/>
      <c r="QRE2" s="27"/>
      <c r="QRF2" s="27"/>
      <c r="QRG2" s="27"/>
      <c r="QRH2" s="27"/>
      <c r="QRI2" s="27"/>
      <c r="QRJ2" s="27"/>
      <c r="QRK2" s="27"/>
      <c r="QRL2" s="27"/>
      <c r="QRM2" s="27"/>
      <c r="QRN2" s="27"/>
      <c r="QRO2" s="27"/>
      <c r="QRP2" s="27"/>
      <c r="QRQ2" s="27"/>
      <c r="QRR2" s="27"/>
      <c r="QRS2" s="27"/>
      <c r="QRT2" s="27"/>
      <c r="QRU2" s="27"/>
      <c r="QRV2" s="27"/>
      <c r="QRW2" s="27"/>
      <c r="QRX2" s="27"/>
      <c r="QRY2" s="27"/>
      <c r="QRZ2" s="27"/>
      <c r="QSA2" s="27"/>
      <c r="QSB2" s="27"/>
      <c r="QSC2" s="27"/>
      <c r="QSD2" s="27"/>
      <c r="QSE2" s="27"/>
      <c r="QSF2" s="27"/>
      <c r="QSG2" s="27"/>
      <c r="QSH2" s="27"/>
      <c r="QSI2" s="27"/>
      <c r="QSJ2" s="27"/>
      <c r="QSK2" s="27"/>
      <c r="QSL2" s="27"/>
      <c r="QSM2" s="27"/>
      <c r="QSN2" s="27"/>
      <c r="QSO2" s="27"/>
      <c r="QSP2" s="27"/>
      <c r="QSQ2" s="27"/>
      <c r="QSR2" s="27"/>
      <c r="QSS2" s="27"/>
      <c r="QST2" s="27"/>
      <c r="QSU2" s="27"/>
      <c r="QSV2" s="27"/>
      <c r="QSW2" s="27"/>
      <c r="QSX2" s="27"/>
      <c r="QSY2" s="27"/>
      <c r="QSZ2" s="27"/>
      <c r="QTA2" s="27"/>
      <c r="QTB2" s="27"/>
      <c r="QTC2" s="27"/>
      <c r="QTD2" s="27"/>
      <c r="QTE2" s="27"/>
      <c r="QTF2" s="27"/>
      <c r="QTG2" s="27"/>
      <c r="QTH2" s="27"/>
      <c r="QTI2" s="27"/>
      <c r="QTJ2" s="27"/>
      <c r="QTK2" s="27"/>
      <c r="QTL2" s="27"/>
      <c r="QTM2" s="27"/>
      <c r="QTN2" s="27"/>
      <c r="QTO2" s="27"/>
      <c r="QTP2" s="27"/>
      <c r="QTQ2" s="27"/>
      <c r="QTR2" s="27"/>
      <c r="QTS2" s="27"/>
      <c r="QTT2" s="27"/>
      <c r="QTU2" s="27"/>
      <c r="QTV2" s="27"/>
      <c r="QTW2" s="27"/>
      <c r="QTX2" s="27"/>
      <c r="QTY2" s="27"/>
      <c r="QTZ2" s="27"/>
      <c r="QUA2" s="27"/>
      <c r="QUB2" s="27"/>
      <c r="QUC2" s="27"/>
      <c r="QUD2" s="27"/>
      <c r="QUE2" s="27"/>
      <c r="QUF2" s="27"/>
      <c r="QUG2" s="27"/>
      <c r="QUH2" s="27"/>
      <c r="QUI2" s="27"/>
      <c r="QUJ2" s="27"/>
      <c r="QUK2" s="27"/>
      <c r="QUL2" s="27"/>
      <c r="QUM2" s="27"/>
      <c r="QUN2" s="27"/>
      <c r="QUO2" s="27"/>
      <c r="QUP2" s="27"/>
      <c r="QUQ2" s="27"/>
      <c r="QUR2" s="27"/>
      <c r="QUS2" s="27"/>
      <c r="QUT2" s="27"/>
      <c r="QUU2" s="27"/>
      <c r="QUV2" s="27"/>
      <c r="QUW2" s="27"/>
      <c r="QUX2" s="27"/>
      <c r="QUY2" s="27"/>
      <c r="QUZ2" s="27"/>
      <c r="QVA2" s="27"/>
      <c r="QVB2" s="27"/>
      <c r="QVC2" s="27"/>
      <c r="QVD2" s="27"/>
      <c r="QVE2" s="27"/>
      <c r="QVF2" s="27"/>
      <c r="QVG2" s="27"/>
      <c r="QVH2" s="27"/>
      <c r="QVI2" s="27"/>
      <c r="QVJ2" s="27"/>
      <c r="QVK2" s="27"/>
      <c r="QVL2" s="27"/>
      <c r="QVM2" s="27"/>
      <c r="QVN2" s="27"/>
      <c r="QVO2" s="27"/>
      <c r="QVP2" s="27"/>
      <c r="QVQ2" s="27"/>
      <c r="QVR2" s="27"/>
      <c r="QVS2" s="27"/>
      <c r="QVT2" s="27"/>
      <c r="QVU2" s="27"/>
      <c r="QVV2" s="27"/>
      <c r="QVW2" s="27"/>
      <c r="QVX2" s="27"/>
      <c r="QVY2" s="27"/>
      <c r="QVZ2" s="27"/>
      <c r="QWA2" s="27"/>
      <c r="QWB2" s="27"/>
      <c r="QWC2" s="27"/>
      <c r="QWD2" s="27"/>
      <c r="QWE2" s="27"/>
      <c r="QWF2" s="27"/>
      <c r="QWG2" s="27"/>
      <c r="QWH2" s="27"/>
      <c r="QWI2" s="27"/>
      <c r="QWJ2" s="27"/>
      <c r="QWK2" s="27"/>
      <c r="QWL2" s="27"/>
      <c r="QWM2" s="27"/>
      <c r="QWN2" s="27"/>
      <c r="QWO2" s="27"/>
      <c r="QWP2" s="27"/>
      <c r="QWQ2" s="27"/>
      <c r="QWR2" s="27"/>
      <c r="QWS2" s="27"/>
      <c r="QWT2" s="27"/>
      <c r="QWU2" s="27"/>
      <c r="QWV2" s="27"/>
      <c r="QWW2" s="27"/>
      <c r="QWX2" s="27"/>
      <c r="QWY2" s="27"/>
      <c r="QWZ2" s="27"/>
      <c r="QXA2" s="27"/>
      <c r="QXB2" s="27"/>
      <c r="QXC2" s="27"/>
      <c r="QXD2" s="27"/>
      <c r="QXE2" s="27"/>
      <c r="QXF2" s="27"/>
      <c r="QXG2" s="27"/>
      <c r="QXH2" s="27"/>
      <c r="QXI2" s="27"/>
      <c r="QXJ2" s="27"/>
      <c r="QXK2" s="27"/>
      <c r="QXL2" s="27"/>
      <c r="QXM2" s="27"/>
      <c r="QXN2" s="27"/>
      <c r="QXO2" s="27"/>
      <c r="QXP2" s="27"/>
      <c r="QXQ2" s="27"/>
      <c r="QXR2" s="27"/>
      <c r="QXS2" s="27"/>
      <c r="QXT2" s="27"/>
      <c r="QXU2" s="27"/>
      <c r="QXV2" s="27"/>
      <c r="QXW2" s="27"/>
      <c r="QXX2" s="27"/>
      <c r="QXY2" s="27"/>
      <c r="QXZ2" s="27"/>
      <c r="QYA2" s="27"/>
      <c r="QYB2" s="27"/>
      <c r="QYC2" s="27"/>
      <c r="QYD2" s="27"/>
      <c r="QYE2" s="27"/>
      <c r="QYF2" s="27"/>
      <c r="QYG2" s="27"/>
      <c r="QYH2" s="27"/>
      <c r="QYI2" s="27"/>
      <c r="QYJ2" s="27"/>
      <c r="QYK2" s="27"/>
      <c r="QYL2" s="27"/>
      <c r="QYM2" s="27"/>
      <c r="QYN2" s="27"/>
      <c r="QYO2" s="27"/>
      <c r="QYP2" s="27"/>
      <c r="QYQ2" s="27"/>
      <c r="QYR2" s="27"/>
      <c r="QYS2" s="27"/>
      <c r="QYT2" s="27"/>
      <c r="QYU2" s="27"/>
      <c r="QYV2" s="27"/>
      <c r="QYW2" s="27"/>
      <c r="QYX2" s="27"/>
      <c r="QYY2" s="27"/>
      <c r="QYZ2" s="27"/>
      <c r="QZA2" s="27"/>
      <c r="QZB2" s="27"/>
      <c r="QZC2" s="27"/>
      <c r="QZD2" s="27"/>
      <c r="QZE2" s="27"/>
      <c r="QZF2" s="27"/>
      <c r="QZG2" s="27"/>
      <c r="QZH2" s="27"/>
      <c r="QZI2" s="27"/>
      <c r="QZJ2" s="27"/>
      <c r="QZK2" s="27"/>
      <c r="QZL2" s="27"/>
      <c r="QZM2" s="27"/>
      <c r="QZN2" s="27"/>
      <c r="QZO2" s="27"/>
      <c r="QZP2" s="27"/>
      <c r="QZQ2" s="27"/>
      <c r="QZR2" s="27"/>
      <c r="QZS2" s="27"/>
      <c r="QZT2" s="27"/>
      <c r="QZU2" s="27"/>
      <c r="QZV2" s="27"/>
      <c r="QZW2" s="27"/>
      <c r="QZX2" s="27"/>
      <c r="QZY2" s="27"/>
      <c r="QZZ2" s="27"/>
      <c r="RAA2" s="27"/>
      <c r="RAB2" s="27"/>
      <c r="RAC2" s="27"/>
      <c r="RAD2" s="27"/>
      <c r="RAE2" s="27"/>
      <c r="RAF2" s="27"/>
      <c r="RAG2" s="27"/>
      <c r="RAH2" s="27"/>
      <c r="RAI2" s="27"/>
      <c r="RAJ2" s="27"/>
      <c r="RAK2" s="27"/>
      <c r="RAL2" s="27"/>
      <c r="RAM2" s="27"/>
      <c r="RAN2" s="27"/>
      <c r="RAO2" s="27"/>
      <c r="RAP2" s="27"/>
      <c r="RAQ2" s="27"/>
      <c r="RAR2" s="27"/>
      <c r="RAS2" s="27"/>
      <c r="RAT2" s="27"/>
      <c r="RAU2" s="27"/>
      <c r="RAV2" s="27"/>
      <c r="RAW2" s="27"/>
      <c r="RAX2" s="27"/>
      <c r="RAY2" s="27"/>
      <c r="RAZ2" s="27"/>
      <c r="RBA2" s="27"/>
      <c r="RBB2" s="27"/>
      <c r="RBC2" s="27"/>
      <c r="RBD2" s="27"/>
      <c r="RBE2" s="27"/>
      <c r="RBF2" s="27"/>
      <c r="RBG2" s="27"/>
      <c r="RBH2" s="27"/>
      <c r="RBI2" s="27"/>
      <c r="RBJ2" s="27"/>
      <c r="RBK2" s="27"/>
      <c r="RBL2" s="27"/>
      <c r="RBM2" s="27"/>
      <c r="RBN2" s="27"/>
      <c r="RBO2" s="27"/>
      <c r="RBP2" s="27"/>
      <c r="RBQ2" s="27"/>
      <c r="RBR2" s="27"/>
      <c r="RBS2" s="27"/>
      <c r="RBT2" s="27"/>
      <c r="RBU2" s="27"/>
      <c r="RBV2" s="27"/>
      <c r="RBW2" s="27"/>
      <c r="RBX2" s="27"/>
      <c r="RBY2" s="27"/>
      <c r="RBZ2" s="27"/>
      <c r="RCA2" s="27"/>
      <c r="RCB2" s="27"/>
      <c r="RCC2" s="27"/>
      <c r="RCD2" s="27"/>
      <c r="RCE2" s="27"/>
      <c r="RCF2" s="27"/>
      <c r="RCG2" s="27"/>
      <c r="RCH2" s="27"/>
      <c r="RCI2" s="27"/>
      <c r="RCJ2" s="27"/>
      <c r="RCK2" s="27"/>
      <c r="RCL2" s="27"/>
      <c r="RCM2" s="27"/>
      <c r="RCN2" s="27"/>
      <c r="RCO2" s="27"/>
      <c r="RCP2" s="27"/>
      <c r="RCQ2" s="27"/>
      <c r="RCR2" s="27"/>
      <c r="RCS2" s="27"/>
      <c r="RCT2" s="27"/>
      <c r="RCU2" s="27"/>
      <c r="RCV2" s="27"/>
      <c r="RCW2" s="27"/>
      <c r="RCX2" s="27"/>
      <c r="RCY2" s="27"/>
      <c r="RCZ2" s="27"/>
      <c r="RDA2" s="27"/>
      <c r="RDB2" s="27"/>
      <c r="RDC2" s="27"/>
      <c r="RDD2" s="27"/>
      <c r="RDE2" s="27"/>
      <c r="RDF2" s="27"/>
      <c r="RDG2" s="27"/>
      <c r="RDH2" s="27"/>
      <c r="RDI2" s="27"/>
      <c r="RDJ2" s="27"/>
      <c r="RDK2" s="27"/>
      <c r="RDL2" s="27"/>
      <c r="RDM2" s="27"/>
      <c r="RDN2" s="27"/>
      <c r="RDO2" s="27"/>
      <c r="RDP2" s="27"/>
      <c r="RDQ2" s="27"/>
      <c r="RDR2" s="27"/>
      <c r="RDS2" s="27"/>
      <c r="RDT2" s="27"/>
      <c r="RDU2" s="27"/>
      <c r="RDV2" s="27"/>
      <c r="RDW2" s="27"/>
      <c r="RDX2" s="27"/>
      <c r="RDY2" s="27"/>
      <c r="RDZ2" s="27"/>
      <c r="REA2" s="27"/>
      <c r="REB2" s="27"/>
      <c r="REC2" s="27"/>
      <c r="RED2" s="27"/>
      <c r="REE2" s="27"/>
      <c r="REF2" s="27"/>
      <c r="REG2" s="27"/>
      <c r="REH2" s="27"/>
      <c r="REI2" s="27"/>
      <c r="REJ2" s="27"/>
      <c r="REK2" s="27"/>
      <c r="REL2" s="27"/>
      <c r="REM2" s="27"/>
      <c r="REN2" s="27"/>
      <c r="REO2" s="27"/>
      <c r="REP2" s="27"/>
      <c r="REQ2" s="27"/>
      <c r="RER2" s="27"/>
      <c r="RES2" s="27"/>
      <c r="RET2" s="27"/>
      <c r="REU2" s="27"/>
      <c r="REV2" s="27"/>
      <c r="REW2" s="27"/>
      <c r="REX2" s="27"/>
      <c r="REY2" s="27"/>
      <c r="REZ2" s="27"/>
      <c r="RFA2" s="27"/>
      <c r="RFB2" s="27"/>
      <c r="RFC2" s="27"/>
      <c r="RFD2" s="27"/>
      <c r="RFE2" s="27"/>
      <c r="RFF2" s="27"/>
      <c r="RFG2" s="27"/>
      <c r="RFH2" s="27"/>
      <c r="RFI2" s="27"/>
      <c r="RFJ2" s="27"/>
      <c r="RFK2" s="27"/>
      <c r="RFL2" s="27"/>
      <c r="RFM2" s="27"/>
      <c r="RFN2" s="27"/>
      <c r="RFO2" s="27"/>
      <c r="RFP2" s="27"/>
      <c r="RFQ2" s="27"/>
      <c r="RFR2" s="27"/>
      <c r="RFS2" s="27"/>
      <c r="RFT2" s="27"/>
      <c r="RFU2" s="27"/>
      <c r="RFV2" s="27"/>
      <c r="RFW2" s="27"/>
      <c r="RFX2" s="27"/>
      <c r="RFY2" s="27"/>
      <c r="RFZ2" s="27"/>
      <c r="RGA2" s="27"/>
      <c r="RGB2" s="27"/>
      <c r="RGC2" s="27"/>
      <c r="RGD2" s="27"/>
      <c r="RGE2" s="27"/>
      <c r="RGF2" s="27"/>
      <c r="RGG2" s="27"/>
      <c r="RGH2" s="27"/>
      <c r="RGI2" s="27"/>
      <c r="RGJ2" s="27"/>
      <c r="RGK2" s="27"/>
      <c r="RGL2" s="27"/>
      <c r="RGM2" s="27"/>
      <c r="RGN2" s="27"/>
      <c r="RGO2" s="27"/>
      <c r="RGP2" s="27"/>
      <c r="RGQ2" s="27"/>
      <c r="RGR2" s="27"/>
      <c r="RGS2" s="27"/>
      <c r="RGT2" s="27"/>
      <c r="RGU2" s="27"/>
      <c r="RGV2" s="27"/>
      <c r="RGW2" s="27"/>
      <c r="RGX2" s="27"/>
      <c r="RGY2" s="27"/>
      <c r="RGZ2" s="27"/>
      <c r="RHA2" s="27"/>
      <c r="RHB2" s="27"/>
      <c r="RHC2" s="27"/>
      <c r="RHD2" s="27"/>
      <c r="RHE2" s="27"/>
      <c r="RHF2" s="27"/>
      <c r="RHG2" s="27"/>
      <c r="RHH2" s="27"/>
      <c r="RHI2" s="27"/>
      <c r="RHJ2" s="27"/>
      <c r="RHK2" s="27"/>
      <c r="RHL2" s="27"/>
      <c r="RHM2" s="27"/>
      <c r="RHN2" s="27"/>
      <c r="RHO2" s="27"/>
      <c r="RHP2" s="27"/>
      <c r="RHQ2" s="27"/>
      <c r="RHR2" s="27"/>
      <c r="RHS2" s="27"/>
      <c r="RHT2" s="27"/>
      <c r="RHU2" s="27"/>
      <c r="RHV2" s="27"/>
      <c r="RHW2" s="27"/>
      <c r="RHX2" s="27"/>
      <c r="RHY2" s="27"/>
      <c r="RHZ2" s="27"/>
      <c r="RIA2" s="27"/>
      <c r="RIB2" s="27"/>
      <c r="RIC2" s="27"/>
      <c r="RID2" s="27"/>
      <c r="RIE2" s="27"/>
      <c r="RIF2" s="27"/>
      <c r="RIG2" s="27"/>
      <c r="RIH2" s="27"/>
      <c r="RII2" s="27"/>
      <c r="RIJ2" s="27"/>
      <c r="RIK2" s="27"/>
      <c r="RIL2" s="27"/>
      <c r="RIM2" s="27"/>
      <c r="RIN2" s="27"/>
      <c r="RIO2" s="27"/>
      <c r="RIP2" s="27"/>
      <c r="RIQ2" s="27"/>
      <c r="RIR2" s="27"/>
      <c r="RIS2" s="27"/>
      <c r="RIT2" s="27"/>
      <c r="RIU2" s="27"/>
      <c r="RIV2" s="27"/>
      <c r="RIW2" s="27"/>
      <c r="RIX2" s="27"/>
      <c r="RIY2" s="27"/>
      <c r="RIZ2" s="27"/>
      <c r="RJA2" s="27"/>
      <c r="RJB2" s="27"/>
      <c r="RJC2" s="27"/>
      <c r="RJD2" s="27"/>
      <c r="RJE2" s="27"/>
      <c r="RJF2" s="27"/>
      <c r="RJG2" s="27"/>
      <c r="RJH2" s="27"/>
      <c r="RJI2" s="27"/>
      <c r="RJJ2" s="27"/>
      <c r="RJK2" s="27"/>
      <c r="RJL2" s="27"/>
      <c r="RJM2" s="27"/>
      <c r="RJN2" s="27"/>
      <c r="RJO2" s="27"/>
      <c r="RJP2" s="27"/>
      <c r="RJQ2" s="27"/>
      <c r="RJR2" s="27"/>
      <c r="RJS2" s="27"/>
      <c r="RJT2" s="27"/>
      <c r="RJU2" s="27"/>
      <c r="RJV2" s="27"/>
      <c r="RJW2" s="27"/>
      <c r="RJX2" s="27"/>
      <c r="RJY2" s="27"/>
      <c r="RJZ2" s="27"/>
      <c r="RKA2" s="27"/>
      <c r="RKB2" s="27"/>
      <c r="RKC2" s="27"/>
      <c r="RKD2" s="27"/>
      <c r="RKE2" s="27"/>
      <c r="RKF2" s="27"/>
      <c r="RKG2" s="27"/>
      <c r="RKH2" s="27"/>
      <c r="RKI2" s="27"/>
      <c r="RKJ2" s="27"/>
      <c r="RKK2" s="27"/>
      <c r="RKL2" s="27"/>
      <c r="RKM2" s="27"/>
      <c r="RKN2" s="27"/>
      <c r="RKO2" s="27"/>
      <c r="RKP2" s="27"/>
      <c r="RKQ2" s="27"/>
      <c r="RKR2" s="27"/>
      <c r="RKS2" s="27"/>
      <c r="RKT2" s="27"/>
      <c r="RKU2" s="27"/>
      <c r="RKV2" s="27"/>
      <c r="RKW2" s="27"/>
      <c r="RKX2" s="27"/>
      <c r="RKY2" s="27"/>
      <c r="RKZ2" s="27"/>
      <c r="RLA2" s="27"/>
      <c r="RLB2" s="27"/>
      <c r="RLC2" s="27"/>
      <c r="RLD2" s="27"/>
      <c r="RLE2" s="27"/>
      <c r="RLF2" s="27"/>
      <c r="RLG2" s="27"/>
      <c r="RLH2" s="27"/>
      <c r="RLI2" s="27"/>
      <c r="RLJ2" s="27"/>
      <c r="RLK2" s="27"/>
      <c r="RLL2" s="27"/>
      <c r="RLM2" s="27"/>
      <c r="RLN2" s="27"/>
      <c r="RLO2" s="27"/>
      <c r="RLP2" s="27"/>
      <c r="RLQ2" s="27"/>
      <c r="RLR2" s="27"/>
      <c r="RLS2" s="27"/>
      <c r="RLT2" s="27"/>
      <c r="RLU2" s="27"/>
      <c r="RLV2" s="27"/>
      <c r="RLW2" s="27"/>
      <c r="RLX2" s="27"/>
      <c r="RLY2" s="27"/>
      <c r="RLZ2" s="27"/>
      <c r="RMA2" s="27"/>
      <c r="RMB2" s="27"/>
      <c r="RMC2" s="27"/>
      <c r="RMD2" s="27"/>
      <c r="RME2" s="27"/>
      <c r="RMF2" s="27"/>
      <c r="RMG2" s="27"/>
      <c r="RMH2" s="27"/>
      <c r="RMI2" s="27"/>
      <c r="RMJ2" s="27"/>
      <c r="RMK2" s="27"/>
      <c r="RML2" s="27"/>
      <c r="RMM2" s="27"/>
      <c r="RMN2" s="27"/>
      <c r="RMO2" s="27"/>
      <c r="RMP2" s="27"/>
      <c r="RMQ2" s="27"/>
      <c r="RMR2" s="27"/>
      <c r="RMS2" s="27"/>
      <c r="RMT2" s="27"/>
      <c r="RMU2" s="27"/>
      <c r="RMV2" s="27"/>
      <c r="RMW2" s="27"/>
      <c r="RMX2" s="27"/>
      <c r="RMY2" s="27"/>
      <c r="RMZ2" s="27"/>
      <c r="RNA2" s="27"/>
      <c r="RNB2" s="27"/>
      <c r="RNC2" s="27"/>
      <c r="RND2" s="27"/>
      <c r="RNE2" s="27"/>
      <c r="RNF2" s="27"/>
      <c r="RNG2" s="27"/>
      <c r="RNH2" s="27"/>
      <c r="RNI2" s="27"/>
      <c r="RNJ2" s="27"/>
      <c r="RNK2" s="27"/>
      <c r="RNL2" s="27"/>
      <c r="RNM2" s="27"/>
      <c r="RNN2" s="27"/>
      <c r="RNO2" s="27"/>
      <c r="RNP2" s="27"/>
      <c r="RNQ2" s="27"/>
      <c r="RNR2" s="27"/>
      <c r="RNS2" s="27"/>
      <c r="RNT2" s="27"/>
      <c r="RNU2" s="27"/>
      <c r="RNV2" s="27"/>
      <c r="RNW2" s="27"/>
      <c r="RNX2" s="27"/>
      <c r="RNY2" s="27"/>
      <c r="RNZ2" s="27"/>
      <c r="ROA2" s="27"/>
      <c r="ROB2" s="27"/>
      <c r="ROC2" s="27"/>
      <c r="ROD2" s="27"/>
      <c r="ROE2" s="27"/>
      <c r="ROF2" s="27"/>
      <c r="ROG2" s="27"/>
      <c r="ROH2" s="27"/>
      <c r="ROI2" s="27"/>
      <c r="ROJ2" s="27"/>
      <c r="ROK2" s="27"/>
      <c r="ROL2" s="27"/>
      <c r="ROM2" s="27"/>
      <c r="RON2" s="27"/>
      <c r="ROO2" s="27"/>
      <c r="ROP2" s="27"/>
      <c r="ROQ2" s="27"/>
      <c r="ROR2" s="27"/>
      <c r="ROS2" s="27"/>
      <c r="ROT2" s="27"/>
      <c r="ROU2" s="27"/>
      <c r="ROV2" s="27"/>
      <c r="ROW2" s="27"/>
      <c r="ROX2" s="27"/>
      <c r="ROY2" s="27"/>
      <c r="ROZ2" s="27"/>
      <c r="RPA2" s="27"/>
      <c r="RPB2" s="27"/>
      <c r="RPC2" s="27"/>
      <c r="RPD2" s="27"/>
      <c r="RPE2" s="27"/>
      <c r="RPF2" s="27"/>
      <c r="RPG2" s="27"/>
      <c r="RPH2" s="27"/>
      <c r="RPI2" s="27"/>
      <c r="RPJ2" s="27"/>
      <c r="RPK2" s="27"/>
      <c r="RPL2" s="27"/>
      <c r="RPM2" s="27"/>
      <c r="RPN2" s="27"/>
      <c r="RPO2" s="27"/>
      <c r="RPP2" s="27"/>
      <c r="RPQ2" s="27"/>
      <c r="RPR2" s="27"/>
      <c r="RPS2" s="27"/>
      <c r="RPT2" s="27"/>
      <c r="RPU2" s="27"/>
      <c r="RPV2" s="27"/>
      <c r="RPW2" s="27"/>
      <c r="RPX2" s="27"/>
      <c r="RPY2" s="27"/>
      <c r="RPZ2" s="27"/>
      <c r="RQA2" s="27"/>
      <c r="RQB2" s="27"/>
      <c r="RQC2" s="27"/>
      <c r="RQD2" s="27"/>
      <c r="RQE2" s="27"/>
      <c r="RQF2" s="27"/>
      <c r="RQG2" s="27"/>
      <c r="RQH2" s="27"/>
      <c r="RQI2" s="27"/>
      <c r="RQJ2" s="27"/>
      <c r="RQK2" s="27"/>
      <c r="RQL2" s="27"/>
      <c r="RQM2" s="27"/>
      <c r="RQN2" s="27"/>
      <c r="RQO2" s="27"/>
      <c r="RQP2" s="27"/>
      <c r="RQQ2" s="27"/>
      <c r="RQR2" s="27"/>
      <c r="RQS2" s="27"/>
      <c r="RQT2" s="27"/>
      <c r="RQU2" s="27"/>
      <c r="RQV2" s="27"/>
      <c r="RQW2" s="27"/>
      <c r="RQX2" s="27"/>
      <c r="RQY2" s="27"/>
      <c r="RQZ2" s="27"/>
      <c r="RRA2" s="27"/>
      <c r="RRB2" s="27"/>
      <c r="RRC2" s="27"/>
      <c r="RRD2" s="27"/>
      <c r="RRE2" s="27"/>
      <c r="RRF2" s="27"/>
      <c r="RRG2" s="27"/>
      <c r="RRH2" s="27"/>
      <c r="RRI2" s="27"/>
      <c r="RRJ2" s="27"/>
      <c r="RRK2" s="27"/>
      <c r="RRL2" s="27"/>
      <c r="RRM2" s="27"/>
      <c r="RRN2" s="27"/>
      <c r="RRO2" s="27"/>
      <c r="RRP2" s="27"/>
      <c r="RRQ2" s="27"/>
      <c r="RRR2" s="27"/>
      <c r="RRS2" s="27"/>
      <c r="RRT2" s="27"/>
      <c r="RRU2" s="27"/>
      <c r="RRV2" s="27"/>
      <c r="RRW2" s="27"/>
      <c r="RRX2" s="27"/>
      <c r="RRY2" s="27"/>
      <c r="RRZ2" s="27"/>
      <c r="RSA2" s="27"/>
      <c r="RSB2" s="27"/>
      <c r="RSC2" s="27"/>
      <c r="RSD2" s="27"/>
      <c r="RSE2" s="27"/>
      <c r="RSF2" s="27"/>
      <c r="RSG2" s="27"/>
      <c r="RSH2" s="27"/>
      <c r="RSI2" s="27"/>
      <c r="RSJ2" s="27"/>
      <c r="RSK2" s="27"/>
      <c r="RSL2" s="27"/>
      <c r="RSM2" s="27"/>
      <c r="RSN2" s="27"/>
      <c r="RSO2" s="27"/>
      <c r="RSP2" s="27"/>
      <c r="RSQ2" s="27"/>
      <c r="RSR2" s="27"/>
      <c r="RSS2" s="27"/>
      <c r="RST2" s="27"/>
      <c r="RSU2" s="27"/>
      <c r="RSV2" s="27"/>
      <c r="RSW2" s="27"/>
      <c r="RSX2" s="27"/>
      <c r="RSY2" s="27"/>
      <c r="RSZ2" s="27"/>
      <c r="RTA2" s="27"/>
      <c r="RTB2" s="27"/>
      <c r="RTC2" s="27"/>
      <c r="RTD2" s="27"/>
      <c r="RTE2" s="27"/>
      <c r="RTF2" s="27"/>
      <c r="RTG2" s="27"/>
      <c r="RTH2" s="27"/>
      <c r="RTI2" s="27"/>
      <c r="RTJ2" s="27"/>
      <c r="RTK2" s="27"/>
      <c r="RTL2" s="27"/>
      <c r="RTM2" s="27"/>
      <c r="RTN2" s="27"/>
      <c r="RTO2" s="27"/>
      <c r="RTP2" s="27"/>
      <c r="RTQ2" s="27"/>
      <c r="RTR2" s="27"/>
      <c r="RTS2" s="27"/>
      <c r="RTT2" s="27"/>
      <c r="RTU2" s="27"/>
      <c r="RTV2" s="27"/>
      <c r="RTW2" s="27"/>
      <c r="RTX2" s="27"/>
      <c r="RTY2" s="27"/>
      <c r="RTZ2" s="27"/>
      <c r="RUA2" s="27"/>
      <c r="RUB2" s="27"/>
      <c r="RUC2" s="27"/>
      <c r="RUD2" s="27"/>
      <c r="RUE2" s="27"/>
      <c r="RUF2" s="27"/>
      <c r="RUG2" s="27"/>
      <c r="RUH2" s="27"/>
      <c r="RUI2" s="27"/>
      <c r="RUJ2" s="27"/>
      <c r="RUK2" s="27"/>
      <c r="RUL2" s="27"/>
      <c r="RUM2" s="27"/>
      <c r="RUN2" s="27"/>
      <c r="RUO2" s="27"/>
      <c r="RUP2" s="27"/>
      <c r="RUQ2" s="27"/>
      <c r="RUR2" s="27"/>
      <c r="RUS2" s="27"/>
      <c r="RUT2" s="27"/>
      <c r="RUU2" s="27"/>
      <c r="RUV2" s="27"/>
      <c r="RUW2" s="27"/>
      <c r="RUX2" s="27"/>
      <c r="RUY2" s="27"/>
      <c r="RUZ2" s="27"/>
      <c r="RVA2" s="27"/>
      <c r="RVB2" s="27"/>
      <c r="RVC2" s="27"/>
      <c r="RVD2" s="27"/>
      <c r="RVE2" s="27"/>
      <c r="RVF2" s="27"/>
      <c r="RVG2" s="27"/>
      <c r="RVH2" s="27"/>
      <c r="RVI2" s="27"/>
      <c r="RVJ2" s="27"/>
      <c r="RVK2" s="27"/>
      <c r="RVL2" s="27"/>
      <c r="RVM2" s="27"/>
      <c r="RVN2" s="27"/>
      <c r="RVO2" s="27"/>
      <c r="RVP2" s="27"/>
      <c r="RVQ2" s="27"/>
      <c r="RVR2" s="27"/>
      <c r="RVS2" s="27"/>
      <c r="RVT2" s="27"/>
      <c r="RVU2" s="27"/>
      <c r="RVV2" s="27"/>
      <c r="RVW2" s="27"/>
      <c r="RVX2" s="27"/>
      <c r="RVY2" s="27"/>
      <c r="RVZ2" s="27"/>
      <c r="RWA2" s="27"/>
      <c r="RWB2" s="27"/>
      <c r="RWC2" s="27"/>
      <c r="RWD2" s="27"/>
      <c r="RWE2" s="27"/>
      <c r="RWF2" s="27"/>
      <c r="RWG2" s="27"/>
      <c r="RWH2" s="27"/>
      <c r="RWI2" s="27"/>
      <c r="RWJ2" s="27"/>
      <c r="RWK2" s="27"/>
      <c r="RWL2" s="27"/>
      <c r="RWM2" s="27"/>
      <c r="RWN2" s="27"/>
      <c r="RWO2" s="27"/>
      <c r="RWP2" s="27"/>
      <c r="RWQ2" s="27"/>
      <c r="RWR2" s="27"/>
      <c r="RWS2" s="27"/>
      <c r="RWT2" s="27"/>
      <c r="RWU2" s="27"/>
      <c r="RWV2" s="27"/>
      <c r="RWW2" s="27"/>
      <c r="RWX2" s="27"/>
      <c r="RWY2" s="27"/>
      <c r="RWZ2" s="27"/>
      <c r="RXA2" s="27"/>
      <c r="RXB2" s="27"/>
      <c r="RXC2" s="27"/>
      <c r="RXD2" s="27"/>
      <c r="RXE2" s="27"/>
      <c r="RXF2" s="27"/>
      <c r="RXG2" s="27"/>
      <c r="RXH2" s="27"/>
      <c r="RXI2" s="27"/>
      <c r="RXJ2" s="27"/>
      <c r="RXK2" s="27"/>
      <c r="RXL2" s="27"/>
      <c r="RXM2" s="27"/>
      <c r="RXN2" s="27"/>
      <c r="RXO2" s="27"/>
      <c r="RXP2" s="27"/>
      <c r="RXQ2" s="27"/>
      <c r="RXR2" s="27"/>
      <c r="RXS2" s="27"/>
      <c r="RXT2" s="27"/>
      <c r="RXU2" s="27"/>
      <c r="RXV2" s="27"/>
      <c r="RXW2" s="27"/>
      <c r="RXX2" s="27"/>
      <c r="RXY2" s="27"/>
      <c r="RXZ2" s="27"/>
      <c r="RYA2" s="27"/>
      <c r="RYB2" s="27"/>
      <c r="RYC2" s="27"/>
      <c r="RYD2" s="27"/>
      <c r="RYE2" s="27"/>
      <c r="RYF2" s="27"/>
      <c r="RYG2" s="27"/>
      <c r="RYH2" s="27"/>
      <c r="RYI2" s="27"/>
      <c r="RYJ2" s="27"/>
      <c r="RYK2" s="27"/>
      <c r="RYL2" s="27"/>
      <c r="RYM2" s="27"/>
      <c r="RYN2" s="27"/>
      <c r="RYO2" s="27"/>
      <c r="RYP2" s="27"/>
      <c r="RYQ2" s="27"/>
      <c r="RYR2" s="27"/>
      <c r="RYS2" s="27"/>
      <c r="RYT2" s="27"/>
      <c r="RYU2" s="27"/>
      <c r="RYV2" s="27"/>
      <c r="RYW2" s="27"/>
      <c r="RYX2" s="27"/>
      <c r="RYY2" s="27"/>
      <c r="RYZ2" s="27"/>
      <c r="RZA2" s="27"/>
      <c r="RZB2" s="27"/>
      <c r="RZC2" s="27"/>
      <c r="RZD2" s="27"/>
      <c r="RZE2" s="27"/>
      <c r="RZF2" s="27"/>
      <c r="RZG2" s="27"/>
      <c r="RZH2" s="27"/>
      <c r="RZI2" s="27"/>
      <c r="RZJ2" s="27"/>
      <c r="RZK2" s="27"/>
      <c r="RZL2" s="27"/>
      <c r="RZM2" s="27"/>
      <c r="RZN2" s="27"/>
      <c r="RZO2" s="27"/>
      <c r="RZP2" s="27"/>
      <c r="RZQ2" s="27"/>
      <c r="RZR2" s="27"/>
      <c r="RZS2" s="27"/>
      <c r="RZT2" s="27"/>
      <c r="RZU2" s="27"/>
      <c r="RZV2" s="27"/>
      <c r="RZW2" s="27"/>
      <c r="RZX2" s="27"/>
      <c r="RZY2" s="27"/>
      <c r="RZZ2" s="27"/>
      <c r="SAA2" s="27"/>
      <c r="SAB2" s="27"/>
      <c r="SAC2" s="27"/>
      <c r="SAD2" s="27"/>
      <c r="SAE2" s="27"/>
      <c r="SAF2" s="27"/>
      <c r="SAG2" s="27"/>
      <c r="SAH2" s="27"/>
      <c r="SAI2" s="27"/>
      <c r="SAJ2" s="27"/>
      <c r="SAK2" s="27"/>
      <c r="SAL2" s="27"/>
      <c r="SAM2" s="27"/>
      <c r="SAN2" s="27"/>
      <c r="SAO2" s="27"/>
      <c r="SAP2" s="27"/>
      <c r="SAQ2" s="27"/>
      <c r="SAR2" s="27"/>
      <c r="SAS2" s="27"/>
      <c r="SAT2" s="27"/>
      <c r="SAU2" s="27"/>
      <c r="SAV2" s="27"/>
      <c r="SAW2" s="27"/>
      <c r="SAX2" s="27"/>
      <c r="SAY2" s="27"/>
      <c r="SAZ2" s="27"/>
      <c r="SBA2" s="27"/>
      <c r="SBB2" s="27"/>
      <c r="SBC2" s="27"/>
      <c r="SBD2" s="27"/>
      <c r="SBE2" s="27"/>
      <c r="SBF2" s="27"/>
      <c r="SBG2" s="27"/>
      <c r="SBH2" s="27"/>
      <c r="SBI2" s="27"/>
      <c r="SBJ2" s="27"/>
      <c r="SBK2" s="27"/>
      <c r="SBL2" s="27"/>
      <c r="SBM2" s="27"/>
      <c r="SBN2" s="27"/>
      <c r="SBO2" s="27"/>
      <c r="SBP2" s="27"/>
      <c r="SBQ2" s="27"/>
      <c r="SBR2" s="27"/>
      <c r="SBS2" s="27"/>
      <c r="SBT2" s="27"/>
      <c r="SBU2" s="27"/>
      <c r="SBV2" s="27"/>
      <c r="SBW2" s="27"/>
      <c r="SBX2" s="27"/>
      <c r="SBY2" s="27"/>
      <c r="SBZ2" s="27"/>
      <c r="SCA2" s="27"/>
      <c r="SCB2" s="27"/>
      <c r="SCC2" s="27"/>
      <c r="SCD2" s="27"/>
      <c r="SCE2" s="27"/>
      <c r="SCF2" s="27"/>
      <c r="SCG2" s="27"/>
      <c r="SCH2" s="27"/>
      <c r="SCI2" s="27"/>
      <c r="SCJ2" s="27"/>
      <c r="SCK2" s="27"/>
      <c r="SCL2" s="27"/>
      <c r="SCM2" s="27"/>
      <c r="SCN2" s="27"/>
      <c r="SCO2" s="27"/>
      <c r="SCP2" s="27"/>
      <c r="SCQ2" s="27"/>
      <c r="SCR2" s="27"/>
      <c r="SCS2" s="27"/>
      <c r="SCT2" s="27"/>
      <c r="SCU2" s="27"/>
      <c r="SCV2" s="27"/>
      <c r="SCW2" s="27"/>
      <c r="SCX2" s="27"/>
      <c r="SCY2" s="27"/>
      <c r="SCZ2" s="27"/>
      <c r="SDA2" s="27"/>
      <c r="SDB2" s="27"/>
      <c r="SDC2" s="27"/>
      <c r="SDD2" s="27"/>
      <c r="SDE2" s="27"/>
      <c r="SDF2" s="27"/>
      <c r="SDG2" s="27"/>
      <c r="SDH2" s="27"/>
      <c r="SDI2" s="27"/>
      <c r="SDJ2" s="27"/>
      <c r="SDK2" s="27"/>
      <c r="SDL2" s="27"/>
      <c r="SDM2" s="27"/>
      <c r="SDN2" s="27"/>
      <c r="SDO2" s="27"/>
      <c r="SDP2" s="27"/>
      <c r="SDQ2" s="27"/>
      <c r="SDR2" s="27"/>
      <c r="SDS2" s="27"/>
      <c r="SDT2" s="27"/>
      <c r="SDU2" s="27"/>
      <c r="SDV2" s="27"/>
      <c r="SDW2" s="27"/>
      <c r="SDX2" s="27"/>
      <c r="SDY2" s="27"/>
      <c r="SDZ2" s="27"/>
      <c r="SEA2" s="27"/>
      <c r="SEB2" s="27"/>
      <c r="SEC2" s="27"/>
      <c r="SED2" s="27"/>
      <c r="SEE2" s="27"/>
      <c r="SEF2" s="27"/>
      <c r="SEG2" s="27"/>
      <c r="SEH2" s="27"/>
      <c r="SEI2" s="27"/>
      <c r="SEJ2" s="27"/>
      <c r="SEK2" s="27"/>
      <c r="SEL2" s="27"/>
      <c r="SEM2" s="27"/>
      <c r="SEN2" s="27"/>
      <c r="SEO2" s="27"/>
      <c r="SEP2" s="27"/>
      <c r="SEQ2" s="27"/>
      <c r="SER2" s="27"/>
      <c r="SES2" s="27"/>
      <c r="SET2" s="27"/>
      <c r="SEU2" s="27"/>
      <c r="SEV2" s="27"/>
      <c r="SEW2" s="27"/>
      <c r="SEX2" s="27"/>
      <c r="SEY2" s="27"/>
      <c r="SEZ2" s="27"/>
      <c r="SFA2" s="27"/>
      <c r="SFB2" s="27"/>
      <c r="SFC2" s="27"/>
      <c r="SFD2" s="27"/>
      <c r="SFE2" s="27"/>
      <c r="SFF2" s="27"/>
      <c r="SFG2" s="27"/>
      <c r="SFH2" s="27"/>
      <c r="SFI2" s="27"/>
      <c r="SFJ2" s="27"/>
      <c r="SFK2" s="27"/>
      <c r="SFL2" s="27"/>
      <c r="SFM2" s="27"/>
      <c r="SFN2" s="27"/>
      <c r="SFO2" s="27"/>
      <c r="SFP2" s="27"/>
      <c r="SFQ2" s="27"/>
      <c r="SFR2" s="27"/>
      <c r="SFS2" s="27"/>
      <c r="SFT2" s="27"/>
      <c r="SFU2" s="27"/>
      <c r="SFV2" s="27"/>
      <c r="SFW2" s="27"/>
      <c r="SFX2" s="27"/>
      <c r="SFY2" s="27"/>
      <c r="SFZ2" s="27"/>
      <c r="SGA2" s="27"/>
      <c r="SGB2" s="27"/>
      <c r="SGC2" s="27"/>
      <c r="SGD2" s="27"/>
      <c r="SGE2" s="27"/>
      <c r="SGF2" s="27"/>
      <c r="SGG2" s="27"/>
      <c r="SGH2" s="27"/>
      <c r="SGI2" s="27"/>
      <c r="SGJ2" s="27"/>
      <c r="SGK2" s="27"/>
      <c r="SGL2" s="27"/>
      <c r="SGM2" s="27"/>
      <c r="SGN2" s="27"/>
      <c r="SGO2" s="27"/>
      <c r="SGP2" s="27"/>
      <c r="SGQ2" s="27"/>
      <c r="SGR2" s="27"/>
      <c r="SGS2" s="27"/>
      <c r="SGT2" s="27"/>
      <c r="SGU2" s="27"/>
      <c r="SGV2" s="27"/>
      <c r="SGW2" s="27"/>
      <c r="SGX2" s="27"/>
      <c r="SGY2" s="27"/>
      <c r="SGZ2" s="27"/>
      <c r="SHA2" s="27"/>
      <c r="SHB2" s="27"/>
      <c r="SHC2" s="27"/>
      <c r="SHD2" s="27"/>
      <c r="SHE2" s="27"/>
      <c r="SHF2" s="27"/>
      <c r="SHG2" s="27"/>
      <c r="SHH2" s="27"/>
      <c r="SHI2" s="27"/>
      <c r="SHJ2" s="27"/>
      <c r="SHK2" s="27"/>
      <c r="SHL2" s="27"/>
      <c r="SHM2" s="27"/>
      <c r="SHN2" s="27"/>
      <c r="SHO2" s="27"/>
      <c r="SHP2" s="27"/>
      <c r="SHQ2" s="27"/>
      <c r="SHR2" s="27"/>
      <c r="SHS2" s="27"/>
      <c r="SHT2" s="27"/>
      <c r="SHU2" s="27"/>
      <c r="SHV2" s="27"/>
      <c r="SHW2" s="27"/>
      <c r="SHX2" s="27"/>
      <c r="SHY2" s="27"/>
      <c r="SHZ2" s="27"/>
      <c r="SIA2" s="27"/>
      <c r="SIB2" s="27"/>
      <c r="SIC2" s="27"/>
      <c r="SID2" s="27"/>
      <c r="SIE2" s="27"/>
      <c r="SIF2" s="27"/>
      <c r="SIG2" s="27"/>
      <c r="SIH2" s="27"/>
      <c r="SII2" s="27"/>
      <c r="SIJ2" s="27"/>
      <c r="SIK2" s="27"/>
      <c r="SIL2" s="27"/>
      <c r="SIM2" s="27"/>
      <c r="SIN2" s="27"/>
      <c r="SIO2" s="27"/>
      <c r="SIP2" s="27"/>
      <c r="SIQ2" s="27"/>
      <c r="SIR2" s="27"/>
      <c r="SIS2" s="27"/>
      <c r="SIT2" s="27"/>
      <c r="SIU2" s="27"/>
      <c r="SIV2" s="27"/>
      <c r="SIW2" s="27"/>
      <c r="SIX2" s="27"/>
      <c r="SIY2" s="27"/>
      <c r="SIZ2" s="27"/>
      <c r="SJA2" s="27"/>
      <c r="SJB2" s="27"/>
      <c r="SJC2" s="27"/>
      <c r="SJD2" s="27"/>
      <c r="SJE2" s="27"/>
      <c r="SJF2" s="27"/>
      <c r="SJG2" s="27"/>
      <c r="SJH2" s="27"/>
      <c r="SJI2" s="27"/>
      <c r="SJJ2" s="27"/>
      <c r="SJK2" s="27"/>
      <c r="SJL2" s="27"/>
      <c r="SJM2" s="27"/>
      <c r="SJN2" s="27"/>
      <c r="SJO2" s="27"/>
      <c r="SJP2" s="27"/>
      <c r="SJQ2" s="27"/>
      <c r="SJR2" s="27"/>
      <c r="SJS2" s="27"/>
      <c r="SJT2" s="27"/>
      <c r="SJU2" s="27"/>
      <c r="SJV2" s="27"/>
      <c r="SJW2" s="27"/>
      <c r="SJX2" s="27"/>
      <c r="SJY2" s="27"/>
      <c r="SJZ2" s="27"/>
      <c r="SKA2" s="27"/>
      <c r="SKB2" s="27"/>
      <c r="SKC2" s="27"/>
      <c r="SKD2" s="27"/>
      <c r="SKE2" s="27"/>
      <c r="SKF2" s="27"/>
      <c r="SKG2" s="27"/>
      <c r="SKH2" s="27"/>
      <c r="SKI2" s="27"/>
      <c r="SKJ2" s="27"/>
      <c r="SKK2" s="27"/>
      <c r="SKL2" s="27"/>
      <c r="SKM2" s="27"/>
      <c r="SKN2" s="27"/>
      <c r="SKO2" s="27"/>
      <c r="SKP2" s="27"/>
      <c r="SKQ2" s="27"/>
      <c r="SKR2" s="27"/>
      <c r="SKS2" s="27"/>
      <c r="SKT2" s="27"/>
      <c r="SKU2" s="27"/>
      <c r="SKV2" s="27"/>
      <c r="SKW2" s="27"/>
      <c r="SKX2" s="27"/>
      <c r="SKY2" s="27"/>
      <c r="SKZ2" s="27"/>
      <c r="SLA2" s="27"/>
      <c r="SLB2" s="27"/>
      <c r="SLC2" s="27"/>
      <c r="SLD2" s="27"/>
      <c r="SLE2" s="27"/>
      <c r="SLF2" s="27"/>
      <c r="SLG2" s="27"/>
      <c r="SLH2" s="27"/>
      <c r="SLI2" s="27"/>
      <c r="SLJ2" s="27"/>
      <c r="SLK2" s="27"/>
      <c r="SLL2" s="27"/>
      <c r="SLM2" s="27"/>
      <c r="SLN2" s="27"/>
      <c r="SLO2" s="27"/>
      <c r="SLP2" s="27"/>
      <c r="SLQ2" s="27"/>
      <c r="SLR2" s="27"/>
      <c r="SLS2" s="27"/>
      <c r="SLT2" s="27"/>
      <c r="SLU2" s="27"/>
      <c r="SLV2" s="27"/>
      <c r="SLW2" s="27"/>
      <c r="SLX2" s="27"/>
      <c r="SLY2" s="27"/>
      <c r="SLZ2" s="27"/>
      <c r="SMA2" s="27"/>
      <c r="SMB2" s="27"/>
      <c r="SMC2" s="27"/>
      <c r="SMD2" s="27"/>
      <c r="SME2" s="27"/>
      <c r="SMF2" s="27"/>
      <c r="SMG2" s="27"/>
      <c r="SMH2" s="27"/>
      <c r="SMI2" s="27"/>
      <c r="SMJ2" s="27"/>
      <c r="SMK2" s="27"/>
      <c r="SML2" s="27"/>
      <c r="SMM2" s="27"/>
      <c r="SMN2" s="27"/>
      <c r="SMO2" s="27"/>
      <c r="SMP2" s="27"/>
      <c r="SMQ2" s="27"/>
      <c r="SMR2" s="27"/>
      <c r="SMS2" s="27"/>
      <c r="SMT2" s="27"/>
      <c r="SMU2" s="27"/>
      <c r="SMV2" s="27"/>
      <c r="SMW2" s="27"/>
      <c r="SMX2" s="27"/>
      <c r="SMY2" s="27"/>
      <c r="SMZ2" s="27"/>
      <c r="SNA2" s="27"/>
      <c r="SNB2" s="27"/>
      <c r="SNC2" s="27"/>
      <c r="SND2" s="27"/>
      <c r="SNE2" s="27"/>
      <c r="SNF2" s="27"/>
      <c r="SNG2" s="27"/>
      <c r="SNH2" s="27"/>
      <c r="SNI2" s="27"/>
      <c r="SNJ2" s="27"/>
      <c r="SNK2" s="27"/>
      <c r="SNL2" s="27"/>
      <c r="SNM2" s="27"/>
      <c r="SNN2" s="27"/>
      <c r="SNO2" s="27"/>
      <c r="SNP2" s="27"/>
      <c r="SNQ2" s="27"/>
      <c r="SNR2" s="27"/>
      <c r="SNS2" s="27"/>
      <c r="SNT2" s="27"/>
      <c r="SNU2" s="27"/>
      <c r="SNV2" s="27"/>
      <c r="SNW2" s="27"/>
      <c r="SNX2" s="27"/>
      <c r="SNY2" s="27"/>
      <c r="SNZ2" s="27"/>
      <c r="SOA2" s="27"/>
      <c r="SOB2" s="27"/>
      <c r="SOC2" s="27"/>
      <c r="SOD2" s="27"/>
      <c r="SOE2" s="27"/>
      <c r="SOF2" s="27"/>
      <c r="SOG2" s="27"/>
      <c r="SOH2" s="27"/>
      <c r="SOI2" s="27"/>
      <c r="SOJ2" s="27"/>
      <c r="SOK2" s="27"/>
      <c r="SOL2" s="27"/>
      <c r="SOM2" s="27"/>
      <c r="SON2" s="27"/>
      <c r="SOO2" s="27"/>
      <c r="SOP2" s="27"/>
      <c r="SOQ2" s="27"/>
      <c r="SOR2" s="27"/>
      <c r="SOS2" s="27"/>
      <c r="SOT2" s="27"/>
      <c r="SOU2" s="27"/>
      <c r="SOV2" s="27"/>
      <c r="SOW2" s="27"/>
      <c r="SOX2" s="27"/>
      <c r="SOY2" s="27"/>
      <c r="SOZ2" s="27"/>
      <c r="SPA2" s="27"/>
      <c r="SPB2" s="27"/>
      <c r="SPC2" s="27"/>
      <c r="SPD2" s="27"/>
      <c r="SPE2" s="27"/>
      <c r="SPF2" s="27"/>
      <c r="SPG2" s="27"/>
      <c r="SPH2" s="27"/>
      <c r="SPI2" s="27"/>
      <c r="SPJ2" s="27"/>
      <c r="SPK2" s="27"/>
      <c r="SPL2" s="27"/>
      <c r="SPM2" s="27"/>
      <c r="SPN2" s="27"/>
      <c r="SPO2" s="27"/>
      <c r="SPP2" s="27"/>
      <c r="SPQ2" s="27"/>
      <c r="SPR2" s="27"/>
      <c r="SPS2" s="27"/>
      <c r="SPT2" s="27"/>
      <c r="SPU2" s="27"/>
      <c r="SPV2" s="27"/>
      <c r="SPW2" s="27"/>
      <c r="SPX2" s="27"/>
      <c r="SPY2" s="27"/>
      <c r="SPZ2" s="27"/>
      <c r="SQA2" s="27"/>
      <c r="SQB2" s="27"/>
      <c r="SQC2" s="27"/>
      <c r="SQD2" s="27"/>
      <c r="SQE2" s="27"/>
      <c r="SQF2" s="27"/>
      <c r="SQG2" s="27"/>
      <c r="SQH2" s="27"/>
      <c r="SQI2" s="27"/>
      <c r="SQJ2" s="27"/>
      <c r="SQK2" s="27"/>
      <c r="SQL2" s="27"/>
      <c r="SQM2" s="27"/>
      <c r="SQN2" s="27"/>
      <c r="SQO2" s="27"/>
      <c r="SQP2" s="27"/>
      <c r="SQQ2" s="27"/>
      <c r="SQR2" s="27"/>
      <c r="SQS2" s="27"/>
      <c r="SQT2" s="27"/>
      <c r="SQU2" s="27"/>
      <c r="SQV2" s="27"/>
      <c r="SQW2" s="27"/>
      <c r="SQX2" s="27"/>
      <c r="SQY2" s="27"/>
      <c r="SQZ2" s="27"/>
      <c r="SRA2" s="27"/>
      <c r="SRB2" s="27"/>
      <c r="SRC2" s="27"/>
      <c r="SRD2" s="27"/>
      <c r="SRE2" s="27"/>
      <c r="SRF2" s="27"/>
      <c r="SRG2" s="27"/>
      <c r="SRH2" s="27"/>
      <c r="SRI2" s="27"/>
      <c r="SRJ2" s="27"/>
      <c r="SRK2" s="27"/>
      <c r="SRL2" s="27"/>
      <c r="SRM2" s="27"/>
      <c r="SRN2" s="27"/>
      <c r="SRO2" s="27"/>
      <c r="SRP2" s="27"/>
      <c r="SRQ2" s="27"/>
      <c r="SRR2" s="27"/>
      <c r="SRS2" s="27"/>
      <c r="SRT2" s="27"/>
      <c r="SRU2" s="27"/>
      <c r="SRV2" s="27"/>
      <c r="SRW2" s="27"/>
      <c r="SRX2" s="27"/>
      <c r="SRY2" s="27"/>
      <c r="SRZ2" s="27"/>
      <c r="SSA2" s="27"/>
      <c r="SSB2" s="27"/>
      <c r="SSC2" s="27"/>
      <c r="SSD2" s="27"/>
      <c r="SSE2" s="27"/>
      <c r="SSF2" s="27"/>
      <c r="SSG2" s="27"/>
      <c r="SSH2" s="27"/>
      <c r="SSI2" s="27"/>
      <c r="SSJ2" s="27"/>
      <c r="SSK2" s="27"/>
      <c r="SSL2" s="27"/>
      <c r="SSM2" s="27"/>
      <c r="SSN2" s="27"/>
      <c r="SSO2" s="27"/>
      <c r="SSP2" s="27"/>
      <c r="SSQ2" s="27"/>
      <c r="SSR2" s="27"/>
      <c r="SSS2" s="27"/>
      <c r="SST2" s="27"/>
      <c r="SSU2" s="27"/>
      <c r="SSV2" s="27"/>
      <c r="SSW2" s="27"/>
      <c r="SSX2" s="27"/>
      <c r="SSY2" s="27"/>
      <c r="SSZ2" s="27"/>
      <c r="STA2" s="27"/>
      <c r="STB2" s="27"/>
      <c r="STC2" s="27"/>
      <c r="STD2" s="27"/>
      <c r="STE2" s="27"/>
      <c r="STF2" s="27"/>
      <c r="STG2" s="27"/>
      <c r="STH2" s="27"/>
      <c r="STI2" s="27"/>
      <c r="STJ2" s="27"/>
      <c r="STK2" s="27"/>
      <c r="STL2" s="27"/>
      <c r="STM2" s="27"/>
      <c r="STN2" s="27"/>
      <c r="STO2" s="27"/>
      <c r="STP2" s="27"/>
      <c r="STQ2" s="27"/>
      <c r="STR2" s="27"/>
      <c r="STS2" s="27"/>
      <c r="STT2" s="27"/>
      <c r="STU2" s="27"/>
      <c r="STV2" s="27"/>
      <c r="STW2" s="27"/>
      <c r="STX2" s="27"/>
      <c r="STY2" s="27"/>
      <c r="STZ2" s="27"/>
      <c r="SUA2" s="27"/>
      <c r="SUB2" s="27"/>
      <c r="SUC2" s="27"/>
      <c r="SUD2" s="27"/>
      <c r="SUE2" s="27"/>
      <c r="SUF2" s="27"/>
      <c r="SUG2" s="27"/>
      <c r="SUH2" s="27"/>
      <c r="SUI2" s="27"/>
      <c r="SUJ2" s="27"/>
      <c r="SUK2" s="27"/>
      <c r="SUL2" s="27"/>
      <c r="SUM2" s="27"/>
      <c r="SUN2" s="27"/>
      <c r="SUO2" s="27"/>
      <c r="SUP2" s="27"/>
      <c r="SUQ2" s="27"/>
      <c r="SUR2" s="27"/>
      <c r="SUS2" s="27"/>
      <c r="SUT2" s="27"/>
      <c r="SUU2" s="27"/>
      <c r="SUV2" s="27"/>
      <c r="SUW2" s="27"/>
      <c r="SUX2" s="27"/>
      <c r="SUY2" s="27"/>
      <c r="SUZ2" s="27"/>
      <c r="SVA2" s="27"/>
      <c r="SVB2" s="27"/>
      <c r="SVC2" s="27"/>
      <c r="SVD2" s="27"/>
      <c r="SVE2" s="27"/>
      <c r="SVF2" s="27"/>
      <c r="SVG2" s="27"/>
      <c r="SVH2" s="27"/>
      <c r="SVI2" s="27"/>
      <c r="SVJ2" s="27"/>
      <c r="SVK2" s="27"/>
      <c r="SVL2" s="27"/>
      <c r="SVM2" s="27"/>
      <c r="SVN2" s="27"/>
      <c r="SVO2" s="27"/>
      <c r="SVP2" s="27"/>
      <c r="SVQ2" s="27"/>
      <c r="SVR2" s="27"/>
      <c r="SVS2" s="27"/>
      <c r="SVT2" s="27"/>
      <c r="SVU2" s="27"/>
      <c r="SVV2" s="27"/>
      <c r="SVW2" s="27"/>
      <c r="SVX2" s="27"/>
      <c r="SVY2" s="27"/>
      <c r="SVZ2" s="27"/>
      <c r="SWA2" s="27"/>
      <c r="SWB2" s="27"/>
      <c r="SWC2" s="27"/>
      <c r="SWD2" s="27"/>
      <c r="SWE2" s="27"/>
      <c r="SWF2" s="27"/>
      <c r="SWG2" s="27"/>
      <c r="SWH2" s="27"/>
      <c r="SWI2" s="27"/>
      <c r="SWJ2" s="27"/>
      <c r="SWK2" s="27"/>
      <c r="SWL2" s="27"/>
      <c r="SWM2" s="27"/>
      <c r="SWN2" s="27"/>
      <c r="SWO2" s="27"/>
      <c r="SWP2" s="27"/>
      <c r="SWQ2" s="27"/>
      <c r="SWR2" s="27"/>
      <c r="SWS2" s="27"/>
      <c r="SWT2" s="27"/>
      <c r="SWU2" s="27"/>
      <c r="SWV2" s="27"/>
      <c r="SWW2" s="27"/>
      <c r="SWX2" s="27"/>
      <c r="SWY2" s="27"/>
      <c r="SWZ2" s="27"/>
      <c r="SXA2" s="27"/>
      <c r="SXB2" s="27"/>
      <c r="SXC2" s="27"/>
      <c r="SXD2" s="27"/>
      <c r="SXE2" s="27"/>
      <c r="SXF2" s="27"/>
      <c r="SXG2" s="27"/>
      <c r="SXH2" s="27"/>
      <c r="SXI2" s="27"/>
      <c r="SXJ2" s="27"/>
      <c r="SXK2" s="27"/>
      <c r="SXL2" s="27"/>
      <c r="SXM2" s="27"/>
      <c r="SXN2" s="27"/>
      <c r="SXO2" s="27"/>
      <c r="SXP2" s="27"/>
      <c r="SXQ2" s="27"/>
      <c r="SXR2" s="27"/>
      <c r="SXS2" s="27"/>
      <c r="SXT2" s="27"/>
      <c r="SXU2" s="27"/>
      <c r="SXV2" s="27"/>
      <c r="SXW2" s="27"/>
      <c r="SXX2" s="27"/>
      <c r="SXY2" s="27"/>
      <c r="SXZ2" s="27"/>
      <c r="SYA2" s="27"/>
      <c r="SYB2" s="27"/>
      <c r="SYC2" s="27"/>
      <c r="SYD2" s="27"/>
      <c r="SYE2" s="27"/>
      <c r="SYF2" s="27"/>
      <c r="SYG2" s="27"/>
      <c r="SYH2" s="27"/>
      <c r="SYI2" s="27"/>
      <c r="SYJ2" s="27"/>
      <c r="SYK2" s="27"/>
      <c r="SYL2" s="27"/>
      <c r="SYM2" s="27"/>
      <c r="SYN2" s="27"/>
      <c r="SYO2" s="27"/>
      <c r="SYP2" s="27"/>
      <c r="SYQ2" s="27"/>
      <c r="SYR2" s="27"/>
      <c r="SYS2" s="27"/>
      <c r="SYT2" s="27"/>
      <c r="SYU2" s="27"/>
      <c r="SYV2" s="27"/>
      <c r="SYW2" s="27"/>
      <c r="SYX2" s="27"/>
      <c r="SYY2" s="27"/>
      <c r="SYZ2" s="27"/>
      <c r="SZA2" s="27"/>
      <c r="SZB2" s="27"/>
      <c r="SZC2" s="27"/>
      <c r="SZD2" s="27"/>
      <c r="SZE2" s="27"/>
      <c r="SZF2" s="27"/>
      <c r="SZG2" s="27"/>
      <c r="SZH2" s="27"/>
      <c r="SZI2" s="27"/>
      <c r="SZJ2" s="27"/>
      <c r="SZK2" s="27"/>
      <c r="SZL2" s="27"/>
      <c r="SZM2" s="27"/>
      <c r="SZN2" s="27"/>
      <c r="SZO2" s="27"/>
      <c r="SZP2" s="27"/>
      <c r="SZQ2" s="27"/>
      <c r="SZR2" s="27"/>
      <c r="SZS2" s="27"/>
      <c r="SZT2" s="27"/>
      <c r="SZU2" s="27"/>
      <c r="SZV2" s="27"/>
      <c r="SZW2" s="27"/>
      <c r="SZX2" s="27"/>
      <c r="SZY2" s="27"/>
      <c r="SZZ2" s="27"/>
      <c r="TAA2" s="27"/>
      <c r="TAB2" s="27"/>
      <c r="TAC2" s="27"/>
      <c r="TAD2" s="27"/>
      <c r="TAE2" s="27"/>
      <c r="TAF2" s="27"/>
      <c r="TAG2" s="27"/>
      <c r="TAH2" s="27"/>
      <c r="TAI2" s="27"/>
      <c r="TAJ2" s="27"/>
      <c r="TAK2" s="27"/>
      <c r="TAL2" s="27"/>
      <c r="TAM2" s="27"/>
      <c r="TAN2" s="27"/>
      <c r="TAO2" s="27"/>
      <c r="TAP2" s="27"/>
      <c r="TAQ2" s="27"/>
      <c r="TAR2" s="27"/>
      <c r="TAS2" s="27"/>
      <c r="TAT2" s="27"/>
      <c r="TAU2" s="27"/>
      <c r="TAV2" s="27"/>
      <c r="TAW2" s="27"/>
      <c r="TAX2" s="27"/>
      <c r="TAY2" s="27"/>
      <c r="TAZ2" s="27"/>
      <c r="TBA2" s="27"/>
      <c r="TBB2" s="27"/>
      <c r="TBC2" s="27"/>
      <c r="TBD2" s="27"/>
      <c r="TBE2" s="27"/>
      <c r="TBF2" s="27"/>
      <c r="TBG2" s="27"/>
      <c r="TBH2" s="27"/>
      <c r="TBI2" s="27"/>
      <c r="TBJ2" s="27"/>
      <c r="TBK2" s="27"/>
      <c r="TBL2" s="27"/>
      <c r="TBM2" s="27"/>
      <c r="TBN2" s="27"/>
      <c r="TBO2" s="27"/>
      <c r="TBP2" s="27"/>
      <c r="TBQ2" s="27"/>
      <c r="TBR2" s="27"/>
      <c r="TBS2" s="27"/>
      <c r="TBT2" s="27"/>
      <c r="TBU2" s="27"/>
      <c r="TBV2" s="27"/>
      <c r="TBW2" s="27"/>
      <c r="TBX2" s="27"/>
      <c r="TBY2" s="27"/>
      <c r="TBZ2" s="27"/>
      <c r="TCA2" s="27"/>
      <c r="TCB2" s="27"/>
      <c r="TCC2" s="27"/>
      <c r="TCD2" s="27"/>
      <c r="TCE2" s="27"/>
      <c r="TCF2" s="27"/>
      <c r="TCG2" s="27"/>
      <c r="TCH2" s="27"/>
      <c r="TCI2" s="27"/>
      <c r="TCJ2" s="27"/>
      <c r="TCK2" s="27"/>
      <c r="TCL2" s="27"/>
      <c r="TCM2" s="27"/>
      <c r="TCN2" s="27"/>
      <c r="TCO2" s="27"/>
      <c r="TCP2" s="27"/>
      <c r="TCQ2" s="27"/>
      <c r="TCR2" s="27"/>
      <c r="TCS2" s="27"/>
      <c r="TCT2" s="27"/>
      <c r="TCU2" s="27"/>
      <c r="TCV2" s="27"/>
      <c r="TCW2" s="27"/>
      <c r="TCX2" s="27"/>
      <c r="TCY2" s="27"/>
      <c r="TCZ2" s="27"/>
      <c r="TDA2" s="27"/>
      <c r="TDB2" s="27"/>
      <c r="TDC2" s="27"/>
      <c r="TDD2" s="27"/>
      <c r="TDE2" s="27"/>
      <c r="TDF2" s="27"/>
      <c r="TDG2" s="27"/>
      <c r="TDH2" s="27"/>
      <c r="TDI2" s="27"/>
      <c r="TDJ2" s="27"/>
      <c r="TDK2" s="27"/>
      <c r="TDL2" s="27"/>
      <c r="TDM2" s="27"/>
      <c r="TDN2" s="27"/>
      <c r="TDO2" s="27"/>
      <c r="TDP2" s="27"/>
      <c r="TDQ2" s="27"/>
      <c r="TDR2" s="27"/>
      <c r="TDS2" s="27"/>
      <c r="TDT2" s="27"/>
      <c r="TDU2" s="27"/>
      <c r="TDV2" s="27"/>
      <c r="TDW2" s="27"/>
      <c r="TDX2" s="27"/>
      <c r="TDY2" s="27"/>
      <c r="TDZ2" s="27"/>
      <c r="TEA2" s="27"/>
      <c r="TEB2" s="27"/>
      <c r="TEC2" s="27"/>
      <c r="TED2" s="27"/>
      <c r="TEE2" s="27"/>
      <c r="TEF2" s="27"/>
      <c r="TEG2" s="27"/>
      <c r="TEH2" s="27"/>
      <c r="TEI2" s="27"/>
      <c r="TEJ2" s="27"/>
      <c r="TEK2" s="27"/>
      <c r="TEL2" s="27"/>
      <c r="TEM2" s="27"/>
      <c r="TEN2" s="27"/>
      <c r="TEO2" s="27"/>
      <c r="TEP2" s="27"/>
      <c r="TEQ2" s="27"/>
      <c r="TER2" s="27"/>
      <c r="TES2" s="27"/>
      <c r="TET2" s="27"/>
      <c r="TEU2" s="27"/>
      <c r="TEV2" s="27"/>
      <c r="TEW2" s="27"/>
      <c r="TEX2" s="27"/>
      <c r="TEY2" s="27"/>
      <c r="TEZ2" s="27"/>
      <c r="TFA2" s="27"/>
      <c r="TFB2" s="27"/>
      <c r="TFC2" s="27"/>
      <c r="TFD2" s="27"/>
      <c r="TFE2" s="27"/>
      <c r="TFF2" s="27"/>
      <c r="TFG2" s="27"/>
      <c r="TFH2" s="27"/>
      <c r="TFI2" s="27"/>
      <c r="TFJ2" s="27"/>
      <c r="TFK2" s="27"/>
      <c r="TFL2" s="27"/>
      <c r="TFM2" s="27"/>
      <c r="TFN2" s="27"/>
      <c r="TFO2" s="27"/>
      <c r="TFP2" s="27"/>
      <c r="TFQ2" s="27"/>
      <c r="TFR2" s="27"/>
      <c r="TFS2" s="27"/>
      <c r="TFT2" s="27"/>
      <c r="TFU2" s="27"/>
      <c r="TFV2" s="27"/>
      <c r="TFW2" s="27"/>
      <c r="TFX2" s="27"/>
      <c r="TFY2" s="27"/>
      <c r="TFZ2" s="27"/>
      <c r="TGA2" s="27"/>
      <c r="TGB2" s="27"/>
      <c r="TGC2" s="27"/>
      <c r="TGD2" s="27"/>
      <c r="TGE2" s="27"/>
      <c r="TGF2" s="27"/>
      <c r="TGG2" s="27"/>
      <c r="TGH2" s="27"/>
      <c r="TGI2" s="27"/>
      <c r="TGJ2" s="27"/>
      <c r="TGK2" s="27"/>
      <c r="TGL2" s="27"/>
      <c r="TGM2" s="27"/>
      <c r="TGN2" s="27"/>
      <c r="TGO2" s="27"/>
      <c r="TGP2" s="27"/>
      <c r="TGQ2" s="27"/>
      <c r="TGR2" s="27"/>
      <c r="TGS2" s="27"/>
      <c r="TGT2" s="27"/>
      <c r="TGU2" s="27"/>
      <c r="TGV2" s="27"/>
      <c r="TGW2" s="27"/>
      <c r="TGX2" s="27"/>
      <c r="TGY2" s="27"/>
      <c r="TGZ2" s="27"/>
      <c r="THA2" s="27"/>
      <c r="THB2" s="27"/>
      <c r="THC2" s="27"/>
      <c r="THD2" s="27"/>
      <c r="THE2" s="27"/>
      <c r="THF2" s="27"/>
      <c r="THG2" s="27"/>
      <c r="THH2" s="27"/>
      <c r="THI2" s="27"/>
      <c r="THJ2" s="27"/>
      <c r="THK2" s="27"/>
      <c r="THL2" s="27"/>
      <c r="THM2" s="27"/>
      <c r="THN2" s="27"/>
      <c r="THO2" s="27"/>
      <c r="THP2" s="27"/>
      <c r="THQ2" s="27"/>
      <c r="THR2" s="27"/>
      <c r="THS2" s="27"/>
      <c r="THT2" s="27"/>
      <c r="THU2" s="27"/>
      <c r="THV2" s="27"/>
      <c r="THW2" s="27"/>
      <c r="THX2" s="27"/>
      <c r="THY2" s="27"/>
      <c r="THZ2" s="27"/>
      <c r="TIA2" s="27"/>
      <c r="TIB2" s="27"/>
      <c r="TIC2" s="27"/>
      <c r="TID2" s="27"/>
      <c r="TIE2" s="27"/>
      <c r="TIF2" s="27"/>
      <c r="TIG2" s="27"/>
      <c r="TIH2" s="27"/>
      <c r="TII2" s="27"/>
      <c r="TIJ2" s="27"/>
      <c r="TIK2" s="27"/>
      <c r="TIL2" s="27"/>
      <c r="TIM2" s="27"/>
      <c r="TIN2" s="27"/>
      <c r="TIO2" s="27"/>
      <c r="TIP2" s="27"/>
      <c r="TIQ2" s="27"/>
      <c r="TIR2" s="27"/>
      <c r="TIS2" s="27"/>
      <c r="TIT2" s="27"/>
      <c r="TIU2" s="27"/>
      <c r="TIV2" s="27"/>
      <c r="TIW2" s="27"/>
      <c r="TIX2" s="27"/>
      <c r="TIY2" s="27"/>
      <c r="TIZ2" s="27"/>
      <c r="TJA2" s="27"/>
      <c r="TJB2" s="27"/>
      <c r="TJC2" s="27"/>
      <c r="TJD2" s="27"/>
      <c r="TJE2" s="27"/>
      <c r="TJF2" s="27"/>
      <c r="TJG2" s="27"/>
      <c r="TJH2" s="27"/>
      <c r="TJI2" s="27"/>
      <c r="TJJ2" s="27"/>
      <c r="TJK2" s="27"/>
      <c r="TJL2" s="27"/>
      <c r="TJM2" s="27"/>
      <c r="TJN2" s="27"/>
      <c r="TJO2" s="27"/>
      <c r="TJP2" s="27"/>
      <c r="TJQ2" s="27"/>
      <c r="TJR2" s="27"/>
      <c r="TJS2" s="27"/>
      <c r="TJT2" s="27"/>
      <c r="TJU2" s="27"/>
      <c r="TJV2" s="27"/>
      <c r="TJW2" s="27"/>
      <c r="TJX2" s="27"/>
      <c r="TJY2" s="27"/>
      <c r="TJZ2" s="27"/>
      <c r="TKA2" s="27"/>
      <c r="TKB2" s="27"/>
      <c r="TKC2" s="27"/>
      <c r="TKD2" s="27"/>
      <c r="TKE2" s="27"/>
      <c r="TKF2" s="27"/>
      <c r="TKG2" s="27"/>
      <c r="TKH2" s="27"/>
      <c r="TKI2" s="27"/>
      <c r="TKJ2" s="27"/>
      <c r="TKK2" s="27"/>
      <c r="TKL2" s="27"/>
      <c r="TKM2" s="27"/>
      <c r="TKN2" s="27"/>
      <c r="TKO2" s="27"/>
      <c r="TKP2" s="27"/>
      <c r="TKQ2" s="27"/>
      <c r="TKR2" s="27"/>
      <c r="TKS2" s="27"/>
      <c r="TKT2" s="27"/>
      <c r="TKU2" s="27"/>
      <c r="TKV2" s="27"/>
      <c r="TKW2" s="27"/>
      <c r="TKX2" s="27"/>
      <c r="TKY2" s="27"/>
      <c r="TKZ2" s="27"/>
      <c r="TLA2" s="27"/>
      <c r="TLB2" s="27"/>
      <c r="TLC2" s="27"/>
      <c r="TLD2" s="27"/>
      <c r="TLE2" s="27"/>
      <c r="TLF2" s="27"/>
      <c r="TLG2" s="27"/>
      <c r="TLH2" s="27"/>
      <c r="TLI2" s="27"/>
      <c r="TLJ2" s="27"/>
      <c r="TLK2" s="27"/>
      <c r="TLL2" s="27"/>
      <c r="TLM2" s="27"/>
      <c r="TLN2" s="27"/>
      <c r="TLO2" s="27"/>
      <c r="TLP2" s="27"/>
      <c r="TLQ2" s="27"/>
      <c r="TLR2" s="27"/>
      <c r="TLS2" s="27"/>
      <c r="TLT2" s="27"/>
      <c r="TLU2" s="27"/>
      <c r="TLV2" s="27"/>
      <c r="TLW2" s="27"/>
      <c r="TLX2" s="27"/>
      <c r="TLY2" s="27"/>
      <c r="TLZ2" s="27"/>
      <c r="TMA2" s="27"/>
      <c r="TMB2" s="27"/>
      <c r="TMC2" s="27"/>
      <c r="TMD2" s="27"/>
      <c r="TME2" s="27"/>
      <c r="TMF2" s="27"/>
      <c r="TMG2" s="27"/>
      <c r="TMH2" s="27"/>
      <c r="TMI2" s="27"/>
      <c r="TMJ2" s="27"/>
      <c r="TMK2" s="27"/>
      <c r="TML2" s="27"/>
      <c r="TMM2" s="27"/>
      <c r="TMN2" s="27"/>
      <c r="TMO2" s="27"/>
      <c r="TMP2" s="27"/>
      <c r="TMQ2" s="27"/>
      <c r="TMR2" s="27"/>
      <c r="TMS2" s="27"/>
      <c r="TMT2" s="27"/>
      <c r="TMU2" s="27"/>
      <c r="TMV2" s="27"/>
      <c r="TMW2" s="27"/>
      <c r="TMX2" s="27"/>
      <c r="TMY2" s="27"/>
      <c r="TMZ2" s="27"/>
      <c r="TNA2" s="27"/>
      <c r="TNB2" s="27"/>
      <c r="TNC2" s="27"/>
      <c r="TND2" s="27"/>
      <c r="TNE2" s="27"/>
      <c r="TNF2" s="27"/>
      <c r="TNG2" s="27"/>
      <c r="TNH2" s="27"/>
      <c r="TNI2" s="27"/>
      <c r="TNJ2" s="27"/>
      <c r="TNK2" s="27"/>
      <c r="TNL2" s="27"/>
      <c r="TNM2" s="27"/>
      <c r="TNN2" s="27"/>
      <c r="TNO2" s="27"/>
      <c r="TNP2" s="27"/>
      <c r="TNQ2" s="27"/>
      <c r="TNR2" s="27"/>
      <c r="TNS2" s="27"/>
      <c r="TNT2" s="27"/>
      <c r="TNU2" s="27"/>
      <c r="TNV2" s="27"/>
      <c r="TNW2" s="27"/>
      <c r="TNX2" s="27"/>
      <c r="TNY2" s="27"/>
      <c r="TNZ2" s="27"/>
      <c r="TOA2" s="27"/>
      <c r="TOB2" s="27"/>
      <c r="TOC2" s="27"/>
      <c r="TOD2" s="27"/>
      <c r="TOE2" s="27"/>
      <c r="TOF2" s="27"/>
      <c r="TOG2" s="27"/>
      <c r="TOH2" s="27"/>
      <c r="TOI2" s="27"/>
      <c r="TOJ2" s="27"/>
      <c r="TOK2" s="27"/>
      <c r="TOL2" s="27"/>
      <c r="TOM2" s="27"/>
      <c r="TON2" s="27"/>
      <c r="TOO2" s="27"/>
      <c r="TOP2" s="27"/>
      <c r="TOQ2" s="27"/>
      <c r="TOR2" s="27"/>
      <c r="TOS2" s="27"/>
      <c r="TOT2" s="27"/>
      <c r="TOU2" s="27"/>
      <c r="TOV2" s="27"/>
      <c r="TOW2" s="27"/>
      <c r="TOX2" s="27"/>
      <c r="TOY2" s="27"/>
      <c r="TOZ2" s="27"/>
      <c r="TPA2" s="27"/>
      <c r="TPB2" s="27"/>
      <c r="TPC2" s="27"/>
      <c r="TPD2" s="27"/>
      <c r="TPE2" s="27"/>
      <c r="TPF2" s="27"/>
      <c r="TPG2" s="27"/>
      <c r="TPH2" s="27"/>
      <c r="TPI2" s="27"/>
      <c r="TPJ2" s="27"/>
      <c r="TPK2" s="27"/>
      <c r="TPL2" s="27"/>
      <c r="TPM2" s="27"/>
      <c r="TPN2" s="27"/>
      <c r="TPO2" s="27"/>
      <c r="TPP2" s="27"/>
      <c r="TPQ2" s="27"/>
      <c r="TPR2" s="27"/>
      <c r="TPS2" s="27"/>
      <c r="TPT2" s="27"/>
      <c r="TPU2" s="27"/>
      <c r="TPV2" s="27"/>
      <c r="TPW2" s="27"/>
      <c r="TPX2" s="27"/>
      <c r="TPY2" s="27"/>
      <c r="TPZ2" s="27"/>
      <c r="TQA2" s="27"/>
      <c r="TQB2" s="27"/>
      <c r="TQC2" s="27"/>
      <c r="TQD2" s="27"/>
      <c r="TQE2" s="27"/>
      <c r="TQF2" s="27"/>
      <c r="TQG2" s="27"/>
      <c r="TQH2" s="27"/>
      <c r="TQI2" s="27"/>
      <c r="TQJ2" s="27"/>
      <c r="TQK2" s="27"/>
      <c r="TQL2" s="27"/>
      <c r="TQM2" s="27"/>
      <c r="TQN2" s="27"/>
      <c r="TQO2" s="27"/>
      <c r="TQP2" s="27"/>
      <c r="TQQ2" s="27"/>
      <c r="TQR2" s="27"/>
      <c r="TQS2" s="27"/>
      <c r="TQT2" s="27"/>
      <c r="TQU2" s="27"/>
      <c r="TQV2" s="27"/>
      <c r="TQW2" s="27"/>
      <c r="TQX2" s="27"/>
      <c r="TQY2" s="27"/>
      <c r="TQZ2" s="27"/>
      <c r="TRA2" s="27"/>
      <c r="TRB2" s="27"/>
      <c r="TRC2" s="27"/>
      <c r="TRD2" s="27"/>
      <c r="TRE2" s="27"/>
      <c r="TRF2" s="27"/>
      <c r="TRG2" s="27"/>
      <c r="TRH2" s="27"/>
      <c r="TRI2" s="27"/>
      <c r="TRJ2" s="27"/>
      <c r="TRK2" s="27"/>
      <c r="TRL2" s="27"/>
      <c r="TRM2" s="27"/>
      <c r="TRN2" s="27"/>
      <c r="TRO2" s="27"/>
      <c r="TRP2" s="27"/>
      <c r="TRQ2" s="27"/>
      <c r="TRR2" s="27"/>
      <c r="TRS2" s="27"/>
      <c r="TRT2" s="27"/>
      <c r="TRU2" s="27"/>
      <c r="TRV2" s="27"/>
      <c r="TRW2" s="27"/>
      <c r="TRX2" s="27"/>
      <c r="TRY2" s="27"/>
      <c r="TRZ2" s="27"/>
      <c r="TSA2" s="27"/>
      <c r="TSB2" s="27"/>
      <c r="TSC2" s="27"/>
      <c r="TSD2" s="27"/>
      <c r="TSE2" s="27"/>
      <c r="TSF2" s="27"/>
      <c r="TSG2" s="27"/>
      <c r="TSH2" s="27"/>
      <c r="TSI2" s="27"/>
      <c r="TSJ2" s="27"/>
      <c r="TSK2" s="27"/>
      <c r="TSL2" s="27"/>
      <c r="TSM2" s="27"/>
      <c r="TSN2" s="27"/>
      <c r="TSO2" s="27"/>
      <c r="TSP2" s="27"/>
      <c r="TSQ2" s="27"/>
      <c r="TSR2" s="27"/>
      <c r="TSS2" s="27"/>
      <c r="TST2" s="27"/>
      <c r="TSU2" s="27"/>
      <c r="TSV2" s="27"/>
      <c r="TSW2" s="27"/>
      <c r="TSX2" s="27"/>
      <c r="TSY2" s="27"/>
      <c r="TSZ2" s="27"/>
      <c r="TTA2" s="27"/>
      <c r="TTB2" s="27"/>
      <c r="TTC2" s="27"/>
      <c r="TTD2" s="27"/>
      <c r="TTE2" s="27"/>
      <c r="TTF2" s="27"/>
      <c r="TTG2" s="27"/>
      <c r="TTH2" s="27"/>
      <c r="TTI2" s="27"/>
      <c r="TTJ2" s="27"/>
      <c r="TTK2" s="27"/>
      <c r="TTL2" s="27"/>
      <c r="TTM2" s="27"/>
      <c r="TTN2" s="27"/>
      <c r="TTO2" s="27"/>
      <c r="TTP2" s="27"/>
      <c r="TTQ2" s="27"/>
      <c r="TTR2" s="27"/>
      <c r="TTS2" s="27"/>
      <c r="TTT2" s="27"/>
      <c r="TTU2" s="27"/>
      <c r="TTV2" s="27"/>
      <c r="TTW2" s="27"/>
      <c r="TTX2" s="27"/>
      <c r="TTY2" s="27"/>
      <c r="TTZ2" s="27"/>
      <c r="TUA2" s="27"/>
      <c r="TUB2" s="27"/>
      <c r="TUC2" s="27"/>
      <c r="TUD2" s="27"/>
      <c r="TUE2" s="27"/>
      <c r="TUF2" s="27"/>
      <c r="TUG2" s="27"/>
      <c r="TUH2" s="27"/>
      <c r="TUI2" s="27"/>
      <c r="TUJ2" s="27"/>
      <c r="TUK2" s="27"/>
      <c r="TUL2" s="27"/>
      <c r="TUM2" s="27"/>
      <c r="TUN2" s="27"/>
      <c r="TUO2" s="27"/>
      <c r="TUP2" s="27"/>
      <c r="TUQ2" s="27"/>
      <c r="TUR2" s="27"/>
      <c r="TUS2" s="27"/>
      <c r="TUT2" s="27"/>
      <c r="TUU2" s="27"/>
      <c r="TUV2" s="27"/>
      <c r="TUW2" s="27"/>
      <c r="TUX2" s="27"/>
      <c r="TUY2" s="27"/>
      <c r="TUZ2" s="27"/>
      <c r="TVA2" s="27"/>
      <c r="TVB2" s="27"/>
      <c r="TVC2" s="27"/>
      <c r="TVD2" s="27"/>
      <c r="TVE2" s="27"/>
      <c r="TVF2" s="27"/>
      <c r="TVG2" s="27"/>
      <c r="TVH2" s="27"/>
      <c r="TVI2" s="27"/>
      <c r="TVJ2" s="27"/>
      <c r="TVK2" s="27"/>
      <c r="TVL2" s="27"/>
      <c r="TVM2" s="27"/>
      <c r="TVN2" s="27"/>
      <c r="TVO2" s="27"/>
      <c r="TVP2" s="27"/>
      <c r="TVQ2" s="27"/>
      <c r="TVR2" s="27"/>
      <c r="TVS2" s="27"/>
      <c r="TVT2" s="27"/>
      <c r="TVU2" s="27"/>
      <c r="TVV2" s="27"/>
      <c r="TVW2" s="27"/>
      <c r="TVX2" s="27"/>
      <c r="TVY2" s="27"/>
      <c r="TVZ2" s="27"/>
      <c r="TWA2" s="27"/>
      <c r="TWB2" s="27"/>
      <c r="TWC2" s="27"/>
      <c r="TWD2" s="27"/>
      <c r="TWE2" s="27"/>
      <c r="TWF2" s="27"/>
      <c r="TWG2" s="27"/>
      <c r="TWH2" s="27"/>
      <c r="TWI2" s="27"/>
      <c r="TWJ2" s="27"/>
      <c r="TWK2" s="27"/>
      <c r="TWL2" s="27"/>
      <c r="TWM2" s="27"/>
      <c r="TWN2" s="27"/>
      <c r="TWO2" s="27"/>
      <c r="TWP2" s="27"/>
      <c r="TWQ2" s="27"/>
      <c r="TWR2" s="27"/>
      <c r="TWS2" s="27"/>
      <c r="TWT2" s="27"/>
      <c r="TWU2" s="27"/>
      <c r="TWV2" s="27"/>
      <c r="TWW2" s="27"/>
      <c r="TWX2" s="27"/>
      <c r="TWY2" s="27"/>
      <c r="TWZ2" s="27"/>
      <c r="TXA2" s="27"/>
      <c r="TXB2" s="27"/>
      <c r="TXC2" s="27"/>
      <c r="TXD2" s="27"/>
      <c r="TXE2" s="27"/>
      <c r="TXF2" s="27"/>
      <c r="TXG2" s="27"/>
      <c r="TXH2" s="27"/>
      <c r="TXI2" s="27"/>
      <c r="TXJ2" s="27"/>
      <c r="TXK2" s="27"/>
      <c r="TXL2" s="27"/>
      <c r="TXM2" s="27"/>
      <c r="TXN2" s="27"/>
      <c r="TXO2" s="27"/>
      <c r="TXP2" s="27"/>
      <c r="TXQ2" s="27"/>
      <c r="TXR2" s="27"/>
      <c r="TXS2" s="27"/>
      <c r="TXT2" s="27"/>
      <c r="TXU2" s="27"/>
      <c r="TXV2" s="27"/>
      <c r="TXW2" s="27"/>
      <c r="TXX2" s="27"/>
      <c r="TXY2" s="27"/>
      <c r="TXZ2" s="27"/>
      <c r="TYA2" s="27"/>
      <c r="TYB2" s="27"/>
      <c r="TYC2" s="27"/>
      <c r="TYD2" s="27"/>
      <c r="TYE2" s="27"/>
      <c r="TYF2" s="27"/>
      <c r="TYG2" s="27"/>
      <c r="TYH2" s="27"/>
      <c r="TYI2" s="27"/>
      <c r="TYJ2" s="27"/>
      <c r="TYK2" s="27"/>
      <c r="TYL2" s="27"/>
      <c r="TYM2" s="27"/>
      <c r="TYN2" s="27"/>
      <c r="TYO2" s="27"/>
      <c r="TYP2" s="27"/>
      <c r="TYQ2" s="27"/>
      <c r="TYR2" s="27"/>
      <c r="TYS2" s="27"/>
      <c r="TYT2" s="27"/>
      <c r="TYU2" s="27"/>
      <c r="TYV2" s="27"/>
      <c r="TYW2" s="27"/>
      <c r="TYX2" s="27"/>
      <c r="TYY2" s="27"/>
      <c r="TYZ2" s="27"/>
      <c r="TZA2" s="27"/>
      <c r="TZB2" s="27"/>
      <c r="TZC2" s="27"/>
      <c r="TZD2" s="27"/>
      <c r="TZE2" s="27"/>
      <c r="TZF2" s="27"/>
      <c r="TZG2" s="27"/>
      <c r="TZH2" s="27"/>
      <c r="TZI2" s="27"/>
      <c r="TZJ2" s="27"/>
      <c r="TZK2" s="27"/>
      <c r="TZL2" s="27"/>
      <c r="TZM2" s="27"/>
      <c r="TZN2" s="27"/>
      <c r="TZO2" s="27"/>
      <c r="TZP2" s="27"/>
      <c r="TZQ2" s="27"/>
      <c r="TZR2" s="27"/>
      <c r="TZS2" s="27"/>
      <c r="TZT2" s="27"/>
      <c r="TZU2" s="27"/>
      <c r="TZV2" s="27"/>
      <c r="TZW2" s="27"/>
      <c r="TZX2" s="27"/>
      <c r="TZY2" s="27"/>
      <c r="TZZ2" s="27"/>
      <c r="UAA2" s="27"/>
      <c r="UAB2" s="27"/>
      <c r="UAC2" s="27"/>
      <c r="UAD2" s="27"/>
      <c r="UAE2" s="27"/>
      <c r="UAF2" s="27"/>
      <c r="UAG2" s="27"/>
      <c r="UAH2" s="27"/>
      <c r="UAI2" s="27"/>
      <c r="UAJ2" s="27"/>
      <c r="UAK2" s="27"/>
      <c r="UAL2" s="27"/>
      <c r="UAM2" s="27"/>
      <c r="UAN2" s="27"/>
      <c r="UAO2" s="27"/>
      <c r="UAP2" s="27"/>
      <c r="UAQ2" s="27"/>
      <c r="UAR2" s="27"/>
      <c r="UAS2" s="27"/>
      <c r="UAT2" s="27"/>
      <c r="UAU2" s="27"/>
      <c r="UAV2" s="27"/>
      <c r="UAW2" s="27"/>
      <c r="UAX2" s="27"/>
      <c r="UAY2" s="27"/>
      <c r="UAZ2" s="27"/>
      <c r="UBA2" s="27"/>
      <c r="UBB2" s="27"/>
      <c r="UBC2" s="27"/>
      <c r="UBD2" s="27"/>
      <c r="UBE2" s="27"/>
      <c r="UBF2" s="27"/>
      <c r="UBG2" s="27"/>
      <c r="UBH2" s="27"/>
      <c r="UBI2" s="27"/>
      <c r="UBJ2" s="27"/>
      <c r="UBK2" s="27"/>
      <c r="UBL2" s="27"/>
      <c r="UBM2" s="27"/>
      <c r="UBN2" s="27"/>
      <c r="UBO2" s="27"/>
      <c r="UBP2" s="27"/>
      <c r="UBQ2" s="27"/>
      <c r="UBR2" s="27"/>
      <c r="UBS2" s="27"/>
      <c r="UBT2" s="27"/>
      <c r="UBU2" s="27"/>
      <c r="UBV2" s="27"/>
      <c r="UBW2" s="27"/>
      <c r="UBX2" s="27"/>
      <c r="UBY2" s="27"/>
      <c r="UBZ2" s="27"/>
      <c r="UCA2" s="27"/>
      <c r="UCB2" s="27"/>
      <c r="UCC2" s="27"/>
      <c r="UCD2" s="27"/>
      <c r="UCE2" s="27"/>
      <c r="UCF2" s="27"/>
      <c r="UCG2" s="27"/>
      <c r="UCH2" s="27"/>
      <c r="UCI2" s="27"/>
      <c r="UCJ2" s="27"/>
      <c r="UCK2" s="27"/>
      <c r="UCL2" s="27"/>
      <c r="UCM2" s="27"/>
      <c r="UCN2" s="27"/>
      <c r="UCO2" s="27"/>
      <c r="UCP2" s="27"/>
      <c r="UCQ2" s="27"/>
      <c r="UCR2" s="27"/>
      <c r="UCS2" s="27"/>
      <c r="UCT2" s="27"/>
      <c r="UCU2" s="27"/>
      <c r="UCV2" s="27"/>
      <c r="UCW2" s="27"/>
      <c r="UCX2" s="27"/>
      <c r="UCY2" s="27"/>
      <c r="UCZ2" s="27"/>
      <c r="UDA2" s="27"/>
      <c r="UDB2" s="27"/>
      <c r="UDC2" s="27"/>
      <c r="UDD2" s="27"/>
      <c r="UDE2" s="27"/>
      <c r="UDF2" s="27"/>
      <c r="UDG2" s="27"/>
      <c r="UDH2" s="27"/>
      <c r="UDI2" s="27"/>
      <c r="UDJ2" s="27"/>
      <c r="UDK2" s="27"/>
      <c r="UDL2" s="27"/>
      <c r="UDM2" s="27"/>
      <c r="UDN2" s="27"/>
      <c r="UDO2" s="27"/>
      <c r="UDP2" s="27"/>
      <c r="UDQ2" s="27"/>
      <c r="UDR2" s="27"/>
      <c r="UDS2" s="27"/>
      <c r="UDT2" s="27"/>
      <c r="UDU2" s="27"/>
      <c r="UDV2" s="27"/>
      <c r="UDW2" s="27"/>
      <c r="UDX2" s="27"/>
      <c r="UDY2" s="27"/>
      <c r="UDZ2" s="27"/>
      <c r="UEA2" s="27"/>
      <c r="UEB2" s="27"/>
      <c r="UEC2" s="27"/>
      <c r="UED2" s="27"/>
      <c r="UEE2" s="27"/>
      <c r="UEF2" s="27"/>
      <c r="UEG2" s="27"/>
      <c r="UEH2" s="27"/>
      <c r="UEI2" s="27"/>
      <c r="UEJ2" s="27"/>
      <c r="UEK2" s="27"/>
      <c r="UEL2" s="27"/>
      <c r="UEM2" s="27"/>
      <c r="UEN2" s="27"/>
      <c r="UEO2" s="27"/>
      <c r="UEP2" s="27"/>
      <c r="UEQ2" s="27"/>
      <c r="UER2" s="27"/>
      <c r="UES2" s="27"/>
      <c r="UET2" s="27"/>
      <c r="UEU2" s="27"/>
      <c r="UEV2" s="27"/>
      <c r="UEW2" s="27"/>
      <c r="UEX2" s="27"/>
      <c r="UEY2" s="27"/>
      <c r="UEZ2" s="27"/>
      <c r="UFA2" s="27"/>
      <c r="UFB2" s="27"/>
      <c r="UFC2" s="27"/>
      <c r="UFD2" s="27"/>
      <c r="UFE2" s="27"/>
      <c r="UFF2" s="27"/>
      <c r="UFG2" s="27"/>
      <c r="UFH2" s="27"/>
      <c r="UFI2" s="27"/>
      <c r="UFJ2" s="27"/>
      <c r="UFK2" s="27"/>
      <c r="UFL2" s="27"/>
      <c r="UFM2" s="27"/>
      <c r="UFN2" s="27"/>
      <c r="UFO2" s="27"/>
      <c r="UFP2" s="27"/>
      <c r="UFQ2" s="27"/>
      <c r="UFR2" s="27"/>
      <c r="UFS2" s="27"/>
      <c r="UFT2" s="27"/>
      <c r="UFU2" s="27"/>
      <c r="UFV2" s="27"/>
      <c r="UFW2" s="27"/>
      <c r="UFX2" s="27"/>
      <c r="UFY2" s="27"/>
      <c r="UFZ2" s="27"/>
      <c r="UGA2" s="27"/>
      <c r="UGB2" s="27"/>
      <c r="UGC2" s="27"/>
      <c r="UGD2" s="27"/>
      <c r="UGE2" s="27"/>
      <c r="UGF2" s="27"/>
      <c r="UGG2" s="27"/>
      <c r="UGH2" s="27"/>
      <c r="UGI2" s="27"/>
      <c r="UGJ2" s="27"/>
      <c r="UGK2" s="27"/>
      <c r="UGL2" s="27"/>
      <c r="UGM2" s="27"/>
      <c r="UGN2" s="27"/>
      <c r="UGO2" s="27"/>
      <c r="UGP2" s="27"/>
      <c r="UGQ2" s="27"/>
      <c r="UGR2" s="27"/>
      <c r="UGS2" s="27"/>
      <c r="UGT2" s="27"/>
      <c r="UGU2" s="27"/>
      <c r="UGV2" s="27"/>
      <c r="UGW2" s="27"/>
      <c r="UGX2" s="27"/>
      <c r="UGY2" s="27"/>
      <c r="UGZ2" s="27"/>
      <c r="UHA2" s="27"/>
      <c r="UHB2" s="27"/>
      <c r="UHC2" s="27"/>
      <c r="UHD2" s="27"/>
      <c r="UHE2" s="27"/>
      <c r="UHF2" s="27"/>
      <c r="UHG2" s="27"/>
      <c r="UHH2" s="27"/>
      <c r="UHI2" s="27"/>
      <c r="UHJ2" s="27"/>
      <c r="UHK2" s="27"/>
      <c r="UHL2" s="27"/>
      <c r="UHM2" s="27"/>
      <c r="UHN2" s="27"/>
      <c r="UHO2" s="27"/>
      <c r="UHP2" s="27"/>
      <c r="UHQ2" s="27"/>
      <c r="UHR2" s="27"/>
      <c r="UHS2" s="27"/>
      <c r="UHT2" s="27"/>
      <c r="UHU2" s="27"/>
      <c r="UHV2" s="27"/>
      <c r="UHW2" s="27"/>
      <c r="UHX2" s="27"/>
      <c r="UHY2" s="27"/>
      <c r="UHZ2" s="27"/>
      <c r="UIA2" s="27"/>
      <c r="UIB2" s="27"/>
      <c r="UIC2" s="27"/>
      <c r="UID2" s="27"/>
      <c r="UIE2" s="27"/>
      <c r="UIF2" s="27"/>
      <c r="UIG2" s="27"/>
      <c r="UIH2" s="27"/>
      <c r="UII2" s="27"/>
      <c r="UIJ2" s="27"/>
      <c r="UIK2" s="27"/>
      <c r="UIL2" s="27"/>
      <c r="UIM2" s="27"/>
      <c r="UIN2" s="27"/>
      <c r="UIO2" s="27"/>
      <c r="UIP2" s="27"/>
      <c r="UIQ2" s="27"/>
      <c r="UIR2" s="27"/>
      <c r="UIS2" s="27"/>
      <c r="UIT2" s="27"/>
      <c r="UIU2" s="27"/>
      <c r="UIV2" s="27"/>
      <c r="UIW2" s="27"/>
      <c r="UIX2" s="27"/>
      <c r="UIY2" s="27"/>
      <c r="UIZ2" s="27"/>
      <c r="UJA2" s="27"/>
      <c r="UJB2" s="27"/>
      <c r="UJC2" s="27"/>
      <c r="UJD2" s="27"/>
      <c r="UJE2" s="27"/>
      <c r="UJF2" s="27"/>
      <c r="UJG2" s="27"/>
      <c r="UJH2" s="27"/>
      <c r="UJI2" s="27"/>
      <c r="UJJ2" s="27"/>
      <c r="UJK2" s="27"/>
      <c r="UJL2" s="27"/>
      <c r="UJM2" s="27"/>
      <c r="UJN2" s="27"/>
      <c r="UJO2" s="27"/>
      <c r="UJP2" s="27"/>
      <c r="UJQ2" s="27"/>
      <c r="UJR2" s="27"/>
      <c r="UJS2" s="27"/>
      <c r="UJT2" s="27"/>
      <c r="UJU2" s="27"/>
      <c r="UJV2" s="27"/>
      <c r="UJW2" s="27"/>
      <c r="UJX2" s="27"/>
      <c r="UJY2" s="27"/>
      <c r="UJZ2" s="27"/>
      <c r="UKA2" s="27"/>
      <c r="UKB2" s="27"/>
      <c r="UKC2" s="27"/>
      <c r="UKD2" s="27"/>
      <c r="UKE2" s="27"/>
      <c r="UKF2" s="27"/>
      <c r="UKG2" s="27"/>
      <c r="UKH2" s="27"/>
      <c r="UKI2" s="27"/>
      <c r="UKJ2" s="27"/>
      <c r="UKK2" s="27"/>
      <c r="UKL2" s="27"/>
      <c r="UKM2" s="27"/>
      <c r="UKN2" s="27"/>
      <c r="UKO2" s="27"/>
      <c r="UKP2" s="27"/>
      <c r="UKQ2" s="27"/>
      <c r="UKR2" s="27"/>
      <c r="UKS2" s="27"/>
      <c r="UKT2" s="27"/>
      <c r="UKU2" s="27"/>
      <c r="UKV2" s="27"/>
      <c r="UKW2" s="27"/>
      <c r="UKX2" s="27"/>
      <c r="UKY2" s="27"/>
      <c r="UKZ2" s="27"/>
      <c r="ULA2" s="27"/>
      <c r="ULB2" s="27"/>
      <c r="ULC2" s="27"/>
      <c r="ULD2" s="27"/>
      <c r="ULE2" s="27"/>
      <c r="ULF2" s="27"/>
      <c r="ULG2" s="27"/>
      <c r="ULH2" s="27"/>
      <c r="ULI2" s="27"/>
      <c r="ULJ2" s="27"/>
      <c r="ULK2" s="27"/>
      <c r="ULL2" s="27"/>
      <c r="ULM2" s="27"/>
      <c r="ULN2" s="27"/>
      <c r="ULO2" s="27"/>
      <c r="ULP2" s="27"/>
      <c r="ULQ2" s="27"/>
      <c r="ULR2" s="27"/>
      <c r="ULS2" s="27"/>
      <c r="ULT2" s="27"/>
      <c r="ULU2" s="27"/>
      <c r="ULV2" s="27"/>
      <c r="ULW2" s="27"/>
      <c r="ULX2" s="27"/>
      <c r="ULY2" s="27"/>
      <c r="ULZ2" s="27"/>
      <c r="UMA2" s="27"/>
      <c r="UMB2" s="27"/>
      <c r="UMC2" s="27"/>
      <c r="UMD2" s="27"/>
      <c r="UME2" s="27"/>
      <c r="UMF2" s="27"/>
      <c r="UMG2" s="27"/>
      <c r="UMH2" s="27"/>
      <c r="UMI2" s="27"/>
      <c r="UMJ2" s="27"/>
      <c r="UMK2" s="27"/>
      <c r="UML2" s="27"/>
      <c r="UMM2" s="27"/>
      <c r="UMN2" s="27"/>
      <c r="UMO2" s="27"/>
      <c r="UMP2" s="27"/>
      <c r="UMQ2" s="27"/>
      <c r="UMR2" s="27"/>
      <c r="UMS2" s="27"/>
      <c r="UMT2" s="27"/>
      <c r="UMU2" s="27"/>
      <c r="UMV2" s="27"/>
      <c r="UMW2" s="27"/>
      <c r="UMX2" s="27"/>
      <c r="UMY2" s="27"/>
      <c r="UMZ2" s="27"/>
      <c r="UNA2" s="27"/>
      <c r="UNB2" s="27"/>
      <c r="UNC2" s="27"/>
      <c r="UND2" s="27"/>
      <c r="UNE2" s="27"/>
      <c r="UNF2" s="27"/>
      <c r="UNG2" s="27"/>
      <c r="UNH2" s="27"/>
      <c r="UNI2" s="27"/>
      <c r="UNJ2" s="27"/>
      <c r="UNK2" s="27"/>
      <c r="UNL2" s="27"/>
      <c r="UNM2" s="27"/>
      <c r="UNN2" s="27"/>
      <c r="UNO2" s="27"/>
      <c r="UNP2" s="27"/>
      <c r="UNQ2" s="27"/>
      <c r="UNR2" s="27"/>
      <c r="UNS2" s="27"/>
      <c r="UNT2" s="27"/>
      <c r="UNU2" s="27"/>
      <c r="UNV2" s="27"/>
      <c r="UNW2" s="27"/>
      <c r="UNX2" s="27"/>
      <c r="UNY2" s="27"/>
      <c r="UNZ2" s="27"/>
      <c r="UOA2" s="27"/>
      <c r="UOB2" s="27"/>
      <c r="UOC2" s="27"/>
      <c r="UOD2" s="27"/>
      <c r="UOE2" s="27"/>
      <c r="UOF2" s="27"/>
      <c r="UOG2" s="27"/>
      <c r="UOH2" s="27"/>
      <c r="UOI2" s="27"/>
      <c r="UOJ2" s="27"/>
      <c r="UOK2" s="27"/>
      <c r="UOL2" s="27"/>
      <c r="UOM2" s="27"/>
      <c r="UON2" s="27"/>
      <c r="UOO2" s="27"/>
      <c r="UOP2" s="27"/>
      <c r="UOQ2" s="27"/>
      <c r="UOR2" s="27"/>
      <c r="UOS2" s="27"/>
      <c r="UOT2" s="27"/>
      <c r="UOU2" s="27"/>
      <c r="UOV2" s="27"/>
      <c r="UOW2" s="27"/>
      <c r="UOX2" s="27"/>
      <c r="UOY2" s="27"/>
      <c r="UOZ2" s="27"/>
      <c r="UPA2" s="27"/>
      <c r="UPB2" s="27"/>
      <c r="UPC2" s="27"/>
      <c r="UPD2" s="27"/>
      <c r="UPE2" s="27"/>
      <c r="UPF2" s="27"/>
      <c r="UPG2" s="27"/>
      <c r="UPH2" s="27"/>
      <c r="UPI2" s="27"/>
      <c r="UPJ2" s="27"/>
      <c r="UPK2" s="27"/>
      <c r="UPL2" s="27"/>
      <c r="UPM2" s="27"/>
      <c r="UPN2" s="27"/>
      <c r="UPO2" s="27"/>
      <c r="UPP2" s="27"/>
      <c r="UPQ2" s="27"/>
      <c r="UPR2" s="27"/>
      <c r="UPS2" s="27"/>
      <c r="UPT2" s="27"/>
      <c r="UPU2" s="27"/>
      <c r="UPV2" s="27"/>
      <c r="UPW2" s="27"/>
      <c r="UPX2" s="27"/>
      <c r="UPY2" s="27"/>
      <c r="UPZ2" s="27"/>
      <c r="UQA2" s="27"/>
      <c r="UQB2" s="27"/>
      <c r="UQC2" s="27"/>
      <c r="UQD2" s="27"/>
      <c r="UQE2" s="27"/>
      <c r="UQF2" s="27"/>
      <c r="UQG2" s="27"/>
      <c r="UQH2" s="27"/>
      <c r="UQI2" s="27"/>
      <c r="UQJ2" s="27"/>
      <c r="UQK2" s="27"/>
      <c r="UQL2" s="27"/>
      <c r="UQM2" s="27"/>
      <c r="UQN2" s="27"/>
      <c r="UQO2" s="27"/>
      <c r="UQP2" s="27"/>
      <c r="UQQ2" s="27"/>
      <c r="UQR2" s="27"/>
      <c r="UQS2" s="27"/>
      <c r="UQT2" s="27"/>
      <c r="UQU2" s="27"/>
      <c r="UQV2" s="27"/>
      <c r="UQW2" s="27"/>
      <c r="UQX2" s="27"/>
      <c r="UQY2" s="27"/>
      <c r="UQZ2" s="27"/>
      <c r="URA2" s="27"/>
      <c r="URB2" s="27"/>
      <c r="URC2" s="27"/>
      <c r="URD2" s="27"/>
      <c r="URE2" s="27"/>
      <c r="URF2" s="27"/>
      <c r="URG2" s="27"/>
      <c r="URH2" s="27"/>
      <c r="URI2" s="27"/>
      <c r="URJ2" s="27"/>
      <c r="URK2" s="27"/>
      <c r="URL2" s="27"/>
      <c r="URM2" s="27"/>
      <c r="URN2" s="27"/>
      <c r="URO2" s="27"/>
      <c r="URP2" s="27"/>
      <c r="URQ2" s="27"/>
      <c r="URR2" s="27"/>
      <c r="URS2" s="27"/>
      <c r="URT2" s="27"/>
      <c r="URU2" s="27"/>
      <c r="URV2" s="27"/>
      <c r="URW2" s="27"/>
      <c r="URX2" s="27"/>
      <c r="URY2" s="27"/>
      <c r="URZ2" s="27"/>
      <c r="USA2" s="27"/>
      <c r="USB2" s="27"/>
      <c r="USC2" s="27"/>
      <c r="USD2" s="27"/>
      <c r="USE2" s="27"/>
      <c r="USF2" s="27"/>
      <c r="USG2" s="27"/>
      <c r="USH2" s="27"/>
      <c r="USI2" s="27"/>
      <c r="USJ2" s="27"/>
      <c r="USK2" s="27"/>
      <c r="USL2" s="27"/>
      <c r="USM2" s="27"/>
      <c r="USN2" s="27"/>
      <c r="USO2" s="27"/>
      <c r="USP2" s="27"/>
      <c r="USQ2" s="27"/>
      <c r="USR2" s="27"/>
      <c r="USS2" s="27"/>
      <c r="UST2" s="27"/>
      <c r="USU2" s="27"/>
      <c r="USV2" s="27"/>
      <c r="USW2" s="27"/>
      <c r="USX2" s="27"/>
      <c r="USY2" s="27"/>
      <c r="USZ2" s="27"/>
      <c r="UTA2" s="27"/>
      <c r="UTB2" s="27"/>
      <c r="UTC2" s="27"/>
      <c r="UTD2" s="27"/>
      <c r="UTE2" s="27"/>
      <c r="UTF2" s="27"/>
      <c r="UTG2" s="27"/>
      <c r="UTH2" s="27"/>
      <c r="UTI2" s="27"/>
      <c r="UTJ2" s="27"/>
      <c r="UTK2" s="27"/>
      <c r="UTL2" s="27"/>
      <c r="UTM2" s="27"/>
      <c r="UTN2" s="27"/>
      <c r="UTO2" s="27"/>
      <c r="UTP2" s="27"/>
      <c r="UTQ2" s="27"/>
      <c r="UTR2" s="27"/>
      <c r="UTS2" s="27"/>
      <c r="UTT2" s="27"/>
      <c r="UTU2" s="27"/>
      <c r="UTV2" s="27"/>
      <c r="UTW2" s="27"/>
      <c r="UTX2" s="27"/>
      <c r="UTY2" s="27"/>
      <c r="UTZ2" s="27"/>
      <c r="UUA2" s="27"/>
      <c r="UUB2" s="27"/>
      <c r="UUC2" s="27"/>
      <c r="UUD2" s="27"/>
      <c r="UUE2" s="27"/>
      <c r="UUF2" s="27"/>
      <c r="UUG2" s="27"/>
      <c r="UUH2" s="27"/>
      <c r="UUI2" s="27"/>
      <c r="UUJ2" s="27"/>
      <c r="UUK2" s="27"/>
      <c r="UUL2" s="27"/>
      <c r="UUM2" s="27"/>
      <c r="UUN2" s="27"/>
      <c r="UUO2" s="27"/>
      <c r="UUP2" s="27"/>
      <c r="UUQ2" s="27"/>
      <c r="UUR2" s="27"/>
      <c r="UUS2" s="27"/>
      <c r="UUT2" s="27"/>
      <c r="UUU2" s="27"/>
      <c r="UUV2" s="27"/>
      <c r="UUW2" s="27"/>
      <c r="UUX2" s="27"/>
      <c r="UUY2" s="27"/>
      <c r="UUZ2" s="27"/>
      <c r="UVA2" s="27"/>
      <c r="UVB2" s="27"/>
      <c r="UVC2" s="27"/>
      <c r="UVD2" s="27"/>
      <c r="UVE2" s="27"/>
      <c r="UVF2" s="27"/>
      <c r="UVG2" s="27"/>
      <c r="UVH2" s="27"/>
      <c r="UVI2" s="27"/>
      <c r="UVJ2" s="27"/>
      <c r="UVK2" s="27"/>
      <c r="UVL2" s="27"/>
      <c r="UVM2" s="27"/>
      <c r="UVN2" s="27"/>
      <c r="UVO2" s="27"/>
      <c r="UVP2" s="27"/>
      <c r="UVQ2" s="27"/>
      <c r="UVR2" s="27"/>
      <c r="UVS2" s="27"/>
      <c r="UVT2" s="27"/>
      <c r="UVU2" s="27"/>
      <c r="UVV2" s="27"/>
      <c r="UVW2" s="27"/>
      <c r="UVX2" s="27"/>
      <c r="UVY2" s="27"/>
      <c r="UVZ2" s="27"/>
      <c r="UWA2" s="27"/>
      <c r="UWB2" s="27"/>
      <c r="UWC2" s="27"/>
      <c r="UWD2" s="27"/>
      <c r="UWE2" s="27"/>
      <c r="UWF2" s="27"/>
      <c r="UWG2" s="27"/>
      <c r="UWH2" s="27"/>
      <c r="UWI2" s="27"/>
      <c r="UWJ2" s="27"/>
      <c r="UWK2" s="27"/>
      <c r="UWL2" s="27"/>
      <c r="UWM2" s="27"/>
      <c r="UWN2" s="27"/>
      <c r="UWO2" s="27"/>
      <c r="UWP2" s="27"/>
      <c r="UWQ2" s="27"/>
      <c r="UWR2" s="27"/>
      <c r="UWS2" s="27"/>
      <c r="UWT2" s="27"/>
      <c r="UWU2" s="27"/>
      <c r="UWV2" s="27"/>
      <c r="UWW2" s="27"/>
      <c r="UWX2" s="27"/>
      <c r="UWY2" s="27"/>
      <c r="UWZ2" s="27"/>
      <c r="UXA2" s="27"/>
      <c r="UXB2" s="27"/>
      <c r="UXC2" s="27"/>
      <c r="UXD2" s="27"/>
      <c r="UXE2" s="27"/>
      <c r="UXF2" s="27"/>
      <c r="UXG2" s="27"/>
      <c r="UXH2" s="27"/>
      <c r="UXI2" s="27"/>
      <c r="UXJ2" s="27"/>
      <c r="UXK2" s="27"/>
      <c r="UXL2" s="27"/>
      <c r="UXM2" s="27"/>
      <c r="UXN2" s="27"/>
      <c r="UXO2" s="27"/>
      <c r="UXP2" s="27"/>
      <c r="UXQ2" s="27"/>
      <c r="UXR2" s="27"/>
      <c r="UXS2" s="27"/>
      <c r="UXT2" s="27"/>
      <c r="UXU2" s="27"/>
      <c r="UXV2" s="27"/>
      <c r="UXW2" s="27"/>
      <c r="UXX2" s="27"/>
      <c r="UXY2" s="27"/>
      <c r="UXZ2" s="27"/>
      <c r="UYA2" s="27"/>
      <c r="UYB2" s="27"/>
      <c r="UYC2" s="27"/>
      <c r="UYD2" s="27"/>
      <c r="UYE2" s="27"/>
      <c r="UYF2" s="27"/>
      <c r="UYG2" s="27"/>
      <c r="UYH2" s="27"/>
      <c r="UYI2" s="27"/>
      <c r="UYJ2" s="27"/>
      <c r="UYK2" s="27"/>
      <c r="UYL2" s="27"/>
      <c r="UYM2" s="27"/>
      <c r="UYN2" s="27"/>
      <c r="UYO2" s="27"/>
      <c r="UYP2" s="27"/>
      <c r="UYQ2" s="27"/>
      <c r="UYR2" s="27"/>
      <c r="UYS2" s="27"/>
      <c r="UYT2" s="27"/>
      <c r="UYU2" s="27"/>
      <c r="UYV2" s="27"/>
      <c r="UYW2" s="27"/>
      <c r="UYX2" s="27"/>
      <c r="UYY2" s="27"/>
      <c r="UYZ2" s="27"/>
      <c r="UZA2" s="27"/>
      <c r="UZB2" s="27"/>
      <c r="UZC2" s="27"/>
      <c r="UZD2" s="27"/>
      <c r="UZE2" s="27"/>
      <c r="UZF2" s="27"/>
      <c r="UZG2" s="27"/>
      <c r="UZH2" s="27"/>
      <c r="UZI2" s="27"/>
      <c r="UZJ2" s="27"/>
      <c r="UZK2" s="27"/>
      <c r="UZL2" s="27"/>
      <c r="UZM2" s="27"/>
      <c r="UZN2" s="27"/>
      <c r="UZO2" s="27"/>
      <c r="UZP2" s="27"/>
      <c r="UZQ2" s="27"/>
      <c r="UZR2" s="27"/>
      <c r="UZS2" s="27"/>
      <c r="UZT2" s="27"/>
      <c r="UZU2" s="27"/>
      <c r="UZV2" s="27"/>
      <c r="UZW2" s="27"/>
      <c r="UZX2" s="27"/>
      <c r="UZY2" s="27"/>
      <c r="UZZ2" s="27"/>
      <c r="VAA2" s="27"/>
      <c r="VAB2" s="27"/>
      <c r="VAC2" s="27"/>
      <c r="VAD2" s="27"/>
      <c r="VAE2" s="27"/>
      <c r="VAF2" s="27"/>
      <c r="VAG2" s="27"/>
      <c r="VAH2" s="27"/>
      <c r="VAI2" s="27"/>
      <c r="VAJ2" s="27"/>
      <c r="VAK2" s="27"/>
      <c r="VAL2" s="27"/>
      <c r="VAM2" s="27"/>
      <c r="VAN2" s="27"/>
      <c r="VAO2" s="27"/>
      <c r="VAP2" s="27"/>
      <c r="VAQ2" s="27"/>
      <c r="VAR2" s="27"/>
      <c r="VAS2" s="27"/>
      <c r="VAT2" s="27"/>
      <c r="VAU2" s="27"/>
      <c r="VAV2" s="27"/>
      <c r="VAW2" s="27"/>
      <c r="VAX2" s="27"/>
      <c r="VAY2" s="27"/>
      <c r="VAZ2" s="27"/>
      <c r="VBA2" s="27"/>
      <c r="VBB2" s="27"/>
      <c r="VBC2" s="27"/>
      <c r="VBD2" s="27"/>
      <c r="VBE2" s="27"/>
      <c r="VBF2" s="27"/>
      <c r="VBG2" s="27"/>
      <c r="VBH2" s="27"/>
      <c r="VBI2" s="27"/>
      <c r="VBJ2" s="27"/>
      <c r="VBK2" s="27"/>
      <c r="VBL2" s="27"/>
      <c r="VBM2" s="27"/>
      <c r="VBN2" s="27"/>
      <c r="VBO2" s="27"/>
      <c r="VBP2" s="27"/>
      <c r="VBQ2" s="27"/>
      <c r="VBR2" s="27"/>
      <c r="VBS2" s="27"/>
      <c r="VBT2" s="27"/>
      <c r="VBU2" s="27"/>
      <c r="VBV2" s="27"/>
      <c r="VBW2" s="27"/>
      <c r="VBX2" s="27"/>
      <c r="VBY2" s="27"/>
      <c r="VBZ2" s="27"/>
      <c r="VCA2" s="27"/>
      <c r="VCB2" s="27"/>
      <c r="VCC2" s="27"/>
      <c r="VCD2" s="27"/>
      <c r="VCE2" s="27"/>
      <c r="VCF2" s="27"/>
      <c r="VCG2" s="27"/>
      <c r="VCH2" s="27"/>
      <c r="VCI2" s="27"/>
      <c r="VCJ2" s="27"/>
      <c r="VCK2" s="27"/>
      <c r="VCL2" s="27"/>
      <c r="VCM2" s="27"/>
      <c r="VCN2" s="27"/>
      <c r="VCO2" s="27"/>
      <c r="VCP2" s="27"/>
      <c r="VCQ2" s="27"/>
      <c r="VCR2" s="27"/>
      <c r="VCS2" s="27"/>
      <c r="VCT2" s="27"/>
      <c r="VCU2" s="27"/>
      <c r="VCV2" s="27"/>
      <c r="VCW2" s="27"/>
      <c r="VCX2" s="27"/>
      <c r="VCY2" s="27"/>
      <c r="VCZ2" s="27"/>
      <c r="VDA2" s="27"/>
      <c r="VDB2" s="27"/>
      <c r="VDC2" s="27"/>
      <c r="VDD2" s="27"/>
      <c r="VDE2" s="27"/>
      <c r="VDF2" s="27"/>
      <c r="VDG2" s="27"/>
      <c r="VDH2" s="27"/>
      <c r="VDI2" s="27"/>
      <c r="VDJ2" s="27"/>
      <c r="VDK2" s="27"/>
      <c r="VDL2" s="27"/>
      <c r="VDM2" s="27"/>
      <c r="VDN2" s="27"/>
      <c r="VDO2" s="27"/>
      <c r="VDP2" s="27"/>
      <c r="VDQ2" s="27"/>
      <c r="VDR2" s="27"/>
      <c r="VDS2" s="27"/>
      <c r="VDT2" s="27"/>
      <c r="VDU2" s="27"/>
      <c r="VDV2" s="27"/>
      <c r="VDW2" s="27"/>
      <c r="VDX2" s="27"/>
      <c r="VDY2" s="27"/>
      <c r="VDZ2" s="27"/>
      <c r="VEA2" s="27"/>
      <c r="VEB2" s="27"/>
      <c r="VEC2" s="27"/>
      <c r="VED2" s="27"/>
      <c r="VEE2" s="27"/>
      <c r="VEF2" s="27"/>
      <c r="VEG2" s="27"/>
      <c r="VEH2" s="27"/>
      <c r="VEI2" s="27"/>
      <c r="VEJ2" s="27"/>
      <c r="VEK2" s="27"/>
      <c r="VEL2" s="27"/>
      <c r="VEM2" s="27"/>
      <c r="VEN2" s="27"/>
      <c r="VEO2" s="27"/>
      <c r="VEP2" s="27"/>
      <c r="VEQ2" s="27"/>
      <c r="VER2" s="27"/>
      <c r="VES2" s="27"/>
      <c r="VET2" s="27"/>
      <c r="VEU2" s="27"/>
      <c r="VEV2" s="27"/>
      <c r="VEW2" s="27"/>
      <c r="VEX2" s="27"/>
      <c r="VEY2" s="27"/>
      <c r="VEZ2" s="27"/>
      <c r="VFA2" s="27"/>
      <c r="VFB2" s="27"/>
      <c r="VFC2" s="27"/>
      <c r="VFD2" s="27"/>
      <c r="VFE2" s="27"/>
      <c r="VFF2" s="27"/>
      <c r="VFG2" s="27"/>
      <c r="VFH2" s="27"/>
      <c r="VFI2" s="27"/>
      <c r="VFJ2" s="27"/>
      <c r="VFK2" s="27"/>
      <c r="VFL2" s="27"/>
      <c r="VFM2" s="27"/>
      <c r="VFN2" s="27"/>
      <c r="VFO2" s="27"/>
      <c r="VFP2" s="27"/>
      <c r="VFQ2" s="27"/>
      <c r="VFR2" s="27"/>
      <c r="VFS2" s="27"/>
      <c r="VFT2" s="27"/>
      <c r="VFU2" s="27"/>
      <c r="VFV2" s="27"/>
      <c r="VFW2" s="27"/>
      <c r="VFX2" s="27"/>
      <c r="VFY2" s="27"/>
      <c r="VFZ2" s="27"/>
      <c r="VGA2" s="27"/>
      <c r="VGB2" s="27"/>
      <c r="VGC2" s="27"/>
      <c r="VGD2" s="27"/>
      <c r="VGE2" s="27"/>
      <c r="VGF2" s="27"/>
      <c r="VGG2" s="27"/>
      <c r="VGH2" s="27"/>
      <c r="VGI2" s="27"/>
      <c r="VGJ2" s="27"/>
      <c r="VGK2" s="27"/>
      <c r="VGL2" s="27"/>
      <c r="VGM2" s="27"/>
      <c r="VGN2" s="27"/>
      <c r="VGO2" s="27"/>
      <c r="VGP2" s="27"/>
      <c r="VGQ2" s="27"/>
      <c r="VGR2" s="27"/>
      <c r="VGS2" s="27"/>
      <c r="VGT2" s="27"/>
      <c r="VGU2" s="27"/>
      <c r="VGV2" s="27"/>
      <c r="VGW2" s="27"/>
      <c r="VGX2" s="27"/>
      <c r="VGY2" s="27"/>
      <c r="VGZ2" s="27"/>
      <c r="VHA2" s="27"/>
      <c r="VHB2" s="27"/>
      <c r="VHC2" s="27"/>
      <c r="VHD2" s="27"/>
      <c r="VHE2" s="27"/>
      <c r="VHF2" s="27"/>
      <c r="VHG2" s="27"/>
      <c r="VHH2" s="27"/>
      <c r="VHI2" s="27"/>
      <c r="VHJ2" s="27"/>
      <c r="VHK2" s="27"/>
      <c r="VHL2" s="27"/>
      <c r="VHM2" s="27"/>
      <c r="VHN2" s="27"/>
      <c r="VHO2" s="27"/>
      <c r="VHP2" s="27"/>
      <c r="VHQ2" s="27"/>
      <c r="VHR2" s="27"/>
      <c r="VHS2" s="27"/>
      <c r="VHT2" s="27"/>
      <c r="VHU2" s="27"/>
      <c r="VHV2" s="27"/>
      <c r="VHW2" s="27"/>
      <c r="VHX2" s="27"/>
      <c r="VHY2" s="27"/>
      <c r="VHZ2" s="27"/>
      <c r="VIA2" s="27"/>
      <c r="VIB2" s="27"/>
      <c r="VIC2" s="27"/>
      <c r="VID2" s="27"/>
      <c r="VIE2" s="27"/>
      <c r="VIF2" s="27"/>
      <c r="VIG2" s="27"/>
      <c r="VIH2" s="27"/>
      <c r="VII2" s="27"/>
      <c r="VIJ2" s="27"/>
      <c r="VIK2" s="27"/>
      <c r="VIL2" s="27"/>
      <c r="VIM2" s="27"/>
      <c r="VIN2" s="27"/>
      <c r="VIO2" s="27"/>
      <c r="VIP2" s="27"/>
      <c r="VIQ2" s="27"/>
      <c r="VIR2" s="27"/>
      <c r="VIS2" s="27"/>
      <c r="VIT2" s="27"/>
      <c r="VIU2" s="27"/>
      <c r="VIV2" s="27"/>
      <c r="VIW2" s="27"/>
      <c r="VIX2" s="27"/>
      <c r="VIY2" s="27"/>
      <c r="VIZ2" s="27"/>
      <c r="VJA2" s="27"/>
      <c r="VJB2" s="27"/>
      <c r="VJC2" s="27"/>
      <c r="VJD2" s="27"/>
      <c r="VJE2" s="27"/>
      <c r="VJF2" s="27"/>
      <c r="VJG2" s="27"/>
      <c r="VJH2" s="27"/>
      <c r="VJI2" s="27"/>
      <c r="VJJ2" s="27"/>
      <c r="VJK2" s="27"/>
      <c r="VJL2" s="27"/>
      <c r="VJM2" s="27"/>
      <c r="VJN2" s="27"/>
      <c r="VJO2" s="27"/>
      <c r="VJP2" s="27"/>
      <c r="VJQ2" s="27"/>
      <c r="VJR2" s="27"/>
      <c r="VJS2" s="27"/>
      <c r="VJT2" s="27"/>
      <c r="VJU2" s="27"/>
      <c r="VJV2" s="27"/>
      <c r="VJW2" s="27"/>
      <c r="VJX2" s="27"/>
      <c r="VJY2" s="27"/>
      <c r="VJZ2" s="27"/>
      <c r="VKA2" s="27"/>
      <c r="VKB2" s="27"/>
      <c r="VKC2" s="27"/>
      <c r="VKD2" s="27"/>
      <c r="VKE2" s="27"/>
      <c r="VKF2" s="27"/>
      <c r="VKG2" s="27"/>
      <c r="VKH2" s="27"/>
      <c r="VKI2" s="27"/>
      <c r="VKJ2" s="27"/>
      <c r="VKK2" s="27"/>
      <c r="VKL2" s="27"/>
      <c r="VKM2" s="27"/>
      <c r="VKN2" s="27"/>
      <c r="VKO2" s="27"/>
      <c r="VKP2" s="27"/>
      <c r="VKQ2" s="27"/>
      <c r="VKR2" s="27"/>
      <c r="VKS2" s="27"/>
      <c r="VKT2" s="27"/>
      <c r="VKU2" s="27"/>
      <c r="VKV2" s="27"/>
      <c r="VKW2" s="27"/>
      <c r="VKX2" s="27"/>
      <c r="VKY2" s="27"/>
      <c r="VKZ2" s="27"/>
      <c r="VLA2" s="27"/>
      <c r="VLB2" s="27"/>
      <c r="VLC2" s="27"/>
      <c r="VLD2" s="27"/>
      <c r="VLE2" s="27"/>
      <c r="VLF2" s="27"/>
      <c r="VLG2" s="27"/>
      <c r="VLH2" s="27"/>
      <c r="VLI2" s="27"/>
      <c r="VLJ2" s="27"/>
      <c r="VLK2" s="27"/>
      <c r="VLL2" s="27"/>
      <c r="VLM2" s="27"/>
      <c r="VLN2" s="27"/>
      <c r="VLO2" s="27"/>
      <c r="VLP2" s="27"/>
      <c r="VLQ2" s="27"/>
      <c r="VLR2" s="27"/>
      <c r="VLS2" s="27"/>
      <c r="VLT2" s="27"/>
      <c r="VLU2" s="27"/>
      <c r="VLV2" s="27"/>
      <c r="VLW2" s="27"/>
      <c r="VLX2" s="27"/>
      <c r="VLY2" s="27"/>
      <c r="VLZ2" s="27"/>
      <c r="VMA2" s="27"/>
      <c r="VMB2" s="27"/>
      <c r="VMC2" s="27"/>
      <c r="VMD2" s="27"/>
      <c r="VME2" s="27"/>
      <c r="VMF2" s="27"/>
      <c r="VMG2" s="27"/>
      <c r="VMH2" s="27"/>
      <c r="VMI2" s="27"/>
      <c r="VMJ2" s="27"/>
      <c r="VMK2" s="27"/>
      <c r="VML2" s="27"/>
      <c r="VMM2" s="27"/>
      <c r="VMN2" s="27"/>
      <c r="VMO2" s="27"/>
      <c r="VMP2" s="27"/>
      <c r="VMQ2" s="27"/>
      <c r="VMR2" s="27"/>
      <c r="VMS2" s="27"/>
      <c r="VMT2" s="27"/>
      <c r="VMU2" s="27"/>
      <c r="VMV2" s="27"/>
      <c r="VMW2" s="27"/>
      <c r="VMX2" s="27"/>
      <c r="VMY2" s="27"/>
      <c r="VMZ2" s="27"/>
      <c r="VNA2" s="27"/>
      <c r="VNB2" s="27"/>
      <c r="VNC2" s="27"/>
      <c r="VND2" s="27"/>
      <c r="VNE2" s="27"/>
      <c r="VNF2" s="27"/>
      <c r="VNG2" s="27"/>
      <c r="VNH2" s="27"/>
      <c r="VNI2" s="27"/>
      <c r="VNJ2" s="27"/>
      <c r="VNK2" s="27"/>
      <c r="VNL2" s="27"/>
      <c r="VNM2" s="27"/>
      <c r="VNN2" s="27"/>
      <c r="VNO2" s="27"/>
      <c r="VNP2" s="27"/>
      <c r="VNQ2" s="27"/>
      <c r="VNR2" s="27"/>
      <c r="VNS2" s="27"/>
      <c r="VNT2" s="27"/>
      <c r="VNU2" s="27"/>
      <c r="VNV2" s="27"/>
      <c r="VNW2" s="27"/>
      <c r="VNX2" s="27"/>
      <c r="VNY2" s="27"/>
      <c r="VNZ2" s="27"/>
      <c r="VOA2" s="27"/>
      <c r="VOB2" s="27"/>
      <c r="VOC2" s="27"/>
      <c r="VOD2" s="27"/>
      <c r="VOE2" s="27"/>
      <c r="VOF2" s="27"/>
      <c r="VOG2" s="27"/>
      <c r="VOH2" s="27"/>
      <c r="VOI2" s="27"/>
      <c r="VOJ2" s="27"/>
      <c r="VOK2" s="27"/>
      <c r="VOL2" s="27"/>
      <c r="VOM2" s="27"/>
      <c r="VON2" s="27"/>
      <c r="VOO2" s="27"/>
      <c r="VOP2" s="27"/>
      <c r="VOQ2" s="27"/>
      <c r="VOR2" s="27"/>
      <c r="VOS2" s="27"/>
      <c r="VOT2" s="27"/>
      <c r="VOU2" s="27"/>
      <c r="VOV2" s="27"/>
      <c r="VOW2" s="27"/>
      <c r="VOX2" s="27"/>
      <c r="VOY2" s="27"/>
      <c r="VOZ2" s="27"/>
      <c r="VPA2" s="27"/>
      <c r="VPB2" s="27"/>
      <c r="VPC2" s="27"/>
      <c r="VPD2" s="27"/>
      <c r="VPE2" s="27"/>
      <c r="VPF2" s="27"/>
      <c r="VPG2" s="27"/>
      <c r="VPH2" s="27"/>
      <c r="VPI2" s="27"/>
      <c r="VPJ2" s="27"/>
      <c r="VPK2" s="27"/>
      <c r="VPL2" s="27"/>
      <c r="VPM2" s="27"/>
      <c r="VPN2" s="27"/>
      <c r="VPO2" s="27"/>
      <c r="VPP2" s="27"/>
      <c r="VPQ2" s="27"/>
      <c r="VPR2" s="27"/>
      <c r="VPS2" s="27"/>
      <c r="VPT2" s="27"/>
      <c r="VPU2" s="27"/>
      <c r="VPV2" s="27"/>
      <c r="VPW2" s="27"/>
      <c r="VPX2" s="27"/>
      <c r="VPY2" s="27"/>
      <c r="VPZ2" s="27"/>
      <c r="VQA2" s="27"/>
      <c r="VQB2" s="27"/>
      <c r="VQC2" s="27"/>
      <c r="VQD2" s="27"/>
      <c r="VQE2" s="27"/>
      <c r="VQF2" s="27"/>
      <c r="VQG2" s="27"/>
      <c r="VQH2" s="27"/>
      <c r="VQI2" s="27"/>
      <c r="VQJ2" s="27"/>
      <c r="VQK2" s="27"/>
      <c r="VQL2" s="27"/>
      <c r="VQM2" s="27"/>
      <c r="VQN2" s="27"/>
      <c r="VQO2" s="27"/>
      <c r="VQP2" s="27"/>
      <c r="VQQ2" s="27"/>
      <c r="VQR2" s="27"/>
      <c r="VQS2" s="27"/>
      <c r="VQT2" s="27"/>
      <c r="VQU2" s="27"/>
      <c r="VQV2" s="27"/>
      <c r="VQW2" s="27"/>
      <c r="VQX2" s="27"/>
      <c r="VQY2" s="27"/>
      <c r="VQZ2" s="27"/>
      <c r="VRA2" s="27"/>
      <c r="VRB2" s="27"/>
      <c r="VRC2" s="27"/>
      <c r="VRD2" s="27"/>
      <c r="VRE2" s="27"/>
      <c r="VRF2" s="27"/>
      <c r="VRG2" s="27"/>
      <c r="VRH2" s="27"/>
      <c r="VRI2" s="27"/>
      <c r="VRJ2" s="27"/>
      <c r="VRK2" s="27"/>
      <c r="VRL2" s="27"/>
      <c r="VRM2" s="27"/>
      <c r="VRN2" s="27"/>
      <c r="VRO2" s="27"/>
      <c r="VRP2" s="27"/>
      <c r="VRQ2" s="27"/>
      <c r="VRR2" s="27"/>
      <c r="VRS2" s="27"/>
      <c r="VRT2" s="27"/>
      <c r="VRU2" s="27"/>
      <c r="VRV2" s="27"/>
      <c r="VRW2" s="27"/>
      <c r="VRX2" s="27"/>
      <c r="VRY2" s="27"/>
      <c r="VRZ2" s="27"/>
      <c r="VSA2" s="27"/>
      <c r="VSB2" s="27"/>
      <c r="VSC2" s="27"/>
      <c r="VSD2" s="27"/>
      <c r="VSE2" s="27"/>
      <c r="VSF2" s="27"/>
      <c r="VSG2" s="27"/>
      <c r="VSH2" s="27"/>
      <c r="VSI2" s="27"/>
      <c r="VSJ2" s="27"/>
      <c r="VSK2" s="27"/>
      <c r="VSL2" s="27"/>
      <c r="VSM2" s="27"/>
      <c r="VSN2" s="27"/>
      <c r="VSO2" s="27"/>
      <c r="VSP2" s="27"/>
      <c r="VSQ2" s="27"/>
      <c r="VSR2" s="27"/>
      <c r="VSS2" s="27"/>
      <c r="VST2" s="27"/>
      <c r="VSU2" s="27"/>
      <c r="VSV2" s="27"/>
      <c r="VSW2" s="27"/>
      <c r="VSX2" s="27"/>
      <c r="VSY2" s="27"/>
      <c r="VSZ2" s="27"/>
      <c r="VTA2" s="27"/>
      <c r="VTB2" s="27"/>
      <c r="VTC2" s="27"/>
      <c r="VTD2" s="27"/>
      <c r="VTE2" s="27"/>
      <c r="VTF2" s="27"/>
      <c r="VTG2" s="27"/>
      <c r="VTH2" s="27"/>
      <c r="VTI2" s="27"/>
      <c r="VTJ2" s="27"/>
      <c r="VTK2" s="27"/>
      <c r="VTL2" s="27"/>
      <c r="VTM2" s="27"/>
      <c r="VTN2" s="27"/>
      <c r="VTO2" s="27"/>
      <c r="VTP2" s="27"/>
      <c r="VTQ2" s="27"/>
      <c r="VTR2" s="27"/>
      <c r="VTS2" s="27"/>
      <c r="VTT2" s="27"/>
      <c r="VTU2" s="27"/>
      <c r="VTV2" s="27"/>
      <c r="VTW2" s="27"/>
      <c r="VTX2" s="27"/>
      <c r="VTY2" s="27"/>
      <c r="VTZ2" s="27"/>
      <c r="VUA2" s="27"/>
      <c r="VUB2" s="27"/>
      <c r="VUC2" s="27"/>
      <c r="VUD2" s="27"/>
      <c r="VUE2" s="27"/>
      <c r="VUF2" s="27"/>
      <c r="VUG2" s="27"/>
      <c r="VUH2" s="27"/>
      <c r="VUI2" s="27"/>
      <c r="VUJ2" s="27"/>
      <c r="VUK2" s="27"/>
      <c r="VUL2" s="27"/>
      <c r="VUM2" s="27"/>
      <c r="VUN2" s="27"/>
      <c r="VUO2" s="27"/>
      <c r="VUP2" s="27"/>
      <c r="VUQ2" s="27"/>
      <c r="VUR2" s="27"/>
      <c r="VUS2" s="27"/>
      <c r="VUT2" s="27"/>
      <c r="VUU2" s="27"/>
      <c r="VUV2" s="27"/>
      <c r="VUW2" s="27"/>
      <c r="VUX2" s="27"/>
      <c r="VUY2" s="27"/>
      <c r="VUZ2" s="27"/>
      <c r="VVA2" s="27"/>
      <c r="VVB2" s="27"/>
      <c r="VVC2" s="27"/>
      <c r="VVD2" s="27"/>
      <c r="VVE2" s="27"/>
      <c r="VVF2" s="27"/>
      <c r="VVG2" s="27"/>
      <c r="VVH2" s="27"/>
      <c r="VVI2" s="27"/>
      <c r="VVJ2" s="27"/>
      <c r="VVK2" s="27"/>
      <c r="VVL2" s="27"/>
      <c r="VVM2" s="27"/>
      <c r="VVN2" s="27"/>
      <c r="VVO2" s="27"/>
      <c r="VVP2" s="27"/>
      <c r="VVQ2" s="27"/>
      <c r="VVR2" s="27"/>
      <c r="VVS2" s="27"/>
      <c r="VVT2" s="27"/>
      <c r="VVU2" s="27"/>
      <c r="VVV2" s="27"/>
      <c r="VVW2" s="27"/>
      <c r="VVX2" s="27"/>
      <c r="VVY2" s="27"/>
      <c r="VVZ2" s="27"/>
      <c r="VWA2" s="27"/>
      <c r="VWB2" s="27"/>
      <c r="VWC2" s="27"/>
      <c r="VWD2" s="27"/>
      <c r="VWE2" s="27"/>
      <c r="VWF2" s="27"/>
      <c r="VWG2" s="27"/>
      <c r="VWH2" s="27"/>
      <c r="VWI2" s="27"/>
      <c r="VWJ2" s="27"/>
      <c r="VWK2" s="27"/>
      <c r="VWL2" s="27"/>
      <c r="VWM2" s="27"/>
      <c r="VWN2" s="27"/>
      <c r="VWO2" s="27"/>
      <c r="VWP2" s="27"/>
      <c r="VWQ2" s="27"/>
      <c r="VWR2" s="27"/>
      <c r="VWS2" s="27"/>
      <c r="VWT2" s="27"/>
      <c r="VWU2" s="27"/>
      <c r="VWV2" s="27"/>
      <c r="VWW2" s="27"/>
      <c r="VWX2" s="27"/>
      <c r="VWY2" s="27"/>
      <c r="VWZ2" s="27"/>
      <c r="VXA2" s="27"/>
      <c r="VXB2" s="27"/>
      <c r="VXC2" s="27"/>
      <c r="VXD2" s="27"/>
      <c r="VXE2" s="27"/>
      <c r="VXF2" s="27"/>
      <c r="VXG2" s="27"/>
      <c r="VXH2" s="27"/>
      <c r="VXI2" s="27"/>
      <c r="VXJ2" s="27"/>
      <c r="VXK2" s="27"/>
      <c r="VXL2" s="27"/>
      <c r="VXM2" s="27"/>
      <c r="VXN2" s="27"/>
      <c r="VXO2" s="27"/>
      <c r="VXP2" s="27"/>
      <c r="VXQ2" s="27"/>
      <c r="VXR2" s="27"/>
      <c r="VXS2" s="27"/>
      <c r="VXT2" s="27"/>
      <c r="VXU2" s="27"/>
      <c r="VXV2" s="27"/>
      <c r="VXW2" s="27"/>
      <c r="VXX2" s="27"/>
      <c r="VXY2" s="27"/>
      <c r="VXZ2" s="27"/>
      <c r="VYA2" s="27"/>
      <c r="VYB2" s="27"/>
      <c r="VYC2" s="27"/>
      <c r="VYD2" s="27"/>
      <c r="VYE2" s="27"/>
      <c r="VYF2" s="27"/>
      <c r="VYG2" s="27"/>
      <c r="VYH2" s="27"/>
      <c r="VYI2" s="27"/>
      <c r="VYJ2" s="27"/>
      <c r="VYK2" s="27"/>
      <c r="VYL2" s="27"/>
      <c r="VYM2" s="27"/>
      <c r="VYN2" s="27"/>
      <c r="VYO2" s="27"/>
      <c r="VYP2" s="27"/>
      <c r="VYQ2" s="27"/>
      <c r="VYR2" s="27"/>
      <c r="VYS2" s="27"/>
      <c r="VYT2" s="27"/>
      <c r="VYU2" s="27"/>
      <c r="VYV2" s="27"/>
      <c r="VYW2" s="27"/>
      <c r="VYX2" s="27"/>
      <c r="VYY2" s="27"/>
      <c r="VYZ2" s="27"/>
      <c r="VZA2" s="27"/>
      <c r="VZB2" s="27"/>
      <c r="VZC2" s="27"/>
      <c r="VZD2" s="27"/>
      <c r="VZE2" s="27"/>
      <c r="VZF2" s="27"/>
      <c r="VZG2" s="27"/>
      <c r="VZH2" s="27"/>
      <c r="VZI2" s="27"/>
      <c r="VZJ2" s="27"/>
      <c r="VZK2" s="27"/>
      <c r="VZL2" s="27"/>
      <c r="VZM2" s="27"/>
      <c r="VZN2" s="27"/>
      <c r="VZO2" s="27"/>
      <c r="VZP2" s="27"/>
      <c r="VZQ2" s="27"/>
      <c r="VZR2" s="27"/>
      <c r="VZS2" s="27"/>
      <c r="VZT2" s="27"/>
      <c r="VZU2" s="27"/>
      <c r="VZV2" s="27"/>
      <c r="VZW2" s="27"/>
      <c r="VZX2" s="27"/>
      <c r="VZY2" s="27"/>
      <c r="VZZ2" s="27"/>
      <c r="WAA2" s="27"/>
      <c r="WAB2" s="27"/>
      <c r="WAC2" s="27"/>
      <c r="WAD2" s="27"/>
      <c r="WAE2" s="27"/>
      <c r="WAF2" s="27"/>
      <c r="WAG2" s="27"/>
      <c r="WAH2" s="27"/>
      <c r="WAI2" s="27"/>
      <c r="WAJ2" s="27"/>
      <c r="WAK2" s="27"/>
      <c r="WAL2" s="27"/>
      <c r="WAM2" s="27"/>
      <c r="WAN2" s="27"/>
      <c r="WAO2" s="27"/>
      <c r="WAP2" s="27"/>
      <c r="WAQ2" s="27"/>
      <c r="WAR2" s="27"/>
      <c r="WAS2" s="27"/>
      <c r="WAT2" s="27"/>
      <c r="WAU2" s="27"/>
      <c r="WAV2" s="27"/>
      <c r="WAW2" s="27"/>
      <c r="WAX2" s="27"/>
      <c r="WAY2" s="27"/>
      <c r="WAZ2" s="27"/>
      <c r="WBA2" s="27"/>
      <c r="WBB2" s="27"/>
      <c r="WBC2" s="27"/>
      <c r="WBD2" s="27"/>
      <c r="WBE2" s="27"/>
      <c r="WBF2" s="27"/>
      <c r="WBG2" s="27"/>
      <c r="WBH2" s="27"/>
      <c r="WBI2" s="27"/>
      <c r="WBJ2" s="27"/>
      <c r="WBK2" s="27"/>
      <c r="WBL2" s="27"/>
      <c r="WBM2" s="27"/>
      <c r="WBN2" s="27"/>
      <c r="WBO2" s="27"/>
      <c r="WBP2" s="27"/>
      <c r="WBQ2" s="27"/>
      <c r="WBR2" s="27"/>
      <c r="WBS2" s="27"/>
      <c r="WBT2" s="27"/>
      <c r="WBU2" s="27"/>
      <c r="WBV2" s="27"/>
      <c r="WBW2" s="27"/>
      <c r="WBX2" s="27"/>
      <c r="WBY2" s="27"/>
      <c r="WBZ2" s="27"/>
      <c r="WCA2" s="27"/>
      <c r="WCB2" s="27"/>
      <c r="WCC2" s="27"/>
      <c r="WCD2" s="27"/>
      <c r="WCE2" s="27"/>
      <c r="WCF2" s="27"/>
      <c r="WCG2" s="27"/>
      <c r="WCH2" s="27"/>
      <c r="WCI2" s="27"/>
      <c r="WCJ2" s="27"/>
      <c r="WCK2" s="27"/>
      <c r="WCL2" s="27"/>
      <c r="WCM2" s="27"/>
      <c r="WCN2" s="27"/>
      <c r="WCO2" s="27"/>
      <c r="WCP2" s="27"/>
      <c r="WCQ2" s="27"/>
      <c r="WCR2" s="27"/>
      <c r="WCS2" s="27"/>
      <c r="WCT2" s="27"/>
      <c r="WCU2" s="27"/>
      <c r="WCV2" s="27"/>
      <c r="WCW2" s="27"/>
      <c r="WCX2" s="27"/>
      <c r="WCY2" s="27"/>
      <c r="WCZ2" s="27"/>
      <c r="WDA2" s="27"/>
      <c r="WDB2" s="27"/>
      <c r="WDC2" s="27"/>
      <c r="WDD2" s="27"/>
      <c r="WDE2" s="27"/>
      <c r="WDF2" s="27"/>
      <c r="WDG2" s="27"/>
      <c r="WDH2" s="27"/>
      <c r="WDI2" s="27"/>
      <c r="WDJ2" s="27"/>
      <c r="WDK2" s="27"/>
      <c r="WDL2" s="27"/>
      <c r="WDM2" s="27"/>
      <c r="WDN2" s="27"/>
      <c r="WDO2" s="27"/>
      <c r="WDP2" s="27"/>
      <c r="WDQ2" s="27"/>
      <c r="WDR2" s="27"/>
      <c r="WDS2" s="27"/>
      <c r="WDT2" s="27"/>
      <c r="WDU2" s="27"/>
      <c r="WDV2" s="27"/>
      <c r="WDW2" s="27"/>
      <c r="WDX2" s="27"/>
      <c r="WDY2" s="27"/>
      <c r="WDZ2" s="27"/>
      <c r="WEA2" s="27"/>
      <c r="WEB2" s="27"/>
      <c r="WEC2" s="27"/>
      <c r="WED2" s="27"/>
      <c r="WEE2" s="27"/>
      <c r="WEF2" s="27"/>
      <c r="WEG2" s="27"/>
      <c r="WEH2" s="27"/>
      <c r="WEI2" s="27"/>
      <c r="WEJ2" s="27"/>
      <c r="WEK2" s="27"/>
      <c r="WEL2" s="27"/>
      <c r="WEM2" s="27"/>
      <c r="WEN2" s="27"/>
      <c r="WEO2" s="27"/>
      <c r="WEP2" s="27"/>
      <c r="WEQ2" s="27"/>
      <c r="WER2" s="27"/>
      <c r="WES2" s="27"/>
      <c r="WET2" s="27"/>
      <c r="WEU2" s="27"/>
      <c r="WEV2" s="27"/>
      <c r="WEW2" s="27"/>
      <c r="WEX2" s="27"/>
      <c r="WEY2" s="27"/>
      <c r="WEZ2" s="27"/>
      <c r="WFA2" s="27"/>
      <c r="WFB2" s="27"/>
      <c r="WFC2" s="27"/>
      <c r="WFD2" s="27"/>
      <c r="WFE2" s="27"/>
      <c r="WFF2" s="27"/>
      <c r="WFG2" s="27"/>
      <c r="WFH2" s="27"/>
      <c r="WFI2" s="27"/>
      <c r="WFJ2" s="27"/>
      <c r="WFK2" s="27"/>
      <c r="WFL2" s="27"/>
      <c r="WFM2" s="27"/>
      <c r="WFN2" s="27"/>
      <c r="WFO2" s="27"/>
      <c r="WFP2" s="27"/>
      <c r="WFQ2" s="27"/>
      <c r="WFR2" s="27"/>
      <c r="WFS2" s="27"/>
      <c r="WFT2" s="27"/>
      <c r="WFU2" s="27"/>
      <c r="WFV2" s="27"/>
      <c r="WFW2" s="27"/>
      <c r="WFX2" s="27"/>
      <c r="WFY2" s="27"/>
      <c r="WFZ2" s="27"/>
      <c r="WGA2" s="27"/>
      <c r="WGB2" s="27"/>
      <c r="WGC2" s="27"/>
      <c r="WGD2" s="27"/>
      <c r="WGE2" s="27"/>
      <c r="WGF2" s="27"/>
      <c r="WGG2" s="27"/>
      <c r="WGH2" s="27"/>
      <c r="WGI2" s="27"/>
      <c r="WGJ2" s="27"/>
      <c r="WGK2" s="27"/>
      <c r="WGL2" s="27"/>
      <c r="WGM2" s="27"/>
      <c r="WGN2" s="27"/>
      <c r="WGO2" s="27"/>
      <c r="WGP2" s="27"/>
      <c r="WGQ2" s="27"/>
      <c r="WGR2" s="27"/>
      <c r="WGS2" s="27"/>
      <c r="WGT2" s="27"/>
      <c r="WGU2" s="27"/>
      <c r="WGV2" s="27"/>
      <c r="WGW2" s="27"/>
      <c r="WGX2" s="27"/>
      <c r="WGY2" s="27"/>
      <c r="WGZ2" s="27"/>
      <c r="WHA2" s="27"/>
      <c r="WHB2" s="27"/>
      <c r="WHC2" s="27"/>
      <c r="WHD2" s="27"/>
      <c r="WHE2" s="27"/>
      <c r="WHF2" s="27"/>
      <c r="WHG2" s="27"/>
      <c r="WHH2" s="27"/>
      <c r="WHI2" s="27"/>
      <c r="WHJ2" s="27"/>
      <c r="WHK2" s="27"/>
      <c r="WHL2" s="27"/>
      <c r="WHM2" s="27"/>
      <c r="WHN2" s="27"/>
      <c r="WHO2" s="27"/>
      <c r="WHP2" s="27"/>
      <c r="WHQ2" s="27"/>
      <c r="WHR2" s="27"/>
      <c r="WHS2" s="27"/>
      <c r="WHT2" s="27"/>
      <c r="WHU2" s="27"/>
      <c r="WHV2" s="27"/>
      <c r="WHW2" s="27"/>
      <c r="WHX2" s="27"/>
      <c r="WHY2" s="27"/>
      <c r="WHZ2" s="27"/>
      <c r="WIA2" s="27"/>
      <c r="WIB2" s="27"/>
      <c r="WIC2" s="27"/>
      <c r="WID2" s="27"/>
      <c r="WIE2" s="27"/>
      <c r="WIF2" s="27"/>
      <c r="WIG2" s="27"/>
      <c r="WIH2" s="27"/>
      <c r="WII2" s="27"/>
      <c r="WIJ2" s="27"/>
      <c r="WIK2" s="27"/>
      <c r="WIL2" s="27"/>
      <c r="WIM2" s="27"/>
      <c r="WIN2" s="27"/>
      <c r="WIO2" s="27"/>
      <c r="WIP2" s="27"/>
      <c r="WIQ2" s="27"/>
      <c r="WIR2" s="27"/>
      <c r="WIS2" s="27"/>
      <c r="WIT2" s="27"/>
      <c r="WIU2" s="27"/>
      <c r="WIV2" s="27"/>
      <c r="WIW2" s="27"/>
      <c r="WIX2" s="27"/>
      <c r="WIY2" s="27"/>
      <c r="WIZ2" s="27"/>
      <c r="WJA2" s="27"/>
      <c r="WJB2" s="27"/>
      <c r="WJC2" s="27"/>
      <c r="WJD2" s="27"/>
      <c r="WJE2" s="27"/>
      <c r="WJF2" s="27"/>
      <c r="WJG2" s="27"/>
      <c r="WJH2" s="27"/>
      <c r="WJI2" s="27"/>
      <c r="WJJ2" s="27"/>
      <c r="WJK2" s="27"/>
      <c r="WJL2" s="27"/>
      <c r="WJM2" s="27"/>
      <c r="WJN2" s="27"/>
      <c r="WJO2" s="27"/>
      <c r="WJP2" s="27"/>
      <c r="WJQ2" s="27"/>
      <c r="WJR2" s="27"/>
      <c r="WJS2" s="27"/>
      <c r="WJT2" s="27"/>
      <c r="WJU2" s="27"/>
      <c r="WJV2" s="27"/>
      <c r="WJW2" s="27"/>
      <c r="WJX2" s="27"/>
      <c r="WJY2" s="27"/>
      <c r="WJZ2" s="27"/>
      <c r="WKA2" s="27"/>
      <c r="WKB2" s="27"/>
      <c r="WKC2" s="27"/>
      <c r="WKD2" s="27"/>
      <c r="WKE2" s="27"/>
      <c r="WKF2" s="27"/>
      <c r="WKG2" s="27"/>
      <c r="WKH2" s="27"/>
      <c r="WKI2" s="27"/>
      <c r="WKJ2" s="27"/>
      <c r="WKK2" s="27"/>
      <c r="WKL2" s="27"/>
      <c r="WKM2" s="27"/>
      <c r="WKN2" s="27"/>
      <c r="WKO2" s="27"/>
      <c r="WKP2" s="27"/>
      <c r="WKQ2" s="27"/>
      <c r="WKR2" s="27"/>
      <c r="WKS2" s="27"/>
      <c r="WKT2" s="27"/>
      <c r="WKU2" s="27"/>
      <c r="WKV2" s="27"/>
      <c r="WKW2" s="27"/>
      <c r="WKX2" s="27"/>
      <c r="WKY2" s="27"/>
      <c r="WKZ2" s="27"/>
      <c r="WLA2" s="27"/>
      <c r="WLB2" s="27"/>
      <c r="WLC2" s="27"/>
      <c r="WLD2" s="27"/>
      <c r="WLE2" s="27"/>
      <c r="WLF2" s="27"/>
      <c r="WLG2" s="27"/>
      <c r="WLH2" s="27"/>
      <c r="WLI2" s="27"/>
      <c r="WLJ2" s="27"/>
      <c r="WLK2" s="27"/>
      <c r="WLL2" s="27"/>
      <c r="WLM2" s="27"/>
      <c r="WLN2" s="27"/>
      <c r="WLO2" s="27"/>
      <c r="WLP2" s="27"/>
      <c r="WLQ2" s="27"/>
      <c r="WLR2" s="27"/>
      <c r="WLS2" s="27"/>
      <c r="WLT2" s="27"/>
      <c r="WLU2" s="27"/>
      <c r="WLV2" s="27"/>
      <c r="WLW2" s="27"/>
      <c r="WLX2" s="27"/>
      <c r="WLY2" s="27"/>
      <c r="WLZ2" s="27"/>
      <c r="WMA2" s="27"/>
      <c r="WMB2" s="27"/>
      <c r="WMC2" s="27"/>
      <c r="WMD2" s="27"/>
      <c r="WME2" s="27"/>
      <c r="WMF2" s="27"/>
      <c r="WMG2" s="27"/>
      <c r="WMH2" s="27"/>
      <c r="WMI2" s="27"/>
      <c r="WMJ2" s="27"/>
      <c r="WMK2" s="27"/>
      <c r="WML2" s="27"/>
      <c r="WMM2" s="27"/>
      <c r="WMN2" s="27"/>
      <c r="WMO2" s="27"/>
      <c r="WMP2" s="27"/>
      <c r="WMQ2" s="27"/>
      <c r="WMR2" s="27"/>
      <c r="WMS2" s="27"/>
      <c r="WMT2" s="27"/>
      <c r="WMU2" s="27"/>
      <c r="WMV2" s="27"/>
      <c r="WMW2" s="27"/>
      <c r="WMX2" s="27"/>
      <c r="WMY2" s="27"/>
      <c r="WMZ2" s="27"/>
      <c r="WNA2" s="27"/>
      <c r="WNB2" s="27"/>
      <c r="WNC2" s="27"/>
      <c r="WND2" s="27"/>
      <c r="WNE2" s="27"/>
      <c r="WNF2" s="27"/>
      <c r="WNG2" s="27"/>
      <c r="WNH2" s="27"/>
      <c r="WNI2" s="27"/>
      <c r="WNJ2" s="27"/>
      <c r="WNK2" s="27"/>
      <c r="WNL2" s="27"/>
      <c r="WNM2" s="27"/>
      <c r="WNN2" s="27"/>
      <c r="WNO2" s="27"/>
      <c r="WNP2" s="27"/>
      <c r="WNQ2" s="27"/>
      <c r="WNR2" s="27"/>
      <c r="WNS2" s="27"/>
      <c r="WNT2" s="27"/>
      <c r="WNU2" s="27"/>
      <c r="WNV2" s="27"/>
      <c r="WNW2" s="27"/>
      <c r="WNX2" s="27"/>
      <c r="WNY2" s="27"/>
      <c r="WNZ2" s="27"/>
      <c r="WOA2" s="27"/>
      <c r="WOB2" s="27"/>
      <c r="WOC2" s="27"/>
      <c r="WOD2" s="27"/>
      <c r="WOE2" s="27"/>
      <c r="WOF2" s="27"/>
      <c r="WOG2" s="27"/>
      <c r="WOH2" s="27"/>
      <c r="WOI2" s="27"/>
      <c r="WOJ2" s="27"/>
      <c r="WOK2" s="27"/>
      <c r="WOL2" s="27"/>
      <c r="WOM2" s="27"/>
      <c r="WON2" s="27"/>
      <c r="WOO2" s="27"/>
      <c r="WOP2" s="27"/>
      <c r="WOQ2" s="27"/>
      <c r="WOR2" s="27"/>
      <c r="WOS2" s="27"/>
      <c r="WOT2" s="27"/>
      <c r="WOU2" s="27"/>
      <c r="WOV2" s="27"/>
      <c r="WOW2" s="27"/>
      <c r="WOX2" s="27"/>
      <c r="WOY2" s="27"/>
      <c r="WOZ2" s="27"/>
      <c r="WPA2" s="27"/>
      <c r="WPB2" s="27"/>
      <c r="WPC2" s="27"/>
      <c r="WPD2" s="27"/>
      <c r="WPE2" s="27"/>
      <c r="WPF2" s="27"/>
      <c r="WPG2" s="27"/>
      <c r="WPH2" s="27"/>
      <c r="WPI2" s="27"/>
      <c r="WPJ2" s="27"/>
      <c r="WPK2" s="27"/>
      <c r="WPL2" s="27"/>
      <c r="WPM2" s="27"/>
      <c r="WPN2" s="27"/>
      <c r="WPO2" s="27"/>
      <c r="WPP2" s="27"/>
      <c r="WPQ2" s="27"/>
      <c r="WPR2" s="27"/>
      <c r="WPS2" s="27"/>
      <c r="WPT2" s="27"/>
      <c r="WPU2" s="27"/>
      <c r="WPV2" s="27"/>
      <c r="WPW2" s="27"/>
      <c r="WPX2" s="27"/>
      <c r="WPY2" s="27"/>
      <c r="WPZ2" s="27"/>
      <c r="WQA2" s="27"/>
      <c r="WQB2" s="27"/>
      <c r="WQC2" s="27"/>
      <c r="WQD2" s="27"/>
      <c r="WQE2" s="27"/>
      <c r="WQF2" s="27"/>
      <c r="WQG2" s="27"/>
      <c r="WQH2" s="27"/>
      <c r="WQI2" s="27"/>
      <c r="WQJ2" s="27"/>
      <c r="WQK2" s="27"/>
      <c r="WQL2" s="27"/>
      <c r="WQM2" s="27"/>
      <c r="WQN2" s="27"/>
      <c r="WQO2" s="27"/>
      <c r="WQP2" s="27"/>
      <c r="WQQ2" s="27"/>
      <c r="WQR2" s="27"/>
      <c r="WQS2" s="27"/>
      <c r="WQT2" s="27"/>
      <c r="WQU2" s="27"/>
      <c r="WQV2" s="27"/>
      <c r="WQW2" s="27"/>
      <c r="WQX2" s="27"/>
      <c r="WQY2" s="27"/>
      <c r="WQZ2" s="27"/>
      <c r="WRA2" s="27"/>
      <c r="WRB2" s="27"/>
      <c r="WRC2" s="27"/>
      <c r="WRD2" s="27"/>
      <c r="WRE2" s="27"/>
      <c r="WRF2" s="27"/>
      <c r="WRG2" s="27"/>
      <c r="WRH2" s="27"/>
      <c r="WRI2" s="27"/>
      <c r="WRJ2" s="27"/>
      <c r="WRK2" s="27"/>
      <c r="WRL2" s="27"/>
      <c r="WRM2" s="27"/>
      <c r="WRN2" s="27"/>
      <c r="WRO2" s="27"/>
      <c r="WRP2" s="27"/>
      <c r="WRQ2" s="27"/>
      <c r="WRR2" s="27"/>
      <c r="WRS2" s="27"/>
      <c r="WRT2" s="27"/>
      <c r="WRU2" s="27"/>
      <c r="WRV2" s="27"/>
      <c r="WRW2" s="27"/>
      <c r="WRX2" s="27"/>
      <c r="WRY2" s="27"/>
      <c r="WRZ2" s="27"/>
      <c r="WSA2" s="27"/>
      <c r="WSB2" s="27"/>
      <c r="WSC2" s="27"/>
      <c r="WSD2" s="27"/>
      <c r="WSE2" s="27"/>
      <c r="WSF2" s="27"/>
      <c r="WSG2" s="27"/>
      <c r="WSH2" s="27"/>
      <c r="WSI2" s="27"/>
      <c r="WSJ2" s="27"/>
      <c r="WSK2" s="27"/>
      <c r="WSL2" s="27"/>
      <c r="WSM2" s="27"/>
      <c r="WSN2" s="27"/>
      <c r="WSO2" s="27"/>
      <c r="WSP2" s="27"/>
      <c r="WSQ2" s="27"/>
      <c r="WSR2" s="27"/>
      <c r="WSS2" s="27"/>
      <c r="WST2" s="27"/>
      <c r="WSU2" s="27"/>
      <c r="WSV2" s="27"/>
      <c r="WSW2" s="27"/>
      <c r="WSX2" s="27"/>
      <c r="WSY2" s="27"/>
      <c r="WSZ2" s="27"/>
      <c r="WTA2" s="27"/>
      <c r="WTB2" s="27"/>
      <c r="WTC2" s="27"/>
      <c r="WTD2" s="27"/>
      <c r="WTE2" s="27"/>
      <c r="WTF2" s="27"/>
      <c r="WTG2" s="27"/>
      <c r="WTH2" s="27"/>
      <c r="WTI2" s="27"/>
      <c r="WTJ2" s="27"/>
      <c r="WTK2" s="27"/>
      <c r="WTL2" s="27"/>
      <c r="WTM2" s="27"/>
      <c r="WTN2" s="27"/>
      <c r="WTO2" s="27"/>
      <c r="WTP2" s="27"/>
      <c r="WTQ2" s="27"/>
      <c r="WTR2" s="27"/>
      <c r="WTS2" s="27"/>
      <c r="WTT2" s="27"/>
      <c r="WTU2" s="27"/>
      <c r="WTV2" s="27"/>
      <c r="WTW2" s="27"/>
      <c r="WTX2" s="27"/>
      <c r="WTY2" s="27"/>
      <c r="WTZ2" s="27"/>
      <c r="WUA2" s="27"/>
      <c r="WUB2" s="27"/>
      <c r="WUC2" s="27"/>
      <c r="WUD2" s="27"/>
      <c r="WUE2" s="27"/>
      <c r="WUF2" s="27"/>
      <c r="WUG2" s="27"/>
      <c r="WUH2" s="27"/>
      <c r="WUI2" s="27"/>
      <c r="WUJ2" s="27"/>
      <c r="WUK2" s="27"/>
      <c r="WUL2" s="27"/>
      <c r="WUM2" s="27"/>
      <c r="WUN2" s="27"/>
      <c r="WUO2" s="27"/>
      <c r="WUP2" s="27"/>
      <c r="WUQ2" s="27"/>
      <c r="WUR2" s="27"/>
      <c r="WUS2" s="27"/>
      <c r="WUT2" s="27"/>
      <c r="WUU2" s="27"/>
      <c r="WUV2" s="27"/>
      <c r="WUW2" s="27"/>
      <c r="WUX2" s="27"/>
      <c r="WUY2" s="27"/>
      <c r="WUZ2" s="27"/>
      <c r="WVA2" s="27"/>
      <c r="WVB2" s="27"/>
      <c r="WVC2" s="27"/>
      <c r="WVD2" s="27"/>
      <c r="WVE2" s="27"/>
      <c r="WVF2" s="27"/>
      <c r="WVG2" s="27"/>
      <c r="WVH2" s="27"/>
      <c r="WVI2" s="27"/>
      <c r="WVJ2" s="27"/>
      <c r="WVK2" s="27"/>
      <c r="WVL2" s="27"/>
      <c r="WVM2" s="27"/>
      <c r="WVN2" s="27"/>
      <c r="WVO2" s="27"/>
      <c r="WVP2" s="27"/>
      <c r="WVQ2" s="27"/>
      <c r="WVR2" s="27"/>
      <c r="WVS2" s="27"/>
      <c r="WVT2" s="27"/>
      <c r="WVU2" s="27"/>
      <c r="WVV2" s="27"/>
      <c r="WVW2" s="27"/>
      <c r="WVX2" s="27"/>
      <c r="WVY2" s="27"/>
      <c r="WVZ2" s="27"/>
      <c r="WWA2" s="27"/>
      <c r="WWB2" s="27"/>
      <c r="WWC2" s="27"/>
      <c r="WWD2" s="27"/>
      <c r="WWE2" s="27"/>
      <c r="WWF2" s="27"/>
      <c r="WWG2" s="27"/>
      <c r="WWH2" s="27"/>
      <c r="WWI2" s="27"/>
      <c r="WWJ2" s="27"/>
      <c r="WWK2" s="27"/>
      <c r="WWL2" s="27"/>
      <c r="WWM2" s="27"/>
      <c r="WWN2" s="27"/>
      <c r="WWO2" s="27"/>
      <c r="WWP2" s="27"/>
      <c r="WWQ2" s="27"/>
      <c r="WWR2" s="27"/>
      <c r="WWS2" s="27"/>
      <c r="WWT2" s="27"/>
      <c r="WWU2" s="27"/>
      <c r="WWV2" s="27"/>
      <c r="WWW2" s="27"/>
      <c r="WWX2" s="27"/>
      <c r="WWY2" s="27"/>
      <c r="WWZ2" s="27"/>
      <c r="WXA2" s="27"/>
      <c r="WXB2" s="27"/>
      <c r="WXC2" s="27"/>
      <c r="WXD2" s="27"/>
      <c r="WXE2" s="27"/>
      <c r="WXF2" s="27"/>
      <c r="WXG2" s="27"/>
      <c r="WXH2" s="27"/>
      <c r="WXI2" s="27"/>
      <c r="WXJ2" s="27"/>
      <c r="WXK2" s="27"/>
      <c r="WXL2" s="27"/>
      <c r="WXM2" s="27"/>
      <c r="WXN2" s="27"/>
      <c r="WXO2" s="27"/>
      <c r="WXP2" s="27"/>
      <c r="WXQ2" s="27"/>
      <c r="WXR2" s="27"/>
      <c r="WXS2" s="27"/>
      <c r="WXT2" s="27"/>
      <c r="WXU2" s="27"/>
      <c r="WXV2" s="27"/>
      <c r="WXW2" s="27"/>
      <c r="WXX2" s="27"/>
      <c r="WXY2" s="27"/>
      <c r="WXZ2" s="27"/>
      <c r="WYA2" s="27"/>
      <c r="WYB2" s="27"/>
      <c r="WYC2" s="27"/>
      <c r="WYD2" s="27"/>
      <c r="WYE2" s="27"/>
      <c r="WYF2" s="27"/>
      <c r="WYG2" s="27"/>
      <c r="WYH2" s="27"/>
      <c r="WYI2" s="27"/>
      <c r="WYJ2" s="27"/>
      <c r="WYK2" s="27"/>
      <c r="WYL2" s="27"/>
      <c r="WYM2" s="27"/>
      <c r="WYN2" s="27"/>
      <c r="WYO2" s="27"/>
      <c r="WYP2" s="27"/>
      <c r="WYQ2" s="27"/>
      <c r="WYR2" s="27"/>
      <c r="WYS2" s="27"/>
      <c r="WYT2" s="27"/>
      <c r="WYU2" s="27"/>
      <c r="WYV2" s="27"/>
      <c r="WYW2" s="27"/>
      <c r="WYX2" s="27"/>
      <c r="WYY2" s="27"/>
      <c r="WYZ2" s="27"/>
      <c r="WZA2" s="27"/>
      <c r="WZB2" s="27"/>
      <c r="WZC2" s="27"/>
      <c r="WZD2" s="27"/>
      <c r="WZE2" s="27"/>
      <c r="WZF2" s="27"/>
      <c r="WZG2" s="27"/>
      <c r="WZH2" s="27"/>
      <c r="WZI2" s="27"/>
      <c r="WZJ2" s="27"/>
      <c r="WZK2" s="27"/>
      <c r="WZL2" s="27"/>
      <c r="WZM2" s="27"/>
      <c r="WZN2" s="27"/>
      <c r="WZO2" s="27"/>
      <c r="WZP2" s="27"/>
      <c r="WZQ2" s="27"/>
      <c r="WZR2" s="27"/>
      <c r="WZS2" s="27"/>
      <c r="WZT2" s="27"/>
      <c r="WZU2" s="27"/>
      <c r="WZV2" s="27"/>
      <c r="WZW2" s="27"/>
      <c r="WZX2" s="27"/>
      <c r="WZY2" s="27"/>
      <c r="WZZ2" s="27"/>
      <c r="XAA2" s="27"/>
      <c r="XAB2" s="27"/>
      <c r="XAC2" s="27"/>
      <c r="XAD2" s="27"/>
      <c r="XAE2" s="27"/>
      <c r="XAF2" s="27"/>
      <c r="XAG2" s="27"/>
      <c r="XAH2" s="27"/>
      <c r="XAI2" s="27"/>
      <c r="XAJ2" s="27"/>
      <c r="XAK2" s="27"/>
      <c r="XAL2" s="27"/>
      <c r="XAM2" s="27"/>
      <c r="XAN2" s="27"/>
      <c r="XAO2" s="27"/>
      <c r="XAP2" s="27"/>
      <c r="XAQ2" s="27"/>
      <c r="XAR2" s="27"/>
      <c r="XAS2" s="27"/>
      <c r="XAT2" s="27"/>
      <c r="XAU2" s="27"/>
      <c r="XAV2" s="27"/>
      <c r="XAW2" s="27"/>
      <c r="XAX2" s="27"/>
      <c r="XAY2" s="27"/>
      <c r="XAZ2" s="27"/>
      <c r="XBA2" s="27"/>
      <c r="XBB2" s="27"/>
      <c r="XBC2" s="27"/>
      <c r="XBD2" s="27"/>
      <c r="XBE2" s="27"/>
      <c r="XBF2" s="27"/>
      <c r="XBG2" s="27"/>
      <c r="XBH2" s="27"/>
      <c r="XBI2" s="27"/>
      <c r="XBJ2" s="27"/>
      <c r="XBK2" s="27"/>
      <c r="XBL2" s="27"/>
      <c r="XBM2" s="27"/>
      <c r="XBN2" s="27"/>
      <c r="XBO2" s="27"/>
      <c r="XBP2" s="27"/>
      <c r="XBQ2" s="27"/>
      <c r="XBR2" s="27"/>
      <c r="XBS2" s="27"/>
      <c r="XBT2" s="27"/>
      <c r="XBU2" s="27"/>
      <c r="XBV2" s="27"/>
      <c r="XBW2" s="27"/>
      <c r="XBX2" s="27"/>
      <c r="XBY2" s="27"/>
      <c r="XBZ2" s="27"/>
      <c r="XCA2" s="27"/>
      <c r="XCB2" s="27"/>
      <c r="XCC2" s="27"/>
      <c r="XCD2" s="27"/>
      <c r="XCE2" s="27"/>
      <c r="XCF2" s="27"/>
      <c r="XCG2" s="27"/>
      <c r="XCH2" s="27"/>
      <c r="XCI2" s="27"/>
      <c r="XCJ2" s="27"/>
      <c r="XCK2" s="27"/>
      <c r="XCL2" s="27"/>
      <c r="XCM2" s="27"/>
      <c r="XCN2" s="27"/>
      <c r="XCO2" s="27"/>
      <c r="XCP2" s="27"/>
      <c r="XCQ2" s="27"/>
      <c r="XCR2" s="27"/>
      <c r="XCS2" s="27"/>
      <c r="XCT2" s="27"/>
      <c r="XCU2" s="27"/>
      <c r="XCV2" s="27"/>
      <c r="XCW2" s="27"/>
      <c r="XCX2" s="27"/>
      <c r="XCY2" s="27"/>
      <c r="XCZ2" s="27"/>
      <c r="XDA2" s="27"/>
      <c r="XDB2" s="27"/>
      <c r="XDC2" s="27"/>
      <c r="XDD2" s="27"/>
      <c r="XDE2" s="27"/>
      <c r="XDF2" s="27"/>
      <c r="XDG2" s="27"/>
      <c r="XDH2" s="27"/>
      <c r="XDI2" s="27"/>
      <c r="XDJ2" s="27"/>
      <c r="XDK2" s="27"/>
      <c r="XDL2" s="27"/>
      <c r="XDM2" s="27"/>
      <c r="XDN2" s="27"/>
      <c r="XDO2" s="27"/>
      <c r="XDP2" s="27"/>
      <c r="XDQ2" s="27"/>
      <c r="XDR2" s="27"/>
      <c r="XDS2" s="27"/>
      <c r="XDT2" s="27"/>
      <c r="XDU2" s="27"/>
      <c r="XDV2" s="27"/>
      <c r="XDW2" s="27"/>
      <c r="XDX2" s="27"/>
      <c r="XDY2" s="27"/>
      <c r="XDZ2" s="27"/>
      <c r="XEA2" s="27"/>
      <c r="XEB2" s="27"/>
      <c r="XEC2" s="27"/>
      <c r="XED2" s="27"/>
      <c r="XEE2" s="27"/>
      <c r="XEF2" s="27"/>
      <c r="XEG2" s="27"/>
      <c r="XEH2" s="27"/>
      <c r="XEI2" s="27"/>
      <c r="XEJ2" s="27"/>
      <c r="XEK2" s="27"/>
      <c r="XEL2" s="27"/>
      <c r="XEM2" s="27"/>
      <c r="XEN2" s="27"/>
      <c r="XEO2" s="27"/>
      <c r="XEP2" s="27"/>
      <c r="XEQ2" s="27"/>
      <c r="XER2" s="27"/>
      <c r="XES2" s="27"/>
      <c r="XET2" s="27"/>
      <c r="XEU2" s="27"/>
      <c r="XEV2" s="27"/>
      <c r="XEW2" s="27"/>
      <c r="XEX2" s="27"/>
      <c r="XEY2" s="27"/>
      <c r="XEZ2" s="27"/>
      <c r="XFA2" s="27"/>
      <c r="XFB2" s="27"/>
      <c r="XFC2" s="27"/>
    </row>
    <row r="3" spans="1:16383" s="417" customFormat="1" ht="22.8">
      <c r="A3" s="1336" t="str">
        <f>'RFPR cover'!C6</f>
        <v>ET1</v>
      </c>
      <c r="B3" s="1319" t="str">
        <f>'R1 - RoRE'!B3</f>
        <v/>
      </c>
      <c r="C3" s="1324"/>
      <c r="D3" s="245"/>
      <c r="E3" s="245"/>
      <c r="F3" s="245"/>
      <c r="G3" s="245"/>
      <c r="H3" s="245"/>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0"/>
      <c r="CS3" s="240"/>
      <c r="CT3" s="240"/>
      <c r="CU3" s="240"/>
      <c r="CV3" s="240"/>
      <c r="CW3" s="240"/>
      <c r="CX3" s="240"/>
      <c r="CY3" s="240"/>
      <c r="CZ3" s="240"/>
      <c r="DA3" s="240"/>
      <c r="DB3" s="240"/>
      <c r="DC3" s="240"/>
      <c r="DD3" s="240"/>
      <c r="DE3" s="240"/>
      <c r="DF3" s="240"/>
      <c r="DG3" s="240"/>
      <c r="DH3" s="240"/>
      <c r="DI3" s="240"/>
      <c r="DJ3" s="240"/>
      <c r="DK3" s="240"/>
      <c r="DL3" s="240"/>
      <c r="DM3" s="240"/>
      <c r="DN3" s="240"/>
      <c r="DO3" s="240"/>
      <c r="DP3" s="240"/>
      <c r="DQ3" s="240"/>
      <c r="DR3" s="240"/>
      <c r="DS3" s="240"/>
      <c r="DT3" s="240"/>
      <c r="DU3" s="240"/>
      <c r="DV3" s="240"/>
      <c r="DW3" s="240"/>
      <c r="DX3" s="240"/>
      <c r="DY3" s="240"/>
      <c r="DZ3" s="240"/>
      <c r="EA3" s="240"/>
      <c r="EB3" s="240"/>
      <c r="EC3" s="240"/>
      <c r="ED3" s="240"/>
      <c r="EE3" s="240"/>
      <c r="EF3" s="240"/>
      <c r="EG3" s="240"/>
      <c r="EH3" s="240"/>
      <c r="EI3" s="240"/>
      <c r="EJ3" s="240"/>
      <c r="EK3" s="240"/>
      <c r="EL3" s="240"/>
      <c r="EM3" s="240"/>
      <c r="EN3" s="240"/>
      <c r="EO3" s="240"/>
      <c r="EP3" s="240"/>
      <c r="EQ3" s="240"/>
      <c r="ER3" s="240"/>
      <c r="ES3" s="240"/>
      <c r="ET3" s="240"/>
      <c r="EU3" s="240"/>
      <c r="EV3" s="240"/>
      <c r="EW3" s="240"/>
      <c r="EX3" s="240"/>
      <c r="EY3" s="240"/>
      <c r="EZ3" s="240"/>
      <c r="FA3" s="240"/>
      <c r="FB3" s="240"/>
      <c r="FC3" s="240"/>
      <c r="FD3" s="240"/>
      <c r="FE3" s="240"/>
      <c r="FF3" s="240"/>
      <c r="FG3" s="240"/>
      <c r="FH3" s="240"/>
      <c r="FI3" s="240"/>
      <c r="FJ3" s="240"/>
      <c r="FK3" s="240"/>
      <c r="FL3" s="240"/>
      <c r="FM3" s="240"/>
      <c r="FN3" s="240"/>
      <c r="FO3" s="240"/>
      <c r="FP3" s="240"/>
      <c r="FQ3" s="240"/>
      <c r="FR3" s="240"/>
      <c r="FS3" s="240"/>
      <c r="FT3" s="240"/>
      <c r="FU3" s="240"/>
      <c r="FV3" s="240"/>
      <c r="FW3" s="240"/>
      <c r="FX3" s="240"/>
      <c r="FY3" s="240"/>
      <c r="FZ3" s="240"/>
      <c r="GA3" s="240"/>
      <c r="GB3" s="240"/>
      <c r="GC3" s="240"/>
      <c r="GD3" s="240"/>
      <c r="GE3" s="240"/>
      <c r="GF3" s="240"/>
      <c r="GG3" s="240"/>
      <c r="GH3" s="240"/>
      <c r="GI3" s="240"/>
      <c r="GJ3" s="240"/>
      <c r="GK3" s="240"/>
      <c r="GL3" s="240"/>
      <c r="GM3" s="240"/>
      <c r="GN3" s="240"/>
      <c r="GO3" s="240"/>
      <c r="GP3" s="240"/>
      <c r="GQ3" s="240"/>
      <c r="GR3" s="240"/>
      <c r="GS3" s="240"/>
      <c r="GT3" s="240"/>
      <c r="GU3" s="240"/>
      <c r="GV3" s="240"/>
      <c r="GW3" s="240"/>
      <c r="GX3" s="240"/>
      <c r="GY3" s="240"/>
      <c r="GZ3" s="240"/>
      <c r="HA3" s="240"/>
      <c r="HB3" s="240"/>
      <c r="HC3" s="240"/>
      <c r="HD3" s="240"/>
      <c r="HE3" s="240"/>
      <c r="HF3" s="240"/>
      <c r="HG3" s="240"/>
      <c r="HH3" s="240"/>
      <c r="HI3" s="240"/>
      <c r="HJ3" s="240"/>
      <c r="HK3" s="240"/>
      <c r="HL3" s="240"/>
      <c r="HM3" s="240"/>
      <c r="HN3" s="240"/>
      <c r="HO3" s="240"/>
      <c r="HP3" s="240"/>
      <c r="HQ3" s="240"/>
      <c r="HR3" s="240"/>
      <c r="HS3" s="240"/>
      <c r="HT3" s="240"/>
      <c r="HU3" s="240"/>
      <c r="HV3" s="240"/>
      <c r="HW3" s="240"/>
      <c r="HX3" s="240"/>
      <c r="HY3" s="240"/>
      <c r="HZ3" s="240"/>
      <c r="IA3" s="240"/>
      <c r="IB3" s="240"/>
      <c r="IC3" s="240"/>
      <c r="ID3" s="240"/>
      <c r="IE3" s="240"/>
      <c r="IF3" s="240"/>
      <c r="IG3" s="240"/>
      <c r="IH3" s="240"/>
      <c r="II3" s="240"/>
      <c r="IJ3" s="240"/>
      <c r="IK3" s="240"/>
      <c r="IL3" s="240"/>
      <c r="IM3" s="240"/>
      <c r="IN3" s="240"/>
      <c r="IO3" s="240"/>
      <c r="IP3" s="240"/>
      <c r="IQ3" s="240"/>
      <c r="IR3" s="240"/>
      <c r="IS3" s="240"/>
      <c r="IT3" s="240"/>
      <c r="IU3" s="240"/>
      <c r="IV3" s="240"/>
      <c r="IW3" s="240"/>
      <c r="IX3" s="240"/>
      <c r="IY3" s="240"/>
      <c r="IZ3" s="240"/>
      <c r="JA3" s="240"/>
      <c r="JB3" s="240"/>
      <c r="JC3" s="240"/>
      <c r="JD3" s="240"/>
      <c r="JE3" s="240"/>
      <c r="JF3" s="240"/>
      <c r="JG3" s="240"/>
      <c r="JH3" s="240"/>
      <c r="JI3" s="240"/>
      <c r="JJ3" s="240"/>
      <c r="JK3" s="240"/>
      <c r="JL3" s="240"/>
      <c r="JM3" s="240"/>
      <c r="JN3" s="240"/>
      <c r="JO3" s="240"/>
      <c r="JP3" s="240"/>
      <c r="JQ3" s="240"/>
      <c r="JR3" s="240"/>
      <c r="JS3" s="240"/>
      <c r="JT3" s="240"/>
      <c r="JU3" s="240"/>
      <c r="JV3" s="240"/>
      <c r="JW3" s="240"/>
      <c r="JX3" s="240"/>
      <c r="JY3" s="240"/>
      <c r="JZ3" s="240"/>
      <c r="KA3" s="240"/>
      <c r="KB3" s="240"/>
      <c r="KC3" s="240"/>
      <c r="KD3" s="240"/>
      <c r="KE3" s="240"/>
      <c r="KF3" s="240"/>
      <c r="KG3" s="240"/>
      <c r="KH3" s="240"/>
      <c r="KI3" s="240"/>
      <c r="KJ3" s="240"/>
      <c r="KK3" s="240"/>
      <c r="KL3" s="240"/>
      <c r="KM3" s="240"/>
      <c r="KN3" s="240"/>
      <c r="KO3" s="240"/>
      <c r="KP3" s="240"/>
      <c r="KQ3" s="240"/>
      <c r="KR3" s="240"/>
      <c r="KS3" s="240"/>
      <c r="KT3" s="240"/>
      <c r="KU3" s="240"/>
      <c r="KV3" s="240"/>
      <c r="KW3" s="240"/>
      <c r="KX3" s="240"/>
      <c r="KY3" s="240"/>
      <c r="KZ3" s="240"/>
      <c r="LA3" s="240"/>
      <c r="LB3" s="240"/>
      <c r="LC3" s="240"/>
      <c r="LD3" s="240"/>
      <c r="LE3" s="240"/>
      <c r="LF3" s="240"/>
      <c r="LG3" s="240"/>
      <c r="LH3" s="240"/>
      <c r="LI3" s="240"/>
      <c r="LJ3" s="240"/>
      <c r="LK3" s="240"/>
      <c r="LL3" s="240"/>
      <c r="LM3" s="240"/>
      <c r="LN3" s="240"/>
      <c r="LO3" s="240"/>
      <c r="LP3" s="240"/>
      <c r="LQ3" s="240"/>
      <c r="LR3" s="240"/>
      <c r="LS3" s="240"/>
      <c r="LT3" s="240"/>
      <c r="LU3" s="240"/>
      <c r="LV3" s="240"/>
      <c r="LW3" s="240"/>
      <c r="LX3" s="240"/>
      <c r="LY3" s="240"/>
      <c r="LZ3" s="240"/>
      <c r="MA3" s="240"/>
      <c r="MB3" s="240"/>
      <c r="MC3" s="240"/>
      <c r="MD3" s="240"/>
      <c r="ME3" s="240"/>
      <c r="MF3" s="240"/>
      <c r="MG3" s="240"/>
      <c r="MH3" s="240"/>
      <c r="MI3" s="240"/>
      <c r="MJ3" s="240"/>
      <c r="MK3" s="240"/>
      <c r="ML3" s="240"/>
      <c r="MM3" s="240"/>
      <c r="MN3" s="240"/>
      <c r="MO3" s="240"/>
      <c r="MP3" s="240"/>
      <c r="MQ3" s="240"/>
      <c r="MR3" s="240"/>
      <c r="MS3" s="240"/>
      <c r="MT3" s="240"/>
      <c r="MU3" s="240"/>
      <c r="MV3" s="240"/>
      <c r="MW3" s="240"/>
      <c r="MX3" s="240"/>
      <c r="MY3" s="240"/>
      <c r="MZ3" s="240"/>
      <c r="NA3" s="240"/>
      <c r="NB3" s="240"/>
      <c r="NC3" s="240"/>
      <c r="ND3" s="240"/>
      <c r="NE3" s="240"/>
      <c r="NF3" s="240"/>
      <c r="NG3" s="240"/>
      <c r="NH3" s="240"/>
      <c r="NI3" s="240"/>
      <c r="NJ3" s="240"/>
      <c r="NK3" s="240"/>
      <c r="NL3" s="240"/>
      <c r="NM3" s="240"/>
      <c r="NN3" s="240"/>
      <c r="NO3" s="240"/>
      <c r="NP3" s="240"/>
      <c r="NQ3" s="240"/>
      <c r="NR3" s="240"/>
      <c r="NS3" s="240"/>
      <c r="NT3" s="240"/>
      <c r="NU3" s="240"/>
      <c r="NV3" s="240"/>
      <c r="NW3" s="240"/>
      <c r="NX3" s="240"/>
      <c r="NY3" s="240"/>
      <c r="NZ3" s="240"/>
      <c r="OA3" s="240"/>
      <c r="OB3" s="240"/>
      <c r="OC3" s="240"/>
      <c r="OD3" s="240"/>
      <c r="OE3" s="240"/>
      <c r="OF3" s="240"/>
      <c r="OG3" s="240"/>
      <c r="OH3" s="240"/>
      <c r="OI3" s="240"/>
      <c r="OJ3" s="240"/>
      <c r="OK3" s="240"/>
      <c r="OL3" s="240"/>
      <c r="OM3" s="240"/>
      <c r="ON3" s="240"/>
      <c r="OO3" s="240"/>
      <c r="OP3" s="240"/>
      <c r="OQ3" s="240"/>
      <c r="OR3" s="240"/>
      <c r="OS3" s="240"/>
      <c r="OT3" s="240"/>
      <c r="OU3" s="240"/>
      <c r="OV3" s="240"/>
      <c r="OW3" s="240"/>
      <c r="OX3" s="240"/>
      <c r="OY3" s="240"/>
      <c r="OZ3" s="240"/>
      <c r="PA3" s="240"/>
      <c r="PB3" s="240"/>
      <c r="PC3" s="240"/>
      <c r="PD3" s="240"/>
      <c r="PE3" s="240"/>
      <c r="PF3" s="240"/>
      <c r="PG3" s="240"/>
      <c r="PH3" s="240"/>
      <c r="PI3" s="240"/>
      <c r="PJ3" s="240"/>
      <c r="PK3" s="240"/>
      <c r="PL3" s="240"/>
      <c r="PM3" s="240"/>
      <c r="PN3" s="240"/>
      <c r="PO3" s="240"/>
      <c r="PP3" s="240"/>
      <c r="PQ3" s="240"/>
      <c r="PR3" s="240"/>
      <c r="PS3" s="240"/>
      <c r="PT3" s="240"/>
      <c r="PU3" s="240"/>
      <c r="PV3" s="240"/>
      <c r="PW3" s="240"/>
      <c r="PX3" s="240"/>
      <c r="PY3" s="240"/>
      <c r="PZ3" s="240"/>
      <c r="QA3" s="240"/>
      <c r="QB3" s="240"/>
      <c r="QC3" s="240"/>
      <c r="QD3" s="240"/>
      <c r="QE3" s="240"/>
      <c r="QF3" s="240"/>
      <c r="QG3" s="240"/>
      <c r="QH3" s="240"/>
      <c r="QI3" s="240"/>
      <c r="QJ3" s="240"/>
      <c r="QK3" s="240"/>
      <c r="QL3" s="240"/>
      <c r="QM3" s="240"/>
      <c r="QN3" s="240"/>
      <c r="QO3" s="240"/>
      <c r="QP3" s="240"/>
      <c r="QQ3" s="240"/>
      <c r="QR3" s="240"/>
      <c r="QS3" s="240"/>
      <c r="QT3" s="240"/>
      <c r="QU3" s="240"/>
      <c r="QV3" s="240"/>
      <c r="QW3" s="240"/>
      <c r="QX3" s="240"/>
      <c r="QY3" s="240"/>
      <c r="QZ3" s="240"/>
      <c r="RA3" s="240"/>
      <c r="RB3" s="240"/>
      <c r="RC3" s="240"/>
      <c r="RD3" s="240"/>
      <c r="RE3" s="240"/>
      <c r="RF3" s="240"/>
      <c r="RG3" s="240"/>
      <c r="RH3" s="240"/>
      <c r="RI3" s="240"/>
      <c r="RJ3" s="240"/>
      <c r="RK3" s="240"/>
      <c r="RL3" s="240"/>
      <c r="RM3" s="240"/>
      <c r="RN3" s="240"/>
      <c r="RO3" s="240"/>
      <c r="RP3" s="240"/>
      <c r="RQ3" s="240"/>
      <c r="RR3" s="240"/>
      <c r="RS3" s="240"/>
      <c r="RT3" s="240"/>
      <c r="RU3" s="240"/>
      <c r="RV3" s="240"/>
      <c r="RW3" s="240"/>
      <c r="RX3" s="240"/>
      <c r="RY3" s="240"/>
      <c r="RZ3" s="240"/>
      <c r="SA3" s="240"/>
      <c r="SB3" s="240"/>
      <c r="SC3" s="240"/>
      <c r="SD3" s="240"/>
      <c r="SE3" s="240"/>
      <c r="SF3" s="240"/>
      <c r="SG3" s="240"/>
      <c r="SH3" s="240"/>
      <c r="SI3" s="240"/>
      <c r="SJ3" s="240"/>
      <c r="SK3" s="240"/>
      <c r="SL3" s="240"/>
      <c r="SM3" s="240"/>
      <c r="SN3" s="240"/>
      <c r="SO3" s="240"/>
      <c r="SP3" s="240"/>
      <c r="SQ3" s="240"/>
      <c r="SR3" s="240"/>
      <c r="SS3" s="240"/>
      <c r="ST3" s="240"/>
      <c r="SU3" s="240"/>
      <c r="SV3" s="240"/>
      <c r="SW3" s="240"/>
      <c r="SX3" s="240"/>
      <c r="SY3" s="240"/>
      <c r="SZ3" s="240"/>
      <c r="TA3" s="240"/>
      <c r="TB3" s="240"/>
      <c r="TC3" s="240"/>
      <c r="TD3" s="240"/>
      <c r="TE3" s="240"/>
      <c r="TF3" s="240"/>
      <c r="TG3" s="240"/>
      <c r="TH3" s="240"/>
      <c r="TI3" s="240"/>
      <c r="TJ3" s="240"/>
      <c r="TK3" s="240"/>
      <c r="TL3" s="240"/>
      <c r="TM3" s="240"/>
      <c r="TN3" s="240"/>
      <c r="TO3" s="240"/>
      <c r="TP3" s="240"/>
      <c r="TQ3" s="240"/>
      <c r="TR3" s="240"/>
      <c r="TS3" s="240"/>
      <c r="TT3" s="240"/>
      <c r="TU3" s="240"/>
      <c r="TV3" s="240"/>
      <c r="TW3" s="240"/>
      <c r="TX3" s="240"/>
      <c r="TY3" s="240"/>
      <c r="TZ3" s="240"/>
      <c r="UA3" s="240"/>
      <c r="UB3" s="240"/>
      <c r="UC3" s="240"/>
      <c r="UD3" s="240"/>
      <c r="UE3" s="240"/>
      <c r="UF3" s="240"/>
      <c r="UG3" s="240"/>
      <c r="UH3" s="240"/>
      <c r="UI3" s="240"/>
      <c r="UJ3" s="240"/>
      <c r="UK3" s="240"/>
      <c r="UL3" s="240"/>
      <c r="UM3" s="240"/>
      <c r="UN3" s="240"/>
      <c r="UO3" s="240"/>
      <c r="UP3" s="240"/>
      <c r="UQ3" s="240"/>
      <c r="UR3" s="240"/>
      <c r="US3" s="240"/>
      <c r="UT3" s="240"/>
      <c r="UU3" s="240"/>
      <c r="UV3" s="240"/>
      <c r="UW3" s="240"/>
      <c r="UX3" s="240"/>
      <c r="UY3" s="240"/>
      <c r="UZ3" s="240"/>
      <c r="VA3" s="240"/>
      <c r="VB3" s="240"/>
      <c r="VC3" s="240"/>
      <c r="VD3" s="240"/>
      <c r="VE3" s="240"/>
      <c r="VF3" s="240"/>
      <c r="VG3" s="240"/>
      <c r="VH3" s="240"/>
      <c r="VI3" s="240"/>
      <c r="VJ3" s="240"/>
      <c r="VK3" s="240"/>
      <c r="VL3" s="240"/>
      <c r="VM3" s="240"/>
      <c r="VN3" s="240"/>
      <c r="VO3" s="240"/>
      <c r="VP3" s="240"/>
      <c r="VQ3" s="240"/>
      <c r="VR3" s="240"/>
      <c r="VS3" s="240"/>
      <c r="VT3" s="240"/>
      <c r="VU3" s="240"/>
      <c r="VV3" s="240"/>
      <c r="VW3" s="240"/>
      <c r="VX3" s="240"/>
      <c r="VY3" s="240"/>
      <c r="VZ3" s="240"/>
      <c r="WA3" s="240"/>
      <c r="WB3" s="240"/>
      <c r="WC3" s="240"/>
      <c r="WD3" s="240"/>
      <c r="WE3" s="240"/>
      <c r="WF3" s="240"/>
      <c r="WG3" s="240"/>
      <c r="WH3" s="240"/>
      <c r="WI3" s="240"/>
      <c r="WJ3" s="240"/>
      <c r="WK3" s="240"/>
      <c r="WL3" s="240"/>
      <c r="WM3" s="240"/>
      <c r="WN3" s="240"/>
      <c r="WO3" s="240"/>
      <c r="WP3" s="240"/>
      <c r="WQ3" s="240"/>
      <c r="WR3" s="240"/>
      <c r="WS3" s="240"/>
      <c r="WT3" s="240"/>
      <c r="WU3" s="240"/>
      <c r="WV3" s="240"/>
      <c r="WW3" s="240"/>
      <c r="WX3" s="240"/>
      <c r="WY3" s="240"/>
      <c r="WZ3" s="240"/>
      <c r="XA3" s="240"/>
      <c r="XB3" s="240"/>
      <c r="XC3" s="240"/>
      <c r="XD3" s="240"/>
      <c r="XE3" s="240"/>
      <c r="XF3" s="240"/>
      <c r="XG3" s="240"/>
      <c r="XH3" s="240"/>
      <c r="XI3" s="240"/>
      <c r="XJ3" s="240"/>
      <c r="XK3" s="240"/>
      <c r="XL3" s="240"/>
      <c r="XM3" s="240"/>
      <c r="XN3" s="240"/>
      <c r="XO3" s="240"/>
      <c r="XP3" s="240"/>
      <c r="XQ3" s="240"/>
      <c r="XR3" s="240"/>
      <c r="XS3" s="240"/>
      <c r="XT3" s="240"/>
      <c r="XU3" s="240"/>
      <c r="XV3" s="240"/>
      <c r="XW3" s="240"/>
      <c r="XX3" s="240"/>
      <c r="XY3" s="240"/>
      <c r="XZ3" s="240"/>
      <c r="YA3" s="240"/>
      <c r="YB3" s="240"/>
      <c r="YC3" s="240"/>
      <c r="YD3" s="240"/>
      <c r="YE3" s="240"/>
      <c r="YF3" s="240"/>
      <c r="YG3" s="240"/>
      <c r="YH3" s="240"/>
      <c r="YI3" s="240"/>
      <c r="YJ3" s="240"/>
      <c r="YK3" s="240"/>
      <c r="YL3" s="240"/>
      <c r="YM3" s="240"/>
      <c r="YN3" s="240"/>
      <c r="YO3" s="240"/>
      <c r="YP3" s="240"/>
      <c r="YQ3" s="240"/>
      <c r="YR3" s="240"/>
      <c r="YS3" s="240"/>
      <c r="YT3" s="240"/>
      <c r="YU3" s="240"/>
      <c r="YV3" s="240"/>
      <c r="YW3" s="240"/>
      <c r="YX3" s="240"/>
      <c r="YY3" s="240"/>
      <c r="YZ3" s="240"/>
      <c r="ZA3" s="240"/>
      <c r="ZB3" s="240"/>
      <c r="ZC3" s="240"/>
      <c r="ZD3" s="240"/>
      <c r="ZE3" s="240"/>
      <c r="ZF3" s="240"/>
      <c r="ZG3" s="240"/>
      <c r="ZH3" s="240"/>
      <c r="ZI3" s="240"/>
      <c r="ZJ3" s="240"/>
      <c r="ZK3" s="240"/>
      <c r="ZL3" s="240"/>
      <c r="ZM3" s="240"/>
      <c r="ZN3" s="240"/>
      <c r="ZO3" s="240"/>
      <c r="ZP3" s="240"/>
      <c r="ZQ3" s="240"/>
      <c r="ZR3" s="240"/>
      <c r="ZS3" s="240"/>
      <c r="ZT3" s="240"/>
      <c r="ZU3" s="240"/>
      <c r="ZV3" s="240"/>
      <c r="ZW3" s="240"/>
      <c r="ZX3" s="240"/>
      <c r="ZY3" s="240"/>
      <c r="ZZ3" s="240"/>
      <c r="AAA3" s="240"/>
      <c r="AAB3" s="240"/>
      <c r="AAC3" s="240"/>
      <c r="AAD3" s="240"/>
      <c r="AAE3" s="240"/>
      <c r="AAF3" s="240"/>
      <c r="AAG3" s="240"/>
      <c r="AAH3" s="240"/>
      <c r="AAI3" s="240"/>
      <c r="AAJ3" s="240"/>
      <c r="AAK3" s="240"/>
      <c r="AAL3" s="240"/>
      <c r="AAM3" s="240"/>
      <c r="AAN3" s="240"/>
      <c r="AAO3" s="240"/>
      <c r="AAP3" s="240"/>
      <c r="AAQ3" s="240"/>
      <c r="AAR3" s="240"/>
      <c r="AAS3" s="240"/>
      <c r="AAT3" s="240"/>
      <c r="AAU3" s="240"/>
      <c r="AAV3" s="240"/>
      <c r="AAW3" s="240"/>
      <c r="AAX3" s="240"/>
      <c r="AAY3" s="240"/>
      <c r="AAZ3" s="240"/>
      <c r="ABA3" s="240"/>
      <c r="ABB3" s="240"/>
      <c r="ABC3" s="240"/>
      <c r="ABD3" s="240"/>
      <c r="ABE3" s="240"/>
      <c r="ABF3" s="240"/>
      <c r="ABG3" s="240"/>
      <c r="ABH3" s="240"/>
      <c r="ABI3" s="240"/>
      <c r="ABJ3" s="240"/>
      <c r="ABK3" s="240"/>
      <c r="ABL3" s="240"/>
      <c r="ABM3" s="240"/>
      <c r="ABN3" s="240"/>
      <c r="ABO3" s="240"/>
      <c r="ABP3" s="240"/>
      <c r="ABQ3" s="240"/>
      <c r="ABR3" s="240"/>
      <c r="ABS3" s="240"/>
      <c r="ABT3" s="240"/>
      <c r="ABU3" s="240"/>
      <c r="ABV3" s="240"/>
      <c r="ABW3" s="240"/>
      <c r="ABX3" s="240"/>
      <c r="ABY3" s="240"/>
      <c r="ABZ3" s="240"/>
      <c r="ACA3" s="240"/>
      <c r="ACB3" s="240"/>
      <c r="ACC3" s="240"/>
      <c r="ACD3" s="240"/>
      <c r="ACE3" s="240"/>
      <c r="ACF3" s="240"/>
      <c r="ACG3" s="240"/>
      <c r="ACH3" s="240"/>
      <c r="ACI3" s="240"/>
      <c r="ACJ3" s="240"/>
      <c r="ACK3" s="240"/>
      <c r="ACL3" s="240"/>
      <c r="ACM3" s="240"/>
      <c r="ACN3" s="240"/>
      <c r="ACO3" s="240"/>
      <c r="ACP3" s="240"/>
      <c r="ACQ3" s="240"/>
      <c r="ACR3" s="240"/>
      <c r="ACS3" s="240"/>
      <c r="ACT3" s="240"/>
      <c r="ACU3" s="240"/>
      <c r="ACV3" s="240"/>
      <c r="ACW3" s="240"/>
      <c r="ACX3" s="240"/>
      <c r="ACY3" s="240"/>
      <c r="ACZ3" s="240"/>
      <c r="ADA3" s="240"/>
      <c r="ADB3" s="240"/>
      <c r="ADC3" s="240"/>
      <c r="ADD3" s="240"/>
      <c r="ADE3" s="240"/>
      <c r="ADF3" s="240"/>
      <c r="ADG3" s="240"/>
      <c r="ADH3" s="240"/>
      <c r="ADI3" s="240"/>
      <c r="ADJ3" s="240"/>
      <c r="ADK3" s="240"/>
      <c r="ADL3" s="240"/>
      <c r="ADM3" s="240"/>
      <c r="ADN3" s="240"/>
      <c r="ADO3" s="240"/>
      <c r="ADP3" s="240"/>
      <c r="ADQ3" s="240"/>
      <c r="ADR3" s="240"/>
      <c r="ADS3" s="240"/>
      <c r="ADT3" s="240"/>
      <c r="ADU3" s="240"/>
      <c r="ADV3" s="240"/>
      <c r="ADW3" s="240"/>
      <c r="ADX3" s="240"/>
      <c r="ADY3" s="240"/>
      <c r="ADZ3" s="240"/>
      <c r="AEA3" s="240"/>
      <c r="AEB3" s="240"/>
      <c r="AEC3" s="240"/>
      <c r="AED3" s="240"/>
      <c r="AEE3" s="240"/>
      <c r="AEF3" s="240"/>
      <c r="AEG3" s="240"/>
      <c r="AEH3" s="240"/>
      <c r="AEI3" s="240"/>
      <c r="AEJ3" s="240"/>
      <c r="AEK3" s="240"/>
      <c r="AEL3" s="240"/>
      <c r="AEM3" s="240"/>
      <c r="AEN3" s="240"/>
      <c r="AEO3" s="240"/>
      <c r="AEP3" s="240"/>
      <c r="AEQ3" s="240"/>
      <c r="AER3" s="240"/>
      <c r="AES3" s="240"/>
      <c r="AET3" s="240"/>
      <c r="AEU3" s="240"/>
      <c r="AEV3" s="240"/>
      <c r="AEW3" s="240"/>
      <c r="AEX3" s="240"/>
      <c r="AEY3" s="240"/>
      <c r="AEZ3" s="240"/>
      <c r="AFA3" s="240"/>
      <c r="AFB3" s="240"/>
      <c r="AFC3" s="240"/>
      <c r="AFD3" s="240"/>
      <c r="AFE3" s="240"/>
      <c r="AFF3" s="240"/>
      <c r="AFG3" s="240"/>
      <c r="AFH3" s="240"/>
      <c r="AFI3" s="240"/>
      <c r="AFJ3" s="240"/>
      <c r="AFK3" s="240"/>
      <c r="AFL3" s="240"/>
      <c r="AFM3" s="240"/>
      <c r="AFN3" s="240"/>
      <c r="AFO3" s="240"/>
      <c r="AFP3" s="240"/>
      <c r="AFQ3" s="240"/>
      <c r="AFR3" s="240"/>
      <c r="AFS3" s="240"/>
      <c r="AFT3" s="240"/>
      <c r="AFU3" s="240"/>
      <c r="AFV3" s="240"/>
      <c r="AFW3" s="240"/>
      <c r="AFX3" s="240"/>
      <c r="AFY3" s="240"/>
      <c r="AFZ3" s="240"/>
      <c r="AGA3" s="240"/>
      <c r="AGB3" s="240"/>
      <c r="AGC3" s="240"/>
      <c r="AGD3" s="240"/>
      <c r="AGE3" s="240"/>
      <c r="AGF3" s="240"/>
      <c r="AGG3" s="240"/>
      <c r="AGH3" s="240"/>
      <c r="AGI3" s="240"/>
      <c r="AGJ3" s="240"/>
      <c r="AGK3" s="240"/>
      <c r="AGL3" s="240"/>
      <c r="AGM3" s="240"/>
      <c r="AGN3" s="240"/>
      <c r="AGO3" s="240"/>
      <c r="AGP3" s="240"/>
      <c r="AGQ3" s="240"/>
      <c r="AGR3" s="240"/>
      <c r="AGS3" s="240"/>
      <c r="AGT3" s="240"/>
      <c r="AGU3" s="240"/>
      <c r="AGV3" s="240"/>
      <c r="AGW3" s="240"/>
      <c r="AGX3" s="240"/>
      <c r="AGY3" s="240"/>
      <c r="AGZ3" s="240"/>
      <c r="AHA3" s="240"/>
      <c r="AHB3" s="240"/>
      <c r="AHC3" s="240"/>
      <c r="AHD3" s="240"/>
      <c r="AHE3" s="240"/>
      <c r="AHF3" s="240"/>
      <c r="AHG3" s="240"/>
      <c r="AHH3" s="240"/>
      <c r="AHI3" s="240"/>
      <c r="AHJ3" s="240"/>
      <c r="AHK3" s="240"/>
      <c r="AHL3" s="240"/>
      <c r="AHM3" s="240"/>
      <c r="AHN3" s="240"/>
      <c r="AHO3" s="240"/>
      <c r="AHP3" s="240"/>
      <c r="AHQ3" s="240"/>
      <c r="AHR3" s="240"/>
      <c r="AHS3" s="240"/>
      <c r="AHT3" s="240"/>
      <c r="AHU3" s="240"/>
      <c r="AHV3" s="240"/>
      <c r="AHW3" s="240"/>
      <c r="AHX3" s="240"/>
      <c r="AHY3" s="240"/>
      <c r="AHZ3" s="240"/>
      <c r="AIA3" s="240"/>
      <c r="AIB3" s="240"/>
      <c r="AIC3" s="240"/>
      <c r="AID3" s="240"/>
      <c r="AIE3" s="240"/>
      <c r="AIF3" s="240"/>
      <c r="AIG3" s="240"/>
      <c r="AIH3" s="240"/>
      <c r="AII3" s="240"/>
      <c r="AIJ3" s="240"/>
      <c r="AIK3" s="240"/>
      <c r="AIL3" s="240"/>
      <c r="AIM3" s="240"/>
      <c r="AIN3" s="240"/>
      <c r="AIO3" s="240"/>
      <c r="AIP3" s="240"/>
      <c r="AIQ3" s="240"/>
      <c r="AIR3" s="240"/>
      <c r="AIS3" s="240"/>
      <c r="AIT3" s="240"/>
      <c r="AIU3" s="240"/>
      <c r="AIV3" s="240"/>
      <c r="AIW3" s="240"/>
      <c r="AIX3" s="240"/>
      <c r="AIY3" s="240"/>
      <c r="AIZ3" s="240"/>
      <c r="AJA3" s="240"/>
      <c r="AJB3" s="240"/>
      <c r="AJC3" s="240"/>
      <c r="AJD3" s="240"/>
      <c r="AJE3" s="240"/>
      <c r="AJF3" s="240"/>
      <c r="AJG3" s="240"/>
      <c r="AJH3" s="240"/>
      <c r="AJI3" s="240"/>
      <c r="AJJ3" s="240"/>
      <c r="AJK3" s="240"/>
      <c r="AJL3" s="240"/>
      <c r="AJM3" s="240"/>
      <c r="AJN3" s="240"/>
      <c r="AJO3" s="240"/>
      <c r="AJP3" s="240"/>
      <c r="AJQ3" s="240"/>
      <c r="AJR3" s="240"/>
      <c r="AJS3" s="240"/>
      <c r="AJT3" s="240"/>
      <c r="AJU3" s="240"/>
      <c r="AJV3" s="240"/>
      <c r="AJW3" s="240"/>
      <c r="AJX3" s="240"/>
      <c r="AJY3" s="240"/>
      <c r="AJZ3" s="240"/>
      <c r="AKA3" s="240"/>
      <c r="AKB3" s="240"/>
      <c r="AKC3" s="240"/>
      <c r="AKD3" s="240"/>
      <c r="AKE3" s="240"/>
      <c r="AKF3" s="240"/>
      <c r="AKG3" s="240"/>
      <c r="AKH3" s="240"/>
      <c r="AKI3" s="240"/>
      <c r="AKJ3" s="240"/>
      <c r="AKK3" s="240"/>
      <c r="AKL3" s="240"/>
      <c r="AKM3" s="240"/>
      <c r="AKN3" s="240"/>
      <c r="AKO3" s="240"/>
      <c r="AKP3" s="240"/>
      <c r="AKQ3" s="240"/>
      <c r="AKR3" s="240"/>
      <c r="AKS3" s="240"/>
      <c r="AKT3" s="240"/>
      <c r="AKU3" s="240"/>
      <c r="AKV3" s="240"/>
      <c r="AKW3" s="240"/>
      <c r="AKX3" s="240"/>
      <c r="AKY3" s="240"/>
      <c r="AKZ3" s="240"/>
      <c r="ALA3" s="240"/>
      <c r="ALB3" s="240"/>
      <c r="ALC3" s="240"/>
      <c r="ALD3" s="240"/>
      <c r="ALE3" s="240"/>
      <c r="ALF3" s="240"/>
      <c r="ALG3" s="240"/>
      <c r="ALH3" s="240"/>
      <c r="ALI3" s="240"/>
      <c r="ALJ3" s="240"/>
      <c r="ALK3" s="240"/>
      <c r="ALL3" s="240"/>
      <c r="ALM3" s="240"/>
      <c r="ALN3" s="240"/>
      <c r="ALO3" s="240"/>
      <c r="ALP3" s="240"/>
      <c r="ALQ3" s="240"/>
      <c r="ALR3" s="240"/>
      <c r="ALS3" s="240"/>
      <c r="ALT3" s="240"/>
      <c r="ALU3" s="240"/>
      <c r="ALV3" s="240"/>
      <c r="ALW3" s="240"/>
      <c r="ALX3" s="240"/>
      <c r="ALY3" s="240"/>
      <c r="ALZ3" s="240"/>
      <c r="AMA3" s="240"/>
      <c r="AMB3" s="240"/>
      <c r="AMC3" s="240"/>
      <c r="AMD3" s="240"/>
      <c r="AME3" s="240"/>
      <c r="AMF3" s="240"/>
      <c r="AMG3" s="240"/>
      <c r="AMH3" s="240"/>
      <c r="AMI3" s="240"/>
      <c r="AMJ3" s="240"/>
      <c r="AMK3" s="240"/>
      <c r="AML3" s="240"/>
      <c r="AMM3" s="240"/>
      <c r="AMN3" s="240"/>
      <c r="AMO3" s="240"/>
      <c r="AMP3" s="240"/>
      <c r="AMQ3" s="240"/>
      <c r="AMR3" s="240"/>
      <c r="AMS3" s="240"/>
      <c r="AMT3" s="240"/>
      <c r="AMU3" s="240"/>
      <c r="AMV3" s="240"/>
      <c r="AMW3" s="240"/>
      <c r="AMX3" s="240"/>
      <c r="AMY3" s="240"/>
      <c r="AMZ3" s="240"/>
      <c r="ANA3" s="240"/>
      <c r="ANB3" s="240"/>
      <c r="ANC3" s="240"/>
      <c r="AND3" s="240"/>
      <c r="ANE3" s="240"/>
      <c r="ANF3" s="240"/>
      <c r="ANG3" s="240"/>
      <c r="ANH3" s="240"/>
      <c r="ANI3" s="240"/>
      <c r="ANJ3" s="240"/>
      <c r="ANK3" s="240"/>
      <c r="ANL3" s="240"/>
      <c r="ANM3" s="240"/>
      <c r="ANN3" s="240"/>
      <c r="ANO3" s="240"/>
      <c r="ANP3" s="240"/>
      <c r="ANQ3" s="240"/>
      <c r="ANR3" s="240"/>
      <c r="ANS3" s="240"/>
      <c r="ANT3" s="240"/>
      <c r="ANU3" s="240"/>
      <c r="ANV3" s="240"/>
      <c r="ANW3" s="240"/>
      <c r="ANX3" s="240"/>
      <c r="ANY3" s="240"/>
      <c r="ANZ3" s="240"/>
      <c r="AOA3" s="240"/>
      <c r="AOB3" s="240"/>
      <c r="AOC3" s="240"/>
      <c r="AOD3" s="240"/>
      <c r="AOE3" s="240"/>
      <c r="AOF3" s="240"/>
      <c r="AOG3" s="240"/>
      <c r="AOH3" s="240"/>
      <c r="AOI3" s="240"/>
      <c r="AOJ3" s="240"/>
      <c r="AOK3" s="240"/>
      <c r="AOL3" s="240"/>
      <c r="AOM3" s="240"/>
      <c r="AON3" s="240"/>
      <c r="AOO3" s="240"/>
      <c r="AOP3" s="240"/>
      <c r="AOQ3" s="240"/>
      <c r="AOR3" s="240"/>
      <c r="AOS3" s="240"/>
      <c r="AOT3" s="240"/>
      <c r="AOU3" s="240"/>
      <c r="AOV3" s="240"/>
      <c r="AOW3" s="240"/>
      <c r="AOX3" s="240"/>
      <c r="AOY3" s="240"/>
      <c r="AOZ3" s="240"/>
      <c r="APA3" s="240"/>
      <c r="APB3" s="240"/>
      <c r="APC3" s="240"/>
      <c r="APD3" s="240"/>
      <c r="APE3" s="240"/>
      <c r="APF3" s="240"/>
      <c r="APG3" s="240"/>
      <c r="APH3" s="240"/>
      <c r="API3" s="240"/>
      <c r="APJ3" s="240"/>
      <c r="APK3" s="240"/>
      <c r="APL3" s="240"/>
      <c r="APM3" s="240"/>
      <c r="APN3" s="240"/>
      <c r="APO3" s="240"/>
      <c r="APP3" s="240"/>
      <c r="APQ3" s="240"/>
      <c r="APR3" s="240"/>
      <c r="APS3" s="240"/>
      <c r="APT3" s="240"/>
      <c r="APU3" s="240"/>
      <c r="APV3" s="240"/>
      <c r="APW3" s="240"/>
      <c r="APX3" s="240"/>
      <c r="APY3" s="240"/>
      <c r="APZ3" s="240"/>
      <c r="AQA3" s="240"/>
      <c r="AQB3" s="240"/>
      <c r="AQC3" s="240"/>
      <c r="AQD3" s="240"/>
      <c r="AQE3" s="240"/>
      <c r="AQF3" s="240"/>
      <c r="AQG3" s="240"/>
      <c r="AQH3" s="240"/>
      <c r="AQI3" s="240"/>
      <c r="AQJ3" s="240"/>
      <c r="AQK3" s="240"/>
      <c r="AQL3" s="240"/>
      <c r="AQM3" s="240"/>
      <c r="AQN3" s="240"/>
      <c r="AQO3" s="240"/>
      <c r="AQP3" s="240"/>
      <c r="AQQ3" s="240"/>
      <c r="AQR3" s="240"/>
      <c r="AQS3" s="240"/>
      <c r="AQT3" s="240"/>
      <c r="AQU3" s="240"/>
      <c r="AQV3" s="240"/>
      <c r="AQW3" s="240"/>
      <c r="AQX3" s="240"/>
      <c r="AQY3" s="240"/>
      <c r="AQZ3" s="240"/>
      <c r="ARA3" s="240"/>
      <c r="ARB3" s="240"/>
      <c r="ARC3" s="240"/>
      <c r="ARD3" s="240"/>
      <c r="ARE3" s="240"/>
      <c r="ARF3" s="240"/>
      <c r="ARG3" s="240"/>
      <c r="ARH3" s="240"/>
      <c r="ARI3" s="240"/>
      <c r="ARJ3" s="240"/>
      <c r="ARK3" s="240"/>
      <c r="ARL3" s="240"/>
      <c r="ARM3" s="240"/>
      <c r="ARN3" s="240"/>
      <c r="ARO3" s="240"/>
      <c r="ARP3" s="240"/>
      <c r="ARQ3" s="240"/>
      <c r="ARR3" s="240"/>
      <c r="ARS3" s="240"/>
      <c r="ART3" s="240"/>
      <c r="ARU3" s="240"/>
      <c r="ARV3" s="240"/>
      <c r="ARW3" s="240"/>
      <c r="ARX3" s="240"/>
      <c r="ARY3" s="240"/>
      <c r="ARZ3" s="240"/>
      <c r="ASA3" s="240"/>
      <c r="ASB3" s="240"/>
      <c r="ASC3" s="240"/>
      <c r="ASD3" s="240"/>
      <c r="ASE3" s="240"/>
      <c r="ASF3" s="240"/>
      <c r="ASG3" s="240"/>
      <c r="ASH3" s="240"/>
      <c r="ASI3" s="240"/>
      <c r="ASJ3" s="240"/>
      <c r="ASK3" s="240"/>
      <c r="ASL3" s="240"/>
      <c r="ASM3" s="240"/>
      <c r="ASN3" s="240"/>
      <c r="ASO3" s="240"/>
      <c r="ASP3" s="240"/>
      <c r="ASQ3" s="240"/>
      <c r="ASR3" s="240"/>
      <c r="ASS3" s="240"/>
      <c r="AST3" s="240"/>
      <c r="ASU3" s="240"/>
      <c r="ASV3" s="240"/>
      <c r="ASW3" s="240"/>
      <c r="ASX3" s="240"/>
      <c r="ASY3" s="240"/>
      <c r="ASZ3" s="240"/>
      <c r="ATA3" s="240"/>
      <c r="ATB3" s="240"/>
      <c r="ATC3" s="240"/>
      <c r="ATD3" s="240"/>
      <c r="ATE3" s="240"/>
      <c r="ATF3" s="240"/>
      <c r="ATG3" s="240"/>
      <c r="ATH3" s="240"/>
      <c r="ATI3" s="240"/>
      <c r="ATJ3" s="240"/>
      <c r="ATK3" s="240"/>
      <c r="ATL3" s="240"/>
      <c r="ATM3" s="240"/>
      <c r="ATN3" s="240"/>
      <c r="ATO3" s="240"/>
      <c r="ATP3" s="240"/>
      <c r="ATQ3" s="240"/>
      <c r="ATR3" s="240"/>
      <c r="ATS3" s="240"/>
      <c r="ATT3" s="240"/>
      <c r="ATU3" s="240"/>
      <c r="ATV3" s="240"/>
      <c r="ATW3" s="240"/>
      <c r="ATX3" s="240"/>
      <c r="ATY3" s="240"/>
      <c r="ATZ3" s="240"/>
      <c r="AUA3" s="240"/>
      <c r="AUB3" s="240"/>
      <c r="AUC3" s="240"/>
      <c r="AUD3" s="240"/>
      <c r="AUE3" s="240"/>
      <c r="AUF3" s="240"/>
      <c r="AUG3" s="240"/>
      <c r="AUH3" s="240"/>
      <c r="AUI3" s="240"/>
      <c r="AUJ3" s="240"/>
      <c r="AUK3" s="240"/>
      <c r="AUL3" s="240"/>
      <c r="AUM3" s="240"/>
      <c r="AUN3" s="240"/>
      <c r="AUO3" s="240"/>
      <c r="AUP3" s="240"/>
      <c r="AUQ3" s="240"/>
      <c r="AUR3" s="240"/>
      <c r="AUS3" s="240"/>
      <c r="AUT3" s="240"/>
      <c r="AUU3" s="240"/>
      <c r="AUV3" s="240"/>
      <c r="AUW3" s="240"/>
      <c r="AUX3" s="240"/>
      <c r="AUY3" s="240"/>
      <c r="AUZ3" s="240"/>
      <c r="AVA3" s="240"/>
      <c r="AVB3" s="240"/>
      <c r="AVC3" s="240"/>
      <c r="AVD3" s="240"/>
      <c r="AVE3" s="240"/>
      <c r="AVF3" s="240"/>
      <c r="AVG3" s="240"/>
      <c r="AVH3" s="240"/>
      <c r="AVI3" s="240"/>
      <c r="AVJ3" s="240"/>
      <c r="AVK3" s="240"/>
      <c r="AVL3" s="240"/>
      <c r="AVM3" s="240"/>
      <c r="AVN3" s="240"/>
      <c r="AVO3" s="240"/>
      <c r="AVP3" s="240"/>
      <c r="AVQ3" s="240"/>
      <c r="AVR3" s="240"/>
      <c r="AVS3" s="240"/>
      <c r="AVT3" s="240"/>
      <c r="AVU3" s="240"/>
      <c r="AVV3" s="240"/>
      <c r="AVW3" s="240"/>
      <c r="AVX3" s="240"/>
      <c r="AVY3" s="240"/>
      <c r="AVZ3" s="240"/>
      <c r="AWA3" s="240"/>
      <c r="AWB3" s="240"/>
      <c r="AWC3" s="240"/>
      <c r="AWD3" s="240"/>
      <c r="AWE3" s="240"/>
      <c r="AWF3" s="240"/>
      <c r="AWG3" s="240"/>
      <c r="AWH3" s="240"/>
      <c r="AWI3" s="240"/>
      <c r="AWJ3" s="240"/>
      <c r="AWK3" s="240"/>
      <c r="AWL3" s="240"/>
      <c r="AWM3" s="240"/>
      <c r="AWN3" s="240"/>
      <c r="AWO3" s="240"/>
      <c r="AWP3" s="240"/>
      <c r="AWQ3" s="240"/>
      <c r="AWR3" s="240"/>
      <c r="AWS3" s="240"/>
      <c r="AWT3" s="240"/>
      <c r="AWU3" s="240"/>
      <c r="AWV3" s="240"/>
      <c r="AWW3" s="240"/>
      <c r="AWX3" s="240"/>
      <c r="AWY3" s="240"/>
      <c r="AWZ3" s="240"/>
      <c r="AXA3" s="240"/>
      <c r="AXB3" s="240"/>
      <c r="AXC3" s="240"/>
      <c r="AXD3" s="240"/>
      <c r="AXE3" s="240"/>
      <c r="AXF3" s="240"/>
      <c r="AXG3" s="240"/>
      <c r="AXH3" s="240"/>
      <c r="AXI3" s="240"/>
      <c r="AXJ3" s="240"/>
      <c r="AXK3" s="240"/>
      <c r="AXL3" s="240"/>
      <c r="AXM3" s="240"/>
      <c r="AXN3" s="240"/>
      <c r="AXO3" s="240"/>
      <c r="AXP3" s="240"/>
      <c r="AXQ3" s="240"/>
      <c r="AXR3" s="240"/>
      <c r="AXS3" s="240"/>
      <c r="AXT3" s="240"/>
      <c r="AXU3" s="240"/>
      <c r="AXV3" s="240"/>
      <c r="AXW3" s="240"/>
      <c r="AXX3" s="240"/>
      <c r="AXY3" s="240"/>
      <c r="AXZ3" s="240"/>
      <c r="AYA3" s="240"/>
      <c r="AYB3" s="240"/>
      <c r="AYC3" s="240"/>
      <c r="AYD3" s="240"/>
      <c r="AYE3" s="240"/>
      <c r="AYF3" s="240"/>
      <c r="AYG3" s="240"/>
      <c r="AYH3" s="240"/>
      <c r="AYI3" s="240"/>
      <c r="AYJ3" s="240"/>
      <c r="AYK3" s="240"/>
      <c r="AYL3" s="240"/>
      <c r="AYM3" s="240"/>
      <c r="AYN3" s="240"/>
      <c r="AYO3" s="240"/>
      <c r="AYP3" s="240"/>
      <c r="AYQ3" s="240"/>
      <c r="AYR3" s="240"/>
      <c r="AYS3" s="240"/>
      <c r="AYT3" s="240"/>
      <c r="AYU3" s="240"/>
      <c r="AYV3" s="240"/>
      <c r="AYW3" s="240"/>
      <c r="AYX3" s="240"/>
      <c r="AYY3" s="240"/>
      <c r="AYZ3" s="240"/>
      <c r="AZA3" s="240"/>
      <c r="AZB3" s="240"/>
      <c r="AZC3" s="240"/>
      <c r="AZD3" s="240"/>
      <c r="AZE3" s="240"/>
      <c r="AZF3" s="240"/>
      <c r="AZG3" s="240"/>
      <c r="AZH3" s="240"/>
      <c r="AZI3" s="240"/>
      <c r="AZJ3" s="240"/>
      <c r="AZK3" s="240"/>
      <c r="AZL3" s="240"/>
      <c r="AZM3" s="240"/>
      <c r="AZN3" s="240"/>
      <c r="AZO3" s="240"/>
      <c r="AZP3" s="240"/>
      <c r="AZQ3" s="240"/>
      <c r="AZR3" s="240"/>
      <c r="AZS3" s="240"/>
      <c r="AZT3" s="240"/>
      <c r="AZU3" s="240"/>
      <c r="AZV3" s="240"/>
      <c r="AZW3" s="240"/>
      <c r="AZX3" s="240"/>
      <c r="AZY3" s="240"/>
      <c r="AZZ3" s="240"/>
      <c r="BAA3" s="240"/>
      <c r="BAB3" s="240"/>
      <c r="BAC3" s="240"/>
      <c r="BAD3" s="240"/>
      <c r="BAE3" s="240"/>
      <c r="BAF3" s="240"/>
      <c r="BAG3" s="240"/>
      <c r="BAH3" s="240"/>
      <c r="BAI3" s="240"/>
      <c r="BAJ3" s="240"/>
      <c r="BAK3" s="240"/>
      <c r="BAL3" s="240"/>
      <c r="BAM3" s="240"/>
      <c r="BAN3" s="240"/>
      <c r="BAO3" s="240"/>
      <c r="BAP3" s="240"/>
      <c r="BAQ3" s="240"/>
      <c r="BAR3" s="240"/>
      <c r="BAS3" s="240"/>
      <c r="BAT3" s="240"/>
      <c r="BAU3" s="240"/>
      <c r="BAV3" s="240"/>
      <c r="BAW3" s="240"/>
      <c r="BAX3" s="240"/>
      <c r="BAY3" s="240"/>
      <c r="BAZ3" s="240"/>
      <c r="BBA3" s="240"/>
      <c r="BBB3" s="240"/>
      <c r="BBC3" s="240"/>
      <c r="BBD3" s="240"/>
      <c r="BBE3" s="240"/>
      <c r="BBF3" s="240"/>
      <c r="BBG3" s="240"/>
      <c r="BBH3" s="240"/>
      <c r="BBI3" s="240"/>
      <c r="BBJ3" s="240"/>
      <c r="BBK3" s="240"/>
      <c r="BBL3" s="240"/>
      <c r="BBM3" s="240"/>
      <c r="BBN3" s="240"/>
      <c r="BBO3" s="240"/>
      <c r="BBP3" s="240"/>
      <c r="BBQ3" s="240"/>
      <c r="BBR3" s="240"/>
      <c r="BBS3" s="240"/>
      <c r="BBT3" s="240"/>
      <c r="BBU3" s="240"/>
      <c r="BBV3" s="240"/>
      <c r="BBW3" s="240"/>
      <c r="BBX3" s="240"/>
      <c r="BBY3" s="240"/>
      <c r="BBZ3" s="240"/>
      <c r="BCA3" s="240"/>
      <c r="BCB3" s="240"/>
      <c r="BCC3" s="240"/>
      <c r="BCD3" s="240"/>
      <c r="BCE3" s="240"/>
      <c r="BCF3" s="240"/>
      <c r="BCG3" s="240"/>
      <c r="BCH3" s="240"/>
      <c r="BCI3" s="240"/>
      <c r="BCJ3" s="240"/>
      <c r="BCK3" s="240"/>
      <c r="BCL3" s="240"/>
      <c r="BCM3" s="240"/>
      <c r="BCN3" s="240"/>
      <c r="BCO3" s="240"/>
      <c r="BCP3" s="240"/>
      <c r="BCQ3" s="240"/>
      <c r="BCR3" s="240"/>
      <c r="BCS3" s="240"/>
      <c r="BCT3" s="240"/>
      <c r="BCU3" s="240"/>
      <c r="BCV3" s="240"/>
      <c r="BCW3" s="240"/>
      <c r="BCX3" s="240"/>
      <c r="BCY3" s="240"/>
      <c r="BCZ3" s="240"/>
      <c r="BDA3" s="240"/>
      <c r="BDB3" s="240"/>
      <c r="BDC3" s="240"/>
      <c r="BDD3" s="240"/>
      <c r="BDE3" s="240"/>
      <c r="BDF3" s="240"/>
      <c r="BDG3" s="240"/>
      <c r="BDH3" s="240"/>
      <c r="BDI3" s="240"/>
      <c r="BDJ3" s="240"/>
      <c r="BDK3" s="240"/>
      <c r="BDL3" s="240"/>
      <c r="BDM3" s="240"/>
      <c r="BDN3" s="240"/>
      <c r="BDO3" s="240"/>
      <c r="BDP3" s="240"/>
      <c r="BDQ3" s="240"/>
      <c r="BDR3" s="240"/>
      <c r="BDS3" s="240"/>
      <c r="BDT3" s="240"/>
      <c r="BDU3" s="240"/>
      <c r="BDV3" s="240"/>
      <c r="BDW3" s="240"/>
      <c r="BDX3" s="240"/>
      <c r="BDY3" s="240"/>
      <c r="BDZ3" s="240"/>
      <c r="BEA3" s="240"/>
      <c r="BEB3" s="240"/>
      <c r="BEC3" s="240"/>
      <c r="BED3" s="240"/>
      <c r="BEE3" s="240"/>
      <c r="BEF3" s="240"/>
      <c r="BEG3" s="240"/>
      <c r="BEH3" s="240"/>
      <c r="BEI3" s="240"/>
      <c r="BEJ3" s="240"/>
      <c r="BEK3" s="240"/>
      <c r="BEL3" s="240"/>
      <c r="BEM3" s="240"/>
      <c r="BEN3" s="240"/>
      <c r="BEO3" s="240"/>
      <c r="BEP3" s="240"/>
      <c r="BEQ3" s="240"/>
      <c r="BER3" s="240"/>
      <c r="BES3" s="240"/>
      <c r="BET3" s="240"/>
      <c r="BEU3" s="240"/>
      <c r="BEV3" s="240"/>
      <c r="BEW3" s="240"/>
      <c r="BEX3" s="240"/>
      <c r="BEY3" s="240"/>
      <c r="BEZ3" s="240"/>
      <c r="BFA3" s="240"/>
      <c r="BFB3" s="240"/>
      <c r="BFC3" s="240"/>
      <c r="BFD3" s="240"/>
      <c r="BFE3" s="240"/>
      <c r="BFF3" s="240"/>
      <c r="BFG3" s="240"/>
      <c r="BFH3" s="240"/>
      <c r="BFI3" s="240"/>
      <c r="BFJ3" s="240"/>
      <c r="BFK3" s="240"/>
      <c r="BFL3" s="240"/>
      <c r="BFM3" s="240"/>
      <c r="BFN3" s="240"/>
      <c r="BFO3" s="240"/>
      <c r="BFP3" s="240"/>
      <c r="BFQ3" s="240"/>
      <c r="BFR3" s="240"/>
      <c r="BFS3" s="240"/>
      <c r="BFT3" s="240"/>
      <c r="BFU3" s="240"/>
      <c r="BFV3" s="240"/>
      <c r="BFW3" s="240"/>
      <c r="BFX3" s="240"/>
      <c r="BFY3" s="240"/>
      <c r="BFZ3" s="240"/>
      <c r="BGA3" s="240"/>
      <c r="BGB3" s="240"/>
      <c r="BGC3" s="240"/>
      <c r="BGD3" s="240"/>
      <c r="BGE3" s="240"/>
      <c r="BGF3" s="240"/>
      <c r="BGG3" s="240"/>
      <c r="BGH3" s="240"/>
      <c r="BGI3" s="240"/>
      <c r="BGJ3" s="240"/>
      <c r="BGK3" s="240"/>
      <c r="BGL3" s="240"/>
      <c r="BGM3" s="240"/>
      <c r="BGN3" s="240"/>
      <c r="BGO3" s="240"/>
      <c r="BGP3" s="240"/>
      <c r="BGQ3" s="240"/>
      <c r="BGR3" s="240"/>
      <c r="BGS3" s="240"/>
      <c r="BGT3" s="240"/>
      <c r="BGU3" s="240"/>
      <c r="BGV3" s="240"/>
      <c r="BGW3" s="240"/>
      <c r="BGX3" s="240"/>
      <c r="BGY3" s="240"/>
      <c r="BGZ3" s="240"/>
      <c r="BHA3" s="240"/>
      <c r="BHB3" s="240"/>
      <c r="BHC3" s="240"/>
      <c r="BHD3" s="240"/>
      <c r="BHE3" s="240"/>
      <c r="BHF3" s="240"/>
      <c r="BHG3" s="240"/>
      <c r="BHH3" s="240"/>
      <c r="BHI3" s="240"/>
      <c r="BHJ3" s="240"/>
      <c r="BHK3" s="240"/>
      <c r="BHL3" s="240"/>
      <c r="BHM3" s="240"/>
      <c r="BHN3" s="240"/>
      <c r="BHO3" s="240"/>
      <c r="BHP3" s="240"/>
      <c r="BHQ3" s="240"/>
      <c r="BHR3" s="240"/>
      <c r="BHS3" s="240"/>
      <c r="BHT3" s="240"/>
      <c r="BHU3" s="240"/>
      <c r="BHV3" s="240"/>
      <c r="BHW3" s="240"/>
      <c r="BHX3" s="240"/>
      <c r="BHY3" s="240"/>
      <c r="BHZ3" s="240"/>
      <c r="BIA3" s="240"/>
      <c r="BIB3" s="240"/>
      <c r="BIC3" s="240"/>
      <c r="BID3" s="240"/>
      <c r="BIE3" s="240"/>
      <c r="BIF3" s="240"/>
      <c r="BIG3" s="240"/>
      <c r="BIH3" s="240"/>
      <c r="BII3" s="240"/>
      <c r="BIJ3" s="240"/>
      <c r="BIK3" s="240"/>
      <c r="BIL3" s="240"/>
      <c r="BIM3" s="240"/>
      <c r="BIN3" s="240"/>
      <c r="BIO3" s="240"/>
      <c r="BIP3" s="240"/>
      <c r="BIQ3" s="240"/>
      <c r="BIR3" s="240"/>
      <c r="BIS3" s="240"/>
      <c r="BIT3" s="240"/>
      <c r="BIU3" s="240"/>
      <c r="BIV3" s="240"/>
      <c r="BIW3" s="240"/>
      <c r="BIX3" s="240"/>
      <c r="BIY3" s="240"/>
      <c r="BIZ3" s="240"/>
      <c r="BJA3" s="240"/>
      <c r="BJB3" s="240"/>
      <c r="BJC3" s="240"/>
      <c r="BJD3" s="240"/>
      <c r="BJE3" s="240"/>
      <c r="BJF3" s="240"/>
      <c r="BJG3" s="240"/>
      <c r="BJH3" s="240"/>
      <c r="BJI3" s="240"/>
      <c r="BJJ3" s="240"/>
      <c r="BJK3" s="240"/>
      <c r="BJL3" s="240"/>
      <c r="BJM3" s="240"/>
      <c r="BJN3" s="240"/>
      <c r="BJO3" s="240"/>
      <c r="BJP3" s="240"/>
      <c r="BJQ3" s="240"/>
      <c r="BJR3" s="240"/>
      <c r="BJS3" s="240"/>
      <c r="BJT3" s="240"/>
      <c r="BJU3" s="240"/>
      <c r="BJV3" s="240"/>
      <c r="BJW3" s="240"/>
      <c r="BJX3" s="240"/>
      <c r="BJY3" s="240"/>
      <c r="BJZ3" s="240"/>
      <c r="BKA3" s="240"/>
      <c r="BKB3" s="240"/>
      <c r="BKC3" s="240"/>
      <c r="BKD3" s="240"/>
      <c r="BKE3" s="240"/>
      <c r="BKF3" s="240"/>
      <c r="BKG3" s="240"/>
      <c r="BKH3" s="240"/>
      <c r="BKI3" s="240"/>
      <c r="BKJ3" s="240"/>
      <c r="BKK3" s="240"/>
      <c r="BKL3" s="240"/>
      <c r="BKM3" s="240"/>
      <c r="BKN3" s="240"/>
      <c r="BKO3" s="240"/>
      <c r="BKP3" s="240"/>
      <c r="BKQ3" s="240"/>
      <c r="BKR3" s="240"/>
      <c r="BKS3" s="240"/>
      <c r="BKT3" s="240"/>
      <c r="BKU3" s="240"/>
      <c r="BKV3" s="240"/>
      <c r="BKW3" s="240"/>
      <c r="BKX3" s="240"/>
      <c r="BKY3" s="240"/>
      <c r="BKZ3" s="240"/>
      <c r="BLA3" s="240"/>
      <c r="BLB3" s="240"/>
      <c r="BLC3" s="240"/>
      <c r="BLD3" s="240"/>
      <c r="BLE3" s="240"/>
      <c r="BLF3" s="240"/>
      <c r="BLG3" s="240"/>
      <c r="BLH3" s="240"/>
      <c r="BLI3" s="240"/>
      <c r="BLJ3" s="240"/>
      <c r="BLK3" s="240"/>
      <c r="BLL3" s="240"/>
      <c r="BLM3" s="240"/>
      <c r="BLN3" s="240"/>
      <c r="BLO3" s="240"/>
      <c r="BLP3" s="240"/>
      <c r="BLQ3" s="240"/>
      <c r="BLR3" s="240"/>
      <c r="BLS3" s="240"/>
      <c r="BLT3" s="240"/>
      <c r="BLU3" s="240"/>
      <c r="BLV3" s="240"/>
      <c r="BLW3" s="240"/>
      <c r="BLX3" s="240"/>
      <c r="BLY3" s="240"/>
      <c r="BLZ3" s="240"/>
      <c r="BMA3" s="240"/>
      <c r="BMB3" s="240"/>
      <c r="BMC3" s="240"/>
      <c r="BMD3" s="240"/>
      <c r="BME3" s="240"/>
      <c r="BMF3" s="240"/>
      <c r="BMG3" s="240"/>
      <c r="BMH3" s="240"/>
      <c r="BMI3" s="240"/>
      <c r="BMJ3" s="240"/>
      <c r="BMK3" s="240"/>
      <c r="BML3" s="240"/>
      <c r="BMM3" s="240"/>
      <c r="BMN3" s="240"/>
      <c r="BMO3" s="240"/>
      <c r="BMP3" s="240"/>
      <c r="BMQ3" s="240"/>
      <c r="BMR3" s="240"/>
      <c r="BMS3" s="240"/>
      <c r="BMT3" s="240"/>
      <c r="BMU3" s="240"/>
      <c r="BMV3" s="240"/>
      <c r="BMW3" s="240"/>
      <c r="BMX3" s="240"/>
      <c r="BMY3" s="240"/>
      <c r="BMZ3" s="240"/>
      <c r="BNA3" s="240"/>
      <c r="BNB3" s="240"/>
      <c r="BNC3" s="240"/>
      <c r="BND3" s="240"/>
      <c r="BNE3" s="240"/>
      <c r="BNF3" s="240"/>
      <c r="BNG3" s="240"/>
      <c r="BNH3" s="240"/>
      <c r="BNI3" s="240"/>
      <c r="BNJ3" s="240"/>
      <c r="BNK3" s="240"/>
      <c r="BNL3" s="240"/>
      <c r="BNM3" s="240"/>
      <c r="BNN3" s="240"/>
      <c r="BNO3" s="240"/>
      <c r="BNP3" s="240"/>
      <c r="BNQ3" s="240"/>
      <c r="BNR3" s="240"/>
      <c r="BNS3" s="240"/>
      <c r="BNT3" s="240"/>
      <c r="BNU3" s="240"/>
      <c r="BNV3" s="240"/>
      <c r="BNW3" s="240"/>
      <c r="BNX3" s="240"/>
      <c r="BNY3" s="240"/>
      <c r="BNZ3" s="240"/>
      <c r="BOA3" s="240"/>
      <c r="BOB3" s="240"/>
      <c r="BOC3" s="240"/>
      <c r="BOD3" s="240"/>
      <c r="BOE3" s="240"/>
      <c r="BOF3" s="240"/>
      <c r="BOG3" s="240"/>
      <c r="BOH3" s="240"/>
      <c r="BOI3" s="240"/>
      <c r="BOJ3" s="240"/>
      <c r="BOK3" s="240"/>
      <c r="BOL3" s="240"/>
      <c r="BOM3" s="240"/>
      <c r="BON3" s="240"/>
      <c r="BOO3" s="240"/>
      <c r="BOP3" s="240"/>
      <c r="BOQ3" s="240"/>
      <c r="BOR3" s="240"/>
      <c r="BOS3" s="240"/>
      <c r="BOT3" s="240"/>
      <c r="BOU3" s="240"/>
      <c r="BOV3" s="240"/>
      <c r="BOW3" s="240"/>
      <c r="BOX3" s="240"/>
      <c r="BOY3" s="240"/>
      <c r="BOZ3" s="240"/>
      <c r="BPA3" s="240"/>
      <c r="BPB3" s="240"/>
      <c r="BPC3" s="240"/>
      <c r="BPD3" s="240"/>
      <c r="BPE3" s="240"/>
      <c r="BPF3" s="240"/>
      <c r="BPG3" s="240"/>
      <c r="BPH3" s="240"/>
      <c r="BPI3" s="240"/>
      <c r="BPJ3" s="240"/>
      <c r="BPK3" s="240"/>
      <c r="BPL3" s="240"/>
      <c r="BPM3" s="240"/>
      <c r="BPN3" s="240"/>
      <c r="BPO3" s="240"/>
      <c r="BPP3" s="240"/>
      <c r="BPQ3" s="240"/>
      <c r="BPR3" s="240"/>
      <c r="BPS3" s="240"/>
      <c r="BPT3" s="240"/>
      <c r="BPU3" s="240"/>
      <c r="BPV3" s="240"/>
      <c r="BPW3" s="240"/>
      <c r="BPX3" s="240"/>
      <c r="BPY3" s="240"/>
      <c r="BPZ3" s="240"/>
      <c r="BQA3" s="240"/>
      <c r="BQB3" s="240"/>
      <c r="BQC3" s="240"/>
      <c r="BQD3" s="240"/>
      <c r="BQE3" s="240"/>
      <c r="BQF3" s="240"/>
      <c r="BQG3" s="240"/>
      <c r="BQH3" s="240"/>
      <c r="BQI3" s="240"/>
      <c r="BQJ3" s="240"/>
      <c r="BQK3" s="240"/>
      <c r="BQL3" s="240"/>
      <c r="BQM3" s="240"/>
      <c r="BQN3" s="240"/>
      <c r="BQO3" s="240"/>
      <c r="BQP3" s="240"/>
      <c r="BQQ3" s="240"/>
      <c r="BQR3" s="240"/>
      <c r="BQS3" s="240"/>
      <c r="BQT3" s="240"/>
      <c r="BQU3" s="240"/>
      <c r="BQV3" s="240"/>
      <c r="BQW3" s="240"/>
      <c r="BQX3" s="240"/>
      <c r="BQY3" s="240"/>
      <c r="BQZ3" s="240"/>
      <c r="BRA3" s="240"/>
      <c r="BRB3" s="240"/>
      <c r="BRC3" s="240"/>
      <c r="BRD3" s="240"/>
      <c r="BRE3" s="240"/>
      <c r="BRF3" s="240"/>
      <c r="BRG3" s="240"/>
      <c r="BRH3" s="240"/>
      <c r="BRI3" s="240"/>
      <c r="BRJ3" s="240"/>
      <c r="BRK3" s="240"/>
      <c r="BRL3" s="240"/>
      <c r="BRM3" s="240"/>
      <c r="BRN3" s="240"/>
      <c r="BRO3" s="240"/>
      <c r="BRP3" s="240"/>
      <c r="BRQ3" s="240"/>
      <c r="BRR3" s="240"/>
      <c r="BRS3" s="240"/>
      <c r="BRT3" s="240"/>
      <c r="BRU3" s="240"/>
      <c r="BRV3" s="240"/>
      <c r="BRW3" s="240"/>
      <c r="BRX3" s="240"/>
      <c r="BRY3" s="240"/>
      <c r="BRZ3" s="240"/>
      <c r="BSA3" s="240"/>
      <c r="BSB3" s="240"/>
      <c r="BSC3" s="240"/>
      <c r="BSD3" s="240"/>
      <c r="BSE3" s="240"/>
      <c r="BSF3" s="240"/>
      <c r="BSG3" s="240"/>
      <c r="BSH3" s="240"/>
      <c r="BSI3" s="240"/>
      <c r="BSJ3" s="240"/>
      <c r="BSK3" s="240"/>
      <c r="BSL3" s="240"/>
      <c r="BSM3" s="240"/>
      <c r="BSN3" s="240"/>
      <c r="BSO3" s="240"/>
      <c r="BSP3" s="240"/>
      <c r="BSQ3" s="240"/>
      <c r="BSR3" s="240"/>
      <c r="BSS3" s="240"/>
      <c r="BST3" s="240"/>
      <c r="BSU3" s="240"/>
      <c r="BSV3" s="240"/>
      <c r="BSW3" s="240"/>
      <c r="BSX3" s="240"/>
      <c r="BSY3" s="240"/>
      <c r="BSZ3" s="240"/>
      <c r="BTA3" s="240"/>
      <c r="BTB3" s="240"/>
      <c r="BTC3" s="240"/>
      <c r="BTD3" s="240"/>
      <c r="BTE3" s="240"/>
      <c r="BTF3" s="240"/>
      <c r="BTG3" s="240"/>
      <c r="BTH3" s="240"/>
      <c r="BTI3" s="240"/>
      <c r="BTJ3" s="240"/>
      <c r="BTK3" s="240"/>
      <c r="BTL3" s="240"/>
      <c r="BTM3" s="240"/>
      <c r="BTN3" s="240"/>
      <c r="BTO3" s="240"/>
      <c r="BTP3" s="240"/>
      <c r="BTQ3" s="240"/>
      <c r="BTR3" s="240"/>
      <c r="BTS3" s="240"/>
      <c r="BTT3" s="240"/>
      <c r="BTU3" s="240"/>
      <c r="BTV3" s="240"/>
      <c r="BTW3" s="240"/>
      <c r="BTX3" s="240"/>
      <c r="BTY3" s="240"/>
      <c r="BTZ3" s="240"/>
      <c r="BUA3" s="240"/>
      <c r="BUB3" s="240"/>
      <c r="BUC3" s="240"/>
      <c r="BUD3" s="240"/>
      <c r="BUE3" s="240"/>
      <c r="BUF3" s="240"/>
      <c r="BUG3" s="240"/>
      <c r="BUH3" s="240"/>
      <c r="BUI3" s="240"/>
      <c r="BUJ3" s="240"/>
      <c r="BUK3" s="240"/>
      <c r="BUL3" s="240"/>
      <c r="BUM3" s="240"/>
      <c r="BUN3" s="240"/>
      <c r="BUO3" s="240"/>
      <c r="BUP3" s="240"/>
      <c r="BUQ3" s="240"/>
      <c r="BUR3" s="240"/>
      <c r="BUS3" s="240"/>
      <c r="BUT3" s="240"/>
      <c r="BUU3" s="240"/>
      <c r="BUV3" s="240"/>
      <c r="BUW3" s="240"/>
      <c r="BUX3" s="240"/>
      <c r="BUY3" s="240"/>
      <c r="BUZ3" s="240"/>
      <c r="BVA3" s="240"/>
      <c r="BVB3" s="240"/>
      <c r="BVC3" s="240"/>
      <c r="BVD3" s="240"/>
      <c r="BVE3" s="240"/>
      <c r="BVF3" s="240"/>
      <c r="BVG3" s="240"/>
      <c r="BVH3" s="240"/>
      <c r="BVI3" s="240"/>
      <c r="BVJ3" s="240"/>
      <c r="BVK3" s="240"/>
      <c r="BVL3" s="240"/>
      <c r="BVM3" s="240"/>
      <c r="BVN3" s="240"/>
      <c r="BVO3" s="240"/>
      <c r="BVP3" s="240"/>
      <c r="BVQ3" s="240"/>
      <c r="BVR3" s="240"/>
      <c r="BVS3" s="240"/>
      <c r="BVT3" s="240"/>
      <c r="BVU3" s="240"/>
      <c r="BVV3" s="240"/>
      <c r="BVW3" s="240"/>
      <c r="BVX3" s="240"/>
      <c r="BVY3" s="240"/>
      <c r="BVZ3" s="240"/>
      <c r="BWA3" s="240"/>
      <c r="BWB3" s="240"/>
      <c r="BWC3" s="240"/>
      <c r="BWD3" s="240"/>
      <c r="BWE3" s="240"/>
      <c r="BWF3" s="240"/>
      <c r="BWG3" s="240"/>
      <c r="BWH3" s="240"/>
      <c r="BWI3" s="240"/>
      <c r="BWJ3" s="240"/>
      <c r="BWK3" s="240"/>
      <c r="BWL3" s="240"/>
      <c r="BWM3" s="240"/>
      <c r="BWN3" s="240"/>
      <c r="BWO3" s="240"/>
      <c r="BWP3" s="240"/>
      <c r="BWQ3" s="240"/>
      <c r="BWR3" s="240"/>
      <c r="BWS3" s="240"/>
      <c r="BWT3" s="240"/>
      <c r="BWU3" s="240"/>
      <c r="BWV3" s="240"/>
      <c r="BWW3" s="240"/>
      <c r="BWX3" s="240"/>
      <c r="BWY3" s="240"/>
      <c r="BWZ3" s="240"/>
      <c r="BXA3" s="240"/>
      <c r="BXB3" s="240"/>
      <c r="BXC3" s="240"/>
      <c r="BXD3" s="240"/>
      <c r="BXE3" s="240"/>
      <c r="BXF3" s="240"/>
      <c r="BXG3" s="240"/>
      <c r="BXH3" s="240"/>
      <c r="BXI3" s="240"/>
      <c r="BXJ3" s="240"/>
      <c r="BXK3" s="240"/>
      <c r="BXL3" s="240"/>
      <c r="BXM3" s="240"/>
      <c r="BXN3" s="240"/>
      <c r="BXO3" s="240"/>
      <c r="BXP3" s="240"/>
      <c r="BXQ3" s="240"/>
      <c r="BXR3" s="240"/>
      <c r="BXS3" s="240"/>
      <c r="BXT3" s="240"/>
      <c r="BXU3" s="240"/>
      <c r="BXV3" s="240"/>
      <c r="BXW3" s="240"/>
      <c r="BXX3" s="240"/>
      <c r="BXY3" s="240"/>
      <c r="BXZ3" s="240"/>
      <c r="BYA3" s="240"/>
      <c r="BYB3" s="240"/>
      <c r="BYC3" s="240"/>
      <c r="BYD3" s="240"/>
      <c r="BYE3" s="240"/>
      <c r="BYF3" s="240"/>
      <c r="BYG3" s="240"/>
      <c r="BYH3" s="240"/>
      <c r="BYI3" s="240"/>
      <c r="BYJ3" s="240"/>
      <c r="BYK3" s="240"/>
      <c r="BYL3" s="240"/>
      <c r="BYM3" s="240"/>
      <c r="BYN3" s="240"/>
      <c r="BYO3" s="240"/>
      <c r="BYP3" s="240"/>
      <c r="BYQ3" s="240"/>
      <c r="BYR3" s="240"/>
      <c r="BYS3" s="240"/>
      <c r="BYT3" s="240"/>
      <c r="BYU3" s="240"/>
      <c r="BYV3" s="240"/>
      <c r="BYW3" s="240"/>
      <c r="BYX3" s="240"/>
      <c r="BYY3" s="240"/>
      <c r="BYZ3" s="240"/>
      <c r="BZA3" s="240"/>
      <c r="BZB3" s="240"/>
      <c r="BZC3" s="240"/>
      <c r="BZD3" s="240"/>
      <c r="BZE3" s="240"/>
      <c r="BZF3" s="240"/>
      <c r="BZG3" s="240"/>
      <c r="BZH3" s="240"/>
      <c r="BZI3" s="240"/>
      <c r="BZJ3" s="240"/>
      <c r="BZK3" s="240"/>
      <c r="BZL3" s="240"/>
      <c r="BZM3" s="240"/>
      <c r="BZN3" s="240"/>
      <c r="BZO3" s="240"/>
      <c r="BZP3" s="240"/>
      <c r="BZQ3" s="240"/>
      <c r="BZR3" s="240"/>
      <c r="BZS3" s="240"/>
      <c r="BZT3" s="240"/>
      <c r="BZU3" s="240"/>
      <c r="BZV3" s="240"/>
      <c r="BZW3" s="240"/>
      <c r="BZX3" s="240"/>
      <c r="BZY3" s="240"/>
      <c r="BZZ3" s="240"/>
      <c r="CAA3" s="240"/>
      <c r="CAB3" s="240"/>
      <c r="CAC3" s="240"/>
      <c r="CAD3" s="240"/>
      <c r="CAE3" s="240"/>
      <c r="CAF3" s="240"/>
      <c r="CAG3" s="240"/>
      <c r="CAH3" s="240"/>
      <c r="CAI3" s="240"/>
      <c r="CAJ3" s="240"/>
      <c r="CAK3" s="240"/>
      <c r="CAL3" s="240"/>
      <c r="CAM3" s="240"/>
      <c r="CAN3" s="240"/>
      <c r="CAO3" s="240"/>
      <c r="CAP3" s="240"/>
      <c r="CAQ3" s="240"/>
      <c r="CAR3" s="240"/>
      <c r="CAS3" s="240"/>
      <c r="CAT3" s="240"/>
      <c r="CAU3" s="240"/>
      <c r="CAV3" s="240"/>
      <c r="CAW3" s="240"/>
      <c r="CAX3" s="240"/>
      <c r="CAY3" s="240"/>
      <c r="CAZ3" s="240"/>
      <c r="CBA3" s="240"/>
      <c r="CBB3" s="240"/>
      <c r="CBC3" s="240"/>
      <c r="CBD3" s="240"/>
      <c r="CBE3" s="240"/>
      <c r="CBF3" s="240"/>
      <c r="CBG3" s="240"/>
      <c r="CBH3" s="240"/>
      <c r="CBI3" s="240"/>
      <c r="CBJ3" s="240"/>
      <c r="CBK3" s="240"/>
      <c r="CBL3" s="240"/>
      <c r="CBM3" s="240"/>
      <c r="CBN3" s="240"/>
      <c r="CBO3" s="240"/>
      <c r="CBP3" s="240"/>
      <c r="CBQ3" s="240"/>
      <c r="CBR3" s="240"/>
      <c r="CBS3" s="240"/>
      <c r="CBT3" s="240"/>
      <c r="CBU3" s="240"/>
      <c r="CBV3" s="240"/>
      <c r="CBW3" s="240"/>
      <c r="CBX3" s="240"/>
      <c r="CBY3" s="240"/>
      <c r="CBZ3" s="240"/>
      <c r="CCA3" s="240"/>
      <c r="CCB3" s="240"/>
      <c r="CCC3" s="240"/>
      <c r="CCD3" s="240"/>
      <c r="CCE3" s="240"/>
      <c r="CCF3" s="240"/>
      <c r="CCG3" s="240"/>
      <c r="CCH3" s="240"/>
      <c r="CCI3" s="240"/>
      <c r="CCJ3" s="240"/>
      <c r="CCK3" s="240"/>
      <c r="CCL3" s="240"/>
      <c r="CCM3" s="240"/>
      <c r="CCN3" s="240"/>
      <c r="CCO3" s="240"/>
      <c r="CCP3" s="240"/>
      <c r="CCQ3" s="240"/>
      <c r="CCR3" s="240"/>
      <c r="CCS3" s="240"/>
      <c r="CCT3" s="240"/>
      <c r="CCU3" s="240"/>
      <c r="CCV3" s="240"/>
      <c r="CCW3" s="240"/>
      <c r="CCX3" s="240"/>
      <c r="CCY3" s="240"/>
      <c r="CCZ3" s="240"/>
      <c r="CDA3" s="240"/>
      <c r="CDB3" s="240"/>
      <c r="CDC3" s="240"/>
      <c r="CDD3" s="240"/>
      <c r="CDE3" s="240"/>
      <c r="CDF3" s="240"/>
      <c r="CDG3" s="240"/>
      <c r="CDH3" s="240"/>
      <c r="CDI3" s="240"/>
      <c r="CDJ3" s="240"/>
      <c r="CDK3" s="240"/>
      <c r="CDL3" s="240"/>
      <c r="CDM3" s="240"/>
      <c r="CDN3" s="240"/>
      <c r="CDO3" s="240"/>
      <c r="CDP3" s="240"/>
      <c r="CDQ3" s="240"/>
      <c r="CDR3" s="240"/>
      <c r="CDS3" s="240"/>
      <c r="CDT3" s="240"/>
      <c r="CDU3" s="240"/>
      <c r="CDV3" s="240"/>
      <c r="CDW3" s="240"/>
      <c r="CDX3" s="240"/>
      <c r="CDY3" s="240"/>
      <c r="CDZ3" s="240"/>
      <c r="CEA3" s="240"/>
      <c r="CEB3" s="240"/>
      <c r="CEC3" s="240"/>
      <c r="CED3" s="240"/>
      <c r="CEE3" s="240"/>
      <c r="CEF3" s="240"/>
      <c r="CEG3" s="240"/>
      <c r="CEH3" s="240"/>
      <c r="CEI3" s="240"/>
      <c r="CEJ3" s="240"/>
      <c r="CEK3" s="240"/>
      <c r="CEL3" s="240"/>
      <c r="CEM3" s="240"/>
      <c r="CEN3" s="240"/>
      <c r="CEO3" s="240"/>
      <c r="CEP3" s="240"/>
      <c r="CEQ3" s="240"/>
      <c r="CER3" s="240"/>
      <c r="CES3" s="240"/>
      <c r="CET3" s="240"/>
      <c r="CEU3" s="240"/>
      <c r="CEV3" s="240"/>
      <c r="CEW3" s="240"/>
      <c r="CEX3" s="240"/>
      <c r="CEY3" s="240"/>
      <c r="CEZ3" s="240"/>
      <c r="CFA3" s="240"/>
      <c r="CFB3" s="240"/>
      <c r="CFC3" s="240"/>
      <c r="CFD3" s="240"/>
      <c r="CFE3" s="240"/>
      <c r="CFF3" s="240"/>
      <c r="CFG3" s="240"/>
      <c r="CFH3" s="240"/>
      <c r="CFI3" s="240"/>
      <c r="CFJ3" s="240"/>
      <c r="CFK3" s="240"/>
      <c r="CFL3" s="240"/>
      <c r="CFM3" s="240"/>
      <c r="CFN3" s="240"/>
      <c r="CFO3" s="240"/>
      <c r="CFP3" s="240"/>
      <c r="CFQ3" s="240"/>
      <c r="CFR3" s="240"/>
      <c r="CFS3" s="240"/>
      <c r="CFT3" s="240"/>
      <c r="CFU3" s="240"/>
      <c r="CFV3" s="240"/>
      <c r="CFW3" s="240"/>
      <c r="CFX3" s="240"/>
      <c r="CFY3" s="240"/>
      <c r="CFZ3" s="240"/>
      <c r="CGA3" s="240"/>
      <c r="CGB3" s="240"/>
      <c r="CGC3" s="240"/>
      <c r="CGD3" s="240"/>
      <c r="CGE3" s="240"/>
      <c r="CGF3" s="240"/>
      <c r="CGG3" s="240"/>
      <c r="CGH3" s="240"/>
      <c r="CGI3" s="240"/>
      <c r="CGJ3" s="240"/>
      <c r="CGK3" s="240"/>
      <c r="CGL3" s="240"/>
      <c r="CGM3" s="240"/>
      <c r="CGN3" s="240"/>
      <c r="CGO3" s="240"/>
      <c r="CGP3" s="240"/>
      <c r="CGQ3" s="240"/>
      <c r="CGR3" s="240"/>
      <c r="CGS3" s="240"/>
      <c r="CGT3" s="240"/>
      <c r="CGU3" s="240"/>
      <c r="CGV3" s="240"/>
      <c r="CGW3" s="240"/>
      <c r="CGX3" s="240"/>
      <c r="CGY3" s="240"/>
      <c r="CGZ3" s="240"/>
      <c r="CHA3" s="240"/>
      <c r="CHB3" s="240"/>
      <c r="CHC3" s="240"/>
      <c r="CHD3" s="240"/>
      <c r="CHE3" s="240"/>
      <c r="CHF3" s="240"/>
      <c r="CHG3" s="240"/>
      <c r="CHH3" s="240"/>
      <c r="CHI3" s="240"/>
      <c r="CHJ3" s="240"/>
      <c r="CHK3" s="240"/>
      <c r="CHL3" s="240"/>
      <c r="CHM3" s="240"/>
      <c r="CHN3" s="240"/>
      <c r="CHO3" s="240"/>
      <c r="CHP3" s="240"/>
      <c r="CHQ3" s="240"/>
      <c r="CHR3" s="240"/>
      <c r="CHS3" s="240"/>
      <c r="CHT3" s="240"/>
      <c r="CHU3" s="240"/>
      <c r="CHV3" s="240"/>
      <c r="CHW3" s="240"/>
      <c r="CHX3" s="240"/>
      <c r="CHY3" s="240"/>
      <c r="CHZ3" s="240"/>
      <c r="CIA3" s="240"/>
      <c r="CIB3" s="240"/>
      <c r="CIC3" s="240"/>
      <c r="CID3" s="240"/>
      <c r="CIE3" s="240"/>
      <c r="CIF3" s="240"/>
      <c r="CIG3" s="240"/>
      <c r="CIH3" s="240"/>
      <c r="CII3" s="240"/>
      <c r="CIJ3" s="240"/>
      <c r="CIK3" s="240"/>
      <c r="CIL3" s="240"/>
      <c r="CIM3" s="240"/>
      <c r="CIN3" s="240"/>
      <c r="CIO3" s="240"/>
      <c r="CIP3" s="240"/>
      <c r="CIQ3" s="240"/>
      <c r="CIR3" s="240"/>
      <c r="CIS3" s="240"/>
      <c r="CIT3" s="240"/>
      <c r="CIU3" s="240"/>
      <c r="CIV3" s="240"/>
      <c r="CIW3" s="240"/>
      <c r="CIX3" s="240"/>
      <c r="CIY3" s="240"/>
      <c r="CIZ3" s="240"/>
      <c r="CJA3" s="240"/>
      <c r="CJB3" s="240"/>
      <c r="CJC3" s="240"/>
      <c r="CJD3" s="240"/>
      <c r="CJE3" s="240"/>
      <c r="CJF3" s="240"/>
      <c r="CJG3" s="240"/>
      <c r="CJH3" s="240"/>
      <c r="CJI3" s="240"/>
      <c r="CJJ3" s="240"/>
      <c r="CJK3" s="240"/>
      <c r="CJL3" s="240"/>
      <c r="CJM3" s="240"/>
      <c r="CJN3" s="240"/>
      <c r="CJO3" s="240"/>
      <c r="CJP3" s="240"/>
      <c r="CJQ3" s="240"/>
      <c r="CJR3" s="240"/>
      <c r="CJS3" s="240"/>
      <c r="CJT3" s="240"/>
      <c r="CJU3" s="240"/>
      <c r="CJV3" s="240"/>
      <c r="CJW3" s="240"/>
      <c r="CJX3" s="240"/>
      <c r="CJY3" s="240"/>
      <c r="CJZ3" s="240"/>
      <c r="CKA3" s="240"/>
      <c r="CKB3" s="240"/>
      <c r="CKC3" s="240"/>
      <c r="CKD3" s="240"/>
      <c r="CKE3" s="240"/>
      <c r="CKF3" s="240"/>
      <c r="CKG3" s="240"/>
      <c r="CKH3" s="240"/>
      <c r="CKI3" s="240"/>
      <c r="CKJ3" s="240"/>
      <c r="CKK3" s="240"/>
      <c r="CKL3" s="240"/>
      <c r="CKM3" s="240"/>
      <c r="CKN3" s="240"/>
      <c r="CKO3" s="240"/>
      <c r="CKP3" s="240"/>
      <c r="CKQ3" s="240"/>
      <c r="CKR3" s="240"/>
      <c r="CKS3" s="240"/>
      <c r="CKT3" s="240"/>
      <c r="CKU3" s="240"/>
      <c r="CKV3" s="240"/>
      <c r="CKW3" s="240"/>
      <c r="CKX3" s="240"/>
      <c r="CKY3" s="240"/>
      <c r="CKZ3" s="240"/>
      <c r="CLA3" s="240"/>
      <c r="CLB3" s="240"/>
      <c r="CLC3" s="240"/>
      <c r="CLD3" s="240"/>
      <c r="CLE3" s="240"/>
      <c r="CLF3" s="240"/>
      <c r="CLG3" s="240"/>
      <c r="CLH3" s="240"/>
      <c r="CLI3" s="240"/>
      <c r="CLJ3" s="240"/>
      <c r="CLK3" s="240"/>
      <c r="CLL3" s="240"/>
      <c r="CLM3" s="240"/>
      <c r="CLN3" s="240"/>
      <c r="CLO3" s="240"/>
      <c r="CLP3" s="240"/>
      <c r="CLQ3" s="240"/>
      <c r="CLR3" s="240"/>
      <c r="CLS3" s="240"/>
      <c r="CLT3" s="240"/>
      <c r="CLU3" s="240"/>
      <c r="CLV3" s="240"/>
      <c r="CLW3" s="240"/>
      <c r="CLX3" s="240"/>
      <c r="CLY3" s="240"/>
      <c r="CLZ3" s="240"/>
      <c r="CMA3" s="240"/>
      <c r="CMB3" s="240"/>
      <c r="CMC3" s="240"/>
      <c r="CMD3" s="240"/>
      <c r="CME3" s="240"/>
      <c r="CMF3" s="240"/>
      <c r="CMG3" s="240"/>
      <c r="CMH3" s="240"/>
      <c r="CMI3" s="240"/>
      <c r="CMJ3" s="240"/>
      <c r="CMK3" s="240"/>
      <c r="CML3" s="240"/>
      <c r="CMM3" s="240"/>
      <c r="CMN3" s="240"/>
      <c r="CMO3" s="240"/>
      <c r="CMP3" s="240"/>
      <c r="CMQ3" s="240"/>
      <c r="CMR3" s="240"/>
      <c r="CMS3" s="240"/>
      <c r="CMT3" s="240"/>
      <c r="CMU3" s="240"/>
      <c r="CMV3" s="240"/>
      <c r="CMW3" s="240"/>
      <c r="CMX3" s="240"/>
      <c r="CMY3" s="240"/>
      <c r="CMZ3" s="240"/>
      <c r="CNA3" s="240"/>
      <c r="CNB3" s="240"/>
      <c r="CNC3" s="240"/>
      <c r="CND3" s="240"/>
      <c r="CNE3" s="240"/>
      <c r="CNF3" s="240"/>
      <c r="CNG3" s="240"/>
      <c r="CNH3" s="240"/>
      <c r="CNI3" s="240"/>
      <c r="CNJ3" s="240"/>
      <c r="CNK3" s="240"/>
      <c r="CNL3" s="240"/>
      <c r="CNM3" s="240"/>
      <c r="CNN3" s="240"/>
      <c r="CNO3" s="240"/>
      <c r="CNP3" s="240"/>
      <c r="CNQ3" s="240"/>
      <c r="CNR3" s="240"/>
      <c r="CNS3" s="240"/>
      <c r="CNT3" s="240"/>
      <c r="CNU3" s="240"/>
      <c r="CNV3" s="240"/>
      <c r="CNW3" s="240"/>
      <c r="CNX3" s="240"/>
      <c r="CNY3" s="240"/>
      <c r="CNZ3" s="240"/>
      <c r="COA3" s="240"/>
      <c r="COB3" s="240"/>
      <c r="COC3" s="240"/>
      <c r="COD3" s="240"/>
      <c r="COE3" s="240"/>
      <c r="COF3" s="240"/>
      <c r="COG3" s="240"/>
      <c r="COH3" s="240"/>
      <c r="COI3" s="240"/>
      <c r="COJ3" s="240"/>
      <c r="COK3" s="240"/>
      <c r="COL3" s="240"/>
      <c r="COM3" s="240"/>
      <c r="CON3" s="240"/>
      <c r="COO3" s="240"/>
      <c r="COP3" s="240"/>
      <c r="COQ3" s="240"/>
      <c r="COR3" s="240"/>
      <c r="COS3" s="240"/>
      <c r="COT3" s="240"/>
      <c r="COU3" s="240"/>
      <c r="COV3" s="240"/>
      <c r="COW3" s="240"/>
      <c r="COX3" s="240"/>
      <c r="COY3" s="240"/>
      <c r="COZ3" s="240"/>
      <c r="CPA3" s="240"/>
      <c r="CPB3" s="240"/>
      <c r="CPC3" s="240"/>
      <c r="CPD3" s="240"/>
      <c r="CPE3" s="240"/>
      <c r="CPF3" s="240"/>
      <c r="CPG3" s="240"/>
      <c r="CPH3" s="240"/>
      <c r="CPI3" s="240"/>
      <c r="CPJ3" s="240"/>
      <c r="CPK3" s="240"/>
      <c r="CPL3" s="240"/>
      <c r="CPM3" s="240"/>
      <c r="CPN3" s="240"/>
      <c r="CPO3" s="240"/>
      <c r="CPP3" s="240"/>
      <c r="CPQ3" s="240"/>
      <c r="CPR3" s="240"/>
      <c r="CPS3" s="240"/>
      <c r="CPT3" s="240"/>
      <c r="CPU3" s="240"/>
      <c r="CPV3" s="240"/>
      <c r="CPW3" s="240"/>
      <c r="CPX3" s="240"/>
      <c r="CPY3" s="240"/>
      <c r="CPZ3" s="240"/>
      <c r="CQA3" s="240"/>
      <c r="CQB3" s="240"/>
      <c r="CQC3" s="240"/>
      <c r="CQD3" s="240"/>
      <c r="CQE3" s="240"/>
      <c r="CQF3" s="240"/>
      <c r="CQG3" s="240"/>
      <c r="CQH3" s="240"/>
      <c r="CQI3" s="240"/>
      <c r="CQJ3" s="240"/>
      <c r="CQK3" s="240"/>
      <c r="CQL3" s="240"/>
      <c r="CQM3" s="240"/>
      <c r="CQN3" s="240"/>
      <c r="CQO3" s="240"/>
      <c r="CQP3" s="240"/>
      <c r="CQQ3" s="240"/>
      <c r="CQR3" s="240"/>
      <c r="CQS3" s="240"/>
      <c r="CQT3" s="240"/>
      <c r="CQU3" s="240"/>
      <c r="CQV3" s="240"/>
      <c r="CQW3" s="240"/>
      <c r="CQX3" s="240"/>
      <c r="CQY3" s="240"/>
      <c r="CQZ3" s="240"/>
      <c r="CRA3" s="240"/>
      <c r="CRB3" s="240"/>
      <c r="CRC3" s="240"/>
      <c r="CRD3" s="240"/>
      <c r="CRE3" s="240"/>
      <c r="CRF3" s="240"/>
      <c r="CRG3" s="240"/>
      <c r="CRH3" s="240"/>
      <c r="CRI3" s="240"/>
      <c r="CRJ3" s="240"/>
      <c r="CRK3" s="240"/>
      <c r="CRL3" s="240"/>
      <c r="CRM3" s="240"/>
      <c r="CRN3" s="240"/>
      <c r="CRO3" s="240"/>
      <c r="CRP3" s="240"/>
      <c r="CRQ3" s="240"/>
      <c r="CRR3" s="240"/>
      <c r="CRS3" s="240"/>
      <c r="CRT3" s="240"/>
      <c r="CRU3" s="240"/>
      <c r="CRV3" s="240"/>
      <c r="CRW3" s="240"/>
      <c r="CRX3" s="240"/>
      <c r="CRY3" s="240"/>
      <c r="CRZ3" s="240"/>
      <c r="CSA3" s="240"/>
      <c r="CSB3" s="240"/>
      <c r="CSC3" s="240"/>
      <c r="CSD3" s="240"/>
      <c r="CSE3" s="240"/>
      <c r="CSF3" s="240"/>
      <c r="CSG3" s="240"/>
      <c r="CSH3" s="240"/>
      <c r="CSI3" s="240"/>
      <c r="CSJ3" s="240"/>
      <c r="CSK3" s="240"/>
      <c r="CSL3" s="240"/>
      <c r="CSM3" s="240"/>
      <c r="CSN3" s="240"/>
      <c r="CSO3" s="240"/>
      <c r="CSP3" s="240"/>
      <c r="CSQ3" s="240"/>
      <c r="CSR3" s="240"/>
      <c r="CSS3" s="240"/>
      <c r="CST3" s="240"/>
      <c r="CSU3" s="240"/>
      <c r="CSV3" s="240"/>
      <c r="CSW3" s="240"/>
      <c r="CSX3" s="240"/>
      <c r="CSY3" s="240"/>
      <c r="CSZ3" s="240"/>
      <c r="CTA3" s="240"/>
      <c r="CTB3" s="240"/>
      <c r="CTC3" s="240"/>
      <c r="CTD3" s="240"/>
      <c r="CTE3" s="240"/>
      <c r="CTF3" s="240"/>
      <c r="CTG3" s="240"/>
      <c r="CTH3" s="240"/>
      <c r="CTI3" s="240"/>
      <c r="CTJ3" s="240"/>
      <c r="CTK3" s="240"/>
      <c r="CTL3" s="240"/>
      <c r="CTM3" s="240"/>
      <c r="CTN3" s="240"/>
      <c r="CTO3" s="240"/>
      <c r="CTP3" s="240"/>
      <c r="CTQ3" s="240"/>
      <c r="CTR3" s="240"/>
      <c r="CTS3" s="240"/>
      <c r="CTT3" s="240"/>
      <c r="CTU3" s="240"/>
      <c r="CTV3" s="240"/>
      <c r="CTW3" s="240"/>
      <c r="CTX3" s="240"/>
      <c r="CTY3" s="240"/>
      <c r="CTZ3" s="240"/>
      <c r="CUA3" s="240"/>
      <c r="CUB3" s="240"/>
      <c r="CUC3" s="240"/>
      <c r="CUD3" s="240"/>
      <c r="CUE3" s="240"/>
      <c r="CUF3" s="240"/>
      <c r="CUG3" s="240"/>
      <c r="CUH3" s="240"/>
      <c r="CUI3" s="240"/>
      <c r="CUJ3" s="240"/>
      <c r="CUK3" s="240"/>
      <c r="CUL3" s="240"/>
      <c r="CUM3" s="240"/>
      <c r="CUN3" s="240"/>
      <c r="CUO3" s="240"/>
      <c r="CUP3" s="240"/>
      <c r="CUQ3" s="240"/>
      <c r="CUR3" s="240"/>
      <c r="CUS3" s="240"/>
      <c r="CUT3" s="240"/>
      <c r="CUU3" s="240"/>
      <c r="CUV3" s="240"/>
      <c r="CUW3" s="240"/>
      <c r="CUX3" s="240"/>
      <c r="CUY3" s="240"/>
      <c r="CUZ3" s="240"/>
      <c r="CVA3" s="240"/>
      <c r="CVB3" s="240"/>
      <c r="CVC3" s="240"/>
      <c r="CVD3" s="240"/>
      <c r="CVE3" s="240"/>
      <c r="CVF3" s="240"/>
      <c r="CVG3" s="240"/>
      <c r="CVH3" s="240"/>
      <c r="CVI3" s="240"/>
      <c r="CVJ3" s="240"/>
      <c r="CVK3" s="240"/>
      <c r="CVL3" s="240"/>
      <c r="CVM3" s="240"/>
      <c r="CVN3" s="240"/>
      <c r="CVO3" s="240"/>
      <c r="CVP3" s="240"/>
      <c r="CVQ3" s="240"/>
      <c r="CVR3" s="240"/>
      <c r="CVS3" s="240"/>
      <c r="CVT3" s="240"/>
      <c r="CVU3" s="240"/>
      <c r="CVV3" s="240"/>
      <c r="CVW3" s="240"/>
      <c r="CVX3" s="240"/>
      <c r="CVY3" s="240"/>
      <c r="CVZ3" s="240"/>
      <c r="CWA3" s="240"/>
      <c r="CWB3" s="240"/>
      <c r="CWC3" s="240"/>
      <c r="CWD3" s="240"/>
      <c r="CWE3" s="240"/>
      <c r="CWF3" s="240"/>
      <c r="CWG3" s="240"/>
      <c r="CWH3" s="240"/>
      <c r="CWI3" s="240"/>
      <c r="CWJ3" s="240"/>
      <c r="CWK3" s="240"/>
      <c r="CWL3" s="240"/>
      <c r="CWM3" s="240"/>
      <c r="CWN3" s="240"/>
      <c r="CWO3" s="240"/>
      <c r="CWP3" s="240"/>
      <c r="CWQ3" s="240"/>
      <c r="CWR3" s="240"/>
      <c r="CWS3" s="240"/>
      <c r="CWT3" s="240"/>
      <c r="CWU3" s="240"/>
      <c r="CWV3" s="240"/>
      <c r="CWW3" s="240"/>
      <c r="CWX3" s="240"/>
      <c r="CWY3" s="240"/>
      <c r="CWZ3" s="240"/>
      <c r="CXA3" s="240"/>
      <c r="CXB3" s="240"/>
      <c r="CXC3" s="240"/>
      <c r="CXD3" s="240"/>
      <c r="CXE3" s="240"/>
      <c r="CXF3" s="240"/>
      <c r="CXG3" s="240"/>
      <c r="CXH3" s="240"/>
      <c r="CXI3" s="240"/>
      <c r="CXJ3" s="240"/>
      <c r="CXK3" s="240"/>
      <c r="CXL3" s="240"/>
      <c r="CXM3" s="240"/>
      <c r="CXN3" s="240"/>
      <c r="CXO3" s="240"/>
      <c r="CXP3" s="240"/>
      <c r="CXQ3" s="240"/>
      <c r="CXR3" s="240"/>
      <c r="CXS3" s="240"/>
      <c r="CXT3" s="240"/>
      <c r="CXU3" s="240"/>
      <c r="CXV3" s="240"/>
      <c r="CXW3" s="240"/>
      <c r="CXX3" s="240"/>
      <c r="CXY3" s="240"/>
      <c r="CXZ3" s="240"/>
      <c r="CYA3" s="240"/>
      <c r="CYB3" s="240"/>
      <c r="CYC3" s="240"/>
      <c r="CYD3" s="240"/>
      <c r="CYE3" s="240"/>
      <c r="CYF3" s="240"/>
      <c r="CYG3" s="240"/>
      <c r="CYH3" s="240"/>
      <c r="CYI3" s="240"/>
      <c r="CYJ3" s="240"/>
      <c r="CYK3" s="240"/>
      <c r="CYL3" s="240"/>
      <c r="CYM3" s="240"/>
      <c r="CYN3" s="240"/>
      <c r="CYO3" s="240"/>
      <c r="CYP3" s="240"/>
      <c r="CYQ3" s="240"/>
      <c r="CYR3" s="240"/>
      <c r="CYS3" s="240"/>
      <c r="CYT3" s="240"/>
      <c r="CYU3" s="240"/>
      <c r="CYV3" s="240"/>
      <c r="CYW3" s="240"/>
      <c r="CYX3" s="240"/>
      <c r="CYY3" s="240"/>
      <c r="CYZ3" s="240"/>
      <c r="CZA3" s="240"/>
      <c r="CZB3" s="240"/>
      <c r="CZC3" s="240"/>
      <c r="CZD3" s="240"/>
      <c r="CZE3" s="240"/>
      <c r="CZF3" s="240"/>
      <c r="CZG3" s="240"/>
      <c r="CZH3" s="240"/>
      <c r="CZI3" s="240"/>
      <c r="CZJ3" s="240"/>
      <c r="CZK3" s="240"/>
      <c r="CZL3" s="240"/>
      <c r="CZM3" s="240"/>
      <c r="CZN3" s="240"/>
      <c r="CZO3" s="240"/>
      <c r="CZP3" s="240"/>
      <c r="CZQ3" s="240"/>
      <c r="CZR3" s="240"/>
      <c r="CZS3" s="240"/>
      <c r="CZT3" s="240"/>
      <c r="CZU3" s="240"/>
      <c r="CZV3" s="240"/>
      <c r="CZW3" s="240"/>
      <c r="CZX3" s="240"/>
      <c r="CZY3" s="240"/>
      <c r="CZZ3" s="240"/>
      <c r="DAA3" s="240"/>
      <c r="DAB3" s="240"/>
      <c r="DAC3" s="240"/>
      <c r="DAD3" s="240"/>
      <c r="DAE3" s="240"/>
      <c r="DAF3" s="240"/>
      <c r="DAG3" s="240"/>
      <c r="DAH3" s="240"/>
      <c r="DAI3" s="240"/>
      <c r="DAJ3" s="240"/>
      <c r="DAK3" s="240"/>
      <c r="DAL3" s="240"/>
      <c r="DAM3" s="240"/>
      <c r="DAN3" s="240"/>
      <c r="DAO3" s="240"/>
      <c r="DAP3" s="240"/>
      <c r="DAQ3" s="240"/>
      <c r="DAR3" s="240"/>
      <c r="DAS3" s="240"/>
      <c r="DAT3" s="240"/>
      <c r="DAU3" s="240"/>
      <c r="DAV3" s="240"/>
      <c r="DAW3" s="240"/>
      <c r="DAX3" s="240"/>
      <c r="DAY3" s="240"/>
      <c r="DAZ3" s="240"/>
      <c r="DBA3" s="240"/>
      <c r="DBB3" s="240"/>
      <c r="DBC3" s="240"/>
      <c r="DBD3" s="240"/>
      <c r="DBE3" s="240"/>
      <c r="DBF3" s="240"/>
      <c r="DBG3" s="240"/>
      <c r="DBH3" s="240"/>
      <c r="DBI3" s="240"/>
      <c r="DBJ3" s="240"/>
      <c r="DBK3" s="240"/>
      <c r="DBL3" s="240"/>
      <c r="DBM3" s="240"/>
      <c r="DBN3" s="240"/>
      <c r="DBO3" s="240"/>
      <c r="DBP3" s="240"/>
      <c r="DBQ3" s="240"/>
      <c r="DBR3" s="240"/>
      <c r="DBS3" s="240"/>
      <c r="DBT3" s="240"/>
      <c r="DBU3" s="240"/>
      <c r="DBV3" s="240"/>
      <c r="DBW3" s="240"/>
      <c r="DBX3" s="240"/>
      <c r="DBY3" s="240"/>
      <c r="DBZ3" s="240"/>
      <c r="DCA3" s="240"/>
      <c r="DCB3" s="240"/>
      <c r="DCC3" s="240"/>
      <c r="DCD3" s="240"/>
      <c r="DCE3" s="240"/>
      <c r="DCF3" s="240"/>
      <c r="DCG3" s="240"/>
      <c r="DCH3" s="240"/>
      <c r="DCI3" s="240"/>
      <c r="DCJ3" s="240"/>
      <c r="DCK3" s="240"/>
      <c r="DCL3" s="240"/>
      <c r="DCM3" s="240"/>
      <c r="DCN3" s="240"/>
      <c r="DCO3" s="240"/>
      <c r="DCP3" s="240"/>
      <c r="DCQ3" s="240"/>
      <c r="DCR3" s="240"/>
      <c r="DCS3" s="240"/>
      <c r="DCT3" s="240"/>
      <c r="DCU3" s="240"/>
      <c r="DCV3" s="240"/>
      <c r="DCW3" s="240"/>
      <c r="DCX3" s="240"/>
      <c r="DCY3" s="240"/>
      <c r="DCZ3" s="240"/>
      <c r="DDA3" s="240"/>
      <c r="DDB3" s="240"/>
      <c r="DDC3" s="240"/>
      <c r="DDD3" s="240"/>
      <c r="DDE3" s="240"/>
      <c r="DDF3" s="240"/>
      <c r="DDG3" s="240"/>
      <c r="DDH3" s="240"/>
      <c r="DDI3" s="240"/>
      <c r="DDJ3" s="240"/>
      <c r="DDK3" s="240"/>
      <c r="DDL3" s="240"/>
      <c r="DDM3" s="240"/>
      <c r="DDN3" s="240"/>
      <c r="DDO3" s="240"/>
      <c r="DDP3" s="240"/>
      <c r="DDQ3" s="240"/>
      <c r="DDR3" s="240"/>
      <c r="DDS3" s="240"/>
      <c r="DDT3" s="240"/>
      <c r="DDU3" s="240"/>
      <c r="DDV3" s="240"/>
      <c r="DDW3" s="240"/>
      <c r="DDX3" s="240"/>
      <c r="DDY3" s="240"/>
      <c r="DDZ3" s="240"/>
      <c r="DEA3" s="240"/>
      <c r="DEB3" s="240"/>
      <c r="DEC3" s="240"/>
      <c r="DED3" s="240"/>
      <c r="DEE3" s="240"/>
      <c r="DEF3" s="240"/>
      <c r="DEG3" s="240"/>
      <c r="DEH3" s="240"/>
      <c r="DEI3" s="240"/>
      <c r="DEJ3" s="240"/>
      <c r="DEK3" s="240"/>
      <c r="DEL3" s="240"/>
      <c r="DEM3" s="240"/>
      <c r="DEN3" s="240"/>
      <c r="DEO3" s="240"/>
      <c r="DEP3" s="240"/>
      <c r="DEQ3" s="240"/>
      <c r="DER3" s="240"/>
      <c r="DES3" s="240"/>
      <c r="DET3" s="240"/>
      <c r="DEU3" s="240"/>
      <c r="DEV3" s="240"/>
      <c r="DEW3" s="240"/>
      <c r="DEX3" s="240"/>
      <c r="DEY3" s="240"/>
      <c r="DEZ3" s="240"/>
      <c r="DFA3" s="240"/>
      <c r="DFB3" s="240"/>
      <c r="DFC3" s="240"/>
      <c r="DFD3" s="240"/>
      <c r="DFE3" s="240"/>
      <c r="DFF3" s="240"/>
      <c r="DFG3" s="240"/>
      <c r="DFH3" s="240"/>
      <c r="DFI3" s="240"/>
      <c r="DFJ3" s="240"/>
      <c r="DFK3" s="240"/>
      <c r="DFL3" s="240"/>
      <c r="DFM3" s="240"/>
      <c r="DFN3" s="240"/>
      <c r="DFO3" s="240"/>
      <c r="DFP3" s="240"/>
      <c r="DFQ3" s="240"/>
      <c r="DFR3" s="240"/>
      <c r="DFS3" s="240"/>
      <c r="DFT3" s="240"/>
      <c r="DFU3" s="240"/>
      <c r="DFV3" s="240"/>
      <c r="DFW3" s="240"/>
      <c r="DFX3" s="240"/>
      <c r="DFY3" s="240"/>
      <c r="DFZ3" s="240"/>
      <c r="DGA3" s="240"/>
      <c r="DGB3" s="240"/>
      <c r="DGC3" s="240"/>
      <c r="DGD3" s="240"/>
      <c r="DGE3" s="240"/>
      <c r="DGF3" s="240"/>
      <c r="DGG3" s="240"/>
      <c r="DGH3" s="240"/>
      <c r="DGI3" s="240"/>
      <c r="DGJ3" s="240"/>
      <c r="DGK3" s="240"/>
      <c r="DGL3" s="240"/>
      <c r="DGM3" s="240"/>
      <c r="DGN3" s="240"/>
      <c r="DGO3" s="240"/>
      <c r="DGP3" s="240"/>
      <c r="DGQ3" s="240"/>
      <c r="DGR3" s="240"/>
      <c r="DGS3" s="240"/>
      <c r="DGT3" s="240"/>
      <c r="DGU3" s="240"/>
      <c r="DGV3" s="240"/>
      <c r="DGW3" s="240"/>
      <c r="DGX3" s="240"/>
      <c r="DGY3" s="240"/>
      <c r="DGZ3" s="240"/>
      <c r="DHA3" s="240"/>
      <c r="DHB3" s="240"/>
      <c r="DHC3" s="240"/>
      <c r="DHD3" s="240"/>
      <c r="DHE3" s="240"/>
      <c r="DHF3" s="240"/>
      <c r="DHG3" s="240"/>
      <c r="DHH3" s="240"/>
      <c r="DHI3" s="240"/>
      <c r="DHJ3" s="240"/>
      <c r="DHK3" s="240"/>
      <c r="DHL3" s="240"/>
      <c r="DHM3" s="240"/>
      <c r="DHN3" s="240"/>
      <c r="DHO3" s="240"/>
      <c r="DHP3" s="240"/>
      <c r="DHQ3" s="240"/>
      <c r="DHR3" s="240"/>
      <c r="DHS3" s="240"/>
      <c r="DHT3" s="240"/>
      <c r="DHU3" s="240"/>
      <c r="DHV3" s="240"/>
      <c r="DHW3" s="240"/>
      <c r="DHX3" s="240"/>
      <c r="DHY3" s="240"/>
      <c r="DHZ3" s="240"/>
      <c r="DIA3" s="240"/>
      <c r="DIB3" s="240"/>
      <c r="DIC3" s="240"/>
      <c r="DID3" s="240"/>
      <c r="DIE3" s="240"/>
      <c r="DIF3" s="240"/>
      <c r="DIG3" s="240"/>
      <c r="DIH3" s="240"/>
      <c r="DII3" s="240"/>
      <c r="DIJ3" s="240"/>
      <c r="DIK3" s="240"/>
      <c r="DIL3" s="240"/>
      <c r="DIM3" s="240"/>
      <c r="DIN3" s="240"/>
      <c r="DIO3" s="240"/>
      <c r="DIP3" s="240"/>
      <c r="DIQ3" s="240"/>
      <c r="DIR3" s="240"/>
      <c r="DIS3" s="240"/>
      <c r="DIT3" s="240"/>
      <c r="DIU3" s="240"/>
      <c r="DIV3" s="240"/>
      <c r="DIW3" s="240"/>
      <c r="DIX3" s="240"/>
      <c r="DIY3" s="240"/>
      <c r="DIZ3" s="240"/>
      <c r="DJA3" s="240"/>
      <c r="DJB3" s="240"/>
      <c r="DJC3" s="240"/>
      <c r="DJD3" s="240"/>
      <c r="DJE3" s="240"/>
      <c r="DJF3" s="240"/>
      <c r="DJG3" s="240"/>
      <c r="DJH3" s="240"/>
      <c r="DJI3" s="240"/>
      <c r="DJJ3" s="240"/>
      <c r="DJK3" s="240"/>
      <c r="DJL3" s="240"/>
      <c r="DJM3" s="240"/>
      <c r="DJN3" s="240"/>
      <c r="DJO3" s="240"/>
      <c r="DJP3" s="240"/>
      <c r="DJQ3" s="240"/>
      <c r="DJR3" s="240"/>
      <c r="DJS3" s="240"/>
      <c r="DJT3" s="240"/>
      <c r="DJU3" s="240"/>
      <c r="DJV3" s="240"/>
      <c r="DJW3" s="240"/>
      <c r="DJX3" s="240"/>
      <c r="DJY3" s="240"/>
      <c r="DJZ3" s="240"/>
      <c r="DKA3" s="240"/>
      <c r="DKB3" s="240"/>
      <c r="DKC3" s="240"/>
      <c r="DKD3" s="240"/>
      <c r="DKE3" s="240"/>
      <c r="DKF3" s="240"/>
      <c r="DKG3" s="240"/>
      <c r="DKH3" s="240"/>
      <c r="DKI3" s="240"/>
      <c r="DKJ3" s="240"/>
      <c r="DKK3" s="240"/>
      <c r="DKL3" s="240"/>
      <c r="DKM3" s="240"/>
      <c r="DKN3" s="240"/>
      <c r="DKO3" s="240"/>
      <c r="DKP3" s="240"/>
      <c r="DKQ3" s="240"/>
      <c r="DKR3" s="240"/>
      <c r="DKS3" s="240"/>
      <c r="DKT3" s="240"/>
      <c r="DKU3" s="240"/>
      <c r="DKV3" s="240"/>
      <c r="DKW3" s="240"/>
      <c r="DKX3" s="240"/>
      <c r="DKY3" s="240"/>
      <c r="DKZ3" s="240"/>
      <c r="DLA3" s="240"/>
      <c r="DLB3" s="240"/>
      <c r="DLC3" s="240"/>
      <c r="DLD3" s="240"/>
      <c r="DLE3" s="240"/>
      <c r="DLF3" s="240"/>
      <c r="DLG3" s="240"/>
      <c r="DLH3" s="240"/>
      <c r="DLI3" s="240"/>
      <c r="DLJ3" s="240"/>
      <c r="DLK3" s="240"/>
      <c r="DLL3" s="240"/>
      <c r="DLM3" s="240"/>
      <c r="DLN3" s="240"/>
      <c r="DLO3" s="240"/>
      <c r="DLP3" s="240"/>
      <c r="DLQ3" s="240"/>
      <c r="DLR3" s="240"/>
      <c r="DLS3" s="240"/>
      <c r="DLT3" s="240"/>
      <c r="DLU3" s="240"/>
      <c r="DLV3" s="240"/>
      <c r="DLW3" s="240"/>
      <c r="DLX3" s="240"/>
      <c r="DLY3" s="240"/>
      <c r="DLZ3" s="240"/>
      <c r="DMA3" s="240"/>
      <c r="DMB3" s="240"/>
      <c r="DMC3" s="240"/>
      <c r="DMD3" s="240"/>
      <c r="DME3" s="240"/>
      <c r="DMF3" s="240"/>
      <c r="DMG3" s="240"/>
      <c r="DMH3" s="240"/>
      <c r="DMI3" s="240"/>
      <c r="DMJ3" s="240"/>
      <c r="DMK3" s="240"/>
      <c r="DML3" s="240"/>
      <c r="DMM3" s="240"/>
      <c r="DMN3" s="240"/>
      <c r="DMO3" s="240"/>
      <c r="DMP3" s="240"/>
      <c r="DMQ3" s="240"/>
      <c r="DMR3" s="240"/>
      <c r="DMS3" s="240"/>
      <c r="DMT3" s="240"/>
      <c r="DMU3" s="240"/>
      <c r="DMV3" s="240"/>
      <c r="DMW3" s="240"/>
      <c r="DMX3" s="240"/>
      <c r="DMY3" s="240"/>
      <c r="DMZ3" s="240"/>
      <c r="DNA3" s="240"/>
      <c r="DNB3" s="240"/>
      <c r="DNC3" s="240"/>
      <c r="DND3" s="240"/>
      <c r="DNE3" s="240"/>
      <c r="DNF3" s="240"/>
      <c r="DNG3" s="240"/>
      <c r="DNH3" s="240"/>
      <c r="DNI3" s="240"/>
      <c r="DNJ3" s="240"/>
      <c r="DNK3" s="240"/>
      <c r="DNL3" s="240"/>
      <c r="DNM3" s="240"/>
      <c r="DNN3" s="240"/>
      <c r="DNO3" s="240"/>
      <c r="DNP3" s="240"/>
      <c r="DNQ3" s="240"/>
      <c r="DNR3" s="240"/>
      <c r="DNS3" s="240"/>
      <c r="DNT3" s="240"/>
      <c r="DNU3" s="240"/>
      <c r="DNV3" s="240"/>
      <c r="DNW3" s="240"/>
      <c r="DNX3" s="240"/>
      <c r="DNY3" s="240"/>
      <c r="DNZ3" s="240"/>
      <c r="DOA3" s="240"/>
      <c r="DOB3" s="240"/>
      <c r="DOC3" s="240"/>
      <c r="DOD3" s="240"/>
      <c r="DOE3" s="240"/>
      <c r="DOF3" s="240"/>
      <c r="DOG3" s="240"/>
      <c r="DOH3" s="240"/>
      <c r="DOI3" s="240"/>
      <c r="DOJ3" s="240"/>
      <c r="DOK3" s="240"/>
      <c r="DOL3" s="240"/>
      <c r="DOM3" s="240"/>
      <c r="DON3" s="240"/>
      <c r="DOO3" s="240"/>
      <c r="DOP3" s="240"/>
      <c r="DOQ3" s="240"/>
      <c r="DOR3" s="240"/>
      <c r="DOS3" s="240"/>
      <c r="DOT3" s="240"/>
      <c r="DOU3" s="240"/>
      <c r="DOV3" s="240"/>
      <c r="DOW3" s="240"/>
      <c r="DOX3" s="240"/>
      <c r="DOY3" s="240"/>
      <c r="DOZ3" s="240"/>
      <c r="DPA3" s="240"/>
      <c r="DPB3" s="240"/>
      <c r="DPC3" s="240"/>
      <c r="DPD3" s="240"/>
      <c r="DPE3" s="240"/>
      <c r="DPF3" s="240"/>
      <c r="DPG3" s="240"/>
      <c r="DPH3" s="240"/>
      <c r="DPI3" s="240"/>
      <c r="DPJ3" s="240"/>
      <c r="DPK3" s="240"/>
      <c r="DPL3" s="240"/>
      <c r="DPM3" s="240"/>
      <c r="DPN3" s="240"/>
      <c r="DPO3" s="240"/>
      <c r="DPP3" s="240"/>
      <c r="DPQ3" s="240"/>
      <c r="DPR3" s="240"/>
      <c r="DPS3" s="240"/>
      <c r="DPT3" s="240"/>
      <c r="DPU3" s="240"/>
      <c r="DPV3" s="240"/>
      <c r="DPW3" s="240"/>
      <c r="DPX3" s="240"/>
      <c r="DPY3" s="240"/>
      <c r="DPZ3" s="240"/>
      <c r="DQA3" s="240"/>
      <c r="DQB3" s="240"/>
      <c r="DQC3" s="240"/>
      <c r="DQD3" s="240"/>
      <c r="DQE3" s="240"/>
      <c r="DQF3" s="240"/>
      <c r="DQG3" s="240"/>
      <c r="DQH3" s="240"/>
      <c r="DQI3" s="240"/>
      <c r="DQJ3" s="240"/>
      <c r="DQK3" s="240"/>
      <c r="DQL3" s="240"/>
      <c r="DQM3" s="240"/>
      <c r="DQN3" s="240"/>
      <c r="DQO3" s="240"/>
      <c r="DQP3" s="240"/>
      <c r="DQQ3" s="240"/>
      <c r="DQR3" s="240"/>
      <c r="DQS3" s="240"/>
      <c r="DQT3" s="240"/>
      <c r="DQU3" s="240"/>
      <c r="DQV3" s="240"/>
      <c r="DQW3" s="240"/>
      <c r="DQX3" s="240"/>
      <c r="DQY3" s="240"/>
      <c r="DQZ3" s="240"/>
      <c r="DRA3" s="240"/>
      <c r="DRB3" s="240"/>
      <c r="DRC3" s="240"/>
      <c r="DRD3" s="240"/>
      <c r="DRE3" s="240"/>
      <c r="DRF3" s="240"/>
      <c r="DRG3" s="240"/>
      <c r="DRH3" s="240"/>
      <c r="DRI3" s="240"/>
      <c r="DRJ3" s="240"/>
      <c r="DRK3" s="240"/>
      <c r="DRL3" s="240"/>
      <c r="DRM3" s="240"/>
      <c r="DRN3" s="240"/>
      <c r="DRO3" s="240"/>
      <c r="DRP3" s="240"/>
      <c r="DRQ3" s="240"/>
      <c r="DRR3" s="240"/>
      <c r="DRS3" s="240"/>
      <c r="DRT3" s="240"/>
      <c r="DRU3" s="240"/>
      <c r="DRV3" s="240"/>
      <c r="DRW3" s="240"/>
      <c r="DRX3" s="240"/>
      <c r="DRY3" s="240"/>
      <c r="DRZ3" s="240"/>
      <c r="DSA3" s="240"/>
      <c r="DSB3" s="240"/>
      <c r="DSC3" s="240"/>
      <c r="DSD3" s="240"/>
      <c r="DSE3" s="240"/>
      <c r="DSF3" s="240"/>
      <c r="DSG3" s="240"/>
      <c r="DSH3" s="240"/>
      <c r="DSI3" s="240"/>
      <c r="DSJ3" s="240"/>
      <c r="DSK3" s="240"/>
      <c r="DSL3" s="240"/>
      <c r="DSM3" s="240"/>
      <c r="DSN3" s="240"/>
      <c r="DSO3" s="240"/>
      <c r="DSP3" s="240"/>
      <c r="DSQ3" s="240"/>
      <c r="DSR3" s="240"/>
      <c r="DSS3" s="240"/>
      <c r="DST3" s="240"/>
      <c r="DSU3" s="240"/>
      <c r="DSV3" s="240"/>
      <c r="DSW3" s="240"/>
      <c r="DSX3" s="240"/>
      <c r="DSY3" s="240"/>
      <c r="DSZ3" s="240"/>
      <c r="DTA3" s="240"/>
      <c r="DTB3" s="240"/>
      <c r="DTC3" s="240"/>
      <c r="DTD3" s="240"/>
      <c r="DTE3" s="240"/>
      <c r="DTF3" s="240"/>
      <c r="DTG3" s="240"/>
      <c r="DTH3" s="240"/>
      <c r="DTI3" s="240"/>
      <c r="DTJ3" s="240"/>
      <c r="DTK3" s="240"/>
      <c r="DTL3" s="240"/>
      <c r="DTM3" s="240"/>
      <c r="DTN3" s="240"/>
      <c r="DTO3" s="240"/>
      <c r="DTP3" s="240"/>
      <c r="DTQ3" s="240"/>
      <c r="DTR3" s="240"/>
      <c r="DTS3" s="240"/>
      <c r="DTT3" s="240"/>
      <c r="DTU3" s="240"/>
      <c r="DTV3" s="240"/>
      <c r="DTW3" s="240"/>
      <c r="DTX3" s="240"/>
      <c r="DTY3" s="240"/>
      <c r="DTZ3" s="240"/>
      <c r="DUA3" s="240"/>
      <c r="DUB3" s="240"/>
      <c r="DUC3" s="240"/>
      <c r="DUD3" s="240"/>
      <c r="DUE3" s="240"/>
      <c r="DUF3" s="240"/>
      <c r="DUG3" s="240"/>
      <c r="DUH3" s="240"/>
      <c r="DUI3" s="240"/>
      <c r="DUJ3" s="240"/>
      <c r="DUK3" s="240"/>
      <c r="DUL3" s="240"/>
      <c r="DUM3" s="240"/>
      <c r="DUN3" s="240"/>
      <c r="DUO3" s="240"/>
      <c r="DUP3" s="240"/>
      <c r="DUQ3" s="240"/>
      <c r="DUR3" s="240"/>
      <c r="DUS3" s="240"/>
      <c r="DUT3" s="240"/>
      <c r="DUU3" s="240"/>
      <c r="DUV3" s="240"/>
      <c r="DUW3" s="240"/>
      <c r="DUX3" s="240"/>
      <c r="DUY3" s="240"/>
      <c r="DUZ3" s="240"/>
      <c r="DVA3" s="240"/>
      <c r="DVB3" s="240"/>
      <c r="DVC3" s="240"/>
      <c r="DVD3" s="240"/>
      <c r="DVE3" s="240"/>
      <c r="DVF3" s="240"/>
      <c r="DVG3" s="240"/>
      <c r="DVH3" s="240"/>
      <c r="DVI3" s="240"/>
      <c r="DVJ3" s="240"/>
      <c r="DVK3" s="240"/>
      <c r="DVL3" s="240"/>
      <c r="DVM3" s="240"/>
      <c r="DVN3" s="240"/>
      <c r="DVO3" s="240"/>
      <c r="DVP3" s="240"/>
      <c r="DVQ3" s="240"/>
      <c r="DVR3" s="240"/>
      <c r="DVS3" s="240"/>
      <c r="DVT3" s="240"/>
      <c r="DVU3" s="240"/>
      <c r="DVV3" s="240"/>
      <c r="DVW3" s="240"/>
      <c r="DVX3" s="240"/>
      <c r="DVY3" s="240"/>
      <c r="DVZ3" s="240"/>
      <c r="DWA3" s="240"/>
      <c r="DWB3" s="240"/>
      <c r="DWC3" s="240"/>
      <c r="DWD3" s="240"/>
      <c r="DWE3" s="240"/>
      <c r="DWF3" s="240"/>
      <c r="DWG3" s="240"/>
      <c r="DWH3" s="240"/>
      <c r="DWI3" s="240"/>
      <c r="DWJ3" s="240"/>
      <c r="DWK3" s="240"/>
      <c r="DWL3" s="240"/>
      <c r="DWM3" s="240"/>
      <c r="DWN3" s="240"/>
      <c r="DWO3" s="240"/>
      <c r="DWP3" s="240"/>
      <c r="DWQ3" s="240"/>
      <c r="DWR3" s="240"/>
      <c r="DWS3" s="240"/>
      <c r="DWT3" s="240"/>
      <c r="DWU3" s="240"/>
      <c r="DWV3" s="240"/>
      <c r="DWW3" s="240"/>
      <c r="DWX3" s="240"/>
      <c r="DWY3" s="240"/>
      <c r="DWZ3" s="240"/>
      <c r="DXA3" s="240"/>
      <c r="DXB3" s="240"/>
      <c r="DXC3" s="240"/>
      <c r="DXD3" s="240"/>
      <c r="DXE3" s="240"/>
      <c r="DXF3" s="240"/>
      <c r="DXG3" s="240"/>
      <c r="DXH3" s="240"/>
      <c r="DXI3" s="240"/>
      <c r="DXJ3" s="240"/>
      <c r="DXK3" s="240"/>
      <c r="DXL3" s="240"/>
      <c r="DXM3" s="240"/>
      <c r="DXN3" s="240"/>
      <c r="DXO3" s="240"/>
      <c r="DXP3" s="240"/>
      <c r="DXQ3" s="240"/>
      <c r="DXR3" s="240"/>
      <c r="DXS3" s="240"/>
      <c r="DXT3" s="240"/>
      <c r="DXU3" s="240"/>
      <c r="DXV3" s="240"/>
      <c r="DXW3" s="240"/>
      <c r="DXX3" s="240"/>
      <c r="DXY3" s="240"/>
      <c r="DXZ3" s="240"/>
      <c r="DYA3" s="240"/>
      <c r="DYB3" s="240"/>
      <c r="DYC3" s="240"/>
      <c r="DYD3" s="240"/>
      <c r="DYE3" s="240"/>
      <c r="DYF3" s="240"/>
      <c r="DYG3" s="240"/>
      <c r="DYH3" s="240"/>
      <c r="DYI3" s="240"/>
      <c r="DYJ3" s="240"/>
      <c r="DYK3" s="240"/>
      <c r="DYL3" s="240"/>
      <c r="DYM3" s="240"/>
      <c r="DYN3" s="240"/>
      <c r="DYO3" s="240"/>
      <c r="DYP3" s="240"/>
      <c r="DYQ3" s="240"/>
      <c r="DYR3" s="240"/>
      <c r="DYS3" s="240"/>
      <c r="DYT3" s="240"/>
      <c r="DYU3" s="240"/>
      <c r="DYV3" s="240"/>
      <c r="DYW3" s="240"/>
      <c r="DYX3" s="240"/>
      <c r="DYY3" s="240"/>
      <c r="DYZ3" s="240"/>
      <c r="DZA3" s="240"/>
      <c r="DZB3" s="240"/>
      <c r="DZC3" s="240"/>
      <c r="DZD3" s="240"/>
      <c r="DZE3" s="240"/>
      <c r="DZF3" s="240"/>
      <c r="DZG3" s="240"/>
      <c r="DZH3" s="240"/>
      <c r="DZI3" s="240"/>
      <c r="DZJ3" s="240"/>
      <c r="DZK3" s="240"/>
      <c r="DZL3" s="240"/>
      <c r="DZM3" s="240"/>
      <c r="DZN3" s="240"/>
      <c r="DZO3" s="240"/>
      <c r="DZP3" s="240"/>
      <c r="DZQ3" s="240"/>
      <c r="DZR3" s="240"/>
      <c r="DZS3" s="240"/>
      <c r="DZT3" s="240"/>
      <c r="DZU3" s="240"/>
      <c r="DZV3" s="240"/>
      <c r="DZW3" s="240"/>
      <c r="DZX3" s="240"/>
      <c r="DZY3" s="240"/>
      <c r="DZZ3" s="240"/>
      <c r="EAA3" s="240"/>
      <c r="EAB3" s="240"/>
      <c r="EAC3" s="240"/>
      <c r="EAD3" s="240"/>
      <c r="EAE3" s="240"/>
      <c r="EAF3" s="240"/>
      <c r="EAG3" s="240"/>
      <c r="EAH3" s="240"/>
      <c r="EAI3" s="240"/>
      <c r="EAJ3" s="240"/>
      <c r="EAK3" s="240"/>
      <c r="EAL3" s="240"/>
      <c r="EAM3" s="240"/>
      <c r="EAN3" s="240"/>
      <c r="EAO3" s="240"/>
      <c r="EAP3" s="240"/>
      <c r="EAQ3" s="240"/>
      <c r="EAR3" s="240"/>
      <c r="EAS3" s="240"/>
      <c r="EAT3" s="240"/>
      <c r="EAU3" s="240"/>
      <c r="EAV3" s="240"/>
      <c r="EAW3" s="240"/>
      <c r="EAX3" s="240"/>
      <c r="EAY3" s="240"/>
      <c r="EAZ3" s="240"/>
      <c r="EBA3" s="240"/>
      <c r="EBB3" s="240"/>
      <c r="EBC3" s="240"/>
      <c r="EBD3" s="240"/>
      <c r="EBE3" s="240"/>
      <c r="EBF3" s="240"/>
      <c r="EBG3" s="240"/>
      <c r="EBH3" s="240"/>
      <c r="EBI3" s="240"/>
      <c r="EBJ3" s="240"/>
      <c r="EBK3" s="240"/>
      <c r="EBL3" s="240"/>
      <c r="EBM3" s="240"/>
      <c r="EBN3" s="240"/>
      <c r="EBO3" s="240"/>
      <c r="EBP3" s="240"/>
      <c r="EBQ3" s="240"/>
      <c r="EBR3" s="240"/>
      <c r="EBS3" s="240"/>
      <c r="EBT3" s="240"/>
      <c r="EBU3" s="240"/>
      <c r="EBV3" s="240"/>
      <c r="EBW3" s="240"/>
      <c r="EBX3" s="240"/>
      <c r="EBY3" s="240"/>
      <c r="EBZ3" s="240"/>
      <c r="ECA3" s="240"/>
      <c r="ECB3" s="240"/>
      <c r="ECC3" s="240"/>
      <c r="ECD3" s="240"/>
      <c r="ECE3" s="240"/>
      <c r="ECF3" s="240"/>
      <c r="ECG3" s="240"/>
      <c r="ECH3" s="240"/>
      <c r="ECI3" s="240"/>
      <c r="ECJ3" s="240"/>
      <c r="ECK3" s="240"/>
      <c r="ECL3" s="240"/>
      <c r="ECM3" s="240"/>
      <c r="ECN3" s="240"/>
      <c r="ECO3" s="240"/>
      <c r="ECP3" s="240"/>
      <c r="ECQ3" s="240"/>
      <c r="ECR3" s="240"/>
      <c r="ECS3" s="240"/>
      <c r="ECT3" s="240"/>
      <c r="ECU3" s="240"/>
      <c r="ECV3" s="240"/>
      <c r="ECW3" s="240"/>
      <c r="ECX3" s="240"/>
      <c r="ECY3" s="240"/>
      <c r="ECZ3" s="240"/>
      <c r="EDA3" s="240"/>
      <c r="EDB3" s="240"/>
      <c r="EDC3" s="240"/>
      <c r="EDD3" s="240"/>
      <c r="EDE3" s="240"/>
      <c r="EDF3" s="240"/>
      <c r="EDG3" s="240"/>
      <c r="EDH3" s="240"/>
      <c r="EDI3" s="240"/>
      <c r="EDJ3" s="240"/>
      <c r="EDK3" s="240"/>
      <c r="EDL3" s="240"/>
      <c r="EDM3" s="240"/>
      <c r="EDN3" s="240"/>
      <c r="EDO3" s="240"/>
      <c r="EDP3" s="240"/>
      <c r="EDQ3" s="240"/>
      <c r="EDR3" s="240"/>
      <c r="EDS3" s="240"/>
      <c r="EDT3" s="240"/>
      <c r="EDU3" s="240"/>
      <c r="EDV3" s="240"/>
      <c r="EDW3" s="240"/>
      <c r="EDX3" s="240"/>
      <c r="EDY3" s="240"/>
      <c r="EDZ3" s="240"/>
      <c r="EEA3" s="240"/>
      <c r="EEB3" s="240"/>
      <c r="EEC3" s="240"/>
      <c r="EED3" s="240"/>
      <c r="EEE3" s="240"/>
      <c r="EEF3" s="240"/>
      <c r="EEG3" s="240"/>
      <c r="EEH3" s="240"/>
      <c r="EEI3" s="240"/>
      <c r="EEJ3" s="240"/>
      <c r="EEK3" s="240"/>
      <c r="EEL3" s="240"/>
      <c r="EEM3" s="240"/>
      <c r="EEN3" s="240"/>
      <c r="EEO3" s="240"/>
      <c r="EEP3" s="240"/>
      <c r="EEQ3" s="240"/>
      <c r="EER3" s="240"/>
      <c r="EES3" s="240"/>
      <c r="EET3" s="240"/>
      <c r="EEU3" s="240"/>
      <c r="EEV3" s="240"/>
      <c r="EEW3" s="240"/>
      <c r="EEX3" s="240"/>
      <c r="EEY3" s="240"/>
      <c r="EEZ3" s="240"/>
      <c r="EFA3" s="240"/>
      <c r="EFB3" s="240"/>
      <c r="EFC3" s="240"/>
      <c r="EFD3" s="240"/>
      <c r="EFE3" s="240"/>
      <c r="EFF3" s="240"/>
      <c r="EFG3" s="240"/>
      <c r="EFH3" s="240"/>
      <c r="EFI3" s="240"/>
      <c r="EFJ3" s="240"/>
      <c r="EFK3" s="240"/>
      <c r="EFL3" s="240"/>
      <c r="EFM3" s="240"/>
      <c r="EFN3" s="240"/>
      <c r="EFO3" s="240"/>
      <c r="EFP3" s="240"/>
      <c r="EFQ3" s="240"/>
      <c r="EFR3" s="240"/>
      <c r="EFS3" s="240"/>
      <c r="EFT3" s="240"/>
      <c r="EFU3" s="240"/>
      <c r="EFV3" s="240"/>
      <c r="EFW3" s="240"/>
      <c r="EFX3" s="240"/>
      <c r="EFY3" s="240"/>
      <c r="EFZ3" s="240"/>
      <c r="EGA3" s="240"/>
      <c r="EGB3" s="240"/>
      <c r="EGC3" s="240"/>
      <c r="EGD3" s="240"/>
      <c r="EGE3" s="240"/>
      <c r="EGF3" s="240"/>
      <c r="EGG3" s="240"/>
      <c r="EGH3" s="240"/>
      <c r="EGI3" s="240"/>
      <c r="EGJ3" s="240"/>
      <c r="EGK3" s="240"/>
      <c r="EGL3" s="240"/>
      <c r="EGM3" s="240"/>
      <c r="EGN3" s="240"/>
      <c r="EGO3" s="240"/>
      <c r="EGP3" s="240"/>
      <c r="EGQ3" s="240"/>
      <c r="EGR3" s="240"/>
      <c r="EGS3" s="240"/>
      <c r="EGT3" s="240"/>
      <c r="EGU3" s="240"/>
      <c r="EGV3" s="240"/>
      <c r="EGW3" s="240"/>
      <c r="EGX3" s="240"/>
      <c r="EGY3" s="240"/>
      <c r="EGZ3" s="240"/>
      <c r="EHA3" s="240"/>
      <c r="EHB3" s="240"/>
      <c r="EHC3" s="240"/>
      <c r="EHD3" s="240"/>
      <c r="EHE3" s="240"/>
      <c r="EHF3" s="240"/>
      <c r="EHG3" s="240"/>
      <c r="EHH3" s="240"/>
      <c r="EHI3" s="240"/>
      <c r="EHJ3" s="240"/>
      <c r="EHK3" s="240"/>
      <c r="EHL3" s="240"/>
      <c r="EHM3" s="240"/>
      <c r="EHN3" s="240"/>
      <c r="EHO3" s="240"/>
      <c r="EHP3" s="240"/>
      <c r="EHQ3" s="240"/>
      <c r="EHR3" s="240"/>
      <c r="EHS3" s="240"/>
      <c r="EHT3" s="240"/>
      <c r="EHU3" s="240"/>
      <c r="EHV3" s="240"/>
      <c r="EHW3" s="240"/>
      <c r="EHX3" s="240"/>
      <c r="EHY3" s="240"/>
      <c r="EHZ3" s="240"/>
      <c r="EIA3" s="240"/>
      <c r="EIB3" s="240"/>
      <c r="EIC3" s="240"/>
      <c r="EID3" s="240"/>
      <c r="EIE3" s="240"/>
      <c r="EIF3" s="240"/>
      <c r="EIG3" s="240"/>
      <c r="EIH3" s="240"/>
      <c r="EII3" s="240"/>
      <c r="EIJ3" s="240"/>
      <c r="EIK3" s="240"/>
      <c r="EIL3" s="240"/>
      <c r="EIM3" s="240"/>
      <c r="EIN3" s="240"/>
      <c r="EIO3" s="240"/>
      <c r="EIP3" s="240"/>
      <c r="EIQ3" s="240"/>
      <c r="EIR3" s="240"/>
      <c r="EIS3" s="240"/>
      <c r="EIT3" s="240"/>
      <c r="EIU3" s="240"/>
      <c r="EIV3" s="240"/>
      <c r="EIW3" s="240"/>
      <c r="EIX3" s="240"/>
      <c r="EIY3" s="240"/>
      <c r="EIZ3" s="240"/>
      <c r="EJA3" s="240"/>
      <c r="EJB3" s="240"/>
      <c r="EJC3" s="240"/>
      <c r="EJD3" s="240"/>
      <c r="EJE3" s="240"/>
      <c r="EJF3" s="240"/>
      <c r="EJG3" s="240"/>
      <c r="EJH3" s="240"/>
      <c r="EJI3" s="240"/>
      <c r="EJJ3" s="240"/>
      <c r="EJK3" s="240"/>
      <c r="EJL3" s="240"/>
      <c r="EJM3" s="240"/>
      <c r="EJN3" s="240"/>
      <c r="EJO3" s="240"/>
      <c r="EJP3" s="240"/>
      <c r="EJQ3" s="240"/>
      <c r="EJR3" s="240"/>
      <c r="EJS3" s="240"/>
      <c r="EJT3" s="240"/>
      <c r="EJU3" s="240"/>
      <c r="EJV3" s="240"/>
      <c r="EJW3" s="240"/>
      <c r="EJX3" s="240"/>
      <c r="EJY3" s="240"/>
      <c r="EJZ3" s="240"/>
      <c r="EKA3" s="240"/>
      <c r="EKB3" s="240"/>
      <c r="EKC3" s="240"/>
      <c r="EKD3" s="240"/>
      <c r="EKE3" s="240"/>
      <c r="EKF3" s="240"/>
      <c r="EKG3" s="240"/>
      <c r="EKH3" s="240"/>
      <c r="EKI3" s="240"/>
      <c r="EKJ3" s="240"/>
      <c r="EKK3" s="240"/>
      <c r="EKL3" s="240"/>
      <c r="EKM3" s="240"/>
      <c r="EKN3" s="240"/>
      <c r="EKO3" s="240"/>
      <c r="EKP3" s="240"/>
      <c r="EKQ3" s="240"/>
      <c r="EKR3" s="240"/>
      <c r="EKS3" s="240"/>
      <c r="EKT3" s="240"/>
      <c r="EKU3" s="240"/>
      <c r="EKV3" s="240"/>
      <c r="EKW3" s="240"/>
      <c r="EKX3" s="240"/>
      <c r="EKY3" s="240"/>
      <c r="EKZ3" s="240"/>
      <c r="ELA3" s="240"/>
      <c r="ELB3" s="240"/>
      <c r="ELC3" s="240"/>
      <c r="ELD3" s="240"/>
      <c r="ELE3" s="240"/>
      <c r="ELF3" s="240"/>
      <c r="ELG3" s="240"/>
      <c r="ELH3" s="240"/>
      <c r="ELI3" s="240"/>
      <c r="ELJ3" s="240"/>
      <c r="ELK3" s="240"/>
      <c r="ELL3" s="240"/>
      <c r="ELM3" s="240"/>
      <c r="ELN3" s="240"/>
      <c r="ELO3" s="240"/>
      <c r="ELP3" s="240"/>
      <c r="ELQ3" s="240"/>
      <c r="ELR3" s="240"/>
      <c r="ELS3" s="240"/>
      <c r="ELT3" s="240"/>
      <c r="ELU3" s="240"/>
      <c r="ELV3" s="240"/>
      <c r="ELW3" s="240"/>
      <c r="ELX3" s="240"/>
      <c r="ELY3" s="240"/>
      <c r="ELZ3" s="240"/>
      <c r="EMA3" s="240"/>
      <c r="EMB3" s="240"/>
      <c r="EMC3" s="240"/>
      <c r="EMD3" s="240"/>
      <c r="EME3" s="240"/>
      <c r="EMF3" s="240"/>
      <c r="EMG3" s="240"/>
      <c r="EMH3" s="240"/>
      <c r="EMI3" s="240"/>
      <c r="EMJ3" s="240"/>
      <c r="EMK3" s="240"/>
      <c r="EML3" s="240"/>
      <c r="EMM3" s="240"/>
      <c r="EMN3" s="240"/>
      <c r="EMO3" s="240"/>
      <c r="EMP3" s="240"/>
      <c r="EMQ3" s="240"/>
      <c r="EMR3" s="240"/>
      <c r="EMS3" s="240"/>
      <c r="EMT3" s="240"/>
      <c r="EMU3" s="240"/>
      <c r="EMV3" s="240"/>
      <c r="EMW3" s="240"/>
      <c r="EMX3" s="240"/>
      <c r="EMY3" s="240"/>
      <c r="EMZ3" s="240"/>
      <c r="ENA3" s="240"/>
      <c r="ENB3" s="240"/>
      <c r="ENC3" s="240"/>
      <c r="END3" s="240"/>
      <c r="ENE3" s="240"/>
      <c r="ENF3" s="240"/>
      <c r="ENG3" s="240"/>
      <c r="ENH3" s="240"/>
      <c r="ENI3" s="240"/>
      <c r="ENJ3" s="240"/>
      <c r="ENK3" s="240"/>
      <c r="ENL3" s="240"/>
      <c r="ENM3" s="240"/>
      <c r="ENN3" s="240"/>
      <c r="ENO3" s="240"/>
      <c r="ENP3" s="240"/>
      <c r="ENQ3" s="240"/>
      <c r="ENR3" s="240"/>
      <c r="ENS3" s="240"/>
      <c r="ENT3" s="240"/>
      <c r="ENU3" s="240"/>
      <c r="ENV3" s="240"/>
      <c r="ENW3" s="240"/>
      <c r="ENX3" s="240"/>
      <c r="ENY3" s="240"/>
      <c r="ENZ3" s="240"/>
      <c r="EOA3" s="240"/>
      <c r="EOB3" s="240"/>
      <c r="EOC3" s="240"/>
      <c r="EOD3" s="240"/>
      <c r="EOE3" s="240"/>
      <c r="EOF3" s="240"/>
      <c r="EOG3" s="240"/>
      <c r="EOH3" s="240"/>
      <c r="EOI3" s="240"/>
      <c r="EOJ3" s="240"/>
      <c r="EOK3" s="240"/>
      <c r="EOL3" s="240"/>
      <c r="EOM3" s="240"/>
      <c r="EON3" s="240"/>
      <c r="EOO3" s="240"/>
      <c r="EOP3" s="240"/>
      <c r="EOQ3" s="240"/>
      <c r="EOR3" s="240"/>
      <c r="EOS3" s="240"/>
      <c r="EOT3" s="240"/>
      <c r="EOU3" s="240"/>
      <c r="EOV3" s="240"/>
      <c r="EOW3" s="240"/>
      <c r="EOX3" s="240"/>
      <c r="EOY3" s="240"/>
      <c r="EOZ3" s="240"/>
      <c r="EPA3" s="240"/>
      <c r="EPB3" s="240"/>
      <c r="EPC3" s="240"/>
      <c r="EPD3" s="240"/>
      <c r="EPE3" s="240"/>
      <c r="EPF3" s="240"/>
      <c r="EPG3" s="240"/>
      <c r="EPH3" s="240"/>
      <c r="EPI3" s="240"/>
      <c r="EPJ3" s="240"/>
      <c r="EPK3" s="240"/>
      <c r="EPL3" s="240"/>
      <c r="EPM3" s="240"/>
      <c r="EPN3" s="240"/>
      <c r="EPO3" s="240"/>
      <c r="EPP3" s="240"/>
      <c r="EPQ3" s="240"/>
      <c r="EPR3" s="240"/>
      <c r="EPS3" s="240"/>
      <c r="EPT3" s="240"/>
      <c r="EPU3" s="240"/>
      <c r="EPV3" s="240"/>
      <c r="EPW3" s="240"/>
      <c r="EPX3" s="240"/>
      <c r="EPY3" s="240"/>
      <c r="EPZ3" s="240"/>
      <c r="EQA3" s="240"/>
      <c r="EQB3" s="240"/>
      <c r="EQC3" s="240"/>
      <c r="EQD3" s="240"/>
      <c r="EQE3" s="240"/>
      <c r="EQF3" s="240"/>
      <c r="EQG3" s="240"/>
      <c r="EQH3" s="240"/>
      <c r="EQI3" s="240"/>
      <c r="EQJ3" s="240"/>
      <c r="EQK3" s="240"/>
      <c r="EQL3" s="240"/>
      <c r="EQM3" s="240"/>
      <c r="EQN3" s="240"/>
      <c r="EQO3" s="240"/>
      <c r="EQP3" s="240"/>
      <c r="EQQ3" s="240"/>
      <c r="EQR3" s="240"/>
      <c r="EQS3" s="240"/>
      <c r="EQT3" s="240"/>
      <c r="EQU3" s="240"/>
      <c r="EQV3" s="240"/>
      <c r="EQW3" s="240"/>
      <c r="EQX3" s="240"/>
      <c r="EQY3" s="240"/>
      <c r="EQZ3" s="240"/>
      <c r="ERA3" s="240"/>
      <c r="ERB3" s="240"/>
      <c r="ERC3" s="240"/>
      <c r="ERD3" s="240"/>
      <c r="ERE3" s="240"/>
      <c r="ERF3" s="240"/>
      <c r="ERG3" s="240"/>
      <c r="ERH3" s="240"/>
      <c r="ERI3" s="240"/>
      <c r="ERJ3" s="240"/>
      <c r="ERK3" s="240"/>
      <c r="ERL3" s="240"/>
      <c r="ERM3" s="240"/>
      <c r="ERN3" s="240"/>
      <c r="ERO3" s="240"/>
      <c r="ERP3" s="240"/>
      <c r="ERQ3" s="240"/>
      <c r="ERR3" s="240"/>
      <c r="ERS3" s="240"/>
      <c r="ERT3" s="240"/>
      <c r="ERU3" s="240"/>
      <c r="ERV3" s="240"/>
      <c r="ERW3" s="240"/>
      <c r="ERX3" s="240"/>
      <c r="ERY3" s="240"/>
      <c r="ERZ3" s="240"/>
      <c r="ESA3" s="240"/>
      <c r="ESB3" s="240"/>
      <c r="ESC3" s="240"/>
      <c r="ESD3" s="240"/>
      <c r="ESE3" s="240"/>
      <c r="ESF3" s="240"/>
      <c r="ESG3" s="240"/>
      <c r="ESH3" s="240"/>
      <c r="ESI3" s="240"/>
      <c r="ESJ3" s="240"/>
      <c r="ESK3" s="240"/>
      <c r="ESL3" s="240"/>
      <c r="ESM3" s="240"/>
      <c r="ESN3" s="240"/>
      <c r="ESO3" s="240"/>
      <c r="ESP3" s="240"/>
      <c r="ESQ3" s="240"/>
      <c r="ESR3" s="240"/>
      <c r="ESS3" s="240"/>
      <c r="EST3" s="240"/>
      <c r="ESU3" s="240"/>
      <c r="ESV3" s="240"/>
      <c r="ESW3" s="240"/>
      <c r="ESX3" s="240"/>
      <c r="ESY3" s="240"/>
      <c r="ESZ3" s="240"/>
      <c r="ETA3" s="240"/>
      <c r="ETB3" s="240"/>
      <c r="ETC3" s="240"/>
      <c r="ETD3" s="240"/>
      <c r="ETE3" s="240"/>
      <c r="ETF3" s="240"/>
      <c r="ETG3" s="240"/>
      <c r="ETH3" s="240"/>
      <c r="ETI3" s="240"/>
      <c r="ETJ3" s="240"/>
      <c r="ETK3" s="240"/>
      <c r="ETL3" s="240"/>
      <c r="ETM3" s="240"/>
      <c r="ETN3" s="240"/>
      <c r="ETO3" s="240"/>
      <c r="ETP3" s="240"/>
      <c r="ETQ3" s="240"/>
      <c r="ETR3" s="240"/>
      <c r="ETS3" s="240"/>
      <c r="ETT3" s="240"/>
      <c r="ETU3" s="240"/>
      <c r="ETV3" s="240"/>
      <c r="ETW3" s="240"/>
      <c r="ETX3" s="240"/>
      <c r="ETY3" s="240"/>
      <c r="ETZ3" s="240"/>
      <c r="EUA3" s="240"/>
      <c r="EUB3" s="240"/>
      <c r="EUC3" s="240"/>
      <c r="EUD3" s="240"/>
      <c r="EUE3" s="240"/>
      <c r="EUF3" s="240"/>
      <c r="EUG3" s="240"/>
      <c r="EUH3" s="240"/>
      <c r="EUI3" s="240"/>
      <c r="EUJ3" s="240"/>
      <c r="EUK3" s="240"/>
      <c r="EUL3" s="240"/>
      <c r="EUM3" s="240"/>
      <c r="EUN3" s="240"/>
      <c r="EUO3" s="240"/>
      <c r="EUP3" s="240"/>
      <c r="EUQ3" s="240"/>
      <c r="EUR3" s="240"/>
      <c r="EUS3" s="240"/>
      <c r="EUT3" s="240"/>
      <c r="EUU3" s="240"/>
      <c r="EUV3" s="240"/>
      <c r="EUW3" s="240"/>
      <c r="EUX3" s="240"/>
      <c r="EUY3" s="240"/>
      <c r="EUZ3" s="240"/>
      <c r="EVA3" s="240"/>
      <c r="EVB3" s="240"/>
      <c r="EVC3" s="240"/>
      <c r="EVD3" s="240"/>
      <c r="EVE3" s="240"/>
      <c r="EVF3" s="240"/>
      <c r="EVG3" s="240"/>
      <c r="EVH3" s="240"/>
      <c r="EVI3" s="240"/>
      <c r="EVJ3" s="240"/>
      <c r="EVK3" s="240"/>
      <c r="EVL3" s="240"/>
      <c r="EVM3" s="240"/>
      <c r="EVN3" s="240"/>
      <c r="EVO3" s="240"/>
      <c r="EVP3" s="240"/>
      <c r="EVQ3" s="240"/>
      <c r="EVR3" s="240"/>
      <c r="EVS3" s="240"/>
      <c r="EVT3" s="240"/>
      <c r="EVU3" s="240"/>
      <c r="EVV3" s="240"/>
      <c r="EVW3" s="240"/>
      <c r="EVX3" s="240"/>
      <c r="EVY3" s="240"/>
      <c r="EVZ3" s="240"/>
      <c r="EWA3" s="240"/>
      <c r="EWB3" s="240"/>
      <c r="EWC3" s="240"/>
      <c r="EWD3" s="240"/>
      <c r="EWE3" s="240"/>
      <c r="EWF3" s="240"/>
      <c r="EWG3" s="240"/>
      <c r="EWH3" s="240"/>
      <c r="EWI3" s="240"/>
      <c r="EWJ3" s="240"/>
      <c r="EWK3" s="240"/>
      <c r="EWL3" s="240"/>
      <c r="EWM3" s="240"/>
      <c r="EWN3" s="240"/>
      <c r="EWO3" s="240"/>
      <c r="EWP3" s="240"/>
      <c r="EWQ3" s="240"/>
      <c r="EWR3" s="240"/>
      <c r="EWS3" s="240"/>
      <c r="EWT3" s="240"/>
      <c r="EWU3" s="240"/>
      <c r="EWV3" s="240"/>
      <c r="EWW3" s="240"/>
      <c r="EWX3" s="240"/>
      <c r="EWY3" s="240"/>
      <c r="EWZ3" s="240"/>
      <c r="EXA3" s="240"/>
      <c r="EXB3" s="240"/>
      <c r="EXC3" s="240"/>
      <c r="EXD3" s="240"/>
      <c r="EXE3" s="240"/>
      <c r="EXF3" s="240"/>
      <c r="EXG3" s="240"/>
      <c r="EXH3" s="240"/>
      <c r="EXI3" s="240"/>
      <c r="EXJ3" s="240"/>
      <c r="EXK3" s="240"/>
      <c r="EXL3" s="240"/>
      <c r="EXM3" s="240"/>
      <c r="EXN3" s="240"/>
      <c r="EXO3" s="240"/>
      <c r="EXP3" s="240"/>
      <c r="EXQ3" s="240"/>
      <c r="EXR3" s="240"/>
      <c r="EXS3" s="240"/>
      <c r="EXT3" s="240"/>
      <c r="EXU3" s="240"/>
      <c r="EXV3" s="240"/>
      <c r="EXW3" s="240"/>
      <c r="EXX3" s="240"/>
      <c r="EXY3" s="240"/>
      <c r="EXZ3" s="240"/>
      <c r="EYA3" s="240"/>
      <c r="EYB3" s="240"/>
      <c r="EYC3" s="240"/>
      <c r="EYD3" s="240"/>
      <c r="EYE3" s="240"/>
      <c r="EYF3" s="240"/>
      <c r="EYG3" s="240"/>
      <c r="EYH3" s="240"/>
      <c r="EYI3" s="240"/>
      <c r="EYJ3" s="240"/>
      <c r="EYK3" s="240"/>
      <c r="EYL3" s="240"/>
      <c r="EYM3" s="240"/>
      <c r="EYN3" s="240"/>
      <c r="EYO3" s="240"/>
      <c r="EYP3" s="240"/>
      <c r="EYQ3" s="240"/>
      <c r="EYR3" s="240"/>
      <c r="EYS3" s="240"/>
      <c r="EYT3" s="240"/>
      <c r="EYU3" s="240"/>
      <c r="EYV3" s="240"/>
      <c r="EYW3" s="240"/>
      <c r="EYX3" s="240"/>
      <c r="EYY3" s="240"/>
      <c r="EYZ3" s="240"/>
      <c r="EZA3" s="240"/>
      <c r="EZB3" s="240"/>
      <c r="EZC3" s="240"/>
      <c r="EZD3" s="240"/>
      <c r="EZE3" s="240"/>
      <c r="EZF3" s="240"/>
      <c r="EZG3" s="240"/>
      <c r="EZH3" s="240"/>
      <c r="EZI3" s="240"/>
      <c r="EZJ3" s="240"/>
      <c r="EZK3" s="240"/>
      <c r="EZL3" s="240"/>
      <c r="EZM3" s="240"/>
      <c r="EZN3" s="240"/>
      <c r="EZO3" s="240"/>
      <c r="EZP3" s="240"/>
      <c r="EZQ3" s="240"/>
      <c r="EZR3" s="240"/>
      <c r="EZS3" s="240"/>
      <c r="EZT3" s="240"/>
      <c r="EZU3" s="240"/>
      <c r="EZV3" s="240"/>
      <c r="EZW3" s="240"/>
      <c r="EZX3" s="240"/>
      <c r="EZY3" s="240"/>
      <c r="EZZ3" s="240"/>
      <c r="FAA3" s="240"/>
      <c r="FAB3" s="240"/>
      <c r="FAC3" s="240"/>
      <c r="FAD3" s="240"/>
      <c r="FAE3" s="240"/>
      <c r="FAF3" s="240"/>
      <c r="FAG3" s="240"/>
      <c r="FAH3" s="240"/>
      <c r="FAI3" s="240"/>
      <c r="FAJ3" s="240"/>
      <c r="FAK3" s="240"/>
      <c r="FAL3" s="240"/>
      <c r="FAM3" s="240"/>
      <c r="FAN3" s="240"/>
      <c r="FAO3" s="240"/>
      <c r="FAP3" s="240"/>
      <c r="FAQ3" s="240"/>
      <c r="FAR3" s="240"/>
      <c r="FAS3" s="240"/>
      <c r="FAT3" s="240"/>
      <c r="FAU3" s="240"/>
      <c r="FAV3" s="240"/>
      <c r="FAW3" s="240"/>
      <c r="FAX3" s="240"/>
      <c r="FAY3" s="240"/>
      <c r="FAZ3" s="240"/>
      <c r="FBA3" s="240"/>
      <c r="FBB3" s="240"/>
      <c r="FBC3" s="240"/>
      <c r="FBD3" s="240"/>
      <c r="FBE3" s="240"/>
      <c r="FBF3" s="240"/>
      <c r="FBG3" s="240"/>
      <c r="FBH3" s="240"/>
      <c r="FBI3" s="240"/>
      <c r="FBJ3" s="240"/>
      <c r="FBK3" s="240"/>
      <c r="FBL3" s="240"/>
      <c r="FBM3" s="240"/>
      <c r="FBN3" s="240"/>
      <c r="FBO3" s="240"/>
      <c r="FBP3" s="240"/>
      <c r="FBQ3" s="240"/>
      <c r="FBR3" s="240"/>
      <c r="FBS3" s="240"/>
      <c r="FBT3" s="240"/>
      <c r="FBU3" s="240"/>
      <c r="FBV3" s="240"/>
      <c r="FBW3" s="240"/>
      <c r="FBX3" s="240"/>
      <c r="FBY3" s="240"/>
      <c r="FBZ3" s="240"/>
      <c r="FCA3" s="240"/>
      <c r="FCB3" s="240"/>
      <c r="FCC3" s="240"/>
      <c r="FCD3" s="240"/>
      <c r="FCE3" s="240"/>
      <c r="FCF3" s="240"/>
      <c r="FCG3" s="240"/>
      <c r="FCH3" s="240"/>
      <c r="FCI3" s="240"/>
      <c r="FCJ3" s="240"/>
      <c r="FCK3" s="240"/>
      <c r="FCL3" s="240"/>
      <c r="FCM3" s="240"/>
      <c r="FCN3" s="240"/>
      <c r="FCO3" s="240"/>
      <c r="FCP3" s="240"/>
      <c r="FCQ3" s="240"/>
      <c r="FCR3" s="240"/>
      <c r="FCS3" s="240"/>
      <c r="FCT3" s="240"/>
      <c r="FCU3" s="240"/>
      <c r="FCV3" s="240"/>
      <c r="FCW3" s="240"/>
      <c r="FCX3" s="240"/>
      <c r="FCY3" s="240"/>
      <c r="FCZ3" s="240"/>
      <c r="FDA3" s="240"/>
      <c r="FDB3" s="240"/>
      <c r="FDC3" s="240"/>
      <c r="FDD3" s="240"/>
      <c r="FDE3" s="240"/>
      <c r="FDF3" s="240"/>
      <c r="FDG3" s="240"/>
      <c r="FDH3" s="240"/>
      <c r="FDI3" s="240"/>
      <c r="FDJ3" s="240"/>
      <c r="FDK3" s="240"/>
      <c r="FDL3" s="240"/>
      <c r="FDM3" s="240"/>
      <c r="FDN3" s="240"/>
      <c r="FDO3" s="240"/>
      <c r="FDP3" s="240"/>
      <c r="FDQ3" s="240"/>
      <c r="FDR3" s="240"/>
      <c r="FDS3" s="240"/>
      <c r="FDT3" s="240"/>
      <c r="FDU3" s="240"/>
      <c r="FDV3" s="240"/>
      <c r="FDW3" s="240"/>
      <c r="FDX3" s="240"/>
      <c r="FDY3" s="240"/>
      <c r="FDZ3" s="240"/>
      <c r="FEA3" s="240"/>
      <c r="FEB3" s="240"/>
      <c r="FEC3" s="240"/>
      <c r="FED3" s="240"/>
      <c r="FEE3" s="240"/>
      <c r="FEF3" s="240"/>
      <c r="FEG3" s="240"/>
      <c r="FEH3" s="240"/>
      <c r="FEI3" s="240"/>
      <c r="FEJ3" s="240"/>
      <c r="FEK3" s="240"/>
      <c r="FEL3" s="240"/>
      <c r="FEM3" s="240"/>
      <c r="FEN3" s="240"/>
      <c r="FEO3" s="240"/>
      <c r="FEP3" s="240"/>
      <c r="FEQ3" s="240"/>
      <c r="FER3" s="240"/>
      <c r="FES3" s="240"/>
      <c r="FET3" s="240"/>
      <c r="FEU3" s="240"/>
      <c r="FEV3" s="240"/>
      <c r="FEW3" s="240"/>
      <c r="FEX3" s="240"/>
      <c r="FEY3" s="240"/>
      <c r="FEZ3" s="240"/>
      <c r="FFA3" s="240"/>
      <c r="FFB3" s="240"/>
      <c r="FFC3" s="240"/>
      <c r="FFD3" s="240"/>
      <c r="FFE3" s="240"/>
      <c r="FFF3" s="240"/>
      <c r="FFG3" s="240"/>
      <c r="FFH3" s="240"/>
      <c r="FFI3" s="240"/>
      <c r="FFJ3" s="240"/>
      <c r="FFK3" s="240"/>
      <c r="FFL3" s="240"/>
      <c r="FFM3" s="240"/>
      <c r="FFN3" s="240"/>
      <c r="FFO3" s="240"/>
      <c r="FFP3" s="240"/>
      <c r="FFQ3" s="240"/>
      <c r="FFR3" s="240"/>
      <c r="FFS3" s="240"/>
      <c r="FFT3" s="240"/>
      <c r="FFU3" s="240"/>
      <c r="FFV3" s="240"/>
      <c r="FFW3" s="240"/>
      <c r="FFX3" s="240"/>
      <c r="FFY3" s="240"/>
      <c r="FFZ3" s="240"/>
      <c r="FGA3" s="240"/>
      <c r="FGB3" s="240"/>
      <c r="FGC3" s="240"/>
      <c r="FGD3" s="240"/>
      <c r="FGE3" s="240"/>
      <c r="FGF3" s="240"/>
      <c r="FGG3" s="240"/>
      <c r="FGH3" s="240"/>
      <c r="FGI3" s="240"/>
      <c r="FGJ3" s="240"/>
      <c r="FGK3" s="240"/>
      <c r="FGL3" s="240"/>
      <c r="FGM3" s="240"/>
      <c r="FGN3" s="240"/>
      <c r="FGO3" s="240"/>
      <c r="FGP3" s="240"/>
      <c r="FGQ3" s="240"/>
      <c r="FGR3" s="240"/>
      <c r="FGS3" s="240"/>
      <c r="FGT3" s="240"/>
      <c r="FGU3" s="240"/>
      <c r="FGV3" s="240"/>
      <c r="FGW3" s="240"/>
      <c r="FGX3" s="240"/>
      <c r="FGY3" s="240"/>
      <c r="FGZ3" s="240"/>
      <c r="FHA3" s="240"/>
      <c r="FHB3" s="240"/>
      <c r="FHC3" s="240"/>
      <c r="FHD3" s="240"/>
      <c r="FHE3" s="240"/>
      <c r="FHF3" s="240"/>
      <c r="FHG3" s="240"/>
      <c r="FHH3" s="240"/>
      <c r="FHI3" s="240"/>
      <c r="FHJ3" s="240"/>
      <c r="FHK3" s="240"/>
      <c r="FHL3" s="240"/>
      <c r="FHM3" s="240"/>
      <c r="FHN3" s="240"/>
      <c r="FHO3" s="240"/>
      <c r="FHP3" s="240"/>
      <c r="FHQ3" s="240"/>
      <c r="FHR3" s="240"/>
      <c r="FHS3" s="240"/>
      <c r="FHT3" s="240"/>
      <c r="FHU3" s="240"/>
      <c r="FHV3" s="240"/>
      <c r="FHW3" s="240"/>
      <c r="FHX3" s="240"/>
      <c r="FHY3" s="240"/>
      <c r="FHZ3" s="240"/>
      <c r="FIA3" s="240"/>
      <c r="FIB3" s="240"/>
      <c r="FIC3" s="240"/>
      <c r="FID3" s="240"/>
      <c r="FIE3" s="240"/>
      <c r="FIF3" s="240"/>
      <c r="FIG3" s="240"/>
      <c r="FIH3" s="240"/>
      <c r="FII3" s="240"/>
      <c r="FIJ3" s="240"/>
      <c r="FIK3" s="240"/>
      <c r="FIL3" s="240"/>
      <c r="FIM3" s="240"/>
      <c r="FIN3" s="240"/>
      <c r="FIO3" s="240"/>
      <c r="FIP3" s="240"/>
      <c r="FIQ3" s="240"/>
      <c r="FIR3" s="240"/>
      <c r="FIS3" s="240"/>
      <c r="FIT3" s="240"/>
      <c r="FIU3" s="240"/>
      <c r="FIV3" s="240"/>
      <c r="FIW3" s="240"/>
      <c r="FIX3" s="240"/>
      <c r="FIY3" s="240"/>
      <c r="FIZ3" s="240"/>
      <c r="FJA3" s="240"/>
      <c r="FJB3" s="240"/>
      <c r="FJC3" s="240"/>
      <c r="FJD3" s="240"/>
      <c r="FJE3" s="240"/>
      <c r="FJF3" s="240"/>
      <c r="FJG3" s="240"/>
      <c r="FJH3" s="240"/>
      <c r="FJI3" s="240"/>
      <c r="FJJ3" s="240"/>
      <c r="FJK3" s="240"/>
      <c r="FJL3" s="240"/>
      <c r="FJM3" s="240"/>
      <c r="FJN3" s="240"/>
      <c r="FJO3" s="240"/>
      <c r="FJP3" s="240"/>
      <c r="FJQ3" s="240"/>
      <c r="FJR3" s="240"/>
      <c r="FJS3" s="240"/>
      <c r="FJT3" s="240"/>
      <c r="FJU3" s="240"/>
      <c r="FJV3" s="240"/>
      <c r="FJW3" s="240"/>
      <c r="FJX3" s="240"/>
      <c r="FJY3" s="240"/>
      <c r="FJZ3" s="240"/>
      <c r="FKA3" s="240"/>
      <c r="FKB3" s="240"/>
      <c r="FKC3" s="240"/>
      <c r="FKD3" s="240"/>
      <c r="FKE3" s="240"/>
      <c r="FKF3" s="240"/>
      <c r="FKG3" s="240"/>
      <c r="FKH3" s="240"/>
      <c r="FKI3" s="240"/>
      <c r="FKJ3" s="240"/>
      <c r="FKK3" s="240"/>
      <c r="FKL3" s="240"/>
      <c r="FKM3" s="240"/>
      <c r="FKN3" s="240"/>
      <c r="FKO3" s="240"/>
      <c r="FKP3" s="240"/>
      <c r="FKQ3" s="240"/>
      <c r="FKR3" s="240"/>
      <c r="FKS3" s="240"/>
      <c r="FKT3" s="240"/>
      <c r="FKU3" s="240"/>
      <c r="FKV3" s="240"/>
      <c r="FKW3" s="240"/>
      <c r="FKX3" s="240"/>
      <c r="FKY3" s="240"/>
      <c r="FKZ3" s="240"/>
      <c r="FLA3" s="240"/>
      <c r="FLB3" s="240"/>
      <c r="FLC3" s="240"/>
      <c r="FLD3" s="240"/>
      <c r="FLE3" s="240"/>
      <c r="FLF3" s="240"/>
      <c r="FLG3" s="240"/>
      <c r="FLH3" s="240"/>
      <c r="FLI3" s="240"/>
      <c r="FLJ3" s="240"/>
      <c r="FLK3" s="240"/>
      <c r="FLL3" s="240"/>
      <c r="FLM3" s="240"/>
      <c r="FLN3" s="240"/>
      <c r="FLO3" s="240"/>
      <c r="FLP3" s="240"/>
      <c r="FLQ3" s="240"/>
      <c r="FLR3" s="240"/>
      <c r="FLS3" s="240"/>
      <c r="FLT3" s="240"/>
      <c r="FLU3" s="240"/>
      <c r="FLV3" s="240"/>
      <c r="FLW3" s="240"/>
      <c r="FLX3" s="240"/>
      <c r="FLY3" s="240"/>
      <c r="FLZ3" s="240"/>
      <c r="FMA3" s="240"/>
      <c r="FMB3" s="240"/>
      <c r="FMC3" s="240"/>
      <c r="FMD3" s="240"/>
      <c r="FME3" s="240"/>
      <c r="FMF3" s="240"/>
      <c r="FMG3" s="240"/>
      <c r="FMH3" s="240"/>
      <c r="FMI3" s="240"/>
      <c r="FMJ3" s="240"/>
      <c r="FMK3" s="240"/>
      <c r="FML3" s="240"/>
      <c r="FMM3" s="240"/>
      <c r="FMN3" s="240"/>
      <c r="FMO3" s="240"/>
      <c r="FMP3" s="240"/>
      <c r="FMQ3" s="240"/>
      <c r="FMR3" s="240"/>
      <c r="FMS3" s="240"/>
      <c r="FMT3" s="240"/>
      <c r="FMU3" s="240"/>
      <c r="FMV3" s="240"/>
      <c r="FMW3" s="240"/>
      <c r="FMX3" s="240"/>
      <c r="FMY3" s="240"/>
      <c r="FMZ3" s="240"/>
      <c r="FNA3" s="240"/>
      <c r="FNB3" s="240"/>
      <c r="FNC3" s="240"/>
      <c r="FND3" s="240"/>
      <c r="FNE3" s="240"/>
      <c r="FNF3" s="240"/>
      <c r="FNG3" s="240"/>
      <c r="FNH3" s="240"/>
      <c r="FNI3" s="240"/>
      <c r="FNJ3" s="240"/>
      <c r="FNK3" s="240"/>
      <c r="FNL3" s="240"/>
      <c r="FNM3" s="240"/>
      <c r="FNN3" s="240"/>
      <c r="FNO3" s="240"/>
      <c r="FNP3" s="240"/>
      <c r="FNQ3" s="240"/>
      <c r="FNR3" s="240"/>
      <c r="FNS3" s="240"/>
      <c r="FNT3" s="240"/>
      <c r="FNU3" s="240"/>
      <c r="FNV3" s="240"/>
      <c r="FNW3" s="240"/>
      <c r="FNX3" s="240"/>
      <c r="FNY3" s="240"/>
      <c r="FNZ3" s="240"/>
      <c r="FOA3" s="240"/>
      <c r="FOB3" s="240"/>
      <c r="FOC3" s="240"/>
      <c r="FOD3" s="240"/>
      <c r="FOE3" s="240"/>
      <c r="FOF3" s="240"/>
      <c r="FOG3" s="240"/>
      <c r="FOH3" s="240"/>
      <c r="FOI3" s="240"/>
      <c r="FOJ3" s="240"/>
      <c r="FOK3" s="240"/>
      <c r="FOL3" s="240"/>
      <c r="FOM3" s="240"/>
      <c r="FON3" s="240"/>
      <c r="FOO3" s="240"/>
      <c r="FOP3" s="240"/>
      <c r="FOQ3" s="240"/>
      <c r="FOR3" s="240"/>
      <c r="FOS3" s="240"/>
      <c r="FOT3" s="240"/>
      <c r="FOU3" s="240"/>
      <c r="FOV3" s="240"/>
      <c r="FOW3" s="240"/>
      <c r="FOX3" s="240"/>
      <c r="FOY3" s="240"/>
      <c r="FOZ3" s="240"/>
      <c r="FPA3" s="240"/>
      <c r="FPB3" s="240"/>
      <c r="FPC3" s="240"/>
      <c r="FPD3" s="240"/>
      <c r="FPE3" s="240"/>
      <c r="FPF3" s="240"/>
      <c r="FPG3" s="240"/>
      <c r="FPH3" s="240"/>
      <c r="FPI3" s="240"/>
      <c r="FPJ3" s="240"/>
      <c r="FPK3" s="240"/>
      <c r="FPL3" s="240"/>
      <c r="FPM3" s="240"/>
      <c r="FPN3" s="240"/>
      <c r="FPO3" s="240"/>
      <c r="FPP3" s="240"/>
      <c r="FPQ3" s="240"/>
      <c r="FPR3" s="240"/>
      <c r="FPS3" s="240"/>
      <c r="FPT3" s="240"/>
      <c r="FPU3" s="240"/>
      <c r="FPV3" s="240"/>
      <c r="FPW3" s="240"/>
      <c r="FPX3" s="240"/>
      <c r="FPY3" s="240"/>
      <c r="FPZ3" s="240"/>
      <c r="FQA3" s="240"/>
      <c r="FQB3" s="240"/>
      <c r="FQC3" s="240"/>
      <c r="FQD3" s="240"/>
      <c r="FQE3" s="240"/>
      <c r="FQF3" s="240"/>
      <c r="FQG3" s="240"/>
      <c r="FQH3" s="240"/>
      <c r="FQI3" s="240"/>
      <c r="FQJ3" s="240"/>
      <c r="FQK3" s="240"/>
      <c r="FQL3" s="240"/>
      <c r="FQM3" s="240"/>
      <c r="FQN3" s="240"/>
      <c r="FQO3" s="240"/>
      <c r="FQP3" s="240"/>
      <c r="FQQ3" s="240"/>
      <c r="FQR3" s="240"/>
      <c r="FQS3" s="240"/>
      <c r="FQT3" s="240"/>
      <c r="FQU3" s="240"/>
      <c r="FQV3" s="240"/>
      <c r="FQW3" s="240"/>
      <c r="FQX3" s="240"/>
      <c r="FQY3" s="240"/>
      <c r="FQZ3" s="240"/>
      <c r="FRA3" s="240"/>
      <c r="FRB3" s="240"/>
      <c r="FRC3" s="240"/>
      <c r="FRD3" s="240"/>
      <c r="FRE3" s="240"/>
      <c r="FRF3" s="240"/>
      <c r="FRG3" s="240"/>
      <c r="FRH3" s="240"/>
      <c r="FRI3" s="240"/>
      <c r="FRJ3" s="240"/>
      <c r="FRK3" s="240"/>
      <c r="FRL3" s="240"/>
      <c r="FRM3" s="240"/>
      <c r="FRN3" s="240"/>
      <c r="FRO3" s="240"/>
      <c r="FRP3" s="240"/>
      <c r="FRQ3" s="240"/>
      <c r="FRR3" s="240"/>
      <c r="FRS3" s="240"/>
      <c r="FRT3" s="240"/>
      <c r="FRU3" s="240"/>
      <c r="FRV3" s="240"/>
      <c r="FRW3" s="240"/>
      <c r="FRX3" s="240"/>
      <c r="FRY3" s="240"/>
      <c r="FRZ3" s="240"/>
      <c r="FSA3" s="240"/>
      <c r="FSB3" s="240"/>
      <c r="FSC3" s="240"/>
      <c r="FSD3" s="240"/>
      <c r="FSE3" s="240"/>
      <c r="FSF3" s="240"/>
      <c r="FSG3" s="240"/>
      <c r="FSH3" s="240"/>
      <c r="FSI3" s="240"/>
      <c r="FSJ3" s="240"/>
      <c r="FSK3" s="240"/>
      <c r="FSL3" s="240"/>
      <c r="FSM3" s="240"/>
      <c r="FSN3" s="240"/>
      <c r="FSO3" s="240"/>
      <c r="FSP3" s="240"/>
      <c r="FSQ3" s="240"/>
      <c r="FSR3" s="240"/>
      <c r="FSS3" s="240"/>
      <c r="FST3" s="240"/>
      <c r="FSU3" s="240"/>
      <c r="FSV3" s="240"/>
      <c r="FSW3" s="240"/>
      <c r="FSX3" s="240"/>
      <c r="FSY3" s="240"/>
      <c r="FSZ3" s="240"/>
      <c r="FTA3" s="240"/>
      <c r="FTB3" s="240"/>
      <c r="FTC3" s="240"/>
      <c r="FTD3" s="240"/>
      <c r="FTE3" s="240"/>
      <c r="FTF3" s="240"/>
      <c r="FTG3" s="240"/>
      <c r="FTH3" s="240"/>
      <c r="FTI3" s="240"/>
      <c r="FTJ3" s="240"/>
      <c r="FTK3" s="240"/>
      <c r="FTL3" s="240"/>
      <c r="FTM3" s="240"/>
      <c r="FTN3" s="240"/>
      <c r="FTO3" s="240"/>
      <c r="FTP3" s="240"/>
      <c r="FTQ3" s="240"/>
      <c r="FTR3" s="240"/>
      <c r="FTS3" s="240"/>
      <c r="FTT3" s="240"/>
      <c r="FTU3" s="240"/>
      <c r="FTV3" s="240"/>
      <c r="FTW3" s="240"/>
      <c r="FTX3" s="240"/>
      <c r="FTY3" s="240"/>
      <c r="FTZ3" s="240"/>
      <c r="FUA3" s="240"/>
      <c r="FUB3" s="240"/>
      <c r="FUC3" s="240"/>
      <c r="FUD3" s="240"/>
      <c r="FUE3" s="240"/>
      <c r="FUF3" s="240"/>
      <c r="FUG3" s="240"/>
      <c r="FUH3" s="240"/>
      <c r="FUI3" s="240"/>
      <c r="FUJ3" s="240"/>
      <c r="FUK3" s="240"/>
      <c r="FUL3" s="240"/>
      <c r="FUM3" s="240"/>
      <c r="FUN3" s="240"/>
      <c r="FUO3" s="240"/>
      <c r="FUP3" s="240"/>
      <c r="FUQ3" s="240"/>
      <c r="FUR3" s="240"/>
      <c r="FUS3" s="240"/>
      <c r="FUT3" s="240"/>
      <c r="FUU3" s="240"/>
      <c r="FUV3" s="240"/>
      <c r="FUW3" s="240"/>
      <c r="FUX3" s="240"/>
      <c r="FUY3" s="240"/>
      <c r="FUZ3" s="240"/>
      <c r="FVA3" s="240"/>
      <c r="FVB3" s="240"/>
      <c r="FVC3" s="240"/>
      <c r="FVD3" s="240"/>
      <c r="FVE3" s="240"/>
      <c r="FVF3" s="240"/>
      <c r="FVG3" s="240"/>
      <c r="FVH3" s="240"/>
      <c r="FVI3" s="240"/>
      <c r="FVJ3" s="240"/>
      <c r="FVK3" s="240"/>
      <c r="FVL3" s="240"/>
      <c r="FVM3" s="240"/>
      <c r="FVN3" s="240"/>
      <c r="FVO3" s="240"/>
      <c r="FVP3" s="240"/>
      <c r="FVQ3" s="240"/>
      <c r="FVR3" s="240"/>
      <c r="FVS3" s="240"/>
      <c r="FVT3" s="240"/>
      <c r="FVU3" s="240"/>
      <c r="FVV3" s="240"/>
      <c r="FVW3" s="240"/>
      <c r="FVX3" s="240"/>
      <c r="FVY3" s="240"/>
      <c r="FVZ3" s="240"/>
      <c r="FWA3" s="240"/>
      <c r="FWB3" s="240"/>
      <c r="FWC3" s="240"/>
      <c r="FWD3" s="240"/>
      <c r="FWE3" s="240"/>
      <c r="FWF3" s="240"/>
      <c r="FWG3" s="240"/>
      <c r="FWH3" s="240"/>
      <c r="FWI3" s="240"/>
      <c r="FWJ3" s="240"/>
      <c r="FWK3" s="240"/>
      <c r="FWL3" s="240"/>
      <c r="FWM3" s="240"/>
      <c r="FWN3" s="240"/>
      <c r="FWO3" s="240"/>
      <c r="FWP3" s="240"/>
      <c r="FWQ3" s="240"/>
      <c r="FWR3" s="240"/>
      <c r="FWS3" s="240"/>
      <c r="FWT3" s="240"/>
      <c r="FWU3" s="240"/>
      <c r="FWV3" s="240"/>
      <c r="FWW3" s="240"/>
      <c r="FWX3" s="240"/>
      <c r="FWY3" s="240"/>
      <c r="FWZ3" s="240"/>
      <c r="FXA3" s="240"/>
      <c r="FXB3" s="240"/>
      <c r="FXC3" s="240"/>
      <c r="FXD3" s="240"/>
      <c r="FXE3" s="240"/>
      <c r="FXF3" s="240"/>
      <c r="FXG3" s="240"/>
      <c r="FXH3" s="240"/>
      <c r="FXI3" s="240"/>
      <c r="FXJ3" s="240"/>
      <c r="FXK3" s="240"/>
      <c r="FXL3" s="240"/>
      <c r="FXM3" s="240"/>
      <c r="FXN3" s="240"/>
      <c r="FXO3" s="240"/>
      <c r="FXP3" s="240"/>
      <c r="FXQ3" s="240"/>
      <c r="FXR3" s="240"/>
      <c r="FXS3" s="240"/>
      <c r="FXT3" s="240"/>
      <c r="FXU3" s="240"/>
      <c r="FXV3" s="240"/>
      <c r="FXW3" s="240"/>
      <c r="FXX3" s="240"/>
      <c r="FXY3" s="240"/>
      <c r="FXZ3" s="240"/>
      <c r="FYA3" s="240"/>
      <c r="FYB3" s="240"/>
      <c r="FYC3" s="240"/>
      <c r="FYD3" s="240"/>
      <c r="FYE3" s="240"/>
      <c r="FYF3" s="240"/>
      <c r="FYG3" s="240"/>
      <c r="FYH3" s="240"/>
      <c r="FYI3" s="240"/>
      <c r="FYJ3" s="240"/>
      <c r="FYK3" s="240"/>
      <c r="FYL3" s="240"/>
      <c r="FYM3" s="240"/>
      <c r="FYN3" s="240"/>
      <c r="FYO3" s="240"/>
      <c r="FYP3" s="240"/>
      <c r="FYQ3" s="240"/>
      <c r="FYR3" s="240"/>
      <c r="FYS3" s="240"/>
      <c r="FYT3" s="240"/>
      <c r="FYU3" s="240"/>
      <c r="FYV3" s="240"/>
      <c r="FYW3" s="240"/>
      <c r="FYX3" s="240"/>
      <c r="FYY3" s="240"/>
      <c r="FYZ3" s="240"/>
      <c r="FZA3" s="240"/>
      <c r="FZB3" s="240"/>
      <c r="FZC3" s="240"/>
      <c r="FZD3" s="240"/>
      <c r="FZE3" s="240"/>
      <c r="FZF3" s="240"/>
      <c r="FZG3" s="240"/>
      <c r="FZH3" s="240"/>
      <c r="FZI3" s="240"/>
      <c r="FZJ3" s="240"/>
      <c r="FZK3" s="240"/>
      <c r="FZL3" s="240"/>
      <c r="FZM3" s="240"/>
      <c r="FZN3" s="240"/>
      <c r="FZO3" s="240"/>
      <c r="FZP3" s="240"/>
      <c r="FZQ3" s="240"/>
      <c r="FZR3" s="240"/>
      <c r="FZS3" s="240"/>
      <c r="FZT3" s="240"/>
      <c r="FZU3" s="240"/>
      <c r="FZV3" s="240"/>
      <c r="FZW3" s="240"/>
      <c r="FZX3" s="240"/>
      <c r="FZY3" s="240"/>
      <c r="FZZ3" s="240"/>
      <c r="GAA3" s="240"/>
      <c r="GAB3" s="240"/>
      <c r="GAC3" s="240"/>
      <c r="GAD3" s="240"/>
      <c r="GAE3" s="240"/>
      <c r="GAF3" s="240"/>
      <c r="GAG3" s="240"/>
      <c r="GAH3" s="240"/>
      <c r="GAI3" s="240"/>
      <c r="GAJ3" s="240"/>
      <c r="GAK3" s="240"/>
      <c r="GAL3" s="240"/>
      <c r="GAM3" s="240"/>
      <c r="GAN3" s="240"/>
      <c r="GAO3" s="240"/>
      <c r="GAP3" s="240"/>
      <c r="GAQ3" s="240"/>
      <c r="GAR3" s="240"/>
      <c r="GAS3" s="240"/>
      <c r="GAT3" s="240"/>
      <c r="GAU3" s="240"/>
      <c r="GAV3" s="240"/>
      <c r="GAW3" s="240"/>
      <c r="GAX3" s="240"/>
      <c r="GAY3" s="240"/>
      <c r="GAZ3" s="240"/>
      <c r="GBA3" s="240"/>
      <c r="GBB3" s="240"/>
      <c r="GBC3" s="240"/>
      <c r="GBD3" s="240"/>
      <c r="GBE3" s="240"/>
      <c r="GBF3" s="240"/>
      <c r="GBG3" s="240"/>
      <c r="GBH3" s="240"/>
      <c r="GBI3" s="240"/>
      <c r="GBJ3" s="240"/>
      <c r="GBK3" s="240"/>
      <c r="GBL3" s="240"/>
      <c r="GBM3" s="240"/>
      <c r="GBN3" s="240"/>
      <c r="GBO3" s="240"/>
      <c r="GBP3" s="240"/>
      <c r="GBQ3" s="240"/>
      <c r="GBR3" s="240"/>
      <c r="GBS3" s="240"/>
      <c r="GBT3" s="240"/>
      <c r="GBU3" s="240"/>
      <c r="GBV3" s="240"/>
      <c r="GBW3" s="240"/>
      <c r="GBX3" s="240"/>
      <c r="GBY3" s="240"/>
      <c r="GBZ3" s="240"/>
      <c r="GCA3" s="240"/>
      <c r="GCB3" s="240"/>
      <c r="GCC3" s="240"/>
      <c r="GCD3" s="240"/>
      <c r="GCE3" s="240"/>
      <c r="GCF3" s="240"/>
      <c r="GCG3" s="240"/>
      <c r="GCH3" s="240"/>
      <c r="GCI3" s="240"/>
      <c r="GCJ3" s="240"/>
      <c r="GCK3" s="240"/>
      <c r="GCL3" s="240"/>
      <c r="GCM3" s="240"/>
      <c r="GCN3" s="240"/>
      <c r="GCO3" s="240"/>
      <c r="GCP3" s="240"/>
      <c r="GCQ3" s="240"/>
      <c r="GCR3" s="240"/>
      <c r="GCS3" s="240"/>
      <c r="GCT3" s="240"/>
      <c r="GCU3" s="240"/>
      <c r="GCV3" s="240"/>
      <c r="GCW3" s="240"/>
      <c r="GCX3" s="240"/>
      <c r="GCY3" s="240"/>
      <c r="GCZ3" s="240"/>
      <c r="GDA3" s="240"/>
      <c r="GDB3" s="240"/>
      <c r="GDC3" s="240"/>
      <c r="GDD3" s="240"/>
      <c r="GDE3" s="240"/>
      <c r="GDF3" s="240"/>
      <c r="GDG3" s="240"/>
      <c r="GDH3" s="240"/>
      <c r="GDI3" s="240"/>
      <c r="GDJ3" s="240"/>
      <c r="GDK3" s="240"/>
      <c r="GDL3" s="240"/>
      <c r="GDM3" s="240"/>
      <c r="GDN3" s="240"/>
      <c r="GDO3" s="240"/>
      <c r="GDP3" s="240"/>
      <c r="GDQ3" s="240"/>
      <c r="GDR3" s="240"/>
      <c r="GDS3" s="240"/>
      <c r="GDT3" s="240"/>
      <c r="GDU3" s="240"/>
      <c r="GDV3" s="240"/>
      <c r="GDW3" s="240"/>
      <c r="GDX3" s="240"/>
      <c r="GDY3" s="240"/>
      <c r="GDZ3" s="240"/>
      <c r="GEA3" s="240"/>
      <c r="GEB3" s="240"/>
      <c r="GEC3" s="240"/>
      <c r="GED3" s="240"/>
      <c r="GEE3" s="240"/>
      <c r="GEF3" s="240"/>
      <c r="GEG3" s="240"/>
      <c r="GEH3" s="240"/>
      <c r="GEI3" s="240"/>
      <c r="GEJ3" s="240"/>
      <c r="GEK3" s="240"/>
      <c r="GEL3" s="240"/>
      <c r="GEM3" s="240"/>
      <c r="GEN3" s="240"/>
      <c r="GEO3" s="240"/>
      <c r="GEP3" s="240"/>
      <c r="GEQ3" s="240"/>
      <c r="GER3" s="240"/>
      <c r="GES3" s="240"/>
      <c r="GET3" s="240"/>
      <c r="GEU3" s="240"/>
      <c r="GEV3" s="240"/>
      <c r="GEW3" s="240"/>
      <c r="GEX3" s="240"/>
      <c r="GEY3" s="240"/>
      <c r="GEZ3" s="240"/>
      <c r="GFA3" s="240"/>
      <c r="GFB3" s="240"/>
      <c r="GFC3" s="240"/>
      <c r="GFD3" s="240"/>
      <c r="GFE3" s="240"/>
      <c r="GFF3" s="240"/>
      <c r="GFG3" s="240"/>
      <c r="GFH3" s="240"/>
      <c r="GFI3" s="240"/>
      <c r="GFJ3" s="240"/>
      <c r="GFK3" s="240"/>
      <c r="GFL3" s="240"/>
      <c r="GFM3" s="240"/>
      <c r="GFN3" s="240"/>
      <c r="GFO3" s="240"/>
      <c r="GFP3" s="240"/>
      <c r="GFQ3" s="240"/>
      <c r="GFR3" s="240"/>
      <c r="GFS3" s="240"/>
      <c r="GFT3" s="240"/>
      <c r="GFU3" s="240"/>
      <c r="GFV3" s="240"/>
      <c r="GFW3" s="240"/>
      <c r="GFX3" s="240"/>
      <c r="GFY3" s="240"/>
      <c r="GFZ3" s="240"/>
      <c r="GGA3" s="240"/>
      <c r="GGB3" s="240"/>
      <c r="GGC3" s="240"/>
      <c r="GGD3" s="240"/>
      <c r="GGE3" s="240"/>
      <c r="GGF3" s="240"/>
      <c r="GGG3" s="240"/>
      <c r="GGH3" s="240"/>
      <c r="GGI3" s="240"/>
      <c r="GGJ3" s="240"/>
      <c r="GGK3" s="240"/>
      <c r="GGL3" s="240"/>
      <c r="GGM3" s="240"/>
      <c r="GGN3" s="240"/>
      <c r="GGO3" s="240"/>
      <c r="GGP3" s="240"/>
      <c r="GGQ3" s="240"/>
      <c r="GGR3" s="240"/>
      <c r="GGS3" s="240"/>
      <c r="GGT3" s="240"/>
      <c r="GGU3" s="240"/>
      <c r="GGV3" s="240"/>
      <c r="GGW3" s="240"/>
      <c r="GGX3" s="240"/>
      <c r="GGY3" s="240"/>
      <c r="GGZ3" s="240"/>
      <c r="GHA3" s="240"/>
      <c r="GHB3" s="240"/>
      <c r="GHC3" s="240"/>
      <c r="GHD3" s="240"/>
      <c r="GHE3" s="240"/>
      <c r="GHF3" s="240"/>
      <c r="GHG3" s="240"/>
      <c r="GHH3" s="240"/>
      <c r="GHI3" s="240"/>
      <c r="GHJ3" s="240"/>
      <c r="GHK3" s="240"/>
      <c r="GHL3" s="240"/>
      <c r="GHM3" s="240"/>
      <c r="GHN3" s="240"/>
      <c r="GHO3" s="240"/>
      <c r="GHP3" s="240"/>
      <c r="GHQ3" s="240"/>
      <c r="GHR3" s="240"/>
      <c r="GHS3" s="240"/>
      <c r="GHT3" s="240"/>
      <c r="GHU3" s="240"/>
      <c r="GHV3" s="240"/>
      <c r="GHW3" s="240"/>
      <c r="GHX3" s="240"/>
      <c r="GHY3" s="240"/>
      <c r="GHZ3" s="240"/>
      <c r="GIA3" s="240"/>
      <c r="GIB3" s="240"/>
      <c r="GIC3" s="240"/>
      <c r="GID3" s="240"/>
      <c r="GIE3" s="240"/>
      <c r="GIF3" s="240"/>
      <c r="GIG3" s="240"/>
      <c r="GIH3" s="240"/>
      <c r="GII3" s="240"/>
      <c r="GIJ3" s="240"/>
      <c r="GIK3" s="240"/>
      <c r="GIL3" s="240"/>
      <c r="GIM3" s="240"/>
      <c r="GIN3" s="240"/>
      <c r="GIO3" s="240"/>
      <c r="GIP3" s="240"/>
      <c r="GIQ3" s="240"/>
      <c r="GIR3" s="240"/>
      <c r="GIS3" s="240"/>
      <c r="GIT3" s="240"/>
      <c r="GIU3" s="240"/>
      <c r="GIV3" s="240"/>
      <c r="GIW3" s="240"/>
      <c r="GIX3" s="240"/>
      <c r="GIY3" s="240"/>
      <c r="GIZ3" s="240"/>
      <c r="GJA3" s="240"/>
      <c r="GJB3" s="240"/>
      <c r="GJC3" s="240"/>
      <c r="GJD3" s="240"/>
      <c r="GJE3" s="240"/>
      <c r="GJF3" s="240"/>
      <c r="GJG3" s="240"/>
      <c r="GJH3" s="240"/>
      <c r="GJI3" s="240"/>
      <c r="GJJ3" s="240"/>
      <c r="GJK3" s="240"/>
      <c r="GJL3" s="240"/>
      <c r="GJM3" s="240"/>
      <c r="GJN3" s="240"/>
      <c r="GJO3" s="240"/>
      <c r="GJP3" s="240"/>
      <c r="GJQ3" s="240"/>
      <c r="GJR3" s="240"/>
      <c r="GJS3" s="240"/>
      <c r="GJT3" s="240"/>
      <c r="GJU3" s="240"/>
      <c r="GJV3" s="240"/>
      <c r="GJW3" s="240"/>
      <c r="GJX3" s="240"/>
      <c r="GJY3" s="240"/>
      <c r="GJZ3" s="240"/>
      <c r="GKA3" s="240"/>
      <c r="GKB3" s="240"/>
      <c r="GKC3" s="240"/>
      <c r="GKD3" s="240"/>
      <c r="GKE3" s="240"/>
      <c r="GKF3" s="240"/>
      <c r="GKG3" s="240"/>
      <c r="GKH3" s="240"/>
      <c r="GKI3" s="240"/>
      <c r="GKJ3" s="240"/>
      <c r="GKK3" s="240"/>
      <c r="GKL3" s="240"/>
      <c r="GKM3" s="240"/>
      <c r="GKN3" s="240"/>
      <c r="GKO3" s="240"/>
      <c r="GKP3" s="240"/>
      <c r="GKQ3" s="240"/>
      <c r="GKR3" s="240"/>
      <c r="GKS3" s="240"/>
      <c r="GKT3" s="240"/>
      <c r="GKU3" s="240"/>
      <c r="GKV3" s="240"/>
      <c r="GKW3" s="240"/>
      <c r="GKX3" s="240"/>
      <c r="GKY3" s="240"/>
      <c r="GKZ3" s="240"/>
      <c r="GLA3" s="240"/>
      <c r="GLB3" s="240"/>
      <c r="GLC3" s="240"/>
      <c r="GLD3" s="240"/>
      <c r="GLE3" s="240"/>
      <c r="GLF3" s="240"/>
      <c r="GLG3" s="240"/>
      <c r="GLH3" s="240"/>
      <c r="GLI3" s="240"/>
      <c r="GLJ3" s="240"/>
      <c r="GLK3" s="240"/>
      <c r="GLL3" s="240"/>
      <c r="GLM3" s="240"/>
      <c r="GLN3" s="240"/>
      <c r="GLO3" s="240"/>
      <c r="GLP3" s="240"/>
      <c r="GLQ3" s="240"/>
      <c r="GLR3" s="240"/>
      <c r="GLS3" s="240"/>
      <c r="GLT3" s="240"/>
      <c r="GLU3" s="240"/>
      <c r="GLV3" s="240"/>
      <c r="GLW3" s="240"/>
      <c r="GLX3" s="240"/>
      <c r="GLY3" s="240"/>
      <c r="GLZ3" s="240"/>
      <c r="GMA3" s="240"/>
      <c r="GMB3" s="240"/>
      <c r="GMC3" s="240"/>
      <c r="GMD3" s="240"/>
      <c r="GME3" s="240"/>
      <c r="GMF3" s="240"/>
      <c r="GMG3" s="240"/>
      <c r="GMH3" s="240"/>
      <c r="GMI3" s="240"/>
      <c r="GMJ3" s="240"/>
      <c r="GMK3" s="240"/>
      <c r="GML3" s="240"/>
      <c r="GMM3" s="240"/>
      <c r="GMN3" s="240"/>
      <c r="GMO3" s="240"/>
      <c r="GMP3" s="240"/>
      <c r="GMQ3" s="240"/>
      <c r="GMR3" s="240"/>
      <c r="GMS3" s="240"/>
      <c r="GMT3" s="240"/>
      <c r="GMU3" s="240"/>
      <c r="GMV3" s="240"/>
      <c r="GMW3" s="240"/>
      <c r="GMX3" s="240"/>
      <c r="GMY3" s="240"/>
      <c r="GMZ3" s="240"/>
      <c r="GNA3" s="240"/>
      <c r="GNB3" s="240"/>
      <c r="GNC3" s="240"/>
      <c r="GND3" s="240"/>
      <c r="GNE3" s="240"/>
      <c r="GNF3" s="240"/>
      <c r="GNG3" s="240"/>
      <c r="GNH3" s="240"/>
      <c r="GNI3" s="240"/>
      <c r="GNJ3" s="240"/>
      <c r="GNK3" s="240"/>
      <c r="GNL3" s="240"/>
      <c r="GNM3" s="240"/>
      <c r="GNN3" s="240"/>
      <c r="GNO3" s="240"/>
      <c r="GNP3" s="240"/>
      <c r="GNQ3" s="240"/>
      <c r="GNR3" s="240"/>
      <c r="GNS3" s="240"/>
      <c r="GNT3" s="240"/>
      <c r="GNU3" s="240"/>
      <c r="GNV3" s="240"/>
      <c r="GNW3" s="240"/>
      <c r="GNX3" s="240"/>
      <c r="GNY3" s="240"/>
      <c r="GNZ3" s="240"/>
      <c r="GOA3" s="240"/>
      <c r="GOB3" s="240"/>
      <c r="GOC3" s="240"/>
      <c r="GOD3" s="240"/>
      <c r="GOE3" s="240"/>
      <c r="GOF3" s="240"/>
      <c r="GOG3" s="240"/>
      <c r="GOH3" s="240"/>
      <c r="GOI3" s="240"/>
      <c r="GOJ3" s="240"/>
      <c r="GOK3" s="240"/>
      <c r="GOL3" s="240"/>
      <c r="GOM3" s="240"/>
      <c r="GON3" s="240"/>
      <c r="GOO3" s="240"/>
      <c r="GOP3" s="240"/>
      <c r="GOQ3" s="240"/>
      <c r="GOR3" s="240"/>
      <c r="GOS3" s="240"/>
      <c r="GOT3" s="240"/>
      <c r="GOU3" s="240"/>
      <c r="GOV3" s="240"/>
      <c r="GOW3" s="240"/>
      <c r="GOX3" s="240"/>
      <c r="GOY3" s="240"/>
      <c r="GOZ3" s="240"/>
      <c r="GPA3" s="240"/>
      <c r="GPB3" s="240"/>
      <c r="GPC3" s="240"/>
      <c r="GPD3" s="240"/>
      <c r="GPE3" s="240"/>
      <c r="GPF3" s="240"/>
      <c r="GPG3" s="240"/>
      <c r="GPH3" s="240"/>
      <c r="GPI3" s="240"/>
      <c r="GPJ3" s="240"/>
      <c r="GPK3" s="240"/>
      <c r="GPL3" s="240"/>
      <c r="GPM3" s="240"/>
      <c r="GPN3" s="240"/>
      <c r="GPO3" s="240"/>
      <c r="GPP3" s="240"/>
      <c r="GPQ3" s="240"/>
      <c r="GPR3" s="240"/>
      <c r="GPS3" s="240"/>
      <c r="GPT3" s="240"/>
      <c r="GPU3" s="240"/>
      <c r="GPV3" s="240"/>
      <c r="GPW3" s="240"/>
      <c r="GPX3" s="240"/>
      <c r="GPY3" s="240"/>
      <c r="GPZ3" s="240"/>
      <c r="GQA3" s="240"/>
      <c r="GQB3" s="240"/>
      <c r="GQC3" s="240"/>
      <c r="GQD3" s="240"/>
      <c r="GQE3" s="240"/>
      <c r="GQF3" s="240"/>
      <c r="GQG3" s="240"/>
      <c r="GQH3" s="240"/>
      <c r="GQI3" s="240"/>
      <c r="GQJ3" s="240"/>
      <c r="GQK3" s="240"/>
      <c r="GQL3" s="240"/>
      <c r="GQM3" s="240"/>
      <c r="GQN3" s="240"/>
      <c r="GQO3" s="240"/>
      <c r="GQP3" s="240"/>
      <c r="GQQ3" s="240"/>
      <c r="GQR3" s="240"/>
      <c r="GQS3" s="240"/>
      <c r="GQT3" s="240"/>
      <c r="GQU3" s="240"/>
      <c r="GQV3" s="240"/>
      <c r="GQW3" s="240"/>
      <c r="GQX3" s="240"/>
      <c r="GQY3" s="240"/>
      <c r="GQZ3" s="240"/>
      <c r="GRA3" s="240"/>
      <c r="GRB3" s="240"/>
      <c r="GRC3" s="240"/>
      <c r="GRD3" s="240"/>
      <c r="GRE3" s="240"/>
      <c r="GRF3" s="240"/>
      <c r="GRG3" s="240"/>
      <c r="GRH3" s="240"/>
      <c r="GRI3" s="240"/>
      <c r="GRJ3" s="240"/>
      <c r="GRK3" s="240"/>
      <c r="GRL3" s="240"/>
      <c r="GRM3" s="240"/>
      <c r="GRN3" s="240"/>
      <c r="GRO3" s="240"/>
      <c r="GRP3" s="240"/>
      <c r="GRQ3" s="240"/>
      <c r="GRR3" s="240"/>
      <c r="GRS3" s="240"/>
      <c r="GRT3" s="240"/>
      <c r="GRU3" s="240"/>
      <c r="GRV3" s="240"/>
      <c r="GRW3" s="240"/>
      <c r="GRX3" s="240"/>
      <c r="GRY3" s="240"/>
      <c r="GRZ3" s="240"/>
      <c r="GSA3" s="240"/>
      <c r="GSB3" s="240"/>
      <c r="GSC3" s="240"/>
      <c r="GSD3" s="240"/>
      <c r="GSE3" s="240"/>
      <c r="GSF3" s="240"/>
      <c r="GSG3" s="240"/>
      <c r="GSH3" s="240"/>
      <c r="GSI3" s="240"/>
      <c r="GSJ3" s="240"/>
      <c r="GSK3" s="240"/>
      <c r="GSL3" s="240"/>
      <c r="GSM3" s="240"/>
      <c r="GSN3" s="240"/>
      <c r="GSO3" s="240"/>
      <c r="GSP3" s="240"/>
      <c r="GSQ3" s="240"/>
      <c r="GSR3" s="240"/>
      <c r="GSS3" s="240"/>
      <c r="GST3" s="240"/>
      <c r="GSU3" s="240"/>
      <c r="GSV3" s="240"/>
      <c r="GSW3" s="240"/>
      <c r="GSX3" s="240"/>
      <c r="GSY3" s="240"/>
      <c r="GSZ3" s="240"/>
      <c r="GTA3" s="240"/>
      <c r="GTB3" s="240"/>
      <c r="GTC3" s="240"/>
      <c r="GTD3" s="240"/>
      <c r="GTE3" s="240"/>
      <c r="GTF3" s="240"/>
      <c r="GTG3" s="240"/>
      <c r="GTH3" s="240"/>
      <c r="GTI3" s="240"/>
      <c r="GTJ3" s="240"/>
      <c r="GTK3" s="240"/>
      <c r="GTL3" s="240"/>
      <c r="GTM3" s="240"/>
      <c r="GTN3" s="240"/>
      <c r="GTO3" s="240"/>
      <c r="GTP3" s="240"/>
      <c r="GTQ3" s="240"/>
      <c r="GTR3" s="240"/>
      <c r="GTS3" s="240"/>
      <c r="GTT3" s="240"/>
      <c r="GTU3" s="240"/>
      <c r="GTV3" s="240"/>
      <c r="GTW3" s="240"/>
      <c r="GTX3" s="240"/>
      <c r="GTY3" s="240"/>
      <c r="GTZ3" s="240"/>
      <c r="GUA3" s="240"/>
      <c r="GUB3" s="240"/>
      <c r="GUC3" s="240"/>
      <c r="GUD3" s="240"/>
      <c r="GUE3" s="240"/>
      <c r="GUF3" s="240"/>
      <c r="GUG3" s="240"/>
      <c r="GUH3" s="240"/>
      <c r="GUI3" s="240"/>
      <c r="GUJ3" s="240"/>
      <c r="GUK3" s="240"/>
      <c r="GUL3" s="240"/>
      <c r="GUM3" s="240"/>
      <c r="GUN3" s="240"/>
      <c r="GUO3" s="240"/>
      <c r="GUP3" s="240"/>
      <c r="GUQ3" s="240"/>
      <c r="GUR3" s="240"/>
      <c r="GUS3" s="240"/>
      <c r="GUT3" s="240"/>
      <c r="GUU3" s="240"/>
      <c r="GUV3" s="240"/>
      <c r="GUW3" s="240"/>
      <c r="GUX3" s="240"/>
      <c r="GUY3" s="240"/>
      <c r="GUZ3" s="240"/>
      <c r="GVA3" s="240"/>
      <c r="GVB3" s="240"/>
      <c r="GVC3" s="240"/>
      <c r="GVD3" s="240"/>
      <c r="GVE3" s="240"/>
      <c r="GVF3" s="240"/>
      <c r="GVG3" s="240"/>
      <c r="GVH3" s="240"/>
      <c r="GVI3" s="240"/>
      <c r="GVJ3" s="240"/>
      <c r="GVK3" s="240"/>
      <c r="GVL3" s="240"/>
      <c r="GVM3" s="240"/>
      <c r="GVN3" s="240"/>
      <c r="GVO3" s="240"/>
      <c r="GVP3" s="240"/>
      <c r="GVQ3" s="240"/>
      <c r="GVR3" s="240"/>
      <c r="GVS3" s="240"/>
      <c r="GVT3" s="240"/>
      <c r="GVU3" s="240"/>
      <c r="GVV3" s="240"/>
      <c r="GVW3" s="240"/>
      <c r="GVX3" s="240"/>
      <c r="GVY3" s="240"/>
      <c r="GVZ3" s="240"/>
      <c r="GWA3" s="240"/>
      <c r="GWB3" s="240"/>
      <c r="GWC3" s="240"/>
      <c r="GWD3" s="240"/>
      <c r="GWE3" s="240"/>
      <c r="GWF3" s="240"/>
      <c r="GWG3" s="240"/>
      <c r="GWH3" s="240"/>
      <c r="GWI3" s="240"/>
      <c r="GWJ3" s="240"/>
      <c r="GWK3" s="240"/>
      <c r="GWL3" s="240"/>
      <c r="GWM3" s="240"/>
      <c r="GWN3" s="240"/>
      <c r="GWO3" s="240"/>
      <c r="GWP3" s="240"/>
      <c r="GWQ3" s="240"/>
      <c r="GWR3" s="240"/>
      <c r="GWS3" s="240"/>
      <c r="GWT3" s="240"/>
      <c r="GWU3" s="240"/>
      <c r="GWV3" s="240"/>
      <c r="GWW3" s="240"/>
      <c r="GWX3" s="240"/>
      <c r="GWY3" s="240"/>
      <c r="GWZ3" s="240"/>
      <c r="GXA3" s="240"/>
      <c r="GXB3" s="240"/>
      <c r="GXC3" s="240"/>
      <c r="GXD3" s="240"/>
      <c r="GXE3" s="240"/>
      <c r="GXF3" s="240"/>
      <c r="GXG3" s="240"/>
      <c r="GXH3" s="240"/>
      <c r="GXI3" s="240"/>
      <c r="GXJ3" s="240"/>
      <c r="GXK3" s="240"/>
      <c r="GXL3" s="240"/>
      <c r="GXM3" s="240"/>
      <c r="GXN3" s="240"/>
      <c r="GXO3" s="240"/>
      <c r="GXP3" s="240"/>
      <c r="GXQ3" s="240"/>
      <c r="GXR3" s="240"/>
      <c r="GXS3" s="240"/>
      <c r="GXT3" s="240"/>
      <c r="GXU3" s="240"/>
      <c r="GXV3" s="240"/>
      <c r="GXW3" s="240"/>
      <c r="GXX3" s="240"/>
      <c r="GXY3" s="240"/>
      <c r="GXZ3" s="240"/>
      <c r="GYA3" s="240"/>
      <c r="GYB3" s="240"/>
      <c r="GYC3" s="240"/>
      <c r="GYD3" s="240"/>
      <c r="GYE3" s="240"/>
      <c r="GYF3" s="240"/>
      <c r="GYG3" s="240"/>
      <c r="GYH3" s="240"/>
      <c r="GYI3" s="240"/>
      <c r="GYJ3" s="240"/>
      <c r="GYK3" s="240"/>
      <c r="GYL3" s="240"/>
      <c r="GYM3" s="240"/>
      <c r="GYN3" s="240"/>
      <c r="GYO3" s="240"/>
      <c r="GYP3" s="240"/>
      <c r="GYQ3" s="240"/>
      <c r="GYR3" s="240"/>
      <c r="GYS3" s="240"/>
      <c r="GYT3" s="240"/>
      <c r="GYU3" s="240"/>
      <c r="GYV3" s="240"/>
      <c r="GYW3" s="240"/>
      <c r="GYX3" s="240"/>
      <c r="GYY3" s="240"/>
      <c r="GYZ3" s="240"/>
      <c r="GZA3" s="240"/>
      <c r="GZB3" s="240"/>
      <c r="GZC3" s="240"/>
      <c r="GZD3" s="240"/>
      <c r="GZE3" s="240"/>
      <c r="GZF3" s="240"/>
      <c r="GZG3" s="240"/>
      <c r="GZH3" s="240"/>
      <c r="GZI3" s="240"/>
      <c r="GZJ3" s="240"/>
      <c r="GZK3" s="240"/>
      <c r="GZL3" s="240"/>
      <c r="GZM3" s="240"/>
      <c r="GZN3" s="240"/>
      <c r="GZO3" s="240"/>
      <c r="GZP3" s="240"/>
      <c r="GZQ3" s="240"/>
      <c r="GZR3" s="240"/>
      <c r="GZS3" s="240"/>
      <c r="GZT3" s="240"/>
      <c r="GZU3" s="240"/>
      <c r="GZV3" s="240"/>
      <c r="GZW3" s="240"/>
      <c r="GZX3" s="240"/>
      <c r="GZY3" s="240"/>
      <c r="GZZ3" s="240"/>
      <c r="HAA3" s="240"/>
      <c r="HAB3" s="240"/>
      <c r="HAC3" s="240"/>
      <c r="HAD3" s="240"/>
      <c r="HAE3" s="240"/>
      <c r="HAF3" s="240"/>
      <c r="HAG3" s="240"/>
      <c r="HAH3" s="240"/>
      <c r="HAI3" s="240"/>
      <c r="HAJ3" s="240"/>
      <c r="HAK3" s="240"/>
      <c r="HAL3" s="240"/>
      <c r="HAM3" s="240"/>
      <c r="HAN3" s="240"/>
      <c r="HAO3" s="240"/>
      <c r="HAP3" s="240"/>
      <c r="HAQ3" s="240"/>
      <c r="HAR3" s="240"/>
      <c r="HAS3" s="240"/>
      <c r="HAT3" s="240"/>
      <c r="HAU3" s="240"/>
      <c r="HAV3" s="240"/>
      <c r="HAW3" s="240"/>
      <c r="HAX3" s="240"/>
      <c r="HAY3" s="240"/>
      <c r="HAZ3" s="240"/>
      <c r="HBA3" s="240"/>
      <c r="HBB3" s="240"/>
      <c r="HBC3" s="240"/>
      <c r="HBD3" s="240"/>
      <c r="HBE3" s="240"/>
      <c r="HBF3" s="240"/>
      <c r="HBG3" s="240"/>
      <c r="HBH3" s="240"/>
      <c r="HBI3" s="240"/>
      <c r="HBJ3" s="240"/>
      <c r="HBK3" s="240"/>
      <c r="HBL3" s="240"/>
      <c r="HBM3" s="240"/>
      <c r="HBN3" s="240"/>
      <c r="HBO3" s="240"/>
      <c r="HBP3" s="240"/>
      <c r="HBQ3" s="240"/>
      <c r="HBR3" s="240"/>
      <c r="HBS3" s="240"/>
      <c r="HBT3" s="240"/>
      <c r="HBU3" s="240"/>
      <c r="HBV3" s="240"/>
      <c r="HBW3" s="240"/>
      <c r="HBX3" s="240"/>
      <c r="HBY3" s="240"/>
      <c r="HBZ3" s="240"/>
      <c r="HCA3" s="240"/>
      <c r="HCB3" s="240"/>
      <c r="HCC3" s="240"/>
      <c r="HCD3" s="240"/>
      <c r="HCE3" s="240"/>
      <c r="HCF3" s="240"/>
      <c r="HCG3" s="240"/>
      <c r="HCH3" s="240"/>
      <c r="HCI3" s="240"/>
      <c r="HCJ3" s="240"/>
      <c r="HCK3" s="240"/>
      <c r="HCL3" s="240"/>
      <c r="HCM3" s="240"/>
      <c r="HCN3" s="240"/>
      <c r="HCO3" s="240"/>
      <c r="HCP3" s="240"/>
      <c r="HCQ3" s="240"/>
      <c r="HCR3" s="240"/>
      <c r="HCS3" s="240"/>
      <c r="HCT3" s="240"/>
      <c r="HCU3" s="240"/>
      <c r="HCV3" s="240"/>
      <c r="HCW3" s="240"/>
      <c r="HCX3" s="240"/>
      <c r="HCY3" s="240"/>
      <c r="HCZ3" s="240"/>
      <c r="HDA3" s="240"/>
      <c r="HDB3" s="240"/>
      <c r="HDC3" s="240"/>
      <c r="HDD3" s="240"/>
      <c r="HDE3" s="240"/>
      <c r="HDF3" s="240"/>
      <c r="HDG3" s="240"/>
      <c r="HDH3" s="240"/>
      <c r="HDI3" s="240"/>
      <c r="HDJ3" s="240"/>
      <c r="HDK3" s="240"/>
      <c r="HDL3" s="240"/>
      <c r="HDM3" s="240"/>
      <c r="HDN3" s="240"/>
      <c r="HDO3" s="240"/>
      <c r="HDP3" s="240"/>
      <c r="HDQ3" s="240"/>
      <c r="HDR3" s="240"/>
      <c r="HDS3" s="240"/>
      <c r="HDT3" s="240"/>
      <c r="HDU3" s="240"/>
      <c r="HDV3" s="240"/>
      <c r="HDW3" s="240"/>
      <c r="HDX3" s="240"/>
      <c r="HDY3" s="240"/>
      <c r="HDZ3" s="240"/>
      <c r="HEA3" s="240"/>
      <c r="HEB3" s="240"/>
      <c r="HEC3" s="240"/>
      <c r="HED3" s="240"/>
      <c r="HEE3" s="240"/>
      <c r="HEF3" s="240"/>
      <c r="HEG3" s="240"/>
      <c r="HEH3" s="240"/>
      <c r="HEI3" s="240"/>
      <c r="HEJ3" s="240"/>
      <c r="HEK3" s="240"/>
      <c r="HEL3" s="240"/>
      <c r="HEM3" s="240"/>
      <c r="HEN3" s="240"/>
      <c r="HEO3" s="240"/>
      <c r="HEP3" s="240"/>
      <c r="HEQ3" s="240"/>
      <c r="HER3" s="240"/>
      <c r="HES3" s="240"/>
      <c r="HET3" s="240"/>
      <c r="HEU3" s="240"/>
      <c r="HEV3" s="240"/>
      <c r="HEW3" s="240"/>
      <c r="HEX3" s="240"/>
      <c r="HEY3" s="240"/>
      <c r="HEZ3" s="240"/>
      <c r="HFA3" s="240"/>
      <c r="HFB3" s="240"/>
      <c r="HFC3" s="240"/>
      <c r="HFD3" s="240"/>
      <c r="HFE3" s="240"/>
      <c r="HFF3" s="240"/>
      <c r="HFG3" s="240"/>
      <c r="HFH3" s="240"/>
      <c r="HFI3" s="240"/>
      <c r="HFJ3" s="240"/>
      <c r="HFK3" s="240"/>
      <c r="HFL3" s="240"/>
      <c r="HFM3" s="240"/>
      <c r="HFN3" s="240"/>
      <c r="HFO3" s="240"/>
      <c r="HFP3" s="240"/>
      <c r="HFQ3" s="240"/>
      <c r="HFR3" s="240"/>
      <c r="HFS3" s="240"/>
      <c r="HFT3" s="240"/>
      <c r="HFU3" s="240"/>
      <c r="HFV3" s="240"/>
      <c r="HFW3" s="240"/>
      <c r="HFX3" s="240"/>
      <c r="HFY3" s="240"/>
      <c r="HFZ3" s="240"/>
      <c r="HGA3" s="240"/>
      <c r="HGB3" s="240"/>
      <c r="HGC3" s="240"/>
      <c r="HGD3" s="240"/>
      <c r="HGE3" s="240"/>
      <c r="HGF3" s="240"/>
      <c r="HGG3" s="240"/>
      <c r="HGH3" s="240"/>
      <c r="HGI3" s="240"/>
      <c r="HGJ3" s="240"/>
      <c r="HGK3" s="240"/>
      <c r="HGL3" s="240"/>
      <c r="HGM3" s="240"/>
      <c r="HGN3" s="240"/>
      <c r="HGO3" s="240"/>
      <c r="HGP3" s="240"/>
      <c r="HGQ3" s="240"/>
      <c r="HGR3" s="240"/>
      <c r="HGS3" s="240"/>
      <c r="HGT3" s="240"/>
      <c r="HGU3" s="240"/>
      <c r="HGV3" s="240"/>
      <c r="HGW3" s="240"/>
      <c r="HGX3" s="240"/>
      <c r="HGY3" s="240"/>
      <c r="HGZ3" s="240"/>
      <c r="HHA3" s="240"/>
      <c r="HHB3" s="240"/>
      <c r="HHC3" s="240"/>
      <c r="HHD3" s="240"/>
      <c r="HHE3" s="240"/>
      <c r="HHF3" s="240"/>
      <c r="HHG3" s="240"/>
      <c r="HHH3" s="240"/>
      <c r="HHI3" s="240"/>
      <c r="HHJ3" s="240"/>
      <c r="HHK3" s="240"/>
      <c r="HHL3" s="240"/>
      <c r="HHM3" s="240"/>
      <c r="HHN3" s="240"/>
      <c r="HHO3" s="240"/>
      <c r="HHP3" s="240"/>
      <c r="HHQ3" s="240"/>
      <c r="HHR3" s="240"/>
      <c r="HHS3" s="240"/>
      <c r="HHT3" s="240"/>
      <c r="HHU3" s="240"/>
      <c r="HHV3" s="240"/>
      <c r="HHW3" s="240"/>
      <c r="HHX3" s="240"/>
      <c r="HHY3" s="240"/>
      <c r="HHZ3" s="240"/>
      <c r="HIA3" s="240"/>
      <c r="HIB3" s="240"/>
      <c r="HIC3" s="240"/>
      <c r="HID3" s="240"/>
      <c r="HIE3" s="240"/>
      <c r="HIF3" s="240"/>
      <c r="HIG3" s="240"/>
      <c r="HIH3" s="240"/>
      <c r="HII3" s="240"/>
      <c r="HIJ3" s="240"/>
      <c r="HIK3" s="240"/>
      <c r="HIL3" s="240"/>
      <c r="HIM3" s="240"/>
      <c r="HIN3" s="240"/>
      <c r="HIO3" s="240"/>
      <c r="HIP3" s="240"/>
      <c r="HIQ3" s="240"/>
      <c r="HIR3" s="240"/>
      <c r="HIS3" s="240"/>
      <c r="HIT3" s="240"/>
      <c r="HIU3" s="240"/>
      <c r="HIV3" s="240"/>
      <c r="HIW3" s="240"/>
      <c r="HIX3" s="240"/>
      <c r="HIY3" s="240"/>
      <c r="HIZ3" s="240"/>
      <c r="HJA3" s="240"/>
      <c r="HJB3" s="240"/>
      <c r="HJC3" s="240"/>
      <c r="HJD3" s="240"/>
      <c r="HJE3" s="240"/>
      <c r="HJF3" s="240"/>
      <c r="HJG3" s="240"/>
      <c r="HJH3" s="240"/>
      <c r="HJI3" s="240"/>
      <c r="HJJ3" s="240"/>
      <c r="HJK3" s="240"/>
      <c r="HJL3" s="240"/>
      <c r="HJM3" s="240"/>
      <c r="HJN3" s="240"/>
      <c r="HJO3" s="240"/>
      <c r="HJP3" s="240"/>
      <c r="HJQ3" s="240"/>
      <c r="HJR3" s="240"/>
      <c r="HJS3" s="240"/>
      <c r="HJT3" s="240"/>
      <c r="HJU3" s="240"/>
      <c r="HJV3" s="240"/>
      <c r="HJW3" s="240"/>
      <c r="HJX3" s="240"/>
      <c r="HJY3" s="240"/>
      <c r="HJZ3" s="240"/>
      <c r="HKA3" s="240"/>
      <c r="HKB3" s="240"/>
      <c r="HKC3" s="240"/>
      <c r="HKD3" s="240"/>
      <c r="HKE3" s="240"/>
      <c r="HKF3" s="240"/>
      <c r="HKG3" s="240"/>
      <c r="HKH3" s="240"/>
      <c r="HKI3" s="240"/>
      <c r="HKJ3" s="240"/>
      <c r="HKK3" s="240"/>
      <c r="HKL3" s="240"/>
      <c r="HKM3" s="240"/>
      <c r="HKN3" s="240"/>
      <c r="HKO3" s="240"/>
      <c r="HKP3" s="240"/>
      <c r="HKQ3" s="240"/>
      <c r="HKR3" s="240"/>
      <c r="HKS3" s="240"/>
      <c r="HKT3" s="240"/>
      <c r="HKU3" s="240"/>
      <c r="HKV3" s="240"/>
      <c r="HKW3" s="240"/>
      <c r="HKX3" s="240"/>
      <c r="HKY3" s="240"/>
      <c r="HKZ3" s="240"/>
      <c r="HLA3" s="240"/>
      <c r="HLB3" s="240"/>
      <c r="HLC3" s="240"/>
      <c r="HLD3" s="240"/>
      <c r="HLE3" s="240"/>
      <c r="HLF3" s="240"/>
      <c r="HLG3" s="240"/>
      <c r="HLH3" s="240"/>
      <c r="HLI3" s="240"/>
      <c r="HLJ3" s="240"/>
      <c r="HLK3" s="240"/>
      <c r="HLL3" s="240"/>
      <c r="HLM3" s="240"/>
      <c r="HLN3" s="240"/>
      <c r="HLO3" s="240"/>
      <c r="HLP3" s="240"/>
      <c r="HLQ3" s="240"/>
      <c r="HLR3" s="240"/>
      <c r="HLS3" s="240"/>
      <c r="HLT3" s="240"/>
      <c r="HLU3" s="240"/>
      <c r="HLV3" s="240"/>
      <c r="HLW3" s="240"/>
      <c r="HLX3" s="240"/>
      <c r="HLY3" s="240"/>
      <c r="HLZ3" s="240"/>
      <c r="HMA3" s="240"/>
      <c r="HMB3" s="240"/>
      <c r="HMC3" s="240"/>
      <c r="HMD3" s="240"/>
      <c r="HME3" s="240"/>
      <c r="HMF3" s="240"/>
      <c r="HMG3" s="240"/>
      <c r="HMH3" s="240"/>
      <c r="HMI3" s="240"/>
      <c r="HMJ3" s="240"/>
      <c r="HMK3" s="240"/>
      <c r="HML3" s="240"/>
      <c r="HMM3" s="240"/>
      <c r="HMN3" s="240"/>
      <c r="HMO3" s="240"/>
      <c r="HMP3" s="240"/>
      <c r="HMQ3" s="240"/>
      <c r="HMR3" s="240"/>
      <c r="HMS3" s="240"/>
      <c r="HMT3" s="240"/>
      <c r="HMU3" s="240"/>
      <c r="HMV3" s="240"/>
      <c r="HMW3" s="240"/>
      <c r="HMX3" s="240"/>
      <c r="HMY3" s="240"/>
      <c r="HMZ3" s="240"/>
      <c r="HNA3" s="240"/>
      <c r="HNB3" s="240"/>
      <c r="HNC3" s="240"/>
      <c r="HND3" s="240"/>
      <c r="HNE3" s="240"/>
      <c r="HNF3" s="240"/>
      <c r="HNG3" s="240"/>
      <c r="HNH3" s="240"/>
      <c r="HNI3" s="240"/>
      <c r="HNJ3" s="240"/>
      <c r="HNK3" s="240"/>
      <c r="HNL3" s="240"/>
      <c r="HNM3" s="240"/>
      <c r="HNN3" s="240"/>
      <c r="HNO3" s="240"/>
      <c r="HNP3" s="240"/>
      <c r="HNQ3" s="240"/>
      <c r="HNR3" s="240"/>
      <c r="HNS3" s="240"/>
      <c r="HNT3" s="240"/>
      <c r="HNU3" s="240"/>
      <c r="HNV3" s="240"/>
      <c r="HNW3" s="240"/>
      <c r="HNX3" s="240"/>
      <c r="HNY3" s="240"/>
      <c r="HNZ3" s="240"/>
      <c r="HOA3" s="240"/>
      <c r="HOB3" s="240"/>
      <c r="HOC3" s="240"/>
      <c r="HOD3" s="240"/>
      <c r="HOE3" s="240"/>
      <c r="HOF3" s="240"/>
      <c r="HOG3" s="240"/>
      <c r="HOH3" s="240"/>
      <c r="HOI3" s="240"/>
      <c r="HOJ3" s="240"/>
      <c r="HOK3" s="240"/>
      <c r="HOL3" s="240"/>
      <c r="HOM3" s="240"/>
      <c r="HON3" s="240"/>
      <c r="HOO3" s="240"/>
      <c r="HOP3" s="240"/>
      <c r="HOQ3" s="240"/>
      <c r="HOR3" s="240"/>
      <c r="HOS3" s="240"/>
      <c r="HOT3" s="240"/>
      <c r="HOU3" s="240"/>
      <c r="HOV3" s="240"/>
      <c r="HOW3" s="240"/>
      <c r="HOX3" s="240"/>
      <c r="HOY3" s="240"/>
      <c r="HOZ3" s="240"/>
      <c r="HPA3" s="240"/>
      <c r="HPB3" s="240"/>
      <c r="HPC3" s="240"/>
      <c r="HPD3" s="240"/>
      <c r="HPE3" s="240"/>
      <c r="HPF3" s="240"/>
      <c r="HPG3" s="240"/>
      <c r="HPH3" s="240"/>
      <c r="HPI3" s="240"/>
      <c r="HPJ3" s="240"/>
      <c r="HPK3" s="240"/>
      <c r="HPL3" s="240"/>
      <c r="HPM3" s="240"/>
      <c r="HPN3" s="240"/>
      <c r="HPO3" s="240"/>
      <c r="HPP3" s="240"/>
      <c r="HPQ3" s="240"/>
      <c r="HPR3" s="240"/>
      <c r="HPS3" s="240"/>
      <c r="HPT3" s="240"/>
      <c r="HPU3" s="240"/>
      <c r="HPV3" s="240"/>
      <c r="HPW3" s="240"/>
      <c r="HPX3" s="240"/>
      <c r="HPY3" s="240"/>
      <c r="HPZ3" s="240"/>
      <c r="HQA3" s="240"/>
      <c r="HQB3" s="240"/>
      <c r="HQC3" s="240"/>
      <c r="HQD3" s="240"/>
      <c r="HQE3" s="240"/>
      <c r="HQF3" s="240"/>
      <c r="HQG3" s="240"/>
      <c r="HQH3" s="240"/>
      <c r="HQI3" s="240"/>
      <c r="HQJ3" s="240"/>
      <c r="HQK3" s="240"/>
      <c r="HQL3" s="240"/>
      <c r="HQM3" s="240"/>
      <c r="HQN3" s="240"/>
      <c r="HQO3" s="240"/>
      <c r="HQP3" s="240"/>
      <c r="HQQ3" s="240"/>
      <c r="HQR3" s="240"/>
      <c r="HQS3" s="240"/>
      <c r="HQT3" s="240"/>
      <c r="HQU3" s="240"/>
      <c r="HQV3" s="240"/>
      <c r="HQW3" s="240"/>
      <c r="HQX3" s="240"/>
      <c r="HQY3" s="240"/>
      <c r="HQZ3" s="240"/>
      <c r="HRA3" s="240"/>
      <c r="HRB3" s="240"/>
      <c r="HRC3" s="240"/>
      <c r="HRD3" s="240"/>
      <c r="HRE3" s="240"/>
      <c r="HRF3" s="240"/>
      <c r="HRG3" s="240"/>
      <c r="HRH3" s="240"/>
      <c r="HRI3" s="240"/>
      <c r="HRJ3" s="240"/>
      <c r="HRK3" s="240"/>
      <c r="HRL3" s="240"/>
      <c r="HRM3" s="240"/>
      <c r="HRN3" s="240"/>
      <c r="HRO3" s="240"/>
      <c r="HRP3" s="240"/>
      <c r="HRQ3" s="240"/>
      <c r="HRR3" s="240"/>
      <c r="HRS3" s="240"/>
      <c r="HRT3" s="240"/>
      <c r="HRU3" s="240"/>
      <c r="HRV3" s="240"/>
      <c r="HRW3" s="240"/>
      <c r="HRX3" s="240"/>
      <c r="HRY3" s="240"/>
      <c r="HRZ3" s="240"/>
      <c r="HSA3" s="240"/>
      <c r="HSB3" s="240"/>
      <c r="HSC3" s="240"/>
      <c r="HSD3" s="240"/>
      <c r="HSE3" s="240"/>
      <c r="HSF3" s="240"/>
      <c r="HSG3" s="240"/>
      <c r="HSH3" s="240"/>
      <c r="HSI3" s="240"/>
      <c r="HSJ3" s="240"/>
      <c r="HSK3" s="240"/>
      <c r="HSL3" s="240"/>
      <c r="HSM3" s="240"/>
      <c r="HSN3" s="240"/>
      <c r="HSO3" s="240"/>
      <c r="HSP3" s="240"/>
      <c r="HSQ3" s="240"/>
      <c r="HSR3" s="240"/>
      <c r="HSS3" s="240"/>
      <c r="HST3" s="240"/>
      <c r="HSU3" s="240"/>
      <c r="HSV3" s="240"/>
      <c r="HSW3" s="240"/>
      <c r="HSX3" s="240"/>
      <c r="HSY3" s="240"/>
      <c r="HSZ3" s="240"/>
      <c r="HTA3" s="240"/>
      <c r="HTB3" s="240"/>
      <c r="HTC3" s="240"/>
      <c r="HTD3" s="240"/>
      <c r="HTE3" s="240"/>
      <c r="HTF3" s="240"/>
      <c r="HTG3" s="240"/>
      <c r="HTH3" s="240"/>
      <c r="HTI3" s="240"/>
      <c r="HTJ3" s="240"/>
      <c r="HTK3" s="240"/>
      <c r="HTL3" s="240"/>
      <c r="HTM3" s="240"/>
      <c r="HTN3" s="240"/>
      <c r="HTO3" s="240"/>
      <c r="HTP3" s="240"/>
      <c r="HTQ3" s="240"/>
      <c r="HTR3" s="240"/>
      <c r="HTS3" s="240"/>
      <c r="HTT3" s="240"/>
      <c r="HTU3" s="240"/>
      <c r="HTV3" s="240"/>
      <c r="HTW3" s="240"/>
      <c r="HTX3" s="240"/>
      <c r="HTY3" s="240"/>
      <c r="HTZ3" s="240"/>
      <c r="HUA3" s="240"/>
      <c r="HUB3" s="240"/>
      <c r="HUC3" s="240"/>
      <c r="HUD3" s="240"/>
      <c r="HUE3" s="240"/>
      <c r="HUF3" s="240"/>
      <c r="HUG3" s="240"/>
      <c r="HUH3" s="240"/>
      <c r="HUI3" s="240"/>
      <c r="HUJ3" s="240"/>
      <c r="HUK3" s="240"/>
      <c r="HUL3" s="240"/>
      <c r="HUM3" s="240"/>
      <c r="HUN3" s="240"/>
      <c r="HUO3" s="240"/>
      <c r="HUP3" s="240"/>
      <c r="HUQ3" s="240"/>
      <c r="HUR3" s="240"/>
      <c r="HUS3" s="240"/>
      <c r="HUT3" s="240"/>
      <c r="HUU3" s="240"/>
      <c r="HUV3" s="240"/>
      <c r="HUW3" s="240"/>
      <c r="HUX3" s="240"/>
      <c r="HUY3" s="240"/>
      <c r="HUZ3" s="240"/>
      <c r="HVA3" s="240"/>
      <c r="HVB3" s="240"/>
      <c r="HVC3" s="240"/>
      <c r="HVD3" s="240"/>
      <c r="HVE3" s="240"/>
      <c r="HVF3" s="240"/>
      <c r="HVG3" s="240"/>
      <c r="HVH3" s="240"/>
      <c r="HVI3" s="240"/>
      <c r="HVJ3" s="240"/>
      <c r="HVK3" s="240"/>
      <c r="HVL3" s="240"/>
      <c r="HVM3" s="240"/>
      <c r="HVN3" s="240"/>
      <c r="HVO3" s="240"/>
      <c r="HVP3" s="240"/>
      <c r="HVQ3" s="240"/>
      <c r="HVR3" s="240"/>
      <c r="HVS3" s="240"/>
      <c r="HVT3" s="240"/>
      <c r="HVU3" s="240"/>
      <c r="HVV3" s="240"/>
      <c r="HVW3" s="240"/>
      <c r="HVX3" s="240"/>
      <c r="HVY3" s="240"/>
      <c r="HVZ3" s="240"/>
      <c r="HWA3" s="240"/>
      <c r="HWB3" s="240"/>
      <c r="HWC3" s="240"/>
      <c r="HWD3" s="240"/>
      <c r="HWE3" s="240"/>
      <c r="HWF3" s="240"/>
      <c r="HWG3" s="240"/>
      <c r="HWH3" s="240"/>
      <c r="HWI3" s="240"/>
      <c r="HWJ3" s="240"/>
      <c r="HWK3" s="240"/>
      <c r="HWL3" s="240"/>
      <c r="HWM3" s="240"/>
      <c r="HWN3" s="240"/>
      <c r="HWO3" s="240"/>
      <c r="HWP3" s="240"/>
      <c r="HWQ3" s="240"/>
      <c r="HWR3" s="240"/>
      <c r="HWS3" s="240"/>
      <c r="HWT3" s="240"/>
      <c r="HWU3" s="240"/>
      <c r="HWV3" s="240"/>
      <c r="HWW3" s="240"/>
      <c r="HWX3" s="240"/>
      <c r="HWY3" s="240"/>
      <c r="HWZ3" s="240"/>
      <c r="HXA3" s="240"/>
      <c r="HXB3" s="240"/>
      <c r="HXC3" s="240"/>
      <c r="HXD3" s="240"/>
      <c r="HXE3" s="240"/>
      <c r="HXF3" s="240"/>
      <c r="HXG3" s="240"/>
      <c r="HXH3" s="240"/>
      <c r="HXI3" s="240"/>
      <c r="HXJ3" s="240"/>
      <c r="HXK3" s="240"/>
      <c r="HXL3" s="240"/>
      <c r="HXM3" s="240"/>
      <c r="HXN3" s="240"/>
      <c r="HXO3" s="240"/>
      <c r="HXP3" s="240"/>
      <c r="HXQ3" s="240"/>
      <c r="HXR3" s="240"/>
      <c r="HXS3" s="240"/>
      <c r="HXT3" s="240"/>
      <c r="HXU3" s="240"/>
      <c r="HXV3" s="240"/>
      <c r="HXW3" s="240"/>
      <c r="HXX3" s="240"/>
      <c r="HXY3" s="240"/>
      <c r="HXZ3" s="240"/>
      <c r="HYA3" s="240"/>
      <c r="HYB3" s="240"/>
      <c r="HYC3" s="240"/>
      <c r="HYD3" s="240"/>
      <c r="HYE3" s="240"/>
      <c r="HYF3" s="240"/>
      <c r="HYG3" s="240"/>
      <c r="HYH3" s="240"/>
      <c r="HYI3" s="240"/>
      <c r="HYJ3" s="240"/>
      <c r="HYK3" s="240"/>
      <c r="HYL3" s="240"/>
      <c r="HYM3" s="240"/>
      <c r="HYN3" s="240"/>
      <c r="HYO3" s="240"/>
      <c r="HYP3" s="240"/>
      <c r="HYQ3" s="240"/>
      <c r="HYR3" s="240"/>
      <c r="HYS3" s="240"/>
      <c r="HYT3" s="240"/>
      <c r="HYU3" s="240"/>
      <c r="HYV3" s="240"/>
      <c r="HYW3" s="240"/>
      <c r="HYX3" s="240"/>
      <c r="HYY3" s="240"/>
      <c r="HYZ3" s="240"/>
      <c r="HZA3" s="240"/>
      <c r="HZB3" s="240"/>
      <c r="HZC3" s="240"/>
      <c r="HZD3" s="240"/>
      <c r="HZE3" s="240"/>
      <c r="HZF3" s="240"/>
      <c r="HZG3" s="240"/>
      <c r="HZH3" s="240"/>
      <c r="HZI3" s="240"/>
      <c r="HZJ3" s="240"/>
      <c r="HZK3" s="240"/>
      <c r="HZL3" s="240"/>
      <c r="HZM3" s="240"/>
      <c r="HZN3" s="240"/>
      <c r="HZO3" s="240"/>
      <c r="HZP3" s="240"/>
      <c r="HZQ3" s="240"/>
      <c r="HZR3" s="240"/>
      <c r="HZS3" s="240"/>
      <c r="HZT3" s="240"/>
      <c r="HZU3" s="240"/>
      <c r="HZV3" s="240"/>
      <c r="HZW3" s="240"/>
      <c r="HZX3" s="240"/>
      <c r="HZY3" s="240"/>
      <c r="HZZ3" s="240"/>
      <c r="IAA3" s="240"/>
      <c r="IAB3" s="240"/>
      <c r="IAC3" s="240"/>
      <c r="IAD3" s="240"/>
      <c r="IAE3" s="240"/>
      <c r="IAF3" s="240"/>
      <c r="IAG3" s="240"/>
      <c r="IAH3" s="240"/>
      <c r="IAI3" s="240"/>
      <c r="IAJ3" s="240"/>
      <c r="IAK3" s="240"/>
      <c r="IAL3" s="240"/>
      <c r="IAM3" s="240"/>
      <c r="IAN3" s="240"/>
      <c r="IAO3" s="240"/>
      <c r="IAP3" s="240"/>
      <c r="IAQ3" s="240"/>
      <c r="IAR3" s="240"/>
      <c r="IAS3" s="240"/>
      <c r="IAT3" s="240"/>
      <c r="IAU3" s="240"/>
      <c r="IAV3" s="240"/>
      <c r="IAW3" s="240"/>
      <c r="IAX3" s="240"/>
      <c r="IAY3" s="240"/>
      <c r="IAZ3" s="240"/>
      <c r="IBA3" s="240"/>
      <c r="IBB3" s="240"/>
      <c r="IBC3" s="240"/>
      <c r="IBD3" s="240"/>
      <c r="IBE3" s="240"/>
      <c r="IBF3" s="240"/>
      <c r="IBG3" s="240"/>
      <c r="IBH3" s="240"/>
      <c r="IBI3" s="240"/>
      <c r="IBJ3" s="240"/>
      <c r="IBK3" s="240"/>
      <c r="IBL3" s="240"/>
      <c r="IBM3" s="240"/>
      <c r="IBN3" s="240"/>
      <c r="IBO3" s="240"/>
      <c r="IBP3" s="240"/>
      <c r="IBQ3" s="240"/>
      <c r="IBR3" s="240"/>
      <c r="IBS3" s="240"/>
      <c r="IBT3" s="240"/>
      <c r="IBU3" s="240"/>
      <c r="IBV3" s="240"/>
      <c r="IBW3" s="240"/>
      <c r="IBX3" s="240"/>
      <c r="IBY3" s="240"/>
      <c r="IBZ3" s="240"/>
      <c r="ICA3" s="240"/>
      <c r="ICB3" s="240"/>
      <c r="ICC3" s="240"/>
      <c r="ICD3" s="240"/>
      <c r="ICE3" s="240"/>
      <c r="ICF3" s="240"/>
      <c r="ICG3" s="240"/>
      <c r="ICH3" s="240"/>
      <c r="ICI3" s="240"/>
      <c r="ICJ3" s="240"/>
      <c r="ICK3" s="240"/>
      <c r="ICL3" s="240"/>
      <c r="ICM3" s="240"/>
      <c r="ICN3" s="240"/>
      <c r="ICO3" s="240"/>
      <c r="ICP3" s="240"/>
      <c r="ICQ3" s="240"/>
      <c r="ICR3" s="240"/>
      <c r="ICS3" s="240"/>
      <c r="ICT3" s="240"/>
      <c r="ICU3" s="240"/>
      <c r="ICV3" s="240"/>
      <c r="ICW3" s="240"/>
      <c r="ICX3" s="240"/>
      <c r="ICY3" s="240"/>
      <c r="ICZ3" s="240"/>
      <c r="IDA3" s="240"/>
      <c r="IDB3" s="240"/>
      <c r="IDC3" s="240"/>
      <c r="IDD3" s="240"/>
      <c r="IDE3" s="240"/>
      <c r="IDF3" s="240"/>
      <c r="IDG3" s="240"/>
      <c r="IDH3" s="240"/>
      <c r="IDI3" s="240"/>
      <c r="IDJ3" s="240"/>
      <c r="IDK3" s="240"/>
      <c r="IDL3" s="240"/>
      <c r="IDM3" s="240"/>
      <c r="IDN3" s="240"/>
      <c r="IDO3" s="240"/>
      <c r="IDP3" s="240"/>
      <c r="IDQ3" s="240"/>
      <c r="IDR3" s="240"/>
      <c r="IDS3" s="240"/>
      <c r="IDT3" s="240"/>
      <c r="IDU3" s="240"/>
      <c r="IDV3" s="240"/>
      <c r="IDW3" s="240"/>
      <c r="IDX3" s="240"/>
      <c r="IDY3" s="240"/>
      <c r="IDZ3" s="240"/>
      <c r="IEA3" s="240"/>
      <c r="IEB3" s="240"/>
      <c r="IEC3" s="240"/>
      <c r="IED3" s="240"/>
      <c r="IEE3" s="240"/>
      <c r="IEF3" s="240"/>
      <c r="IEG3" s="240"/>
      <c r="IEH3" s="240"/>
      <c r="IEI3" s="240"/>
      <c r="IEJ3" s="240"/>
      <c r="IEK3" s="240"/>
      <c r="IEL3" s="240"/>
      <c r="IEM3" s="240"/>
      <c r="IEN3" s="240"/>
      <c r="IEO3" s="240"/>
      <c r="IEP3" s="240"/>
      <c r="IEQ3" s="240"/>
      <c r="IER3" s="240"/>
      <c r="IES3" s="240"/>
      <c r="IET3" s="240"/>
      <c r="IEU3" s="240"/>
      <c r="IEV3" s="240"/>
      <c r="IEW3" s="240"/>
      <c r="IEX3" s="240"/>
      <c r="IEY3" s="240"/>
      <c r="IEZ3" s="240"/>
      <c r="IFA3" s="240"/>
      <c r="IFB3" s="240"/>
      <c r="IFC3" s="240"/>
      <c r="IFD3" s="240"/>
      <c r="IFE3" s="240"/>
      <c r="IFF3" s="240"/>
      <c r="IFG3" s="240"/>
      <c r="IFH3" s="240"/>
      <c r="IFI3" s="240"/>
      <c r="IFJ3" s="240"/>
      <c r="IFK3" s="240"/>
      <c r="IFL3" s="240"/>
      <c r="IFM3" s="240"/>
      <c r="IFN3" s="240"/>
      <c r="IFO3" s="240"/>
      <c r="IFP3" s="240"/>
      <c r="IFQ3" s="240"/>
      <c r="IFR3" s="240"/>
      <c r="IFS3" s="240"/>
      <c r="IFT3" s="240"/>
      <c r="IFU3" s="240"/>
      <c r="IFV3" s="240"/>
      <c r="IFW3" s="240"/>
      <c r="IFX3" s="240"/>
      <c r="IFY3" s="240"/>
      <c r="IFZ3" s="240"/>
      <c r="IGA3" s="240"/>
      <c r="IGB3" s="240"/>
      <c r="IGC3" s="240"/>
      <c r="IGD3" s="240"/>
      <c r="IGE3" s="240"/>
      <c r="IGF3" s="240"/>
      <c r="IGG3" s="240"/>
      <c r="IGH3" s="240"/>
      <c r="IGI3" s="240"/>
      <c r="IGJ3" s="240"/>
      <c r="IGK3" s="240"/>
      <c r="IGL3" s="240"/>
      <c r="IGM3" s="240"/>
      <c r="IGN3" s="240"/>
      <c r="IGO3" s="240"/>
      <c r="IGP3" s="240"/>
      <c r="IGQ3" s="240"/>
      <c r="IGR3" s="240"/>
      <c r="IGS3" s="240"/>
      <c r="IGT3" s="240"/>
      <c r="IGU3" s="240"/>
      <c r="IGV3" s="240"/>
      <c r="IGW3" s="240"/>
      <c r="IGX3" s="240"/>
      <c r="IGY3" s="240"/>
      <c r="IGZ3" s="240"/>
      <c r="IHA3" s="240"/>
      <c r="IHB3" s="240"/>
      <c r="IHC3" s="240"/>
      <c r="IHD3" s="240"/>
      <c r="IHE3" s="240"/>
      <c r="IHF3" s="240"/>
      <c r="IHG3" s="240"/>
      <c r="IHH3" s="240"/>
      <c r="IHI3" s="240"/>
      <c r="IHJ3" s="240"/>
      <c r="IHK3" s="240"/>
      <c r="IHL3" s="240"/>
      <c r="IHM3" s="240"/>
      <c r="IHN3" s="240"/>
      <c r="IHO3" s="240"/>
      <c r="IHP3" s="240"/>
      <c r="IHQ3" s="240"/>
      <c r="IHR3" s="240"/>
      <c r="IHS3" s="240"/>
      <c r="IHT3" s="240"/>
      <c r="IHU3" s="240"/>
      <c r="IHV3" s="240"/>
      <c r="IHW3" s="240"/>
      <c r="IHX3" s="240"/>
      <c r="IHY3" s="240"/>
      <c r="IHZ3" s="240"/>
      <c r="IIA3" s="240"/>
      <c r="IIB3" s="240"/>
      <c r="IIC3" s="240"/>
      <c r="IID3" s="240"/>
      <c r="IIE3" s="240"/>
      <c r="IIF3" s="240"/>
      <c r="IIG3" s="240"/>
      <c r="IIH3" s="240"/>
      <c r="III3" s="240"/>
      <c r="IIJ3" s="240"/>
      <c r="IIK3" s="240"/>
      <c r="IIL3" s="240"/>
      <c r="IIM3" s="240"/>
      <c r="IIN3" s="240"/>
      <c r="IIO3" s="240"/>
      <c r="IIP3" s="240"/>
      <c r="IIQ3" s="240"/>
      <c r="IIR3" s="240"/>
      <c r="IIS3" s="240"/>
      <c r="IIT3" s="240"/>
      <c r="IIU3" s="240"/>
      <c r="IIV3" s="240"/>
      <c r="IIW3" s="240"/>
      <c r="IIX3" s="240"/>
      <c r="IIY3" s="240"/>
      <c r="IIZ3" s="240"/>
      <c r="IJA3" s="240"/>
      <c r="IJB3" s="240"/>
      <c r="IJC3" s="240"/>
      <c r="IJD3" s="240"/>
      <c r="IJE3" s="240"/>
      <c r="IJF3" s="240"/>
      <c r="IJG3" s="240"/>
      <c r="IJH3" s="240"/>
      <c r="IJI3" s="240"/>
      <c r="IJJ3" s="240"/>
      <c r="IJK3" s="240"/>
      <c r="IJL3" s="240"/>
      <c r="IJM3" s="240"/>
      <c r="IJN3" s="240"/>
      <c r="IJO3" s="240"/>
      <c r="IJP3" s="240"/>
      <c r="IJQ3" s="240"/>
      <c r="IJR3" s="240"/>
      <c r="IJS3" s="240"/>
      <c r="IJT3" s="240"/>
      <c r="IJU3" s="240"/>
      <c r="IJV3" s="240"/>
      <c r="IJW3" s="240"/>
      <c r="IJX3" s="240"/>
      <c r="IJY3" s="240"/>
      <c r="IJZ3" s="240"/>
      <c r="IKA3" s="240"/>
      <c r="IKB3" s="240"/>
      <c r="IKC3" s="240"/>
      <c r="IKD3" s="240"/>
      <c r="IKE3" s="240"/>
      <c r="IKF3" s="240"/>
      <c r="IKG3" s="240"/>
      <c r="IKH3" s="240"/>
      <c r="IKI3" s="240"/>
      <c r="IKJ3" s="240"/>
      <c r="IKK3" s="240"/>
      <c r="IKL3" s="240"/>
      <c r="IKM3" s="240"/>
      <c r="IKN3" s="240"/>
      <c r="IKO3" s="240"/>
      <c r="IKP3" s="240"/>
      <c r="IKQ3" s="240"/>
      <c r="IKR3" s="240"/>
      <c r="IKS3" s="240"/>
      <c r="IKT3" s="240"/>
      <c r="IKU3" s="240"/>
      <c r="IKV3" s="240"/>
      <c r="IKW3" s="240"/>
      <c r="IKX3" s="240"/>
      <c r="IKY3" s="240"/>
      <c r="IKZ3" s="240"/>
      <c r="ILA3" s="240"/>
      <c r="ILB3" s="240"/>
      <c r="ILC3" s="240"/>
      <c r="ILD3" s="240"/>
      <c r="ILE3" s="240"/>
      <c r="ILF3" s="240"/>
      <c r="ILG3" s="240"/>
      <c r="ILH3" s="240"/>
      <c r="ILI3" s="240"/>
      <c r="ILJ3" s="240"/>
      <c r="ILK3" s="240"/>
      <c r="ILL3" s="240"/>
      <c r="ILM3" s="240"/>
      <c r="ILN3" s="240"/>
      <c r="ILO3" s="240"/>
      <c r="ILP3" s="240"/>
      <c r="ILQ3" s="240"/>
      <c r="ILR3" s="240"/>
      <c r="ILS3" s="240"/>
      <c r="ILT3" s="240"/>
      <c r="ILU3" s="240"/>
      <c r="ILV3" s="240"/>
      <c r="ILW3" s="240"/>
      <c r="ILX3" s="240"/>
      <c r="ILY3" s="240"/>
      <c r="ILZ3" s="240"/>
      <c r="IMA3" s="240"/>
      <c r="IMB3" s="240"/>
      <c r="IMC3" s="240"/>
      <c r="IMD3" s="240"/>
      <c r="IME3" s="240"/>
      <c r="IMF3" s="240"/>
      <c r="IMG3" s="240"/>
      <c r="IMH3" s="240"/>
      <c r="IMI3" s="240"/>
      <c r="IMJ3" s="240"/>
      <c r="IMK3" s="240"/>
      <c r="IML3" s="240"/>
      <c r="IMM3" s="240"/>
      <c r="IMN3" s="240"/>
      <c r="IMO3" s="240"/>
      <c r="IMP3" s="240"/>
      <c r="IMQ3" s="240"/>
      <c r="IMR3" s="240"/>
      <c r="IMS3" s="240"/>
      <c r="IMT3" s="240"/>
      <c r="IMU3" s="240"/>
      <c r="IMV3" s="240"/>
      <c r="IMW3" s="240"/>
      <c r="IMX3" s="240"/>
      <c r="IMY3" s="240"/>
      <c r="IMZ3" s="240"/>
      <c r="INA3" s="240"/>
      <c r="INB3" s="240"/>
      <c r="INC3" s="240"/>
      <c r="IND3" s="240"/>
      <c r="INE3" s="240"/>
      <c r="INF3" s="240"/>
      <c r="ING3" s="240"/>
      <c r="INH3" s="240"/>
      <c r="INI3" s="240"/>
      <c r="INJ3" s="240"/>
      <c r="INK3" s="240"/>
      <c r="INL3" s="240"/>
      <c r="INM3" s="240"/>
      <c r="INN3" s="240"/>
      <c r="INO3" s="240"/>
      <c r="INP3" s="240"/>
      <c r="INQ3" s="240"/>
      <c r="INR3" s="240"/>
      <c r="INS3" s="240"/>
      <c r="INT3" s="240"/>
      <c r="INU3" s="240"/>
      <c r="INV3" s="240"/>
      <c r="INW3" s="240"/>
      <c r="INX3" s="240"/>
      <c r="INY3" s="240"/>
      <c r="INZ3" s="240"/>
      <c r="IOA3" s="240"/>
      <c r="IOB3" s="240"/>
      <c r="IOC3" s="240"/>
      <c r="IOD3" s="240"/>
      <c r="IOE3" s="240"/>
      <c r="IOF3" s="240"/>
      <c r="IOG3" s="240"/>
      <c r="IOH3" s="240"/>
      <c r="IOI3" s="240"/>
      <c r="IOJ3" s="240"/>
      <c r="IOK3" s="240"/>
      <c r="IOL3" s="240"/>
      <c r="IOM3" s="240"/>
      <c r="ION3" s="240"/>
      <c r="IOO3" s="240"/>
      <c r="IOP3" s="240"/>
      <c r="IOQ3" s="240"/>
      <c r="IOR3" s="240"/>
      <c r="IOS3" s="240"/>
      <c r="IOT3" s="240"/>
      <c r="IOU3" s="240"/>
      <c r="IOV3" s="240"/>
      <c r="IOW3" s="240"/>
      <c r="IOX3" s="240"/>
      <c r="IOY3" s="240"/>
      <c r="IOZ3" s="240"/>
      <c r="IPA3" s="240"/>
      <c r="IPB3" s="240"/>
      <c r="IPC3" s="240"/>
      <c r="IPD3" s="240"/>
      <c r="IPE3" s="240"/>
      <c r="IPF3" s="240"/>
      <c r="IPG3" s="240"/>
      <c r="IPH3" s="240"/>
      <c r="IPI3" s="240"/>
      <c r="IPJ3" s="240"/>
      <c r="IPK3" s="240"/>
      <c r="IPL3" s="240"/>
      <c r="IPM3" s="240"/>
      <c r="IPN3" s="240"/>
      <c r="IPO3" s="240"/>
      <c r="IPP3" s="240"/>
      <c r="IPQ3" s="240"/>
      <c r="IPR3" s="240"/>
      <c r="IPS3" s="240"/>
      <c r="IPT3" s="240"/>
      <c r="IPU3" s="240"/>
      <c r="IPV3" s="240"/>
      <c r="IPW3" s="240"/>
      <c r="IPX3" s="240"/>
      <c r="IPY3" s="240"/>
      <c r="IPZ3" s="240"/>
      <c r="IQA3" s="240"/>
      <c r="IQB3" s="240"/>
      <c r="IQC3" s="240"/>
      <c r="IQD3" s="240"/>
      <c r="IQE3" s="240"/>
      <c r="IQF3" s="240"/>
      <c r="IQG3" s="240"/>
      <c r="IQH3" s="240"/>
      <c r="IQI3" s="240"/>
      <c r="IQJ3" s="240"/>
      <c r="IQK3" s="240"/>
      <c r="IQL3" s="240"/>
      <c r="IQM3" s="240"/>
      <c r="IQN3" s="240"/>
      <c r="IQO3" s="240"/>
      <c r="IQP3" s="240"/>
      <c r="IQQ3" s="240"/>
      <c r="IQR3" s="240"/>
      <c r="IQS3" s="240"/>
      <c r="IQT3" s="240"/>
      <c r="IQU3" s="240"/>
      <c r="IQV3" s="240"/>
      <c r="IQW3" s="240"/>
      <c r="IQX3" s="240"/>
      <c r="IQY3" s="240"/>
      <c r="IQZ3" s="240"/>
      <c r="IRA3" s="240"/>
      <c r="IRB3" s="240"/>
      <c r="IRC3" s="240"/>
      <c r="IRD3" s="240"/>
      <c r="IRE3" s="240"/>
      <c r="IRF3" s="240"/>
      <c r="IRG3" s="240"/>
      <c r="IRH3" s="240"/>
      <c r="IRI3" s="240"/>
      <c r="IRJ3" s="240"/>
      <c r="IRK3" s="240"/>
      <c r="IRL3" s="240"/>
      <c r="IRM3" s="240"/>
      <c r="IRN3" s="240"/>
      <c r="IRO3" s="240"/>
      <c r="IRP3" s="240"/>
      <c r="IRQ3" s="240"/>
      <c r="IRR3" s="240"/>
      <c r="IRS3" s="240"/>
      <c r="IRT3" s="240"/>
      <c r="IRU3" s="240"/>
      <c r="IRV3" s="240"/>
      <c r="IRW3" s="240"/>
      <c r="IRX3" s="240"/>
      <c r="IRY3" s="240"/>
      <c r="IRZ3" s="240"/>
      <c r="ISA3" s="240"/>
      <c r="ISB3" s="240"/>
      <c r="ISC3" s="240"/>
      <c r="ISD3" s="240"/>
      <c r="ISE3" s="240"/>
      <c r="ISF3" s="240"/>
      <c r="ISG3" s="240"/>
      <c r="ISH3" s="240"/>
      <c r="ISI3" s="240"/>
      <c r="ISJ3" s="240"/>
      <c r="ISK3" s="240"/>
      <c r="ISL3" s="240"/>
      <c r="ISM3" s="240"/>
      <c r="ISN3" s="240"/>
      <c r="ISO3" s="240"/>
      <c r="ISP3" s="240"/>
      <c r="ISQ3" s="240"/>
      <c r="ISR3" s="240"/>
      <c r="ISS3" s="240"/>
      <c r="IST3" s="240"/>
      <c r="ISU3" s="240"/>
      <c r="ISV3" s="240"/>
      <c r="ISW3" s="240"/>
      <c r="ISX3" s="240"/>
      <c r="ISY3" s="240"/>
      <c r="ISZ3" s="240"/>
      <c r="ITA3" s="240"/>
      <c r="ITB3" s="240"/>
      <c r="ITC3" s="240"/>
      <c r="ITD3" s="240"/>
      <c r="ITE3" s="240"/>
      <c r="ITF3" s="240"/>
      <c r="ITG3" s="240"/>
      <c r="ITH3" s="240"/>
      <c r="ITI3" s="240"/>
      <c r="ITJ3" s="240"/>
      <c r="ITK3" s="240"/>
      <c r="ITL3" s="240"/>
      <c r="ITM3" s="240"/>
      <c r="ITN3" s="240"/>
      <c r="ITO3" s="240"/>
      <c r="ITP3" s="240"/>
      <c r="ITQ3" s="240"/>
      <c r="ITR3" s="240"/>
      <c r="ITS3" s="240"/>
      <c r="ITT3" s="240"/>
      <c r="ITU3" s="240"/>
      <c r="ITV3" s="240"/>
      <c r="ITW3" s="240"/>
      <c r="ITX3" s="240"/>
      <c r="ITY3" s="240"/>
      <c r="ITZ3" s="240"/>
      <c r="IUA3" s="240"/>
      <c r="IUB3" s="240"/>
      <c r="IUC3" s="240"/>
      <c r="IUD3" s="240"/>
      <c r="IUE3" s="240"/>
      <c r="IUF3" s="240"/>
      <c r="IUG3" s="240"/>
      <c r="IUH3" s="240"/>
      <c r="IUI3" s="240"/>
      <c r="IUJ3" s="240"/>
      <c r="IUK3" s="240"/>
      <c r="IUL3" s="240"/>
      <c r="IUM3" s="240"/>
      <c r="IUN3" s="240"/>
      <c r="IUO3" s="240"/>
      <c r="IUP3" s="240"/>
      <c r="IUQ3" s="240"/>
      <c r="IUR3" s="240"/>
      <c r="IUS3" s="240"/>
      <c r="IUT3" s="240"/>
      <c r="IUU3" s="240"/>
      <c r="IUV3" s="240"/>
      <c r="IUW3" s="240"/>
      <c r="IUX3" s="240"/>
      <c r="IUY3" s="240"/>
      <c r="IUZ3" s="240"/>
      <c r="IVA3" s="240"/>
      <c r="IVB3" s="240"/>
      <c r="IVC3" s="240"/>
      <c r="IVD3" s="240"/>
      <c r="IVE3" s="240"/>
      <c r="IVF3" s="240"/>
      <c r="IVG3" s="240"/>
      <c r="IVH3" s="240"/>
      <c r="IVI3" s="240"/>
      <c r="IVJ3" s="240"/>
      <c r="IVK3" s="240"/>
      <c r="IVL3" s="240"/>
      <c r="IVM3" s="240"/>
      <c r="IVN3" s="240"/>
      <c r="IVO3" s="240"/>
      <c r="IVP3" s="240"/>
      <c r="IVQ3" s="240"/>
      <c r="IVR3" s="240"/>
      <c r="IVS3" s="240"/>
      <c r="IVT3" s="240"/>
      <c r="IVU3" s="240"/>
      <c r="IVV3" s="240"/>
      <c r="IVW3" s="240"/>
      <c r="IVX3" s="240"/>
      <c r="IVY3" s="240"/>
      <c r="IVZ3" s="240"/>
      <c r="IWA3" s="240"/>
      <c r="IWB3" s="240"/>
      <c r="IWC3" s="240"/>
      <c r="IWD3" s="240"/>
      <c r="IWE3" s="240"/>
      <c r="IWF3" s="240"/>
      <c r="IWG3" s="240"/>
      <c r="IWH3" s="240"/>
      <c r="IWI3" s="240"/>
      <c r="IWJ3" s="240"/>
      <c r="IWK3" s="240"/>
      <c r="IWL3" s="240"/>
      <c r="IWM3" s="240"/>
      <c r="IWN3" s="240"/>
      <c r="IWO3" s="240"/>
      <c r="IWP3" s="240"/>
      <c r="IWQ3" s="240"/>
      <c r="IWR3" s="240"/>
      <c r="IWS3" s="240"/>
      <c r="IWT3" s="240"/>
      <c r="IWU3" s="240"/>
      <c r="IWV3" s="240"/>
      <c r="IWW3" s="240"/>
      <c r="IWX3" s="240"/>
      <c r="IWY3" s="240"/>
      <c r="IWZ3" s="240"/>
      <c r="IXA3" s="240"/>
      <c r="IXB3" s="240"/>
      <c r="IXC3" s="240"/>
      <c r="IXD3" s="240"/>
      <c r="IXE3" s="240"/>
      <c r="IXF3" s="240"/>
      <c r="IXG3" s="240"/>
      <c r="IXH3" s="240"/>
      <c r="IXI3" s="240"/>
      <c r="IXJ3" s="240"/>
      <c r="IXK3" s="240"/>
      <c r="IXL3" s="240"/>
      <c r="IXM3" s="240"/>
      <c r="IXN3" s="240"/>
      <c r="IXO3" s="240"/>
      <c r="IXP3" s="240"/>
      <c r="IXQ3" s="240"/>
      <c r="IXR3" s="240"/>
      <c r="IXS3" s="240"/>
      <c r="IXT3" s="240"/>
      <c r="IXU3" s="240"/>
      <c r="IXV3" s="240"/>
      <c r="IXW3" s="240"/>
      <c r="IXX3" s="240"/>
      <c r="IXY3" s="240"/>
      <c r="IXZ3" s="240"/>
      <c r="IYA3" s="240"/>
      <c r="IYB3" s="240"/>
      <c r="IYC3" s="240"/>
      <c r="IYD3" s="240"/>
      <c r="IYE3" s="240"/>
      <c r="IYF3" s="240"/>
      <c r="IYG3" s="240"/>
      <c r="IYH3" s="240"/>
      <c r="IYI3" s="240"/>
      <c r="IYJ3" s="240"/>
      <c r="IYK3" s="240"/>
      <c r="IYL3" s="240"/>
      <c r="IYM3" s="240"/>
      <c r="IYN3" s="240"/>
      <c r="IYO3" s="240"/>
      <c r="IYP3" s="240"/>
      <c r="IYQ3" s="240"/>
      <c r="IYR3" s="240"/>
      <c r="IYS3" s="240"/>
      <c r="IYT3" s="240"/>
      <c r="IYU3" s="240"/>
      <c r="IYV3" s="240"/>
      <c r="IYW3" s="240"/>
      <c r="IYX3" s="240"/>
      <c r="IYY3" s="240"/>
      <c r="IYZ3" s="240"/>
      <c r="IZA3" s="240"/>
      <c r="IZB3" s="240"/>
      <c r="IZC3" s="240"/>
      <c r="IZD3" s="240"/>
      <c r="IZE3" s="240"/>
      <c r="IZF3" s="240"/>
      <c r="IZG3" s="240"/>
      <c r="IZH3" s="240"/>
      <c r="IZI3" s="240"/>
      <c r="IZJ3" s="240"/>
      <c r="IZK3" s="240"/>
      <c r="IZL3" s="240"/>
      <c r="IZM3" s="240"/>
      <c r="IZN3" s="240"/>
      <c r="IZO3" s="240"/>
      <c r="IZP3" s="240"/>
      <c r="IZQ3" s="240"/>
      <c r="IZR3" s="240"/>
      <c r="IZS3" s="240"/>
      <c r="IZT3" s="240"/>
      <c r="IZU3" s="240"/>
      <c r="IZV3" s="240"/>
      <c r="IZW3" s="240"/>
      <c r="IZX3" s="240"/>
      <c r="IZY3" s="240"/>
      <c r="IZZ3" s="240"/>
      <c r="JAA3" s="240"/>
      <c r="JAB3" s="240"/>
      <c r="JAC3" s="240"/>
      <c r="JAD3" s="240"/>
      <c r="JAE3" s="240"/>
      <c r="JAF3" s="240"/>
      <c r="JAG3" s="240"/>
      <c r="JAH3" s="240"/>
      <c r="JAI3" s="240"/>
      <c r="JAJ3" s="240"/>
      <c r="JAK3" s="240"/>
      <c r="JAL3" s="240"/>
      <c r="JAM3" s="240"/>
      <c r="JAN3" s="240"/>
      <c r="JAO3" s="240"/>
      <c r="JAP3" s="240"/>
      <c r="JAQ3" s="240"/>
      <c r="JAR3" s="240"/>
      <c r="JAS3" s="240"/>
      <c r="JAT3" s="240"/>
      <c r="JAU3" s="240"/>
      <c r="JAV3" s="240"/>
      <c r="JAW3" s="240"/>
      <c r="JAX3" s="240"/>
      <c r="JAY3" s="240"/>
      <c r="JAZ3" s="240"/>
      <c r="JBA3" s="240"/>
      <c r="JBB3" s="240"/>
      <c r="JBC3" s="240"/>
      <c r="JBD3" s="240"/>
      <c r="JBE3" s="240"/>
      <c r="JBF3" s="240"/>
      <c r="JBG3" s="240"/>
      <c r="JBH3" s="240"/>
      <c r="JBI3" s="240"/>
      <c r="JBJ3" s="240"/>
      <c r="JBK3" s="240"/>
      <c r="JBL3" s="240"/>
      <c r="JBM3" s="240"/>
      <c r="JBN3" s="240"/>
      <c r="JBO3" s="240"/>
      <c r="JBP3" s="240"/>
      <c r="JBQ3" s="240"/>
      <c r="JBR3" s="240"/>
      <c r="JBS3" s="240"/>
      <c r="JBT3" s="240"/>
      <c r="JBU3" s="240"/>
      <c r="JBV3" s="240"/>
      <c r="JBW3" s="240"/>
      <c r="JBX3" s="240"/>
      <c r="JBY3" s="240"/>
      <c r="JBZ3" s="240"/>
      <c r="JCA3" s="240"/>
      <c r="JCB3" s="240"/>
      <c r="JCC3" s="240"/>
      <c r="JCD3" s="240"/>
      <c r="JCE3" s="240"/>
      <c r="JCF3" s="240"/>
      <c r="JCG3" s="240"/>
      <c r="JCH3" s="240"/>
      <c r="JCI3" s="240"/>
      <c r="JCJ3" s="240"/>
      <c r="JCK3" s="240"/>
      <c r="JCL3" s="240"/>
      <c r="JCM3" s="240"/>
      <c r="JCN3" s="240"/>
      <c r="JCO3" s="240"/>
      <c r="JCP3" s="240"/>
      <c r="JCQ3" s="240"/>
      <c r="JCR3" s="240"/>
      <c r="JCS3" s="240"/>
      <c r="JCT3" s="240"/>
      <c r="JCU3" s="240"/>
      <c r="JCV3" s="240"/>
      <c r="JCW3" s="240"/>
      <c r="JCX3" s="240"/>
      <c r="JCY3" s="240"/>
      <c r="JCZ3" s="240"/>
      <c r="JDA3" s="240"/>
      <c r="JDB3" s="240"/>
      <c r="JDC3" s="240"/>
      <c r="JDD3" s="240"/>
      <c r="JDE3" s="240"/>
      <c r="JDF3" s="240"/>
      <c r="JDG3" s="240"/>
      <c r="JDH3" s="240"/>
      <c r="JDI3" s="240"/>
      <c r="JDJ3" s="240"/>
      <c r="JDK3" s="240"/>
      <c r="JDL3" s="240"/>
      <c r="JDM3" s="240"/>
      <c r="JDN3" s="240"/>
      <c r="JDO3" s="240"/>
      <c r="JDP3" s="240"/>
      <c r="JDQ3" s="240"/>
      <c r="JDR3" s="240"/>
      <c r="JDS3" s="240"/>
      <c r="JDT3" s="240"/>
      <c r="JDU3" s="240"/>
      <c r="JDV3" s="240"/>
      <c r="JDW3" s="240"/>
      <c r="JDX3" s="240"/>
      <c r="JDY3" s="240"/>
      <c r="JDZ3" s="240"/>
      <c r="JEA3" s="240"/>
      <c r="JEB3" s="240"/>
      <c r="JEC3" s="240"/>
      <c r="JED3" s="240"/>
      <c r="JEE3" s="240"/>
      <c r="JEF3" s="240"/>
      <c r="JEG3" s="240"/>
      <c r="JEH3" s="240"/>
      <c r="JEI3" s="240"/>
      <c r="JEJ3" s="240"/>
      <c r="JEK3" s="240"/>
      <c r="JEL3" s="240"/>
      <c r="JEM3" s="240"/>
      <c r="JEN3" s="240"/>
      <c r="JEO3" s="240"/>
      <c r="JEP3" s="240"/>
      <c r="JEQ3" s="240"/>
      <c r="JER3" s="240"/>
      <c r="JES3" s="240"/>
      <c r="JET3" s="240"/>
      <c r="JEU3" s="240"/>
      <c r="JEV3" s="240"/>
      <c r="JEW3" s="240"/>
      <c r="JEX3" s="240"/>
      <c r="JEY3" s="240"/>
      <c r="JEZ3" s="240"/>
      <c r="JFA3" s="240"/>
      <c r="JFB3" s="240"/>
      <c r="JFC3" s="240"/>
      <c r="JFD3" s="240"/>
      <c r="JFE3" s="240"/>
      <c r="JFF3" s="240"/>
      <c r="JFG3" s="240"/>
      <c r="JFH3" s="240"/>
      <c r="JFI3" s="240"/>
      <c r="JFJ3" s="240"/>
      <c r="JFK3" s="240"/>
      <c r="JFL3" s="240"/>
      <c r="JFM3" s="240"/>
      <c r="JFN3" s="240"/>
      <c r="JFO3" s="240"/>
      <c r="JFP3" s="240"/>
      <c r="JFQ3" s="240"/>
      <c r="JFR3" s="240"/>
      <c r="JFS3" s="240"/>
      <c r="JFT3" s="240"/>
      <c r="JFU3" s="240"/>
      <c r="JFV3" s="240"/>
      <c r="JFW3" s="240"/>
      <c r="JFX3" s="240"/>
      <c r="JFY3" s="240"/>
      <c r="JFZ3" s="240"/>
      <c r="JGA3" s="240"/>
      <c r="JGB3" s="240"/>
      <c r="JGC3" s="240"/>
      <c r="JGD3" s="240"/>
      <c r="JGE3" s="240"/>
      <c r="JGF3" s="240"/>
      <c r="JGG3" s="240"/>
      <c r="JGH3" s="240"/>
      <c r="JGI3" s="240"/>
      <c r="JGJ3" s="240"/>
      <c r="JGK3" s="240"/>
      <c r="JGL3" s="240"/>
      <c r="JGM3" s="240"/>
      <c r="JGN3" s="240"/>
      <c r="JGO3" s="240"/>
      <c r="JGP3" s="240"/>
      <c r="JGQ3" s="240"/>
      <c r="JGR3" s="240"/>
      <c r="JGS3" s="240"/>
      <c r="JGT3" s="240"/>
      <c r="JGU3" s="240"/>
      <c r="JGV3" s="240"/>
      <c r="JGW3" s="240"/>
      <c r="JGX3" s="240"/>
      <c r="JGY3" s="240"/>
      <c r="JGZ3" s="240"/>
      <c r="JHA3" s="240"/>
      <c r="JHB3" s="240"/>
      <c r="JHC3" s="240"/>
      <c r="JHD3" s="240"/>
      <c r="JHE3" s="240"/>
      <c r="JHF3" s="240"/>
      <c r="JHG3" s="240"/>
      <c r="JHH3" s="240"/>
      <c r="JHI3" s="240"/>
      <c r="JHJ3" s="240"/>
      <c r="JHK3" s="240"/>
      <c r="JHL3" s="240"/>
      <c r="JHM3" s="240"/>
      <c r="JHN3" s="240"/>
      <c r="JHO3" s="240"/>
      <c r="JHP3" s="240"/>
      <c r="JHQ3" s="240"/>
      <c r="JHR3" s="240"/>
      <c r="JHS3" s="240"/>
      <c r="JHT3" s="240"/>
      <c r="JHU3" s="240"/>
      <c r="JHV3" s="240"/>
      <c r="JHW3" s="240"/>
      <c r="JHX3" s="240"/>
      <c r="JHY3" s="240"/>
      <c r="JHZ3" s="240"/>
      <c r="JIA3" s="240"/>
      <c r="JIB3" s="240"/>
      <c r="JIC3" s="240"/>
      <c r="JID3" s="240"/>
      <c r="JIE3" s="240"/>
      <c r="JIF3" s="240"/>
      <c r="JIG3" s="240"/>
      <c r="JIH3" s="240"/>
      <c r="JII3" s="240"/>
      <c r="JIJ3" s="240"/>
      <c r="JIK3" s="240"/>
      <c r="JIL3" s="240"/>
      <c r="JIM3" s="240"/>
      <c r="JIN3" s="240"/>
      <c r="JIO3" s="240"/>
      <c r="JIP3" s="240"/>
      <c r="JIQ3" s="240"/>
      <c r="JIR3" s="240"/>
      <c r="JIS3" s="240"/>
      <c r="JIT3" s="240"/>
      <c r="JIU3" s="240"/>
      <c r="JIV3" s="240"/>
      <c r="JIW3" s="240"/>
      <c r="JIX3" s="240"/>
      <c r="JIY3" s="240"/>
      <c r="JIZ3" s="240"/>
      <c r="JJA3" s="240"/>
      <c r="JJB3" s="240"/>
      <c r="JJC3" s="240"/>
      <c r="JJD3" s="240"/>
      <c r="JJE3" s="240"/>
      <c r="JJF3" s="240"/>
      <c r="JJG3" s="240"/>
      <c r="JJH3" s="240"/>
      <c r="JJI3" s="240"/>
      <c r="JJJ3" s="240"/>
      <c r="JJK3" s="240"/>
      <c r="JJL3" s="240"/>
      <c r="JJM3" s="240"/>
      <c r="JJN3" s="240"/>
      <c r="JJO3" s="240"/>
      <c r="JJP3" s="240"/>
      <c r="JJQ3" s="240"/>
      <c r="JJR3" s="240"/>
      <c r="JJS3" s="240"/>
      <c r="JJT3" s="240"/>
      <c r="JJU3" s="240"/>
      <c r="JJV3" s="240"/>
      <c r="JJW3" s="240"/>
      <c r="JJX3" s="240"/>
      <c r="JJY3" s="240"/>
      <c r="JJZ3" s="240"/>
      <c r="JKA3" s="240"/>
      <c r="JKB3" s="240"/>
      <c r="JKC3" s="240"/>
      <c r="JKD3" s="240"/>
      <c r="JKE3" s="240"/>
      <c r="JKF3" s="240"/>
      <c r="JKG3" s="240"/>
      <c r="JKH3" s="240"/>
      <c r="JKI3" s="240"/>
      <c r="JKJ3" s="240"/>
      <c r="JKK3" s="240"/>
      <c r="JKL3" s="240"/>
      <c r="JKM3" s="240"/>
      <c r="JKN3" s="240"/>
      <c r="JKO3" s="240"/>
      <c r="JKP3" s="240"/>
      <c r="JKQ3" s="240"/>
      <c r="JKR3" s="240"/>
      <c r="JKS3" s="240"/>
      <c r="JKT3" s="240"/>
      <c r="JKU3" s="240"/>
      <c r="JKV3" s="240"/>
      <c r="JKW3" s="240"/>
      <c r="JKX3" s="240"/>
      <c r="JKY3" s="240"/>
      <c r="JKZ3" s="240"/>
      <c r="JLA3" s="240"/>
      <c r="JLB3" s="240"/>
      <c r="JLC3" s="240"/>
      <c r="JLD3" s="240"/>
      <c r="JLE3" s="240"/>
      <c r="JLF3" s="240"/>
      <c r="JLG3" s="240"/>
      <c r="JLH3" s="240"/>
      <c r="JLI3" s="240"/>
      <c r="JLJ3" s="240"/>
      <c r="JLK3" s="240"/>
      <c r="JLL3" s="240"/>
      <c r="JLM3" s="240"/>
      <c r="JLN3" s="240"/>
      <c r="JLO3" s="240"/>
      <c r="JLP3" s="240"/>
      <c r="JLQ3" s="240"/>
      <c r="JLR3" s="240"/>
      <c r="JLS3" s="240"/>
      <c r="JLT3" s="240"/>
      <c r="JLU3" s="240"/>
      <c r="JLV3" s="240"/>
      <c r="JLW3" s="240"/>
      <c r="JLX3" s="240"/>
      <c r="JLY3" s="240"/>
      <c r="JLZ3" s="240"/>
      <c r="JMA3" s="240"/>
      <c r="JMB3" s="240"/>
      <c r="JMC3" s="240"/>
      <c r="JMD3" s="240"/>
      <c r="JME3" s="240"/>
      <c r="JMF3" s="240"/>
      <c r="JMG3" s="240"/>
      <c r="JMH3" s="240"/>
      <c r="JMI3" s="240"/>
      <c r="JMJ3" s="240"/>
      <c r="JMK3" s="240"/>
      <c r="JML3" s="240"/>
      <c r="JMM3" s="240"/>
      <c r="JMN3" s="240"/>
      <c r="JMO3" s="240"/>
      <c r="JMP3" s="240"/>
      <c r="JMQ3" s="240"/>
      <c r="JMR3" s="240"/>
      <c r="JMS3" s="240"/>
      <c r="JMT3" s="240"/>
      <c r="JMU3" s="240"/>
      <c r="JMV3" s="240"/>
      <c r="JMW3" s="240"/>
      <c r="JMX3" s="240"/>
      <c r="JMY3" s="240"/>
      <c r="JMZ3" s="240"/>
      <c r="JNA3" s="240"/>
      <c r="JNB3" s="240"/>
      <c r="JNC3" s="240"/>
      <c r="JND3" s="240"/>
      <c r="JNE3" s="240"/>
      <c r="JNF3" s="240"/>
      <c r="JNG3" s="240"/>
      <c r="JNH3" s="240"/>
      <c r="JNI3" s="240"/>
      <c r="JNJ3" s="240"/>
      <c r="JNK3" s="240"/>
      <c r="JNL3" s="240"/>
      <c r="JNM3" s="240"/>
      <c r="JNN3" s="240"/>
      <c r="JNO3" s="240"/>
      <c r="JNP3" s="240"/>
      <c r="JNQ3" s="240"/>
      <c r="JNR3" s="240"/>
      <c r="JNS3" s="240"/>
      <c r="JNT3" s="240"/>
      <c r="JNU3" s="240"/>
      <c r="JNV3" s="240"/>
      <c r="JNW3" s="240"/>
      <c r="JNX3" s="240"/>
      <c r="JNY3" s="240"/>
      <c r="JNZ3" s="240"/>
      <c r="JOA3" s="240"/>
      <c r="JOB3" s="240"/>
      <c r="JOC3" s="240"/>
      <c r="JOD3" s="240"/>
      <c r="JOE3" s="240"/>
      <c r="JOF3" s="240"/>
      <c r="JOG3" s="240"/>
      <c r="JOH3" s="240"/>
      <c r="JOI3" s="240"/>
      <c r="JOJ3" s="240"/>
      <c r="JOK3" s="240"/>
      <c r="JOL3" s="240"/>
      <c r="JOM3" s="240"/>
      <c r="JON3" s="240"/>
      <c r="JOO3" s="240"/>
      <c r="JOP3" s="240"/>
      <c r="JOQ3" s="240"/>
      <c r="JOR3" s="240"/>
      <c r="JOS3" s="240"/>
      <c r="JOT3" s="240"/>
      <c r="JOU3" s="240"/>
      <c r="JOV3" s="240"/>
      <c r="JOW3" s="240"/>
      <c r="JOX3" s="240"/>
      <c r="JOY3" s="240"/>
      <c r="JOZ3" s="240"/>
      <c r="JPA3" s="240"/>
      <c r="JPB3" s="240"/>
      <c r="JPC3" s="240"/>
      <c r="JPD3" s="240"/>
      <c r="JPE3" s="240"/>
      <c r="JPF3" s="240"/>
      <c r="JPG3" s="240"/>
      <c r="JPH3" s="240"/>
      <c r="JPI3" s="240"/>
      <c r="JPJ3" s="240"/>
      <c r="JPK3" s="240"/>
      <c r="JPL3" s="240"/>
      <c r="JPM3" s="240"/>
      <c r="JPN3" s="240"/>
      <c r="JPO3" s="240"/>
      <c r="JPP3" s="240"/>
      <c r="JPQ3" s="240"/>
      <c r="JPR3" s="240"/>
      <c r="JPS3" s="240"/>
      <c r="JPT3" s="240"/>
      <c r="JPU3" s="240"/>
      <c r="JPV3" s="240"/>
      <c r="JPW3" s="240"/>
      <c r="JPX3" s="240"/>
      <c r="JPY3" s="240"/>
      <c r="JPZ3" s="240"/>
      <c r="JQA3" s="240"/>
      <c r="JQB3" s="240"/>
      <c r="JQC3" s="240"/>
      <c r="JQD3" s="240"/>
      <c r="JQE3" s="240"/>
      <c r="JQF3" s="240"/>
      <c r="JQG3" s="240"/>
      <c r="JQH3" s="240"/>
      <c r="JQI3" s="240"/>
      <c r="JQJ3" s="240"/>
      <c r="JQK3" s="240"/>
      <c r="JQL3" s="240"/>
      <c r="JQM3" s="240"/>
      <c r="JQN3" s="240"/>
      <c r="JQO3" s="240"/>
      <c r="JQP3" s="240"/>
      <c r="JQQ3" s="240"/>
      <c r="JQR3" s="240"/>
      <c r="JQS3" s="240"/>
      <c r="JQT3" s="240"/>
      <c r="JQU3" s="240"/>
      <c r="JQV3" s="240"/>
      <c r="JQW3" s="240"/>
      <c r="JQX3" s="240"/>
      <c r="JQY3" s="240"/>
      <c r="JQZ3" s="240"/>
      <c r="JRA3" s="240"/>
      <c r="JRB3" s="240"/>
      <c r="JRC3" s="240"/>
      <c r="JRD3" s="240"/>
      <c r="JRE3" s="240"/>
      <c r="JRF3" s="240"/>
      <c r="JRG3" s="240"/>
      <c r="JRH3" s="240"/>
      <c r="JRI3" s="240"/>
      <c r="JRJ3" s="240"/>
      <c r="JRK3" s="240"/>
      <c r="JRL3" s="240"/>
      <c r="JRM3" s="240"/>
      <c r="JRN3" s="240"/>
      <c r="JRO3" s="240"/>
      <c r="JRP3" s="240"/>
      <c r="JRQ3" s="240"/>
      <c r="JRR3" s="240"/>
      <c r="JRS3" s="240"/>
      <c r="JRT3" s="240"/>
      <c r="JRU3" s="240"/>
      <c r="JRV3" s="240"/>
      <c r="JRW3" s="240"/>
      <c r="JRX3" s="240"/>
      <c r="JRY3" s="240"/>
      <c r="JRZ3" s="240"/>
      <c r="JSA3" s="240"/>
      <c r="JSB3" s="240"/>
      <c r="JSC3" s="240"/>
      <c r="JSD3" s="240"/>
      <c r="JSE3" s="240"/>
      <c r="JSF3" s="240"/>
      <c r="JSG3" s="240"/>
      <c r="JSH3" s="240"/>
      <c r="JSI3" s="240"/>
      <c r="JSJ3" s="240"/>
      <c r="JSK3" s="240"/>
      <c r="JSL3" s="240"/>
      <c r="JSM3" s="240"/>
      <c r="JSN3" s="240"/>
      <c r="JSO3" s="240"/>
      <c r="JSP3" s="240"/>
      <c r="JSQ3" s="240"/>
      <c r="JSR3" s="240"/>
      <c r="JSS3" s="240"/>
      <c r="JST3" s="240"/>
      <c r="JSU3" s="240"/>
      <c r="JSV3" s="240"/>
      <c r="JSW3" s="240"/>
      <c r="JSX3" s="240"/>
      <c r="JSY3" s="240"/>
      <c r="JSZ3" s="240"/>
      <c r="JTA3" s="240"/>
      <c r="JTB3" s="240"/>
      <c r="JTC3" s="240"/>
      <c r="JTD3" s="240"/>
      <c r="JTE3" s="240"/>
      <c r="JTF3" s="240"/>
      <c r="JTG3" s="240"/>
      <c r="JTH3" s="240"/>
      <c r="JTI3" s="240"/>
      <c r="JTJ3" s="240"/>
      <c r="JTK3" s="240"/>
      <c r="JTL3" s="240"/>
      <c r="JTM3" s="240"/>
      <c r="JTN3" s="240"/>
      <c r="JTO3" s="240"/>
      <c r="JTP3" s="240"/>
      <c r="JTQ3" s="240"/>
      <c r="JTR3" s="240"/>
      <c r="JTS3" s="240"/>
      <c r="JTT3" s="240"/>
      <c r="JTU3" s="240"/>
      <c r="JTV3" s="240"/>
      <c r="JTW3" s="240"/>
      <c r="JTX3" s="240"/>
      <c r="JTY3" s="240"/>
      <c r="JTZ3" s="240"/>
      <c r="JUA3" s="240"/>
      <c r="JUB3" s="240"/>
      <c r="JUC3" s="240"/>
      <c r="JUD3" s="240"/>
      <c r="JUE3" s="240"/>
      <c r="JUF3" s="240"/>
      <c r="JUG3" s="240"/>
      <c r="JUH3" s="240"/>
      <c r="JUI3" s="240"/>
      <c r="JUJ3" s="240"/>
      <c r="JUK3" s="240"/>
      <c r="JUL3" s="240"/>
      <c r="JUM3" s="240"/>
      <c r="JUN3" s="240"/>
      <c r="JUO3" s="240"/>
      <c r="JUP3" s="240"/>
      <c r="JUQ3" s="240"/>
      <c r="JUR3" s="240"/>
      <c r="JUS3" s="240"/>
      <c r="JUT3" s="240"/>
      <c r="JUU3" s="240"/>
      <c r="JUV3" s="240"/>
      <c r="JUW3" s="240"/>
      <c r="JUX3" s="240"/>
      <c r="JUY3" s="240"/>
      <c r="JUZ3" s="240"/>
      <c r="JVA3" s="240"/>
      <c r="JVB3" s="240"/>
      <c r="JVC3" s="240"/>
      <c r="JVD3" s="240"/>
      <c r="JVE3" s="240"/>
      <c r="JVF3" s="240"/>
      <c r="JVG3" s="240"/>
      <c r="JVH3" s="240"/>
      <c r="JVI3" s="240"/>
      <c r="JVJ3" s="240"/>
      <c r="JVK3" s="240"/>
      <c r="JVL3" s="240"/>
      <c r="JVM3" s="240"/>
      <c r="JVN3" s="240"/>
      <c r="JVO3" s="240"/>
      <c r="JVP3" s="240"/>
      <c r="JVQ3" s="240"/>
      <c r="JVR3" s="240"/>
      <c r="JVS3" s="240"/>
      <c r="JVT3" s="240"/>
      <c r="JVU3" s="240"/>
      <c r="JVV3" s="240"/>
      <c r="JVW3" s="240"/>
      <c r="JVX3" s="240"/>
      <c r="JVY3" s="240"/>
      <c r="JVZ3" s="240"/>
      <c r="JWA3" s="240"/>
      <c r="JWB3" s="240"/>
      <c r="JWC3" s="240"/>
      <c r="JWD3" s="240"/>
      <c r="JWE3" s="240"/>
      <c r="JWF3" s="240"/>
      <c r="JWG3" s="240"/>
      <c r="JWH3" s="240"/>
      <c r="JWI3" s="240"/>
      <c r="JWJ3" s="240"/>
      <c r="JWK3" s="240"/>
      <c r="JWL3" s="240"/>
      <c r="JWM3" s="240"/>
      <c r="JWN3" s="240"/>
      <c r="JWO3" s="240"/>
      <c r="JWP3" s="240"/>
      <c r="JWQ3" s="240"/>
      <c r="JWR3" s="240"/>
      <c r="JWS3" s="240"/>
      <c r="JWT3" s="240"/>
      <c r="JWU3" s="240"/>
      <c r="JWV3" s="240"/>
      <c r="JWW3" s="240"/>
      <c r="JWX3" s="240"/>
      <c r="JWY3" s="240"/>
      <c r="JWZ3" s="240"/>
      <c r="JXA3" s="240"/>
      <c r="JXB3" s="240"/>
      <c r="JXC3" s="240"/>
      <c r="JXD3" s="240"/>
      <c r="JXE3" s="240"/>
      <c r="JXF3" s="240"/>
      <c r="JXG3" s="240"/>
      <c r="JXH3" s="240"/>
      <c r="JXI3" s="240"/>
      <c r="JXJ3" s="240"/>
      <c r="JXK3" s="240"/>
      <c r="JXL3" s="240"/>
      <c r="JXM3" s="240"/>
      <c r="JXN3" s="240"/>
      <c r="JXO3" s="240"/>
      <c r="JXP3" s="240"/>
      <c r="JXQ3" s="240"/>
      <c r="JXR3" s="240"/>
      <c r="JXS3" s="240"/>
      <c r="JXT3" s="240"/>
      <c r="JXU3" s="240"/>
      <c r="JXV3" s="240"/>
      <c r="JXW3" s="240"/>
      <c r="JXX3" s="240"/>
      <c r="JXY3" s="240"/>
      <c r="JXZ3" s="240"/>
      <c r="JYA3" s="240"/>
      <c r="JYB3" s="240"/>
      <c r="JYC3" s="240"/>
      <c r="JYD3" s="240"/>
      <c r="JYE3" s="240"/>
      <c r="JYF3" s="240"/>
      <c r="JYG3" s="240"/>
      <c r="JYH3" s="240"/>
      <c r="JYI3" s="240"/>
      <c r="JYJ3" s="240"/>
      <c r="JYK3" s="240"/>
      <c r="JYL3" s="240"/>
      <c r="JYM3" s="240"/>
      <c r="JYN3" s="240"/>
      <c r="JYO3" s="240"/>
      <c r="JYP3" s="240"/>
      <c r="JYQ3" s="240"/>
      <c r="JYR3" s="240"/>
      <c r="JYS3" s="240"/>
      <c r="JYT3" s="240"/>
      <c r="JYU3" s="240"/>
      <c r="JYV3" s="240"/>
      <c r="JYW3" s="240"/>
      <c r="JYX3" s="240"/>
      <c r="JYY3" s="240"/>
      <c r="JYZ3" s="240"/>
      <c r="JZA3" s="240"/>
      <c r="JZB3" s="240"/>
      <c r="JZC3" s="240"/>
      <c r="JZD3" s="240"/>
      <c r="JZE3" s="240"/>
      <c r="JZF3" s="240"/>
      <c r="JZG3" s="240"/>
      <c r="JZH3" s="240"/>
      <c r="JZI3" s="240"/>
      <c r="JZJ3" s="240"/>
      <c r="JZK3" s="240"/>
      <c r="JZL3" s="240"/>
      <c r="JZM3" s="240"/>
      <c r="JZN3" s="240"/>
      <c r="JZO3" s="240"/>
      <c r="JZP3" s="240"/>
      <c r="JZQ3" s="240"/>
      <c r="JZR3" s="240"/>
      <c r="JZS3" s="240"/>
      <c r="JZT3" s="240"/>
      <c r="JZU3" s="240"/>
      <c r="JZV3" s="240"/>
      <c r="JZW3" s="240"/>
      <c r="JZX3" s="240"/>
      <c r="JZY3" s="240"/>
      <c r="JZZ3" s="240"/>
      <c r="KAA3" s="240"/>
      <c r="KAB3" s="240"/>
      <c r="KAC3" s="240"/>
      <c r="KAD3" s="240"/>
      <c r="KAE3" s="240"/>
      <c r="KAF3" s="240"/>
      <c r="KAG3" s="240"/>
      <c r="KAH3" s="240"/>
      <c r="KAI3" s="240"/>
      <c r="KAJ3" s="240"/>
      <c r="KAK3" s="240"/>
      <c r="KAL3" s="240"/>
      <c r="KAM3" s="240"/>
      <c r="KAN3" s="240"/>
      <c r="KAO3" s="240"/>
      <c r="KAP3" s="240"/>
      <c r="KAQ3" s="240"/>
      <c r="KAR3" s="240"/>
      <c r="KAS3" s="240"/>
      <c r="KAT3" s="240"/>
      <c r="KAU3" s="240"/>
      <c r="KAV3" s="240"/>
      <c r="KAW3" s="240"/>
      <c r="KAX3" s="240"/>
      <c r="KAY3" s="240"/>
      <c r="KAZ3" s="240"/>
      <c r="KBA3" s="240"/>
      <c r="KBB3" s="240"/>
      <c r="KBC3" s="240"/>
      <c r="KBD3" s="240"/>
      <c r="KBE3" s="240"/>
      <c r="KBF3" s="240"/>
      <c r="KBG3" s="240"/>
      <c r="KBH3" s="240"/>
      <c r="KBI3" s="240"/>
      <c r="KBJ3" s="240"/>
      <c r="KBK3" s="240"/>
      <c r="KBL3" s="240"/>
      <c r="KBM3" s="240"/>
      <c r="KBN3" s="240"/>
      <c r="KBO3" s="240"/>
      <c r="KBP3" s="240"/>
      <c r="KBQ3" s="240"/>
      <c r="KBR3" s="240"/>
      <c r="KBS3" s="240"/>
      <c r="KBT3" s="240"/>
      <c r="KBU3" s="240"/>
      <c r="KBV3" s="240"/>
      <c r="KBW3" s="240"/>
      <c r="KBX3" s="240"/>
      <c r="KBY3" s="240"/>
      <c r="KBZ3" s="240"/>
      <c r="KCA3" s="240"/>
      <c r="KCB3" s="240"/>
      <c r="KCC3" s="240"/>
      <c r="KCD3" s="240"/>
      <c r="KCE3" s="240"/>
      <c r="KCF3" s="240"/>
      <c r="KCG3" s="240"/>
      <c r="KCH3" s="240"/>
      <c r="KCI3" s="240"/>
      <c r="KCJ3" s="240"/>
      <c r="KCK3" s="240"/>
      <c r="KCL3" s="240"/>
      <c r="KCM3" s="240"/>
      <c r="KCN3" s="240"/>
      <c r="KCO3" s="240"/>
      <c r="KCP3" s="240"/>
      <c r="KCQ3" s="240"/>
      <c r="KCR3" s="240"/>
      <c r="KCS3" s="240"/>
      <c r="KCT3" s="240"/>
      <c r="KCU3" s="240"/>
      <c r="KCV3" s="240"/>
      <c r="KCW3" s="240"/>
      <c r="KCX3" s="240"/>
      <c r="KCY3" s="240"/>
      <c r="KCZ3" s="240"/>
      <c r="KDA3" s="240"/>
      <c r="KDB3" s="240"/>
      <c r="KDC3" s="240"/>
      <c r="KDD3" s="240"/>
      <c r="KDE3" s="240"/>
      <c r="KDF3" s="240"/>
      <c r="KDG3" s="240"/>
      <c r="KDH3" s="240"/>
      <c r="KDI3" s="240"/>
      <c r="KDJ3" s="240"/>
      <c r="KDK3" s="240"/>
      <c r="KDL3" s="240"/>
      <c r="KDM3" s="240"/>
      <c r="KDN3" s="240"/>
      <c r="KDO3" s="240"/>
      <c r="KDP3" s="240"/>
      <c r="KDQ3" s="240"/>
      <c r="KDR3" s="240"/>
      <c r="KDS3" s="240"/>
      <c r="KDT3" s="240"/>
      <c r="KDU3" s="240"/>
      <c r="KDV3" s="240"/>
      <c r="KDW3" s="240"/>
      <c r="KDX3" s="240"/>
      <c r="KDY3" s="240"/>
      <c r="KDZ3" s="240"/>
      <c r="KEA3" s="240"/>
      <c r="KEB3" s="240"/>
      <c r="KEC3" s="240"/>
      <c r="KED3" s="240"/>
      <c r="KEE3" s="240"/>
      <c r="KEF3" s="240"/>
      <c r="KEG3" s="240"/>
      <c r="KEH3" s="240"/>
      <c r="KEI3" s="240"/>
      <c r="KEJ3" s="240"/>
      <c r="KEK3" s="240"/>
      <c r="KEL3" s="240"/>
      <c r="KEM3" s="240"/>
      <c r="KEN3" s="240"/>
      <c r="KEO3" s="240"/>
      <c r="KEP3" s="240"/>
      <c r="KEQ3" s="240"/>
      <c r="KER3" s="240"/>
      <c r="KES3" s="240"/>
      <c r="KET3" s="240"/>
      <c r="KEU3" s="240"/>
      <c r="KEV3" s="240"/>
      <c r="KEW3" s="240"/>
      <c r="KEX3" s="240"/>
      <c r="KEY3" s="240"/>
      <c r="KEZ3" s="240"/>
      <c r="KFA3" s="240"/>
      <c r="KFB3" s="240"/>
      <c r="KFC3" s="240"/>
      <c r="KFD3" s="240"/>
      <c r="KFE3" s="240"/>
      <c r="KFF3" s="240"/>
      <c r="KFG3" s="240"/>
      <c r="KFH3" s="240"/>
      <c r="KFI3" s="240"/>
      <c r="KFJ3" s="240"/>
      <c r="KFK3" s="240"/>
      <c r="KFL3" s="240"/>
      <c r="KFM3" s="240"/>
      <c r="KFN3" s="240"/>
      <c r="KFO3" s="240"/>
      <c r="KFP3" s="240"/>
      <c r="KFQ3" s="240"/>
      <c r="KFR3" s="240"/>
      <c r="KFS3" s="240"/>
      <c r="KFT3" s="240"/>
      <c r="KFU3" s="240"/>
      <c r="KFV3" s="240"/>
      <c r="KFW3" s="240"/>
      <c r="KFX3" s="240"/>
      <c r="KFY3" s="240"/>
      <c r="KFZ3" s="240"/>
      <c r="KGA3" s="240"/>
      <c r="KGB3" s="240"/>
      <c r="KGC3" s="240"/>
      <c r="KGD3" s="240"/>
      <c r="KGE3" s="240"/>
      <c r="KGF3" s="240"/>
      <c r="KGG3" s="240"/>
      <c r="KGH3" s="240"/>
      <c r="KGI3" s="240"/>
      <c r="KGJ3" s="240"/>
      <c r="KGK3" s="240"/>
      <c r="KGL3" s="240"/>
      <c r="KGM3" s="240"/>
      <c r="KGN3" s="240"/>
      <c r="KGO3" s="240"/>
      <c r="KGP3" s="240"/>
      <c r="KGQ3" s="240"/>
      <c r="KGR3" s="240"/>
      <c r="KGS3" s="240"/>
      <c r="KGT3" s="240"/>
      <c r="KGU3" s="240"/>
      <c r="KGV3" s="240"/>
      <c r="KGW3" s="240"/>
      <c r="KGX3" s="240"/>
      <c r="KGY3" s="240"/>
      <c r="KGZ3" s="240"/>
      <c r="KHA3" s="240"/>
      <c r="KHB3" s="240"/>
      <c r="KHC3" s="240"/>
      <c r="KHD3" s="240"/>
      <c r="KHE3" s="240"/>
      <c r="KHF3" s="240"/>
      <c r="KHG3" s="240"/>
      <c r="KHH3" s="240"/>
      <c r="KHI3" s="240"/>
      <c r="KHJ3" s="240"/>
      <c r="KHK3" s="240"/>
      <c r="KHL3" s="240"/>
      <c r="KHM3" s="240"/>
      <c r="KHN3" s="240"/>
      <c r="KHO3" s="240"/>
      <c r="KHP3" s="240"/>
      <c r="KHQ3" s="240"/>
      <c r="KHR3" s="240"/>
      <c r="KHS3" s="240"/>
      <c r="KHT3" s="240"/>
      <c r="KHU3" s="240"/>
      <c r="KHV3" s="240"/>
      <c r="KHW3" s="240"/>
      <c r="KHX3" s="240"/>
      <c r="KHY3" s="240"/>
      <c r="KHZ3" s="240"/>
      <c r="KIA3" s="240"/>
      <c r="KIB3" s="240"/>
      <c r="KIC3" s="240"/>
      <c r="KID3" s="240"/>
      <c r="KIE3" s="240"/>
      <c r="KIF3" s="240"/>
      <c r="KIG3" s="240"/>
      <c r="KIH3" s="240"/>
      <c r="KII3" s="240"/>
      <c r="KIJ3" s="240"/>
      <c r="KIK3" s="240"/>
      <c r="KIL3" s="240"/>
      <c r="KIM3" s="240"/>
      <c r="KIN3" s="240"/>
      <c r="KIO3" s="240"/>
      <c r="KIP3" s="240"/>
      <c r="KIQ3" s="240"/>
      <c r="KIR3" s="240"/>
      <c r="KIS3" s="240"/>
      <c r="KIT3" s="240"/>
      <c r="KIU3" s="240"/>
      <c r="KIV3" s="240"/>
      <c r="KIW3" s="240"/>
      <c r="KIX3" s="240"/>
      <c r="KIY3" s="240"/>
      <c r="KIZ3" s="240"/>
      <c r="KJA3" s="240"/>
      <c r="KJB3" s="240"/>
      <c r="KJC3" s="240"/>
      <c r="KJD3" s="240"/>
      <c r="KJE3" s="240"/>
      <c r="KJF3" s="240"/>
      <c r="KJG3" s="240"/>
      <c r="KJH3" s="240"/>
      <c r="KJI3" s="240"/>
      <c r="KJJ3" s="240"/>
      <c r="KJK3" s="240"/>
      <c r="KJL3" s="240"/>
      <c r="KJM3" s="240"/>
      <c r="KJN3" s="240"/>
      <c r="KJO3" s="240"/>
      <c r="KJP3" s="240"/>
      <c r="KJQ3" s="240"/>
      <c r="KJR3" s="240"/>
      <c r="KJS3" s="240"/>
      <c r="KJT3" s="240"/>
      <c r="KJU3" s="240"/>
      <c r="KJV3" s="240"/>
      <c r="KJW3" s="240"/>
      <c r="KJX3" s="240"/>
      <c r="KJY3" s="240"/>
      <c r="KJZ3" s="240"/>
      <c r="KKA3" s="240"/>
      <c r="KKB3" s="240"/>
      <c r="KKC3" s="240"/>
      <c r="KKD3" s="240"/>
      <c r="KKE3" s="240"/>
      <c r="KKF3" s="240"/>
      <c r="KKG3" s="240"/>
      <c r="KKH3" s="240"/>
      <c r="KKI3" s="240"/>
      <c r="KKJ3" s="240"/>
      <c r="KKK3" s="240"/>
      <c r="KKL3" s="240"/>
      <c r="KKM3" s="240"/>
      <c r="KKN3" s="240"/>
      <c r="KKO3" s="240"/>
      <c r="KKP3" s="240"/>
      <c r="KKQ3" s="240"/>
      <c r="KKR3" s="240"/>
      <c r="KKS3" s="240"/>
      <c r="KKT3" s="240"/>
      <c r="KKU3" s="240"/>
      <c r="KKV3" s="240"/>
      <c r="KKW3" s="240"/>
      <c r="KKX3" s="240"/>
      <c r="KKY3" s="240"/>
      <c r="KKZ3" s="240"/>
      <c r="KLA3" s="240"/>
      <c r="KLB3" s="240"/>
      <c r="KLC3" s="240"/>
      <c r="KLD3" s="240"/>
      <c r="KLE3" s="240"/>
      <c r="KLF3" s="240"/>
      <c r="KLG3" s="240"/>
      <c r="KLH3" s="240"/>
      <c r="KLI3" s="240"/>
      <c r="KLJ3" s="240"/>
      <c r="KLK3" s="240"/>
      <c r="KLL3" s="240"/>
      <c r="KLM3" s="240"/>
      <c r="KLN3" s="240"/>
      <c r="KLO3" s="240"/>
      <c r="KLP3" s="240"/>
      <c r="KLQ3" s="240"/>
      <c r="KLR3" s="240"/>
      <c r="KLS3" s="240"/>
      <c r="KLT3" s="240"/>
      <c r="KLU3" s="240"/>
      <c r="KLV3" s="240"/>
      <c r="KLW3" s="240"/>
      <c r="KLX3" s="240"/>
      <c r="KLY3" s="240"/>
      <c r="KLZ3" s="240"/>
      <c r="KMA3" s="240"/>
      <c r="KMB3" s="240"/>
      <c r="KMC3" s="240"/>
      <c r="KMD3" s="240"/>
      <c r="KME3" s="240"/>
      <c r="KMF3" s="240"/>
      <c r="KMG3" s="240"/>
      <c r="KMH3" s="240"/>
      <c r="KMI3" s="240"/>
      <c r="KMJ3" s="240"/>
      <c r="KMK3" s="240"/>
      <c r="KML3" s="240"/>
      <c r="KMM3" s="240"/>
      <c r="KMN3" s="240"/>
      <c r="KMO3" s="240"/>
      <c r="KMP3" s="240"/>
      <c r="KMQ3" s="240"/>
      <c r="KMR3" s="240"/>
      <c r="KMS3" s="240"/>
      <c r="KMT3" s="240"/>
      <c r="KMU3" s="240"/>
      <c r="KMV3" s="240"/>
      <c r="KMW3" s="240"/>
      <c r="KMX3" s="240"/>
      <c r="KMY3" s="240"/>
      <c r="KMZ3" s="240"/>
      <c r="KNA3" s="240"/>
      <c r="KNB3" s="240"/>
      <c r="KNC3" s="240"/>
      <c r="KND3" s="240"/>
      <c r="KNE3" s="240"/>
      <c r="KNF3" s="240"/>
      <c r="KNG3" s="240"/>
      <c r="KNH3" s="240"/>
      <c r="KNI3" s="240"/>
      <c r="KNJ3" s="240"/>
      <c r="KNK3" s="240"/>
      <c r="KNL3" s="240"/>
      <c r="KNM3" s="240"/>
      <c r="KNN3" s="240"/>
      <c r="KNO3" s="240"/>
      <c r="KNP3" s="240"/>
      <c r="KNQ3" s="240"/>
      <c r="KNR3" s="240"/>
      <c r="KNS3" s="240"/>
      <c r="KNT3" s="240"/>
      <c r="KNU3" s="240"/>
      <c r="KNV3" s="240"/>
      <c r="KNW3" s="240"/>
      <c r="KNX3" s="240"/>
      <c r="KNY3" s="240"/>
      <c r="KNZ3" s="240"/>
      <c r="KOA3" s="240"/>
      <c r="KOB3" s="240"/>
      <c r="KOC3" s="240"/>
      <c r="KOD3" s="240"/>
      <c r="KOE3" s="240"/>
      <c r="KOF3" s="240"/>
      <c r="KOG3" s="240"/>
      <c r="KOH3" s="240"/>
      <c r="KOI3" s="240"/>
      <c r="KOJ3" s="240"/>
      <c r="KOK3" s="240"/>
      <c r="KOL3" s="240"/>
      <c r="KOM3" s="240"/>
      <c r="KON3" s="240"/>
      <c r="KOO3" s="240"/>
      <c r="KOP3" s="240"/>
      <c r="KOQ3" s="240"/>
      <c r="KOR3" s="240"/>
      <c r="KOS3" s="240"/>
      <c r="KOT3" s="240"/>
      <c r="KOU3" s="240"/>
      <c r="KOV3" s="240"/>
      <c r="KOW3" s="240"/>
      <c r="KOX3" s="240"/>
      <c r="KOY3" s="240"/>
      <c r="KOZ3" s="240"/>
      <c r="KPA3" s="240"/>
      <c r="KPB3" s="240"/>
      <c r="KPC3" s="240"/>
      <c r="KPD3" s="240"/>
      <c r="KPE3" s="240"/>
      <c r="KPF3" s="240"/>
      <c r="KPG3" s="240"/>
      <c r="KPH3" s="240"/>
      <c r="KPI3" s="240"/>
      <c r="KPJ3" s="240"/>
      <c r="KPK3" s="240"/>
      <c r="KPL3" s="240"/>
      <c r="KPM3" s="240"/>
      <c r="KPN3" s="240"/>
      <c r="KPO3" s="240"/>
      <c r="KPP3" s="240"/>
      <c r="KPQ3" s="240"/>
      <c r="KPR3" s="240"/>
      <c r="KPS3" s="240"/>
      <c r="KPT3" s="240"/>
      <c r="KPU3" s="240"/>
      <c r="KPV3" s="240"/>
      <c r="KPW3" s="240"/>
      <c r="KPX3" s="240"/>
      <c r="KPY3" s="240"/>
      <c r="KPZ3" s="240"/>
      <c r="KQA3" s="240"/>
      <c r="KQB3" s="240"/>
      <c r="KQC3" s="240"/>
      <c r="KQD3" s="240"/>
      <c r="KQE3" s="240"/>
      <c r="KQF3" s="240"/>
      <c r="KQG3" s="240"/>
      <c r="KQH3" s="240"/>
      <c r="KQI3" s="240"/>
      <c r="KQJ3" s="240"/>
      <c r="KQK3" s="240"/>
      <c r="KQL3" s="240"/>
      <c r="KQM3" s="240"/>
      <c r="KQN3" s="240"/>
      <c r="KQO3" s="240"/>
      <c r="KQP3" s="240"/>
      <c r="KQQ3" s="240"/>
      <c r="KQR3" s="240"/>
      <c r="KQS3" s="240"/>
      <c r="KQT3" s="240"/>
      <c r="KQU3" s="240"/>
      <c r="KQV3" s="240"/>
      <c r="KQW3" s="240"/>
      <c r="KQX3" s="240"/>
      <c r="KQY3" s="240"/>
      <c r="KQZ3" s="240"/>
      <c r="KRA3" s="240"/>
      <c r="KRB3" s="240"/>
      <c r="KRC3" s="240"/>
      <c r="KRD3" s="240"/>
      <c r="KRE3" s="240"/>
      <c r="KRF3" s="240"/>
      <c r="KRG3" s="240"/>
      <c r="KRH3" s="240"/>
      <c r="KRI3" s="240"/>
      <c r="KRJ3" s="240"/>
      <c r="KRK3" s="240"/>
      <c r="KRL3" s="240"/>
      <c r="KRM3" s="240"/>
      <c r="KRN3" s="240"/>
      <c r="KRO3" s="240"/>
      <c r="KRP3" s="240"/>
      <c r="KRQ3" s="240"/>
      <c r="KRR3" s="240"/>
      <c r="KRS3" s="240"/>
      <c r="KRT3" s="240"/>
      <c r="KRU3" s="240"/>
      <c r="KRV3" s="240"/>
      <c r="KRW3" s="240"/>
      <c r="KRX3" s="240"/>
      <c r="KRY3" s="240"/>
      <c r="KRZ3" s="240"/>
      <c r="KSA3" s="240"/>
      <c r="KSB3" s="240"/>
      <c r="KSC3" s="240"/>
      <c r="KSD3" s="240"/>
      <c r="KSE3" s="240"/>
      <c r="KSF3" s="240"/>
      <c r="KSG3" s="240"/>
      <c r="KSH3" s="240"/>
      <c r="KSI3" s="240"/>
      <c r="KSJ3" s="240"/>
      <c r="KSK3" s="240"/>
      <c r="KSL3" s="240"/>
      <c r="KSM3" s="240"/>
      <c r="KSN3" s="240"/>
      <c r="KSO3" s="240"/>
      <c r="KSP3" s="240"/>
      <c r="KSQ3" s="240"/>
      <c r="KSR3" s="240"/>
      <c r="KSS3" s="240"/>
      <c r="KST3" s="240"/>
      <c r="KSU3" s="240"/>
      <c r="KSV3" s="240"/>
      <c r="KSW3" s="240"/>
      <c r="KSX3" s="240"/>
      <c r="KSY3" s="240"/>
      <c r="KSZ3" s="240"/>
      <c r="KTA3" s="240"/>
      <c r="KTB3" s="240"/>
      <c r="KTC3" s="240"/>
      <c r="KTD3" s="240"/>
      <c r="KTE3" s="240"/>
      <c r="KTF3" s="240"/>
      <c r="KTG3" s="240"/>
      <c r="KTH3" s="240"/>
      <c r="KTI3" s="240"/>
      <c r="KTJ3" s="240"/>
      <c r="KTK3" s="240"/>
      <c r="KTL3" s="240"/>
      <c r="KTM3" s="240"/>
      <c r="KTN3" s="240"/>
      <c r="KTO3" s="240"/>
      <c r="KTP3" s="240"/>
      <c r="KTQ3" s="240"/>
      <c r="KTR3" s="240"/>
      <c r="KTS3" s="240"/>
      <c r="KTT3" s="240"/>
      <c r="KTU3" s="240"/>
      <c r="KTV3" s="240"/>
      <c r="KTW3" s="240"/>
      <c r="KTX3" s="240"/>
      <c r="KTY3" s="240"/>
      <c r="KTZ3" s="240"/>
      <c r="KUA3" s="240"/>
      <c r="KUB3" s="240"/>
      <c r="KUC3" s="240"/>
      <c r="KUD3" s="240"/>
      <c r="KUE3" s="240"/>
      <c r="KUF3" s="240"/>
      <c r="KUG3" s="240"/>
      <c r="KUH3" s="240"/>
      <c r="KUI3" s="240"/>
      <c r="KUJ3" s="240"/>
      <c r="KUK3" s="240"/>
      <c r="KUL3" s="240"/>
      <c r="KUM3" s="240"/>
      <c r="KUN3" s="240"/>
      <c r="KUO3" s="240"/>
      <c r="KUP3" s="240"/>
      <c r="KUQ3" s="240"/>
      <c r="KUR3" s="240"/>
      <c r="KUS3" s="240"/>
      <c r="KUT3" s="240"/>
      <c r="KUU3" s="240"/>
      <c r="KUV3" s="240"/>
      <c r="KUW3" s="240"/>
      <c r="KUX3" s="240"/>
      <c r="KUY3" s="240"/>
      <c r="KUZ3" s="240"/>
      <c r="KVA3" s="240"/>
      <c r="KVB3" s="240"/>
      <c r="KVC3" s="240"/>
      <c r="KVD3" s="240"/>
      <c r="KVE3" s="240"/>
      <c r="KVF3" s="240"/>
      <c r="KVG3" s="240"/>
      <c r="KVH3" s="240"/>
      <c r="KVI3" s="240"/>
      <c r="KVJ3" s="240"/>
      <c r="KVK3" s="240"/>
      <c r="KVL3" s="240"/>
      <c r="KVM3" s="240"/>
      <c r="KVN3" s="240"/>
      <c r="KVO3" s="240"/>
      <c r="KVP3" s="240"/>
      <c r="KVQ3" s="240"/>
      <c r="KVR3" s="240"/>
      <c r="KVS3" s="240"/>
      <c r="KVT3" s="240"/>
      <c r="KVU3" s="240"/>
      <c r="KVV3" s="240"/>
      <c r="KVW3" s="240"/>
      <c r="KVX3" s="240"/>
      <c r="KVY3" s="240"/>
      <c r="KVZ3" s="240"/>
      <c r="KWA3" s="240"/>
      <c r="KWB3" s="240"/>
      <c r="KWC3" s="240"/>
      <c r="KWD3" s="240"/>
      <c r="KWE3" s="240"/>
      <c r="KWF3" s="240"/>
      <c r="KWG3" s="240"/>
      <c r="KWH3" s="240"/>
      <c r="KWI3" s="240"/>
      <c r="KWJ3" s="240"/>
      <c r="KWK3" s="240"/>
      <c r="KWL3" s="240"/>
      <c r="KWM3" s="240"/>
      <c r="KWN3" s="240"/>
      <c r="KWO3" s="240"/>
      <c r="KWP3" s="240"/>
      <c r="KWQ3" s="240"/>
      <c r="KWR3" s="240"/>
      <c r="KWS3" s="240"/>
      <c r="KWT3" s="240"/>
      <c r="KWU3" s="240"/>
      <c r="KWV3" s="240"/>
      <c r="KWW3" s="240"/>
      <c r="KWX3" s="240"/>
      <c r="KWY3" s="240"/>
      <c r="KWZ3" s="240"/>
      <c r="KXA3" s="240"/>
      <c r="KXB3" s="240"/>
      <c r="KXC3" s="240"/>
      <c r="KXD3" s="240"/>
      <c r="KXE3" s="240"/>
      <c r="KXF3" s="240"/>
      <c r="KXG3" s="240"/>
      <c r="KXH3" s="240"/>
      <c r="KXI3" s="240"/>
      <c r="KXJ3" s="240"/>
      <c r="KXK3" s="240"/>
      <c r="KXL3" s="240"/>
      <c r="KXM3" s="240"/>
      <c r="KXN3" s="240"/>
      <c r="KXO3" s="240"/>
      <c r="KXP3" s="240"/>
      <c r="KXQ3" s="240"/>
      <c r="KXR3" s="240"/>
      <c r="KXS3" s="240"/>
      <c r="KXT3" s="240"/>
      <c r="KXU3" s="240"/>
      <c r="KXV3" s="240"/>
      <c r="KXW3" s="240"/>
      <c r="KXX3" s="240"/>
      <c r="KXY3" s="240"/>
      <c r="KXZ3" s="240"/>
      <c r="KYA3" s="240"/>
      <c r="KYB3" s="240"/>
      <c r="KYC3" s="240"/>
      <c r="KYD3" s="240"/>
      <c r="KYE3" s="240"/>
      <c r="KYF3" s="240"/>
      <c r="KYG3" s="240"/>
      <c r="KYH3" s="240"/>
      <c r="KYI3" s="240"/>
      <c r="KYJ3" s="240"/>
      <c r="KYK3" s="240"/>
      <c r="KYL3" s="240"/>
      <c r="KYM3" s="240"/>
      <c r="KYN3" s="240"/>
      <c r="KYO3" s="240"/>
      <c r="KYP3" s="240"/>
      <c r="KYQ3" s="240"/>
      <c r="KYR3" s="240"/>
      <c r="KYS3" s="240"/>
      <c r="KYT3" s="240"/>
      <c r="KYU3" s="240"/>
      <c r="KYV3" s="240"/>
      <c r="KYW3" s="240"/>
      <c r="KYX3" s="240"/>
      <c r="KYY3" s="240"/>
      <c r="KYZ3" s="240"/>
      <c r="KZA3" s="240"/>
      <c r="KZB3" s="240"/>
      <c r="KZC3" s="240"/>
      <c r="KZD3" s="240"/>
      <c r="KZE3" s="240"/>
      <c r="KZF3" s="240"/>
      <c r="KZG3" s="240"/>
      <c r="KZH3" s="240"/>
      <c r="KZI3" s="240"/>
      <c r="KZJ3" s="240"/>
      <c r="KZK3" s="240"/>
      <c r="KZL3" s="240"/>
      <c r="KZM3" s="240"/>
      <c r="KZN3" s="240"/>
      <c r="KZO3" s="240"/>
      <c r="KZP3" s="240"/>
      <c r="KZQ3" s="240"/>
      <c r="KZR3" s="240"/>
      <c r="KZS3" s="240"/>
      <c r="KZT3" s="240"/>
      <c r="KZU3" s="240"/>
      <c r="KZV3" s="240"/>
      <c r="KZW3" s="240"/>
      <c r="KZX3" s="240"/>
      <c r="KZY3" s="240"/>
      <c r="KZZ3" s="240"/>
      <c r="LAA3" s="240"/>
      <c r="LAB3" s="240"/>
      <c r="LAC3" s="240"/>
      <c r="LAD3" s="240"/>
      <c r="LAE3" s="240"/>
      <c r="LAF3" s="240"/>
      <c r="LAG3" s="240"/>
      <c r="LAH3" s="240"/>
      <c r="LAI3" s="240"/>
      <c r="LAJ3" s="240"/>
      <c r="LAK3" s="240"/>
      <c r="LAL3" s="240"/>
      <c r="LAM3" s="240"/>
      <c r="LAN3" s="240"/>
      <c r="LAO3" s="240"/>
      <c r="LAP3" s="240"/>
      <c r="LAQ3" s="240"/>
      <c r="LAR3" s="240"/>
      <c r="LAS3" s="240"/>
      <c r="LAT3" s="240"/>
      <c r="LAU3" s="240"/>
      <c r="LAV3" s="240"/>
      <c r="LAW3" s="240"/>
      <c r="LAX3" s="240"/>
      <c r="LAY3" s="240"/>
      <c r="LAZ3" s="240"/>
      <c r="LBA3" s="240"/>
      <c r="LBB3" s="240"/>
      <c r="LBC3" s="240"/>
      <c r="LBD3" s="240"/>
      <c r="LBE3" s="240"/>
      <c r="LBF3" s="240"/>
      <c r="LBG3" s="240"/>
      <c r="LBH3" s="240"/>
      <c r="LBI3" s="240"/>
      <c r="LBJ3" s="240"/>
      <c r="LBK3" s="240"/>
      <c r="LBL3" s="240"/>
      <c r="LBM3" s="240"/>
      <c r="LBN3" s="240"/>
      <c r="LBO3" s="240"/>
      <c r="LBP3" s="240"/>
      <c r="LBQ3" s="240"/>
      <c r="LBR3" s="240"/>
      <c r="LBS3" s="240"/>
      <c r="LBT3" s="240"/>
      <c r="LBU3" s="240"/>
      <c r="LBV3" s="240"/>
      <c r="LBW3" s="240"/>
      <c r="LBX3" s="240"/>
      <c r="LBY3" s="240"/>
      <c r="LBZ3" s="240"/>
      <c r="LCA3" s="240"/>
      <c r="LCB3" s="240"/>
      <c r="LCC3" s="240"/>
      <c r="LCD3" s="240"/>
      <c r="LCE3" s="240"/>
      <c r="LCF3" s="240"/>
      <c r="LCG3" s="240"/>
      <c r="LCH3" s="240"/>
      <c r="LCI3" s="240"/>
      <c r="LCJ3" s="240"/>
      <c r="LCK3" s="240"/>
      <c r="LCL3" s="240"/>
      <c r="LCM3" s="240"/>
      <c r="LCN3" s="240"/>
      <c r="LCO3" s="240"/>
      <c r="LCP3" s="240"/>
      <c r="LCQ3" s="240"/>
      <c r="LCR3" s="240"/>
      <c r="LCS3" s="240"/>
      <c r="LCT3" s="240"/>
      <c r="LCU3" s="240"/>
      <c r="LCV3" s="240"/>
      <c r="LCW3" s="240"/>
      <c r="LCX3" s="240"/>
      <c r="LCY3" s="240"/>
      <c r="LCZ3" s="240"/>
      <c r="LDA3" s="240"/>
      <c r="LDB3" s="240"/>
      <c r="LDC3" s="240"/>
      <c r="LDD3" s="240"/>
      <c r="LDE3" s="240"/>
      <c r="LDF3" s="240"/>
      <c r="LDG3" s="240"/>
      <c r="LDH3" s="240"/>
      <c r="LDI3" s="240"/>
      <c r="LDJ3" s="240"/>
      <c r="LDK3" s="240"/>
      <c r="LDL3" s="240"/>
      <c r="LDM3" s="240"/>
      <c r="LDN3" s="240"/>
      <c r="LDO3" s="240"/>
      <c r="LDP3" s="240"/>
      <c r="LDQ3" s="240"/>
      <c r="LDR3" s="240"/>
      <c r="LDS3" s="240"/>
      <c r="LDT3" s="240"/>
      <c r="LDU3" s="240"/>
      <c r="LDV3" s="240"/>
      <c r="LDW3" s="240"/>
      <c r="LDX3" s="240"/>
      <c r="LDY3" s="240"/>
      <c r="LDZ3" s="240"/>
      <c r="LEA3" s="240"/>
      <c r="LEB3" s="240"/>
      <c r="LEC3" s="240"/>
      <c r="LED3" s="240"/>
      <c r="LEE3" s="240"/>
      <c r="LEF3" s="240"/>
      <c r="LEG3" s="240"/>
      <c r="LEH3" s="240"/>
      <c r="LEI3" s="240"/>
      <c r="LEJ3" s="240"/>
      <c r="LEK3" s="240"/>
      <c r="LEL3" s="240"/>
      <c r="LEM3" s="240"/>
      <c r="LEN3" s="240"/>
      <c r="LEO3" s="240"/>
      <c r="LEP3" s="240"/>
      <c r="LEQ3" s="240"/>
      <c r="LER3" s="240"/>
      <c r="LES3" s="240"/>
      <c r="LET3" s="240"/>
      <c r="LEU3" s="240"/>
      <c r="LEV3" s="240"/>
      <c r="LEW3" s="240"/>
      <c r="LEX3" s="240"/>
      <c r="LEY3" s="240"/>
      <c r="LEZ3" s="240"/>
      <c r="LFA3" s="240"/>
      <c r="LFB3" s="240"/>
      <c r="LFC3" s="240"/>
      <c r="LFD3" s="240"/>
      <c r="LFE3" s="240"/>
      <c r="LFF3" s="240"/>
      <c r="LFG3" s="240"/>
      <c r="LFH3" s="240"/>
      <c r="LFI3" s="240"/>
      <c r="LFJ3" s="240"/>
      <c r="LFK3" s="240"/>
      <c r="LFL3" s="240"/>
      <c r="LFM3" s="240"/>
      <c r="LFN3" s="240"/>
      <c r="LFO3" s="240"/>
      <c r="LFP3" s="240"/>
      <c r="LFQ3" s="240"/>
      <c r="LFR3" s="240"/>
      <c r="LFS3" s="240"/>
      <c r="LFT3" s="240"/>
      <c r="LFU3" s="240"/>
      <c r="LFV3" s="240"/>
      <c r="LFW3" s="240"/>
      <c r="LFX3" s="240"/>
      <c r="LFY3" s="240"/>
      <c r="LFZ3" s="240"/>
      <c r="LGA3" s="240"/>
      <c r="LGB3" s="240"/>
      <c r="LGC3" s="240"/>
      <c r="LGD3" s="240"/>
      <c r="LGE3" s="240"/>
      <c r="LGF3" s="240"/>
      <c r="LGG3" s="240"/>
      <c r="LGH3" s="240"/>
      <c r="LGI3" s="240"/>
      <c r="LGJ3" s="240"/>
      <c r="LGK3" s="240"/>
      <c r="LGL3" s="240"/>
      <c r="LGM3" s="240"/>
      <c r="LGN3" s="240"/>
      <c r="LGO3" s="240"/>
      <c r="LGP3" s="240"/>
      <c r="LGQ3" s="240"/>
      <c r="LGR3" s="240"/>
      <c r="LGS3" s="240"/>
      <c r="LGT3" s="240"/>
      <c r="LGU3" s="240"/>
      <c r="LGV3" s="240"/>
      <c r="LGW3" s="240"/>
      <c r="LGX3" s="240"/>
      <c r="LGY3" s="240"/>
      <c r="LGZ3" s="240"/>
      <c r="LHA3" s="240"/>
      <c r="LHB3" s="240"/>
      <c r="LHC3" s="240"/>
      <c r="LHD3" s="240"/>
      <c r="LHE3" s="240"/>
      <c r="LHF3" s="240"/>
      <c r="LHG3" s="240"/>
      <c r="LHH3" s="240"/>
      <c r="LHI3" s="240"/>
      <c r="LHJ3" s="240"/>
      <c r="LHK3" s="240"/>
      <c r="LHL3" s="240"/>
      <c r="LHM3" s="240"/>
      <c r="LHN3" s="240"/>
      <c r="LHO3" s="240"/>
      <c r="LHP3" s="240"/>
      <c r="LHQ3" s="240"/>
      <c r="LHR3" s="240"/>
      <c r="LHS3" s="240"/>
      <c r="LHT3" s="240"/>
      <c r="LHU3" s="240"/>
      <c r="LHV3" s="240"/>
      <c r="LHW3" s="240"/>
      <c r="LHX3" s="240"/>
      <c r="LHY3" s="240"/>
      <c r="LHZ3" s="240"/>
      <c r="LIA3" s="240"/>
      <c r="LIB3" s="240"/>
      <c r="LIC3" s="240"/>
      <c r="LID3" s="240"/>
      <c r="LIE3" s="240"/>
      <c r="LIF3" s="240"/>
      <c r="LIG3" s="240"/>
      <c r="LIH3" s="240"/>
      <c r="LII3" s="240"/>
      <c r="LIJ3" s="240"/>
      <c r="LIK3" s="240"/>
      <c r="LIL3" s="240"/>
      <c r="LIM3" s="240"/>
      <c r="LIN3" s="240"/>
      <c r="LIO3" s="240"/>
      <c r="LIP3" s="240"/>
      <c r="LIQ3" s="240"/>
      <c r="LIR3" s="240"/>
      <c r="LIS3" s="240"/>
      <c r="LIT3" s="240"/>
      <c r="LIU3" s="240"/>
      <c r="LIV3" s="240"/>
      <c r="LIW3" s="240"/>
      <c r="LIX3" s="240"/>
      <c r="LIY3" s="240"/>
      <c r="LIZ3" s="240"/>
      <c r="LJA3" s="240"/>
      <c r="LJB3" s="240"/>
      <c r="LJC3" s="240"/>
      <c r="LJD3" s="240"/>
      <c r="LJE3" s="240"/>
      <c r="LJF3" s="240"/>
      <c r="LJG3" s="240"/>
      <c r="LJH3" s="240"/>
      <c r="LJI3" s="240"/>
      <c r="LJJ3" s="240"/>
      <c r="LJK3" s="240"/>
      <c r="LJL3" s="240"/>
      <c r="LJM3" s="240"/>
      <c r="LJN3" s="240"/>
      <c r="LJO3" s="240"/>
      <c r="LJP3" s="240"/>
      <c r="LJQ3" s="240"/>
      <c r="LJR3" s="240"/>
      <c r="LJS3" s="240"/>
      <c r="LJT3" s="240"/>
      <c r="LJU3" s="240"/>
      <c r="LJV3" s="240"/>
      <c r="LJW3" s="240"/>
      <c r="LJX3" s="240"/>
      <c r="LJY3" s="240"/>
      <c r="LJZ3" s="240"/>
      <c r="LKA3" s="240"/>
      <c r="LKB3" s="240"/>
      <c r="LKC3" s="240"/>
      <c r="LKD3" s="240"/>
      <c r="LKE3" s="240"/>
      <c r="LKF3" s="240"/>
      <c r="LKG3" s="240"/>
      <c r="LKH3" s="240"/>
      <c r="LKI3" s="240"/>
      <c r="LKJ3" s="240"/>
      <c r="LKK3" s="240"/>
      <c r="LKL3" s="240"/>
      <c r="LKM3" s="240"/>
      <c r="LKN3" s="240"/>
      <c r="LKO3" s="240"/>
      <c r="LKP3" s="240"/>
      <c r="LKQ3" s="240"/>
      <c r="LKR3" s="240"/>
      <c r="LKS3" s="240"/>
      <c r="LKT3" s="240"/>
      <c r="LKU3" s="240"/>
      <c r="LKV3" s="240"/>
      <c r="LKW3" s="240"/>
      <c r="LKX3" s="240"/>
      <c r="LKY3" s="240"/>
      <c r="LKZ3" s="240"/>
      <c r="LLA3" s="240"/>
      <c r="LLB3" s="240"/>
      <c r="LLC3" s="240"/>
      <c r="LLD3" s="240"/>
      <c r="LLE3" s="240"/>
      <c r="LLF3" s="240"/>
      <c r="LLG3" s="240"/>
      <c r="LLH3" s="240"/>
      <c r="LLI3" s="240"/>
      <c r="LLJ3" s="240"/>
      <c r="LLK3" s="240"/>
      <c r="LLL3" s="240"/>
      <c r="LLM3" s="240"/>
      <c r="LLN3" s="240"/>
      <c r="LLO3" s="240"/>
      <c r="LLP3" s="240"/>
      <c r="LLQ3" s="240"/>
      <c r="LLR3" s="240"/>
      <c r="LLS3" s="240"/>
      <c r="LLT3" s="240"/>
      <c r="LLU3" s="240"/>
      <c r="LLV3" s="240"/>
      <c r="LLW3" s="240"/>
      <c r="LLX3" s="240"/>
      <c r="LLY3" s="240"/>
      <c r="LLZ3" s="240"/>
      <c r="LMA3" s="240"/>
      <c r="LMB3" s="240"/>
      <c r="LMC3" s="240"/>
      <c r="LMD3" s="240"/>
      <c r="LME3" s="240"/>
      <c r="LMF3" s="240"/>
      <c r="LMG3" s="240"/>
      <c r="LMH3" s="240"/>
      <c r="LMI3" s="240"/>
      <c r="LMJ3" s="240"/>
      <c r="LMK3" s="240"/>
      <c r="LML3" s="240"/>
      <c r="LMM3" s="240"/>
      <c r="LMN3" s="240"/>
      <c r="LMO3" s="240"/>
      <c r="LMP3" s="240"/>
      <c r="LMQ3" s="240"/>
      <c r="LMR3" s="240"/>
      <c r="LMS3" s="240"/>
      <c r="LMT3" s="240"/>
      <c r="LMU3" s="240"/>
      <c r="LMV3" s="240"/>
      <c r="LMW3" s="240"/>
      <c r="LMX3" s="240"/>
      <c r="LMY3" s="240"/>
      <c r="LMZ3" s="240"/>
      <c r="LNA3" s="240"/>
      <c r="LNB3" s="240"/>
      <c r="LNC3" s="240"/>
      <c r="LND3" s="240"/>
      <c r="LNE3" s="240"/>
      <c r="LNF3" s="240"/>
      <c r="LNG3" s="240"/>
      <c r="LNH3" s="240"/>
      <c r="LNI3" s="240"/>
      <c r="LNJ3" s="240"/>
      <c r="LNK3" s="240"/>
      <c r="LNL3" s="240"/>
      <c r="LNM3" s="240"/>
      <c r="LNN3" s="240"/>
      <c r="LNO3" s="240"/>
      <c r="LNP3" s="240"/>
      <c r="LNQ3" s="240"/>
      <c r="LNR3" s="240"/>
      <c r="LNS3" s="240"/>
      <c r="LNT3" s="240"/>
      <c r="LNU3" s="240"/>
      <c r="LNV3" s="240"/>
      <c r="LNW3" s="240"/>
      <c r="LNX3" s="240"/>
      <c r="LNY3" s="240"/>
      <c r="LNZ3" s="240"/>
      <c r="LOA3" s="240"/>
      <c r="LOB3" s="240"/>
      <c r="LOC3" s="240"/>
      <c r="LOD3" s="240"/>
      <c r="LOE3" s="240"/>
      <c r="LOF3" s="240"/>
      <c r="LOG3" s="240"/>
      <c r="LOH3" s="240"/>
      <c r="LOI3" s="240"/>
      <c r="LOJ3" s="240"/>
      <c r="LOK3" s="240"/>
      <c r="LOL3" s="240"/>
      <c r="LOM3" s="240"/>
      <c r="LON3" s="240"/>
      <c r="LOO3" s="240"/>
      <c r="LOP3" s="240"/>
      <c r="LOQ3" s="240"/>
      <c r="LOR3" s="240"/>
      <c r="LOS3" s="240"/>
      <c r="LOT3" s="240"/>
      <c r="LOU3" s="240"/>
      <c r="LOV3" s="240"/>
      <c r="LOW3" s="240"/>
      <c r="LOX3" s="240"/>
      <c r="LOY3" s="240"/>
      <c r="LOZ3" s="240"/>
      <c r="LPA3" s="240"/>
      <c r="LPB3" s="240"/>
      <c r="LPC3" s="240"/>
      <c r="LPD3" s="240"/>
      <c r="LPE3" s="240"/>
      <c r="LPF3" s="240"/>
      <c r="LPG3" s="240"/>
      <c r="LPH3" s="240"/>
      <c r="LPI3" s="240"/>
      <c r="LPJ3" s="240"/>
      <c r="LPK3" s="240"/>
      <c r="LPL3" s="240"/>
      <c r="LPM3" s="240"/>
      <c r="LPN3" s="240"/>
      <c r="LPO3" s="240"/>
      <c r="LPP3" s="240"/>
      <c r="LPQ3" s="240"/>
      <c r="LPR3" s="240"/>
      <c r="LPS3" s="240"/>
      <c r="LPT3" s="240"/>
      <c r="LPU3" s="240"/>
      <c r="LPV3" s="240"/>
      <c r="LPW3" s="240"/>
      <c r="LPX3" s="240"/>
      <c r="LPY3" s="240"/>
      <c r="LPZ3" s="240"/>
      <c r="LQA3" s="240"/>
      <c r="LQB3" s="240"/>
      <c r="LQC3" s="240"/>
      <c r="LQD3" s="240"/>
      <c r="LQE3" s="240"/>
      <c r="LQF3" s="240"/>
      <c r="LQG3" s="240"/>
      <c r="LQH3" s="240"/>
      <c r="LQI3" s="240"/>
      <c r="LQJ3" s="240"/>
      <c r="LQK3" s="240"/>
      <c r="LQL3" s="240"/>
      <c r="LQM3" s="240"/>
      <c r="LQN3" s="240"/>
      <c r="LQO3" s="240"/>
      <c r="LQP3" s="240"/>
      <c r="LQQ3" s="240"/>
      <c r="LQR3" s="240"/>
      <c r="LQS3" s="240"/>
      <c r="LQT3" s="240"/>
      <c r="LQU3" s="240"/>
      <c r="LQV3" s="240"/>
      <c r="LQW3" s="240"/>
      <c r="LQX3" s="240"/>
      <c r="LQY3" s="240"/>
      <c r="LQZ3" s="240"/>
      <c r="LRA3" s="240"/>
      <c r="LRB3" s="240"/>
      <c r="LRC3" s="240"/>
      <c r="LRD3" s="240"/>
      <c r="LRE3" s="240"/>
      <c r="LRF3" s="240"/>
      <c r="LRG3" s="240"/>
      <c r="LRH3" s="240"/>
      <c r="LRI3" s="240"/>
      <c r="LRJ3" s="240"/>
      <c r="LRK3" s="240"/>
      <c r="LRL3" s="240"/>
      <c r="LRM3" s="240"/>
      <c r="LRN3" s="240"/>
      <c r="LRO3" s="240"/>
      <c r="LRP3" s="240"/>
      <c r="LRQ3" s="240"/>
      <c r="LRR3" s="240"/>
      <c r="LRS3" s="240"/>
      <c r="LRT3" s="240"/>
      <c r="LRU3" s="240"/>
      <c r="LRV3" s="240"/>
      <c r="LRW3" s="240"/>
      <c r="LRX3" s="240"/>
      <c r="LRY3" s="240"/>
      <c r="LRZ3" s="240"/>
      <c r="LSA3" s="240"/>
      <c r="LSB3" s="240"/>
      <c r="LSC3" s="240"/>
      <c r="LSD3" s="240"/>
      <c r="LSE3" s="240"/>
      <c r="LSF3" s="240"/>
      <c r="LSG3" s="240"/>
      <c r="LSH3" s="240"/>
      <c r="LSI3" s="240"/>
      <c r="LSJ3" s="240"/>
      <c r="LSK3" s="240"/>
      <c r="LSL3" s="240"/>
      <c r="LSM3" s="240"/>
      <c r="LSN3" s="240"/>
      <c r="LSO3" s="240"/>
      <c r="LSP3" s="240"/>
      <c r="LSQ3" s="240"/>
      <c r="LSR3" s="240"/>
      <c r="LSS3" s="240"/>
      <c r="LST3" s="240"/>
      <c r="LSU3" s="240"/>
      <c r="LSV3" s="240"/>
      <c r="LSW3" s="240"/>
      <c r="LSX3" s="240"/>
      <c r="LSY3" s="240"/>
      <c r="LSZ3" s="240"/>
      <c r="LTA3" s="240"/>
      <c r="LTB3" s="240"/>
      <c r="LTC3" s="240"/>
      <c r="LTD3" s="240"/>
      <c r="LTE3" s="240"/>
      <c r="LTF3" s="240"/>
      <c r="LTG3" s="240"/>
      <c r="LTH3" s="240"/>
      <c r="LTI3" s="240"/>
      <c r="LTJ3" s="240"/>
      <c r="LTK3" s="240"/>
      <c r="LTL3" s="240"/>
      <c r="LTM3" s="240"/>
      <c r="LTN3" s="240"/>
      <c r="LTO3" s="240"/>
      <c r="LTP3" s="240"/>
      <c r="LTQ3" s="240"/>
      <c r="LTR3" s="240"/>
      <c r="LTS3" s="240"/>
      <c r="LTT3" s="240"/>
      <c r="LTU3" s="240"/>
      <c r="LTV3" s="240"/>
      <c r="LTW3" s="240"/>
      <c r="LTX3" s="240"/>
      <c r="LTY3" s="240"/>
      <c r="LTZ3" s="240"/>
      <c r="LUA3" s="240"/>
      <c r="LUB3" s="240"/>
      <c r="LUC3" s="240"/>
      <c r="LUD3" s="240"/>
      <c r="LUE3" s="240"/>
      <c r="LUF3" s="240"/>
      <c r="LUG3" s="240"/>
      <c r="LUH3" s="240"/>
      <c r="LUI3" s="240"/>
      <c r="LUJ3" s="240"/>
      <c r="LUK3" s="240"/>
      <c r="LUL3" s="240"/>
      <c r="LUM3" s="240"/>
      <c r="LUN3" s="240"/>
      <c r="LUO3" s="240"/>
      <c r="LUP3" s="240"/>
      <c r="LUQ3" s="240"/>
      <c r="LUR3" s="240"/>
      <c r="LUS3" s="240"/>
      <c r="LUT3" s="240"/>
      <c r="LUU3" s="240"/>
      <c r="LUV3" s="240"/>
      <c r="LUW3" s="240"/>
      <c r="LUX3" s="240"/>
      <c r="LUY3" s="240"/>
      <c r="LUZ3" s="240"/>
      <c r="LVA3" s="240"/>
      <c r="LVB3" s="240"/>
      <c r="LVC3" s="240"/>
      <c r="LVD3" s="240"/>
      <c r="LVE3" s="240"/>
      <c r="LVF3" s="240"/>
      <c r="LVG3" s="240"/>
      <c r="LVH3" s="240"/>
      <c r="LVI3" s="240"/>
      <c r="LVJ3" s="240"/>
      <c r="LVK3" s="240"/>
      <c r="LVL3" s="240"/>
      <c r="LVM3" s="240"/>
      <c r="LVN3" s="240"/>
      <c r="LVO3" s="240"/>
      <c r="LVP3" s="240"/>
      <c r="LVQ3" s="240"/>
      <c r="LVR3" s="240"/>
      <c r="LVS3" s="240"/>
      <c r="LVT3" s="240"/>
      <c r="LVU3" s="240"/>
      <c r="LVV3" s="240"/>
      <c r="LVW3" s="240"/>
      <c r="LVX3" s="240"/>
      <c r="LVY3" s="240"/>
      <c r="LVZ3" s="240"/>
      <c r="LWA3" s="240"/>
      <c r="LWB3" s="240"/>
      <c r="LWC3" s="240"/>
      <c r="LWD3" s="240"/>
      <c r="LWE3" s="240"/>
      <c r="LWF3" s="240"/>
      <c r="LWG3" s="240"/>
      <c r="LWH3" s="240"/>
      <c r="LWI3" s="240"/>
      <c r="LWJ3" s="240"/>
      <c r="LWK3" s="240"/>
      <c r="LWL3" s="240"/>
      <c r="LWM3" s="240"/>
      <c r="LWN3" s="240"/>
      <c r="LWO3" s="240"/>
      <c r="LWP3" s="240"/>
      <c r="LWQ3" s="240"/>
      <c r="LWR3" s="240"/>
      <c r="LWS3" s="240"/>
      <c r="LWT3" s="240"/>
      <c r="LWU3" s="240"/>
      <c r="LWV3" s="240"/>
      <c r="LWW3" s="240"/>
      <c r="LWX3" s="240"/>
      <c r="LWY3" s="240"/>
      <c r="LWZ3" s="240"/>
      <c r="LXA3" s="240"/>
      <c r="LXB3" s="240"/>
      <c r="LXC3" s="240"/>
      <c r="LXD3" s="240"/>
      <c r="LXE3" s="240"/>
      <c r="LXF3" s="240"/>
      <c r="LXG3" s="240"/>
      <c r="LXH3" s="240"/>
      <c r="LXI3" s="240"/>
      <c r="LXJ3" s="240"/>
      <c r="LXK3" s="240"/>
      <c r="LXL3" s="240"/>
      <c r="LXM3" s="240"/>
      <c r="LXN3" s="240"/>
      <c r="LXO3" s="240"/>
      <c r="LXP3" s="240"/>
      <c r="LXQ3" s="240"/>
      <c r="LXR3" s="240"/>
      <c r="LXS3" s="240"/>
      <c r="LXT3" s="240"/>
      <c r="LXU3" s="240"/>
      <c r="LXV3" s="240"/>
      <c r="LXW3" s="240"/>
      <c r="LXX3" s="240"/>
      <c r="LXY3" s="240"/>
      <c r="LXZ3" s="240"/>
      <c r="LYA3" s="240"/>
      <c r="LYB3" s="240"/>
      <c r="LYC3" s="240"/>
      <c r="LYD3" s="240"/>
      <c r="LYE3" s="240"/>
      <c r="LYF3" s="240"/>
      <c r="LYG3" s="240"/>
      <c r="LYH3" s="240"/>
      <c r="LYI3" s="240"/>
      <c r="LYJ3" s="240"/>
      <c r="LYK3" s="240"/>
      <c r="LYL3" s="240"/>
      <c r="LYM3" s="240"/>
      <c r="LYN3" s="240"/>
      <c r="LYO3" s="240"/>
      <c r="LYP3" s="240"/>
      <c r="LYQ3" s="240"/>
      <c r="LYR3" s="240"/>
      <c r="LYS3" s="240"/>
      <c r="LYT3" s="240"/>
      <c r="LYU3" s="240"/>
      <c r="LYV3" s="240"/>
      <c r="LYW3" s="240"/>
      <c r="LYX3" s="240"/>
      <c r="LYY3" s="240"/>
      <c r="LYZ3" s="240"/>
      <c r="LZA3" s="240"/>
      <c r="LZB3" s="240"/>
      <c r="LZC3" s="240"/>
      <c r="LZD3" s="240"/>
      <c r="LZE3" s="240"/>
      <c r="LZF3" s="240"/>
      <c r="LZG3" s="240"/>
      <c r="LZH3" s="240"/>
      <c r="LZI3" s="240"/>
      <c r="LZJ3" s="240"/>
      <c r="LZK3" s="240"/>
      <c r="LZL3" s="240"/>
      <c r="LZM3" s="240"/>
      <c r="LZN3" s="240"/>
      <c r="LZO3" s="240"/>
      <c r="LZP3" s="240"/>
      <c r="LZQ3" s="240"/>
      <c r="LZR3" s="240"/>
      <c r="LZS3" s="240"/>
      <c r="LZT3" s="240"/>
      <c r="LZU3" s="240"/>
      <c r="LZV3" s="240"/>
      <c r="LZW3" s="240"/>
      <c r="LZX3" s="240"/>
      <c r="LZY3" s="240"/>
      <c r="LZZ3" s="240"/>
      <c r="MAA3" s="240"/>
      <c r="MAB3" s="240"/>
      <c r="MAC3" s="240"/>
      <c r="MAD3" s="240"/>
      <c r="MAE3" s="240"/>
      <c r="MAF3" s="240"/>
      <c r="MAG3" s="240"/>
      <c r="MAH3" s="240"/>
      <c r="MAI3" s="240"/>
      <c r="MAJ3" s="240"/>
      <c r="MAK3" s="240"/>
      <c r="MAL3" s="240"/>
      <c r="MAM3" s="240"/>
      <c r="MAN3" s="240"/>
      <c r="MAO3" s="240"/>
      <c r="MAP3" s="240"/>
      <c r="MAQ3" s="240"/>
      <c r="MAR3" s="240"/>
      <c r="MAS3" s="240"/>
      <c r="MAT3" s="240"/>
      <c r="MAU3" s="240"/>
      <c r="MAV3" s="240"/>
      <c r="MAW3" s="240"/>
      <c r="MAX3" s="240"/>
      <c r="MAY3" s="240"/>
      <c r="MAZ3" s="240"/>
      <c r="MBA3" s="240"/>
      <c r="MBB3" s="240"/>
      <c r="MBC3" s="240"/>
      <c r="MBD3" s="240"/>
      <c r="MBE3" s="240"/>
      <c r="MBF3" s="240"/>
      <c r="MBG3" s="240"/>
      <c r="MBH3" s="240"/>
      <c r="MBI3" s="240"/>
      <c r="MBJ3" s="240"/>
      <c r="MBK3" s="240"/>
      <c r="MBL3" s="240"/>
      <c r="MBM3" s="240"/>
      <c r="MBN3" s="240"/>
      <c r="MBO3" s="240"/>
      <c r="MBP3" s="240"/>
      <c r="MBQ3" s="240"/>
      <c r="MBR3" s="240"/>
      <c r="MBS3" s="240"/>
      <c r="MBT3" s="240"/>
      <c r="MBU3" s="240"/>
      <c r="MBV3" s="240"/>
      <c r="MBW3" s="240"/>
      <c r="MBX3" s="240"/>
      <c r="MBY3" s="240"/>
      <c r="MBZ3" s="240"/>
      <c r="MCA3" s="240"/>
      <c r="MCB3" s="240"/>
      <c r="MCC3" s="240"/>
      <c r="MCD3" s="240"/>
      <c r="MCE3" s="240"/>
      <c r="MCF3" s="240"/>
      <c r="MCG3" s="240"/>
      <c r="MCH3" s="240"/>
      <c r="MCI3" s="240"/>
      <c r="MCJ3" s="240"/>
      <c r="MCK3" s="240"/>
      <c r="MCL3" s="240"/>
      <c r="MCM3" s="240"/>
      <c r="MCN3" s="240"/>
      <c r="MCO3" s="240"/>
      <c r="MCP3" s="240"/>
      <c r="MCQ3" s="240"/>
      <c r="MCR3" s="240"/>
      <c r="MCS3" s="240"/>
      <c r="MCT3" s="240"/>
      <c r="MCU3" s="240"/>
      <c r="MCV3" s="240"/>
      <c r="MCW3" s="240"/>
      <c r="MCX3" s="240"/>
      <c r="MCY3" s="240"/>
      <c r="MCZ3" s="240"/>
      <c r="MDA3" s="240"/>
      <c r="MDB3" s="240"/>
      <c r="MDC3" s="240"/>
      <c r="MDD3" s="240"/>
      <c r="MDE3" s="240"/>
      <c r="MDF3" s="240"/>
      <c r="MDG3" s="240"/>
      <c r="MDH3" s="240"/>
      <c r="MDI3" s="240"/>
      <c r="MDJ3" s="240"/>
      <c r="MDK3" s="240"/>
      <c r="MDL3" s="240"/>
      <c r="MDM3" s="240"/>
      <c r="MDN3" s="240"/>
      <c r="MDO3" s="240"/>
      <c r="MDP3" s="240"/>
      <c r="MDQ3" s="240"/>
      <c r="MDR3" s="240"/>
      <c r="MDS3" s="240"/>
      <c r="MDT3" s="240"/>
      <c r="MDU3" s="240"/>
      <c r="MDV3" s="240"/>
      <c r="MDW3" s="240"/>
      <c r="MDX3" s="240"/>
      <c r="MDY3" s="240"/>
      <c r="MDZ3" s="240"/>
      <c r="MEA3" s="240"/>
      <c r="MEB3" s="240"/>
      <c r="MEC3" s="240"/>
      <c r="MED3" s="240"/>
      <c r="MEE3" s="240"/>
      <c r="MEF3" s="240"/>
      <c r="MEG3" s="240"/>
      <c r="MEH3" s="240"/>
      <c r="MEI3" s="240"/>
      <c r="MEJ3" s="240"/>
      <c r="MEK3" s="240"/>
      <c r="MEL3" s="240"/>
      <c r="MEM3" s="240"/>
      <c r="MEN3" s="240"/>
      <c r="MEO3" s="240"/>
      <c r="MEP3" s="240"/>
      <c r="MEQ3" s="240"/>
      <c r="MER3" s="240"/>
      <c r="MES3" s="240"/>
      <c r="MET3" s="240"/>
      <c r="MEU3" s="240"/>
      <c r="MEV3" s="240"/>
      <c r="MEW3" s="240"/>
      <c r="MEX3" s="240"/>
      <c r="MEY3" s="240"/>
      <c r="MEZ3" s="240"/>
      <c r="MFA3" s="240"/>
      <c r="MFB3" s="240"/>
      <c r="MFC3" s="240"/>
      <c r="MFD3" s="240"/>
      <c r="MFE3" s="240"/>
      <c r="MFF3" s="240"/>
      <c r="MFG3" s="240"/>
      <c r="MFH3" s="240"/>
      <c r="MFI3" s="240"/>
      <c r="MFJ3" s="240"/>
      <c r="MFK3" s="240"/>
      <c r="MFL3" s="240"/>
      <c r="MFM3" s="240"/>
      <c r="MFN3" s="240"/>
      <c r="MFO3" s="240"/>
      <c r="MFP3" s="240"/>
      <c r="MFQ3" s="240"/>
      <c r="MFR3" s="240"/>
      <c r="MFS3" s="240"/>
      <c r="MFT3" s="240"/>
      <c r="MFU3" s="240"/>
      <c r="MFV3" s="240"/>
      <c r="MFW3" s="240"/>
      <c r="MFX3" s="240"/>
      <c r="MFY3" s="240"/>
      <c r="MFZ3" s="240"/>
      <c r="MGA3" s="240"/>
      <c r="MGB3" s="240"/>
      <c r="MGC3" s="240"/>
      <c r="MGD3" s="240"/>
      <c r="MGE3" s="240"/>
      <c r="MGF3" s="240"/>
      <c r="MGG3" s="240"/>
      <c r="MGH3" s="240"/>
      <c r="MGI3" s="240"/>
      <c r="MGJ3" s="240"/>
      <c r="MGK3" s="240"/>
      <c r="MGL3" s="240"/>
      <c r="MGM3" s="240"/>
      <c r="MGN3" s="240"/>
      <c r="MGO3" s="240"/>
      <c r="MGP3" s="240"/>
      <c r="MGQ3" s="240"/>
      <c r="MGR3" s="240"/>
      <c r="MGS3" s="240"/>
      <c r="MGT3" s="240"/>
      <c r="MGU3" s="240"/>
      <c r="MGV3" s="240"/>
      <c r="MGW3" s="240"/>
      <c r="MGX3" s="240"/>
      <c r="MGY3" s="240"/>
      <c r="MGZ3" s="240"/>
      <c r="MHA3" s="240"/>
      <c r="MHB3" s="240"/>
      <c r="MHC3" s="240"/>
      <c r="MHD3" s="240"/>
      <c r="MHE3" s="240"/>
      <c r="MHF3" s="240"/>
      <c r="MHG3" s="240"/>
      <c r="MHH3" s="240"/>
      <c r="MHI3" s="240"/>
      <c r="MHJ3" s="240"/>
      <c r="MHK3" s="240"/>
      <c r="MHL3" s="240"/>
      <c r="MHM3" s="240"/>
      <c r="MHN3" s="240"/>
      <c r="MHO3" s="240"/>
      <c r="MHP3" s="240"/>
      <c r="MHQ3" s="240"/>
      <c r="MHR3" s="240"/>
      <c r="MHS3" s="240"/>
      <c r="MHT3" s="240"/>
      <c r="MHU3" s="240"/>
      <c r="MHV3" s="240"/>
      <c r="MHW3" s="240"/>
      <c r="MHX3" s="240"/>
      <c r="MHY3" s="240"/>
      <c r="MHZ3" s="240"/>
      <c r="MIA3" s="240"/>
      <c r="MIB3" s="240"/>
      <c r="MIC3" s="240"/>
      <c r="MID3" s="240"/>
      <c r="MIE3" s="240"/>
      <c r="MIF3" s="240"/>
      <c r="MIG3" s="240"/>
      <c r="MIH3" s="240"/>
      <c r="MII3" s="240"/>
      <c r="MIJ3" s="240"/>
      <c r="MIK3" s="240"/>
      <c r="MIL3" s="240"/>
      <c r="MIM3" s="240"/>
      <c r="MIN3" s="240"/>
      <c r="MIO3" s="240"/>
      <c r="MIP3" s="240"/>
      <c r="MIQ3" s="240"/>
      <c r="MIR3" s="240"/>
      <c r="MIS3" s="240"/>
      <c r="MIT3" s="240"/>
      <c r="MIU3" s="240"/>
      <c r="MIV3" s="240"/>
      <c r="MIW3" s="240"/>
      <c r="MIX3" s="240"/>
      <c r="MIY3" s="240"/>
      <c r="MIZ3" s="240"/>
      <c r="MJA3" s="240"/>
      <c r="MJB3" s="240"/>
      <c r="MJC3" s="240"/>
      <c r="MJD3" s="240"/>
      <c r="MJE3" s="240"/>
      <c r="MJF3" s="240"/>
      <c r="MJG3" s="240"/>
      <c r="MJH3" s="240"/>
      <c r="MJI3" s="240"/>
      <c r="MJJ3" s="240"/>
      <c r="MJK3" s="240"/>
      <c r="MJL3" s="240"/>
      <c r="MJM3" s="240"/>
      <c r="MJN3" s="240"/>
      <c r="MJO3" s="240"/>
      <c r="MJP3" s="240"/>
      <c r="MJQ3" s="240"/>
      <c r="MJR3" s="240"/>
      <c r="MJS3" s="240"/>
      <c r="MJT3" s="240"/>
      <c r="MJU3" s="240"/>
      <c r="MJV3" s="240"/>
      <c r="MJW3" s="240"/>
      <c r="MJX3" s="240"/>
      <c r="MJY3" s="240"/>
      <c r="MJZ3" s="240"/>
      <c r="MKA3" s="240"/>
      <c r="MKB3" s="240"/>
      <c r="MKC3" s="240"/>
      <c r="MKD3" s="240"/>
      <c r="MKE3" s="240"/>
      <c r="MKF3" s="240"/>
      <c r="MKG3" s="240"/>
      <c r="MKH3" s="240"/>
      <c r="MKI3" s="240"/>
      <c r="MKJ3" s="240"/>
      <c r="MKK3" s="240"/>
      <c r="MKL3" s="240"/>
      <c r="MKM3" s="240"/>
      <c r="MKN3" s="240"/>
      <c r="MKO3" s="240"/>
      <c r="MKP3" s="240"/>
      <c r="MKQ3" s="240"/>
      <c r="MKR3" s="240"/>
      <c r="MKS3" s="240"/>
      <c r="MKT3" s="240"/>
      <c r="MKU3" s="240"/>
      <c r="MKV3" s="240"/>
      <c r="MKW3" s="240"/>
      <c r="MKX3" s="240"/>
      <c r="MKY3" s="240"/>
      <c r="MKZ3" s="240"/>
      <c r="MLA3" s="240"/>
      <c r="MLB3" s="240"/>
      <c r="MLC3" s="240"/>
      <c r="MLD3" s="240"/>
      <c r="MLE3" s="240"/>
      <c r="MLF3" s="240"/>
      <c r="MLG3" s="240"/>
      <c r="MLH3" s="240"/>
      <c r="MLI3" s="240"/>
      <c r="MLJ3" s="240"/>
      <c r="MLK3" s="240"/>
      <c r="MLL3" s="240"/>
      <c r="MLM3" s="240"/>
      <c r="MLN3" s="240"/>
      <c r="MLO3" s="240"/>
      <c r="MLP3" s="240"/>
      <c r="MLQ3" s="240"/>
      <c r="MLR3" s="240"/>
      <c r="MLS3" s="240"/>
      <c r="MLT3" s="240"/>
      <c r="MLU3" s="240"/>
      <c r="MLV3" s="240"/>
      <c r="MLW3" s="240"/>
      <c r="MLX3" s="240"/>
      <c r="MLY3" s="240"/>
      <c r="MLZ3" s="240"/>
      <c r="MMA3" s="240"/>
      <c r="MMB3" s="240"/>
      <c r="MMC3" s="240"/>
      <c r="MMD3" s="240"/>
      <c r="MME3" s="240"/>
      <c r="MMF3" s="240"/>
      <c r="MMG3" s="240"/>
      <c r="MMH3" s="240"/>
      <c r="MMI3" s="240"/>
      <c r="MMJ3" s="240"/>
      <c r="MMK3" s="240"/>
      <c r="MML3" s="240"/>
      <c r="MMM3" s="240"/>
      <c r="MMN3" s="240"/>
      <c r="MMO3" s="240"/>
      <c r="MMP3" s="240"/>
      <c r="MMQ3" s="240"/>
      <c r="MMR3" s="240"/>
      <c r="MMS3" s="240"/>
      <c r="MMT3" s="240"/>
      <c r="MMU3" s="240"/>
      <c r="MMV3" s="240"/>
      <c r="MMW3" s="240"/>
      <c r="MMX3" s="240"/>
      <c r="MMY3" s="240"/>
      <c r="MMZ3" s="240"/>
      <c r="MNA3" s="240"/>
      <c r="MNB3" s="240"/>
      <c r="MNC3" s="240"/>
      <c r="MND3" s="240"/>
      <c r="MNE3" s="240"/>
      <c r="MNF3" s="240"/>
      <c r="MNG3" s="240"/>
      <c r="MNH3" s="240"/>
      <c r="MNI3" s="240"/>
      <c r="MNJ3" s="240"/>
      <c r="MNK3" s="240"/>
      <c r="MNL3" s="240"/>
      <c r="MNM3" s="240"/>
      <c r="MNN3" s="240"/>
      <c r="MNO3" s="240"/>
      <c r="MNP3" s="240"/>
      <c r="MNQ3" s="240"/>
      <c r="MNR3" s="240"/>
      <c r="MNS3" s="240"/>
      <c r="MNT3" s="240"/>
      <c r="MNU3" s="240"/>
      <c r="MNV3" s="240"/>
      <c r="MNW3" s="240"/>
      <c r="MNX3" s="240"/>
      <c r="MNY3" s="240"/>
      <c r="MNZ3" s="240"/>
      <c r="MOA3" s="240"/>
      <c r="MOB3" s="240"/>
      <c r="MOC3" s="240"/>
      <c r="MOD3" s="240"/>
      <c r="MOE3" s="240"/>
      <c r="MOF3" s="240"/>
      <c r="MOG3" s="240"/>
      <c r="MOH3" s="240"/>
      <c r="MOI3" s="240"/>
      <c r="MOJ3" s="240"/>
      <c r="MOK3" s="240"/>
      <c r="MOL3" s="240"/>
      <c r="MOM3" s="240"/>
      <c r="MON3" s="240"/>
      <c r="MOO3" s="240"/>
      <c r="MOP3" s="240"/>
      <c r="MOQ3" s="240"/>
      <c r="MOR3" s="240"/>
      <c r="MOS3" s="240"/>
      <c r="MOT3" s="240"/>
      <c r="MOU3" s="240"/>
      <c r="MOV3" s="240"/>
      <c r="MOW3" s="240"/>
      <c r="MOX3" s="240"/>
      <c r="MOY3" s="240"/>
      <c r="MOZ3" s="240"/>
      <c r="MPA3" s="240"/>
      <c r="MPB3" s="240"/>
      <c r="MPC3" s="240"/>
      <c r="MPD3" s="240"/>
      <c r="MPE3" s="240"/>
      <c r="MPF3" s="240"/>
      <c r="MPG3" s="240"/>
      <c r="MPH3" s="240"/>
      <c r="MPI3" s="240"/>
      <c r="MPJ3" s="240"/>
      <c r="MPK3" s="240"/>
      <c r="MPL3" s="240"/>
      <c r="MPM3" s="240"/>
      <c r="MPN3" s="240"/>
      <c r="MPO3" s="240"/>
      <c r="MPP3" s="240"/>
      <c r="MPQ3" s="240"/>
      <c r="MPR3" s="240"/>
      <c r="MPS3" s="240"/>
      <c r="MPT3" s="240"/>
      <c r="MPU3" s="240"/>
      <c r="MPV3" s="240"/>
      <c r="MPW3" s="240"/>
      <c r="MPX3" s="240"/>
      <c r="MPY3" s="240"/>
      <c r="MPZ3" s="240"/>
      <c r="MQA3" s="240"/>
      <c r="MQB3" s="240"/>
      <c r="MQC3" s="240"/>
      <c r="MQD3" s="240"/>
      <c r="MQE3" s="240"/>
      <c r="MQF3" s="240"/>
      <c r="MQG3" s="240"/>
      <c r="MQH3" s="240"/>
      <c r="MQI3" s="240"/>
      <c r="MQJ3" s="240"/>
      <c r="MQK3" s="240"/>
      <c r="MQL3" s="240"/>
      <c r="MQM3" s="240"/>
      <c r="MQN3" s="240"/>
      <c r="MQO3" s="240"/>
      <c r="MQP3" s="240"/>
      <c r="MQQ3" s="240"/>
      <c r="MQR3" s="240"/>
      <c r="MQS3" s="240"/>
      <c r="MQT3" s="240"/>
      <c r="MQU3" s="240"/>
      <c r="MQV3" s="240"/>
      <c r="MQW3" s="240"/>
      <c r="MQX3" s="240"/>
      <c r="MQY3" s="240"/>
      <c r="MQZ3" s="240"/>
      <c r="MRA3" s="240"/>
      <c r="MRB3" s="240"/>
      <c r="MRC3" s="240"/>
      <c r="MRD3" s="240"/>
      <c r="MRE3" s="240"/>
      <c r="MRF3" s="240"/>
      <c r="MRG3" s="240"/>
      <c r="MRH3" s="240"/>
      <c r="MRI3" s="240"/>
      <c r="MRJ3" s="240"/>
      <c r="MRK3" s="240"/>
      <c r="MRL3" s="240"/>
      <c r="MRM3" s="240"/>
      <c r="MRN3" s="240"/>
      <c r="MRO3" s="240"/>
      <c r="MRP3" s="240"/>
      <c r="MRQ3" s="240"/>
      <c r="MRR3" s="240"/>
      <c r="MRS3" s="240"/>
      <c r="MRT3" s="240"/>
      <c r="MRU3" s="240"/>
      <c r="MRV3" s="240"/>
      <c r="MRW3" s="240"/>
      <c r="MRX3" s="240"/>
      <c r="MRY3" s="240"/>
      <c r="MRZ3" s="240"/>
      <c r="MSA3" s="240"/>
      <c r="MSB3" s="240"/>
      <c r="MSC3" s="240"/>
      <c r="MSD3" s="240"/>
      <c r="MSE3" s="240"/>
      <c r="MSF3" s="240"/>
      <c r="MSG3" s="240"/>
      <c r="MSH3" s="240"/>
      <c r="MSI3" s="240"/>
      <c r="MSJ3" s="240"/>
      <c r="MSK3" s="240"/>
      <c r="MSL3" s="240"/>
      <c r="MSM3" s="240"/>
      <c r="MSN3" s="240"/>
      <c r="MSO3" s="240"/>
      <c r="MSP3" s="240"/>
      <c r="MSQ3" s="240"/>
      <c r="MSR3" s="240"/>
      <c r="MSS3" s="240"/>
      <c r="MST3" s="240"/>
      <c r="MSU3" s="240"/>
      <c r="MSV3" s="240"/>
      <c r="MSW3" s="240"/>
      <c r="MSX3" s="240"/>
      <c r="MSY3" s="240"/>
      <c r="MSZ3" s="240"/>
      <c r="MTA3" s="240"/>
      <c r="MTB3" s="240"/>
      <c r="MTC3" s="240"/>
      <c r="MTD3" s="240"/>
      <c r="MTE3" s="240"/>
      <c r="MTF3" s="240"/>
      <c r="MTG3" s="240"/>
      <c r="MTH3" s="240"/>
      <c r="MTI3" s="240"/>
      <c r="MTJ3" s="240"/>
      <c r="MTK3" s="240"/>
      <c r="MTL3" s="240"/>
      <c r="MTM3" s="240"/>
      <c r="MTN3" s="240"/>
      <c r="MTO3" s="240"/>
      <c r="MTP3" s="240"/>
      <c r="MTQ3" s="240"/>
      <c r="MTR3" s="240"/>
      <c r="MTS3" s="240"/>
      <c r="MTT3" s="240"/>
      <c r="MTU3" s="240"/>
      <c r="MTV3" s="240"/>
      <c r="MTW3" s="240"/>
      <c r="MTX3" s="240"/>
      <c r="MTY3" s="240"/>
      <c r="MTZ3" s="240"/>
      <c r="MUA3" s="240"/>
      <c r="MUB3" s="240"/>
      <c r="MUC3" s="240"/>
      <c r="MUD3" s="240"/>
      <c r="MUE3" s="240"/>
      <c r="MUF3" s="240"/>
      <c r="MUG3" s="240"/>
      <c r="MUH3" s="240"/>
      <c r="MUI3" s="240"/>
      <c r="MUJ3" s="240"/>
      <c r="MUK3" s="240"/>
      <c r="MUL3" s="240"/>
      <c r="MUM3" s="240"/>
      <c r="MUN3" s="240"/>
      <c r="MUO3" s="240"/>
      <c r="MUP3" s="240"/>
      <c r="MUQ3" s="240"/>
      <c r="MUR3" s="240"/>
      <c r="MUS3" s="240"/>
      <c r="MUT3" s="240"/>
      <c r="MUU3" s="240"/>
      <c r="MUV3" s="240"/>
      <c r="MUW3" s="240"/>
      <c r="MUX3" s="240"/>
      <c r="MUY3" s="240"/>
      <c r="MUZ3" s="240"/>
      <c r="MVA3" s="240"/>
      <c r="MVB3" s="240"/>
      <c r="MVC3" s="240"/>
      <c r="MVD3" s="240"/>
      <c r="MVE3" s="240"/>
      <c r="MVF3" s="240"/>
      <c r="MVG3" s="240"/>
      <c r="MVH3" s="240"/>
      <c r="MVI3" s="240"/>
      <c r="MVJ3" s="240"/>
      <c r="MVK3" s="240"/>
      <c r="MVL3" s="240"/>
      <c r="MVM3" s="240"/>
      <c r="MVN3" s="240"/>
      <c r="MVO3" s="240"/>
      <c r="MVP3" s="240"/>
      <c r="MVQ3" s="240"/>
      <c r="MVR3" s="240"/>
      <c r="MVS3" s="240"/>
      <c r="MVT3" s="240"/>
      <c r="MVU3" s="240"/>
      <c r="MVV3" s="240"/>
      <c r="MVW3" s="240"/>
      <c r="MVX3" s="240"/>
      <c r="MVY3" s="240"/>
      <c r="MVZ3" s="240"/>
      <c r="MWA3" s="240"/>
      <c r="MWB3" s="240"/>
      <c r="MWC3" s="240"/>
      <c r="MWD3" s="240"/>
      <c r="MWE3" s="240"/>
      <c r="MWF3" s="240"/>
      <c r="MWG3" s="240"/>
      <c r="MWH3" s="240"/>
      <c r="MWI3" s="240"/>
      <c r="MWJ3" s="240"/>
      <c r="MWK3" s="240"/>
      <c r="MWL3" s="240"/>
      <c r="MWM3" s="240"/>
      <c r="MWN3" s="240"/>
      <c r="MWO3" s="240"/>
      <c r="MWP3" s="240"/>
      <c r="MWQ3" s="240"/>
      <c r="MWR3" s="240"/>
      <c r="MWS3" s="240"/>
      <c r="MWT3" s="240"/>
      <c r="MWU3" s="240"/>
      <c r="MWV3" s="240"/>
      <c r="MWW3" s="240"/>
      <c r="MWX3" s="240"/>
      <c r="MWY3" s="240"/>
      <c r="MWZ3" s="240"/>
      <c r="MXA3" s="240"/>
      <c r="MXB3" s="240"/>
      <c r="MXC3" s="240"/>
      <c r="MXD3" s="240"/>
      <c r="MXE3" s="240"/>
      <c r="MXF3" s="240"/>
      <c r="MXG3" s="240"/>
      <c r="MXH3" s="240"/>
      <c r="MXI3" s="240"/>
      <c r="MXJ3" s="240"/>
      <c r="MXK3" s="240"/>
      <c r="MXL3" s="240"/>
      <c r="MXM3" s="240"/>
      <c r="MXN3" s="240"/>
      <c r="MXO3" s="240"/>
      <c r="MXP3" s="240"/>
      <c r="MXQ3" s="240"/>
      <c r="MXR3" s="240"/>
      <c r="MXS3" s="240"/>
      <c r="MXT3" s="240"/>
      <c r="MXU3" s="240"/>
      <c r="MXV3" s="240"/>
      <c r="MXW3" s="240"/>
      <c r="MXX3" s="240"/>
      <c r="MXY3" s="240"/>
      <c r="MXZ3" s="240"/>
      <c r="MYA3" s="240"/>
      <c r="MYB3" s="240"/>
      <c r="MYC3" s="240"/>
      <c r="MYD3" s="240"/>
      <c r="MYE3" s="240"/>
      <c r="MYF3" s="240"/>
      <c r="MYG3" s="240"/>
      <c r="MYH3" s="240"/>
      <c r="MYI3" s="240"/>
      <c r="MYJ3" s="240"/>
      <c r="MYK3" s="240"/>
      <c r="MYL3" s="240"/>
      <c r="MYM3" s="240"/>
      <c r="MYN3" s="240"/>
      <c r="MYO3" s="240"/>
      <c r="MYP3" s="240"/>
      <c r="MYQ3" s="240"/>
      <c r="MYR3" s="240"/>
      <c r="MYS3" s="240"/>
      <c r="MYT3" s="240"/>
      <c r="MYU3" s="240"/>
      <c r="MYV3" s="240"/>
      <c r="MYW3" s="240"/>
      <c r="MYX3" s="240"/>
      <c r="MYY3" s="240"/>
      <c r="MYZ3" s="240"/>
      <c r="MZA3" s="240"/>
      <c r="MZB3" s="240"/>
      <c r="MZC3" s="240"/>
      <c r="MZD3" s="240"/>
      <c r="MZE3" s="240"/>
      <c r="MZF3" s="240"/>
      <c r="MZG3" s="240"/>
      <c r="MZH3" s="240"/>
      <c r="MZI3" s="240"/>
      <c r="MZJ3" s="240"/>
      <c r="MZK3" s="240"/>
      <c r="MZL3" s="240"/>
      <c r="MZM3" s="240"/>
      <c r="MZN3" s="240"/>
      <c r="MZO3" s="240"/>
      <c r="MZP3" s="240"/>
      <c r="MZQ3" s="240"/>
      <c r="MZR3" s="240"/>
      <c r="MZS3" s="240"/>
      <c r="MZT3" s="240"/>
      <c r="MZU3" s="240"/>
      <c r="MZV3" s="240"/>
      <c r="MZW3" s="240"/>
      <c r="MZX3" s="240"/>
      <c r="MZY3" s="240"/>
      <c r="MZZ3" s="240"/>
      <c r="NAA3" s="240"/>
      <c r="NAB3" s="240"/>
      <c r="NAC3" s="240"/>
      <c r="NAD3" s="240"/>
      <c r="NAE3" s="240"/>
      <c r="NAF3" s="240"/>
      <c r="NAG3" s="240"/>
      <c r="NAH3" s="240"/>
      <c r="NAI3" s="240"/>
      <c r="NAJ3" s="240"/>
      <c r="NAK3" s="240"/>
      <c r="NAL3" s="240"/>
      <c r="NAM3" s="240"/>
      <c r="NAN3" s="240"/>
      <c r="NAO3" s="240"/>
      <c r="NAP3" s="240"/>
      <c r="NAQ3" s="240"/>
      <c r="NAR3" s="240"/>
      <c r="NAS3" s="240"/>
      <c r="NAT3" s="240"/>
      <c r="NAU3" s="240"/>
      <c r="NAV3" s="240"/>
      <c r="NAW3" s="240"/>
      <c r="NAX3" s="240"/>
      <c r="NAY3" s="240"/>
      <c r="NAZ3" s="240"/>
      <c r="NBA3" s="240"/>
      <c r="NBB3" s="240"/>
      <c r="NBC3" s="240"/>
      <c r="NBD3" s="240"/>
      <c r="NBE3" s="240"/>
      <c r="NBF3" s="240"/>
      <c r="NBG3" s="240"/>
      <c r="NBH3" s="240"/>
      <c r="NBI3" s="240"/>
      <c r="NBJ3" s="240"/>
      <c r="NBK3" s="240"/>
      <c r="NBL3" s="240"/>
      <c r="NBM3" s="240"/>
      <c r="NBN3" s="240"/>
      <c r="NBO3" s="240"/>
      <c r="NBP3" s="240"/>
      <c r="NBQ3" s="240"/>
      <c r="NBR3" s="240"/>
      <c r="NBS3" s="240"/>
      <c r="NBT3" s="240"/>
      <c r="NBU3" s="240"/>
      <c r="NBV3" s="240"/>
      <c r="NBW3" s="240"/>
      <c r="NBX3" s="240"/>
      <c r="NBY3" s="240"/>
      <c r="NBZ3" s="240"/>
      <c r="NCA3" s="240"/>
      <c r="NCB3" s="240"/>
      <c r="NCC3" s="240"/>
      <c r="NCD3" s="240"/>
      <c r="NCE3" s="240"/>
      <c r="NCF3" s="240"/>
      <c r="NCG3" s="240"/>
      <c r="NCH3" s="240"/>
      <c r="NCI3" s="240"/>
      <c r="NCJ3" s="240"/>
      <c r="NCK3" s="240"/>
      <c r="NCL3" s="240"/>
      <c r="NCM3" s="240"/>
      <c r="NCN3" s="240"/>
      <c r="NCO3" s="240"/>
      <c r="NCP3" s="240"/>
      <c r="NCQ3" s="240"/>
      <c r="NCR3" s="240"/>
      <c r="NCS3" s="240"/>
      <c r="NCT3" s="240"/>
      <c r="NCU3" s="240"/>
      <c r="NCV3" s="240"/>
      <c r="NCW3" s="240"/>
      <c r="NCX3" s="240"/>
      <c r="NCY3" s="240"/>
      <c r="NCZ3" s="240"/>
      <c r="NDA3" s="240"/>
      <c r="NDB3" s="240"/>
      <c r="NDC3" s="240"/>
      <c r="NDD3" s="240"/>
      <c r="NDE3" s="240"/>
      <c r="NDF3" s="240"/>
      <c r="NDG3" s="240"/>
      <c r="NDH3" s="240"/>
      <c r="NDI3" s="240"/>
      <c r="NDJ3" s="240"/>
      <c r="NDK3" s="240"/>
      <c r="NDL3" s="240"/>
      <c r="NDM3" s="240"/>
      <c r="NDN3" s="240"/>
      <c r="NDO3" s="240"/>
      <c r="NDP3" s="240"/>
      <c r="NDQ3" s="240"/>
      <c r="NDR3" s="240"/>
      <c r="NDS3" s="240"/>
      <c r="NDT3" s="240"/>
      <c r="NDU3" s="240"/>
      <c r="NDV3" s="240"/>
      <c r="NDW3" s="240"/>
      <c r="NDX3" s="240"/>
      <c r="NDY3" s="240"/>
      <c r="NDZ3" s="240"/>
      <c r="NEA3" s="240"/>
      <c r="NEB3" s="240"/>
      <c r="NEC3" s="240"/>
      <c r="NED3" s="240"/>
      <c r="NEE3" s="240"/>
      <c r="NEF3" s="240"/>
      <c r="NEG3" s="240"/>
      <c r="NEH3" s="240"/>
      <c r="NEI3" s="240"/>
      <c r="NEJ3" s="240"/>
      <c r="NEK3" s="240"/>
      <c r="NEL3" s="240"/>
      <c r="NEM3" s="240"/>
      <c r="NEN3" s="240"/>
      <c r="NEO3" s="240"/>
      <c r="NEP3" s="240"/>
      <c r="NEQ3" s="240"/>
      <c r="NER3" s="240"/>
      <c r="NES3" s="240"/>
      <c r="NET3" s="240"/>
      <c r="NEU3" s="240"/>
      <c r="NEV3" s="240"/>
      <c r="NEW3" s="240"/>
      <c r="NEX3" s="240"/>
      <c r="NEY3" s="240"/>
      <c r="NEZ3" s="240"/>
      <c r="NFA3" s="240"/>
      <c r="NFB3" s="240"/>
      <c r="NFC3" s="240"/>
      <c r="NFD3" s="240"/>
      <c r="NFE3" s="240"/>
      <c r="NFF3" s="240"/>
      <c r="NFG3" s="240"/>
      <c r="NFH3" s="240"/>
      <c r="NFI3" s="240"/>
      <c r="NFJ3" s="240"/>
      <c r="NFK3" s="240"/>
      <c r="NFL3" s="240"/>
      <c r="NFM3" s="240"/>
      <c r="NFN3" s="240"/>
      <c r="NFO3" s="240"/>
      <c r="NFP3" s="240"/>
      <c r="NFQ3" s="240"/>
      <c r="NFR3" s="240"/>
      <c r="NFS3" s="240"/>
      <c r="NFT3" s="240"/>
      <c r="NFU3" s="240"/>
      <c r="NFV3" s="240"/>
      <c r="NFW3" s="240"/>
      <c r="NFX3" s="240"/>
      <c r="NFY3" s="240"/>
      <c r="NFZ3" s="240"/>
      <c r="NGA3" s="240"/>
      <c r="NGB3" s="240"/>
      <c r="NGC3" s="240"/>
      <c r="NGD3" s="240"/>
      <c r="NGE3" s="240"/>
      <c r="NGF3" s="240"/>
      <c r="NGG3" s="240"/>
      <c r="NGH3" s="240"/>
      <c r="NGI3" s="240"/>
      <c r="NGJ3" s="240"/>
      <c r="NGK3" s="240"/>
      <c r="NGL3" s="240"/>
      <c r="NGM3" s="240"/>
      <c r="NGN3" s="240"/>
      <c r="NGO3" s="240"/>
      <c r="NGP3" s="240"/>
      <c r="NGQ3" s="240"/>
      <c r="NGR3" s="240"/>
      <c r="NGS3" s="240"/>
      <c r="NGT3" s="240"/>
      <c r="NGU3" s="240"/>
      <c r="NGV3" s="240"/>
      <c r="NGW3" s="240"/>
      <c r="NGX3" s="240"/>
      <c r="NGY3" s="240"/>
      <c r="NGZ3" s="240"/>
      <c r="NHA3" s="240"/>
      <c r="NHB3" s="240"/>
      <c r="NHC3" s="240"/>
      <c r="NHD3" s="240"/>
      <c r="NHE3" s="240"/>
      <c r="NHF3" s="240"/>
      <c r="NHG3" s="240"/>
      <c r="NHH3" s="240"/>
      <c r="NHI3" s="240"/>
      <c r="NHJ3" s="240"/>
      <c r="NHK3" s="240"/>
      <c r="NHL3" s="240"/>
      <c r="NHM3" s="240"/>
      <c r="NHN3" s="240"/>
      <c r="NHO3" s="240"/>
      <c r="NHP3" s="240"/>
      <c r="NHQ3" s="240"/>
      <c r="NHR3" s="240"/>
      <c r="NHS3" s="240"/>
      <c r="NHT3" s="240"/>
      <c r="NHU3" s="240"/>
      <c r="NHV3" s="240"/>
      <c r="NHW3" s="240"/>
      <c r="NHX3" s="240"/>
      <c r="NHY3" s="240"/>
      <c r="NHZ3" s="240"/>
      <c r="NIA3" s="240"/>
      <c r="NIB3" s="240"/>
      <c r="NIC3" s="240"/>
      <c r="NID3" s="240"/>
      <c r="NIE3" s="240"/>
      <c r="NIF3" s="240"/>
      <c r="NIG3" s="240"/>
      <c r="NIH3" s="240"/>
      <c r="NII3" s="240"/>
      <c r="NIJ3" s="240"/>
      <c r="NIK3" s="240"/>
      <c r="NIL3" s="240"/>
      <c r="NIM3" s="240"/>
      <c r="NIN3" s="240"/>
      <c r="NIO3" s="240"/>
      <c r="NIP3" s="240"/>
      <c r="NIQ3" s="240"/>
      <c r="NIR3" s="240"/>
      <c r="NIS3" s="240"/>
      <c r="NIT3" s="240"/>
      <c r="NIU3" s="240"/>
      <c r="NIV3" s="240"/>
      <c r="NIW3" s="240"/>
      <c r="NIX3" s="240"/>
      <c r="NIY3" s="240"/>
      <c r="NIZ3" s="240"/>
      <c r="NJA3" s="240"/>
      <c r="NJB3" s="240"/>
      <c r="NJC3" s="240"/>
      <c r="NJD3" s="240"/>
      <c r="NJE3" s="240"/>
      <c r="NJF3" s="240"/>
      <c r="NJG3" s="240"/>
      <c r="NJH3" s="240"/>
      <c r="NJI3" s="240"/>
      <c r="NJJ3" s="240"/>
      <c r="NJK3" s="240"/>
      <c r="NJL3" s="240"/>
      <c r="NJM3" s="240"/>
      <c r="NJN3" s="240"/>
      <c r="NJO3" s="240"/>
      <c r="NJP3" s="240"/>
      <c r="NJQ3" s="240"/>
      <c r="NJR3" s="240"/>
      <c r="NJS3" s="240"/>
      <c r="NJT3" s="240"/>
      <c r="NJU3" s="240"/>
      <c r="NJV3" s="240"/>
      <c r="NJW3" s="240"/>
      <c r="NJX3" s="240"/>
      <c r="NJY3" s="240"/>
      <c r="NJZ3" s="240"/>
      <c r="NKA3" s="240"/>
      <c r="NKB3" s="240"/>
      <c r="NKC3" s="240"/>
      <c r="NKD3" s="240"/>
      <c r="NKE3" s="240"/>
      <c r="NKF3" s="240"/>
      <c r="NKG3" s="240"/>
      <c r="NKH3" s="240"/>
      <c r="NKI3" s="240"/>
      <c r="NKJ3" s="240"/>
      <c r="NKK3" s="240"/>
      <c r="NKL3" s="240"/>
      <c r="NKM3" s="240"/>
      <c r="NKN3" s="240"/>
      <c r="NKO3" s="240"/>
      <c r="NKP3" s="240"/>
      <c r="NKQ3" s="240"/>
      <c r="NKR3" s="240"/>
      <c r="NKS3" s="240"/>
      <c r="NKT3" s="240"/>
      <c r="NKU3" s="240"/>
      <c r="NKV3" s="240"/>
      <c r="NKW3" s="240"/>
      <c r="NKX3" s="240"/>
      <c r="NKY3" s="240"/>
      <c r="NKZ3" s="240"/>
      <c r="NLA3" s="240"/>
      <c r="NLB3" s="240"/>
      <c r="NLC3" s="240"/>
      <c r="NLD3" s="240"/>
      <c r="NLE3" s="240"/>
      <c r="NLF3" s="240"/>
      <c r="NLG3" s="240"/>
      <c r="NLH3" s="240"/>
      <c r="NLI3" s="240"/>
      <c r="NLJ3" s="240"/>
      <c r="NLK3" s="240"/>
      <c r="NLL3" s="240"/>
      <c r="NLM3" s="240"/>
      <c r="NLN3" s="240"/>
      <c r="NLO3" s="240"/>
      <c r="NLP3" s="240"/>
      <c r="NLQ3" s="240"/>
      <c r="NLR3" s="240"/>
      <c r="NLS3" s="240"/>
      <c r="NLT3" s="240"/>
      <c r="NLU3" s="240"/>
      <c r="NLV3" s="240"/>
      <c r="NLW3" s="240"/>
      <c r="NLX3" s="240"/>
      <c r="NLY3" s="240"/>
      <c r="NLZ3" s="240"/>
      <c r="NMA3" s="240"/>
      <c r="NMB3" s="240"/>
      <c r="NMC3" s="240"/>
      <c r="NMD3" s="240"/>
      <c r="NME3" s="240"/>
      <c r="NMF3" s="240"/>
      <c r="NMG3" s="240"/>
      <c r="NMH3" s="240"/>
      <c r="NMI3" s="240"/>
      <c r="NMJ3" s="240"/>
      <c r="NMK3" s="240"/>
      <c r="NML3" s="240"/>
      <c r="NMM3" s="240"/>
      <c r="NMN3" s="240"/>
      <c r="NMO3" s="240"/>
      <c r="NMP3" s="240"/>
      <c r="NMQ3" s="240"/>
      <c r="NMR3" s="240"/>
      <c r="NMS3" s="240"/>
      <c r="NMT3" s="240"/>
      <c r="NMU3" s="240"/>
      <c r="NMV3" s="240"/>
      <c r="NMW3" s="240"/>
      <c r="NMX3" s="240"/>
      <c r="NMY3" s="240"/>
      <c r="NMZ3" s="240"/>
      <c r="NNA3" s="240"/>
      <c r="NNB3" s="240"/>
      <c r="NNC3" s="240"/>
      <c r="NND3" s="240"/>
      <c r="NNE3" s="240"/>
      <c r="NNF3" s="240"/>
      <c r="NNG3" s="240"/>
      <c r="NNH3" s="240"/>
      <c r="NNI3" s="240"/>
      <c r="NNJ3" s="240"/>
      <c r="NNK3" s="240"/>
      <c r="NNL3" s="240"/>
      <c r="NNM3" s="240"/>
      <c r="NNN3" s="240"/>
      <c r="NNO3" s="240"/>
      <c r="NNP3" s="240"/>
      <c r="NNQ3" s="240"/>
      <c r="NNR3" s="240"/>
      <c r="NNS3" s="240"/>
      <c r="NNT3" s="240"/>
      <c r="NNU3" s="240"/>
      <c r="NNV3" s="240"/>
      <c r="NNW3" s="240"/>
      <c r="NNX3" s="240"/>
      <c r="NNY3" s="240"/>
      <c r="NNZ3" s="240"/>
      <c r="NOA3" s="240"/>
      <c r="NOB3" s="240"/>
      <c r="NOC3" s="240"/>
      <c r="NOD3" s="240"/>
      <c r="NOE3" s="240"/>
      <c r="NOF3" s="240"/>
      <c r="NOG3" s="240"/>
      <c r="NOH3" s="240"/>
      <c r="NOI3" s="240"/>
      <c r="NOJ3" s="240"/>
      <c r="NOK3" s="240"/>
      <c r="NOL3" s="240"/>
      <c r="NOM3" s="240"/>
      <c r="NON3" s="240"/>
      <c r="NOO3" s="240"/>
      <c r="NOP3" s="240"/>
      <c r="NOQ3" s="240"/>
      <c r="NOR3" s="240"/>
      <c r="NOS3" s="240"/>
      <c r="NOT3" s="240"/>
      <c r="NOU3" s="240"/>
      <c r="NOV3" s="240"/>
      <c r="NOW3" s="240"/>
      <c r="NOX3" s="240"/>
      <c r="NOY3" s="240"/>
      <c r="NOZ3" s="240"/>
      <c r="NPA3" s="240"/>
      <c r="NPB3" s="240"/>
      <c r="NPC3" s="240"/>
      <c r="NPD3" s="240"/>
      <c r="NPE3" s="240"/>
      <c r="NPF3" s="240"/>
      <c r="NPG3" s="240"/>
      <c r="NPH3" s="240"/>
      <c r="NPI3" s="240"/>
      <c r="NPJ3" s="240"/>
      <c r="NPK3" s="240"/>
      <c r="NPL3" s="240"/>
      <c r="NPM3" s="240"/>
      <c r="NPN3" s="240"/>
      <c r="NPO3" s="240"/>
      <c r="NPP3" s="240"/>
      <c r="NPQ3" s="240"/>
      <c r="NPR3" s="240"/>
      <c r="NPS3" s="240"/>
      <c r="NPT3" s="240"/>
      <c r="NPU3" s="240"/>
      <c r="NPV3" s="240"/>
      <c r="NPW3" s="240"/>
      <c r="NPX3" s="240"/>
      <c r="NPY3" s="240"/>
      <c r="NPZ3" s="240"/>
      <c r="NQA3" s="240"/>
      <c r="NQB3" s="240"/>
      <c r="NQC3" s="240"/>
      <c r="NQD3" s="240"/>
      <c r="NQE3" s="240"/>
      <c r="NQF3" s="240"/>
      <c r="NQG3" s="240"/>
      <c r="NQH3" s="240"/>
      <c r="NQI3" s="240"/>
      <c r="NQJ3" s="240"/>
      <c r="NQK3" s="240"/>
      <c r="NQL3" s="240"/>
      <c r="NQM3" s="240"/>
      <c r="NQN3" s="240"/>
      <c r="NQO3" s="240"/>
      <c r="NQP3" s="240"/>
      <c r="NQQ3" s="240"/>
      <c r="NQR3" s="240"/>
      <c r="NQS3" s="240"/>
      <c r="NQT3" s="240"/>
      <c r="NQU3" s="240"/>
      <c r="NQV3" s="240"/>
      <c r="NQW3" s="240"/>
      <c r="NQX3" s="240"/>
      <c r="NQY3" s="240"/>
      <c r="NQZ3" s="240"/>
      <c r="NRA3" s="240"/>
      <c r="NRB3" s="240"/>
      <c r="NRC3" s="240"/>
      <c r="NRD3" s="240"/>
      <c r="NRE3" s="240"/>
      <c r="NRF3" s="240"/>
      <c r="NRG3" s="240"/>
      <c r="NRH3" s="240"/>
      <c r="NRI3" s="240"/>
      <c r="NRJ3" s="240"/>
      <c r="NRK3" s="240"/>
      <c r="NRL3" s="240"/>
      <c r="NRM3" s="240"/>
      <c r="NRN3" s="240"/>
      <c r="NRO3" s="240"/>
      <c r="NRP3" s="240"/>
      <c r="NRQ3" s="240"/>
      <c r="NRR3" s="240"/>
      <c r="NRS3" s="240"/>
      <c r="NRT3" s="240"/>
      <c r="NRU3" s="240"/>
      <c r="NRV3" s="240"/>
      <c r="NRW3" s="240"/>
      <c r="NRX3" s="240"/>
      <c r="NRY3" s="240"/>
      <c r="NRZ3" s="240"/>
      <c r="NSA3" s="240"/>
      <c r="NSB3" s="240"/>
      <c r="NSC3" s="240"/>
      <c r="NSD3" s="240"/>
      <c r="NSE3" s="240"/>
      <c r="NSF3" s="240"/>
      <c r="NSG3" s="240"/>
      <c r="NSH3" s="240"/>
      <c r="NSI3" s="240"/>
      <c r="NSJ3" s="240"/>
      <c r="NSK3" s="240"/>
      <c r="NSL3" s="240"/>
      <c r="NSM3" s="240"/>
      <c r="NSN3" s="240"/>
      <c r="NSO3" s="240"/>
      <c r="NSP3" s="240"/>
      <c r="NSQ3" s="240"/>
      <c r="NSR3" s="240"/>
      <c r="NSS3" s="240"/>
      <c r="NST3" s="240"/>
      <c r="NSU3" s="240"/>
      <c r="NSV3" s="240"/>
      <c r="NSW3" s="240"/>
      <c r="NSX3" s="240"/>
      <c r="NSY3" s="240"/>
      <c r="NSZ3" s="240"/>
      <c r="NTA3" s="240"/>
      <c r="NTB3" s="240"/>
      <c r="NTC3" s="240"/>
      <c r="NTD3" s="240"/>
      <c r="NTE3" s="240"/>
      <c r="NTF3" s="240"/>
      <c r="NTG3" s="240"/>
      <c r="NTH3" s="240"/>
      <c r="NTI3" s="240"/>
      <c r="NTJ3" s="240"/>
      <c r="NTK3" s="240"/>
      <c r="NTL3" s="240"/>
      <c r="NTM3" s="240"/>
      <c r="NTN3" s="240"/>
      <c r="NTO3" s="240"/>
      <c r="NTP3" s="240"/>
      <c r="NTQ3" s="240"/>
      <c r="NTR3" s="240"/>
      <c r="NTS3" s="240"/>
      <c r="NTT3" s="240"/>
      <c r="NTU3" s="240"/>
      <c r="NTV3" s="240"/>
      <c r="NTW3" s="240"/>
      <c r="NTX3" s="240"/>
      <c r="NTY3" s="240"/>
      <c r="NTZ3" s="240"/>
      <c r="NUA3" s="240"/>
      <c r="NUB3" s="240"/>
      <c r="NUC3" s="240"/>
      <c r="NUD3" s="240"/>
      <c r="NUE3" s="240"/>
      <c r="NUF3" s="240"/>
      <c r="NUG3" s="240"/>
      <c r="NUH3" s="240"/>
      <c r="NUI3" s="240"/>
      <c r="NUJ3" s="240"/>
      <c r="NUK3" s="240"/>
      <c r="NUL3" s="240"/>
      <c r="NUM3" s="240"/>
      <c r="NUN3" s="240"/>
      <c r="NUO3" s="240"/>
      <c r="NUP3" s="240"/>
      <c r="NUQ3" s="240"/>
      <c r="NUR3" s="240"/>
      <c r="NUS3" s="240"/>
      <c r="NUT3" s="240"/>
      <c r="NUU3" s="240"/>
      <c r="NUV3" s="240"/>
      <c r="NUW3" s="240"/>
      <c r="NUX3" s="240"/>
      <c r="NUY3" s="240"/>
      <c r="NUZ3" s="240"/>
      <c r="NVA3" s="240"/>
      <c r="NVB3" s="240"/>
      <c r="NVC3" s="240"/>
      <c r="NVD3" s="240"/>
      <c r="NVE3" s="240"/>
      <c r="NVF3" s="240"/>
      <c r="NVG3" s="240"/>
      <c r="NVH3" s="240"/>
      <c r="NVI3" s="240"/>
      <c r="NVJ3" s="240"/>
      <c r="NVK3" s="240"/>
      <c r="NVL3" s="240"/>
      <c r="NVM3" s="240"/>
      <c r="NVN3" s="240"/>
      <c r="NVO3" s="240"/>
      <c r="NVP3" s="240"/>
      <c r="NVQ3" s="240"/>
      <c r="NVR3" s="240"/>
      <c r="NVS3" s="240"/>
      <c r="NVT3" s="240"/>
      <c r="NVU3" s="240"/>
      <c r="NVV3" s="240"/>
      <c r="NVW3" s="240"/>
      <c r="NVX3" s="240"/>
      <c r="NVY3" s="240"/>
      <c r="NVZ3" s="240"/>
      <c r="NWA3" s="240"/>
      <c r="NWB3" s="240"/>
      <c r="NWC3" s="240"/>
      <c r="NWD3" s="240"/>
      <c r="NWE3" s="240"/>
      <c r="NWF3" s="240"/>
      <c r="NWG3" s="240"/>
      <c r="NWH3" s="240"/>
      <c r="NWI3" s="240"/>
      <c r="NWJ3" s="240"/>
      <c r="NWK3" s="240"/>
      <c r="NWL3" s="240"/>
      <c r="NWM3" s="240"/>
      <c r="NWN3" s="240"/>
      <c r="NWO3" s="240"/>
      <c r="NWP3" s="240"/>
      <c r="NWQ3" s="240"/>
      <c r="NWR3" s="240"/>
      <c r="NWS3" s="240"/>
      <c r="NWT3" s="240"/>
      <c r="NWU3" s="240"/>
      <c r="NWV3" s="240"/>
      <c r="NWW3" s="240"/>
      <c r="NWX3" s="240"/>
      <c r="NWY3" s="240"/>
      <c r="NWZ3" s="240"/>
      <c r="NXA3" s="240"/>
      <c r="NXB3" s="240"/>
      <c r="NXC3" s="240"/>
      <c r="NXD3" s="240"/>
      <c r="NXE3" s="240"/>
      <c r="NXF3" s="240"/>
      <c r="NXG3" s="240"/>
      <c r="NXH3" s="240"/>
      <c r="NXI3" s="240"/>
      <c r="NXJ3" s="240"/>
      <c r="NXK3" s="240"/>
      <c r="NXL3" s="240"/>
      <c r="NXM3" s="240"/>
      <c r="NXN3" s="240"/>
      <c r="NXO3" s="240"/>
      <c r="NXP3" s="240"/>
      <c r="NXQ3" s="240"/>
      <c r="NXR3" s="240"/>
      <c r="NXS3" s="240"/>
      <c r="NXT3" s="240"/>
      <c r="NXU3" s="240"/>
      <c r="NXV3" s="240"/>
      <c r="NXW3" s="240"/>
      <c r="NXX3" s="240"/>
      <c r="NXY3" s="240"/>
      <c r="NXZ3" s="240"/>
      <c r="NYA3" s="240"/>
      <c r="NYB3" s="240"/>
      <c r="NYC3" s="240"/>
      <c r="NYD3" s="240"/>
      <c r="NYE3" s="240"/>
      <c r="NYF3" s="240"/>
      <c r="NYG3" s="240"/>
      <c r="NYH3" s="240"/>
      <c r="NYI3" s="240"/>
      <c r="NYJ3" s="240"/>
      <c r="NYK3" s="240"/>
      <c r="NYL3" s="240"/>
      <c r="NYM3" s="240"/>
      <c r="NYN3" s="240"/>
      <c r="NYO3" s="240"/>
      <c r="NYP3" s="240"/>
      <c r="NYQ3" s="240"/>
      <c r="NYR3" s="240"/>
      <c r="NYS3" s="240"/>
      <c r="NYT3" s="240"/>
      <c r="NYU3" s="240"/>
      <c r="NYV3" s="240"/>
      <c r="NYW3" s="240"/>
      <c r="NYX3" s="240"/>
      <c r="NYY3" s="240"/>
      <c r="NYZ3" s="240"/>
      <c r="NZA3" s="240"/>
      <c r="NZB3" s="240"/>
      <c r="NZC3" s="240"/>
      <c r="NZD3" s="240"/>
      <c r="NZE3" s="240"/>
      <c r="NZF3" s="240"/>
      <c r="NZG3" s="240"/>
      <c r="NZH3" s="240"/>
      <c r="NZI3" s="240"/>
      <c r="NZJ3" s="240"/>
      <c r="NZK3" s="240"/>
      <c r="NZL3" s="240"/>
      <c r="NZM3" s="240"/>
      <c r="NZN3" s="240"/>
      <c r="NZO3" s="240"/>
      <c r="NZP3" s="240"/>
      <c r="NZQ3" s="240"/>
      <c r="NZR3" s="240"/>
      <c r="NZS3" s="240"/>
      <c r="NZT3" s="240"/>
      <c r="NZU3" s="240"/>
      <c r="NZV3" s="240"/>
      <c r="NZW3" s="240"/>
      <c r="NZX3" s="240"/>
      <c r="NZY3" s="240"/>
      <c r="NZZ3" s="240"/>
      <c r="OAA3" s="240"/>
      <c r="OAB3" s="240"/>
      <c r="OAC3" s="240"/>
      <c r="OAD3" s="240"/>
      <c r="OAE3" s="240"/>
      <c r="OAF3" s="240"/>
      <c r="OAG3" s="240"/>
      <c r="OAH3" s="240"/>
      <c r="OAI3" s="240"/>
      <c r="OAJ3" s="240"/>
      <c r="OAK3" s="240"/>
      <c r="OAL3" s="240"/>
      <c r="OAM3" s="240"/>
      <c r="OAN3" s="240"/>
      <c r="OAO3" s="240"/>
      <c r="OAP3" s="240"/>
      <c r="OAQ3" s="240"/>
      <c r="OAR3" s="240"/>
      <c r="OAS3" s="240"/>
      <c r="OAT3" s="240"/>
      <c r="OAU3" s="240"/>
      <c r="OAV3" s="240"/>
      <c r="OAW3" s="240"/>
      <c r="OAX3" s="240"/>
      <c r="OAY3" s="240"/>
      <c r="OAZ3" s="240"/>
      <c r="OBA3" s="240"/>
      <c r="OBB3" s="240"/>
      <c r="OBC3" s="240"/>
      <c r="OBD3" s="240"/>
      <c r="OBE3" s="240"/>
      <c r="OBF3" s="240"/>
      <c r="OBG3" s="240"/>
      <c r="OBH3" s="240"/>
      <c r="OBI3" s="240"/>
      <c r="OBJ3" s="240"/>
      <c r="OBK3" s="240"/>
      <c r="OBL3" s="240"/>
      <c r="OBM3" s="240"/>
      <c r="OBN3" s="240"/>
      <c r="OBO3" s="240"/>
      <c r="OBP3" s="240"/>
      <c r="OBQ3" s="240"/>
      <c r="OBR3" s="240"/>
      <c r="OBS3" s="240"/>
      <c r="OBT3" s="240"/>
      <c r="OBU3" s="240"/>
      <c r="OBV3" s="240"/>
      <c r="OBW3" s="240"/>
      <c r="OBX3" s="240"/>
      <c r="OBY3" s="240"/>
      <c r="OBZ3" s="240"/>
      <c r="OCA3" s="240"/>
      <c r="OCB3" s="240"/>
      <c r="OCC3" s="240"/>
      <c r="OCD3" s="240"/>
      <c r="OCE3" s="240"/>
      <c r="OCF3" s="240"/>
      <c r="OCG3" s="240"/>
      <c r="OCH3" s="240"/>
      <c r="OCI3" s="240"/>
      <c r="OCJ3" s="240"/>
      <c r="OCK3" s="240"/>
      <c r="OCL3" s="240"/>
      <c r="OCM3" s="240"/>
      <c r="OCN3" s="240"/>
      <c r="OCO3" s="240"/>
      <c r="OCP3" s="240"/>
      <c r="OCQ3" s="240"/>
      <c r="OCR3" s="240"/>
      <c r="OCS3" s="240"/>
      <c r="OCT3" s="240"/>
      <c r="OCU3" s="240"/>
      <c r="OCV3" s="240"/>
      <c r="OCW3" s="240"/>
      <c r="OCX3" s="240"/>
      <c r="OCY3" s="240"/>
      <c r="OCZ3" s="240"/>
      <c r="ODA3" s="240"/>
      <c r="ODB3" s="240"/>
      <c r="ODC3" s="240"/>
      <c r="ODD3" s="240"/>
      <c r="ODE3" s="240"/>
      <c r="ODF3" s="240"/>
      <c r="ODG3" s="240"/>
      <c r="ODH3" s="240"/>
      <c r="ODI3" s="240"/>
      <c r="ODJ3" s="240"/>
      <c r="ODK3" s="240"/>
      <c r="ODL3" s="240"/>
      <c r="ODM3" s="240"/>
      <c r="ODN3" s="240"/>
      <c r="ODO3" s="240"/>
      <c r="ODP3" s="240"/>
      <c r="ODQ3" s="240"/>
      <c r="ODR3" s="240"/>
      <c r="ODS3" s="240"/>
      <c r="ODT3" s="240"/>
      <c r="ODU3" s="240"/>
      <c r="ODV3" s="240"/>
      <c r="ODW3" s="240"/>
      <c r="ODX3" s="240"/>
      <c r="ODY3" s="240"/>
      <c r="ODZ3" s="240"/>
      <c r="OEA3" s="240"/>
      <c r="OEB3" s="240"/>
      <c r="OEC3" s="240"/>
      <c r="OED3" s="240"/>
      <c r="OEE3" s="240"/>
      <c r="OEF3" s="240"/>
      <c r="OEG3" s="240"/>
      <c r="OEH3" s="240"/>
      <c r="OEI3" s="240"/>
      <c r="OEJ3" s="240"/>
      <c r="OEK3" s="240"/>
      <c r="OEL3" s="240"/>
      <c r="OEM3" s="240"/>
      <c r="OEN3" s="240"/>
      <c r="OEO3" s="240"/>
      <c r="OEP3" s="240"/>
      <c r="OEQ3" s="240"/>
      <c r="OER3" s="240"/>
      <c r="OES3" s="240"/>
      <c r="OET3" s="240"/>
      <c r="OEU3" s="240"/>
      <c r="OEV3" s="240"/>
      <c r="OEW3" s="240"/>
      <c r="OEX3" s="240"/>
      <c r="OEY3" s="240"/>
      <c r="OEZ3" s="240"/>
      <c r="OFA3" s="240"/>
      <c r="OFB3" s="240"/>
      <c r="OFC3" s="240"/>
      <c r="OFD3" s="240"/>
      <c r="OFE3" s="240"/>
      <c r="OFF3" s="240"/>
      <c r="OFG3" s="240"/>
      <c r="OFH3" s="240"/>
      <c r="OFI3" s="240"/>
      <c r="OFJ3" s="240"/>
      <c r="OFK3" s="240"/>
      <c r="OFL3" s="240"/>
      <c r="OFM3" s="240"/>
      <c r="OFN3" s="240"/>
      <c r="OFO3" s="240"/>
      <c r="OFP3" s="240"/>
      <c r="OFQ3" s="240"/>
      <c r="OFR3" s="240"/>
      <c r="OFS3" s="240"/>
      <c r="OFT3" s="240"/>
      <c r="OFU3" s="240"/>
      <c r="OFV3" s="240"/>
      <c r="OFW3" s="240"/>
      <c r="OFX3" s="240"/>
      <c r="OFY3" s="240"/>
      <c r="OFZ3" s="240"/>
      <c r="OGA3" s="240"/>
      <c r="OGB3" s="240"/>
      <c r="OGC3" s="240"/>
      <c r="OGD3" s="240"/>
      <c r="OGE3" s="240"/>
      <c r="OGF3" s="240"/>
      <c r="OGG3" s="240"/>
      <c r="OGH3" s="240"/>
      <c r="OGI3" s="240"/>
      <c r="OGJ3" s="240"/>
      <c r="OGK3" s="240"/>
      <c r="OGL3" s="240"/>
      <c r="OGM3" s="240"/>
      <c r="OGN3" s="240"/>
      <c r="OGO3" s="240"/>
      <c r="OGP3" s="240"/>
      <c r="OGQ3" s="240"/>
      <c r="OGR3" s="240"/>
      <c r="OGS3" s="240"/>
      <c r="OGT3" s="240"/>
      <c r="OGU3" s="240"/>
      <c r="OGV3" s="240"/>
      <c r="OGW3" s="240"/>
      <c r="OGX3" s="240"/>
      <c r="OGY3" s="240"/>
      <c r="OGZ3" s="240"/>
      <c r="OHA3" s="240"/>
      <c r="OHB3" s="240"/>
      <c r="OHC3" s="240"/>
      <c r="OHD3" s="240"/>
      <c r="OHE3" s="240"/>
      <c r="OHF3" s="240"/>
      <c r="OHG3" s="240"/>
      <c r="OHH3" s="240"/>
      <c r="OHI3" s="240"/>
      <c r="OHJ3" s="240"/>
      <c r="OHK3" s="240"/>
      <c r="OHL3" s="240"/>
      <c r="OHM3" s="240"/>
      <c r="OHN3" s="240"/>
      <c r="OHO3" s="240"/>
      <c r="OHP3" s="240"/>
      <c r="OHQ3" s="240"/>
      <c r="OHR3" s="240"/>
      <c r="OHS3" s="240"/>
      <c r="OHT3" s="240"/>
      <c r="OHU3" s="240"/>
      <c r="OHV3" s="240"/>
      <c r="OHW3" s="240"/>
      <c r="OHX3" s="240"/>
      <c r="OHY3" s="240"/>
      <c r="OHZ3" s="240"/>
      <c r="OIA3" s="240"/>
      <c r="OIB3" s="240"/>
      <c r="OIC3" s="240"/>
      <c r="OID3" s="240"/>
      <c r="OIE3" s="240"/>
      <c r="OIF3" s="240"/>
      <c r="OIG3" s="240"/>
      <c r="OIH3" s="240"/>
      <c r="OII3" s="240"/>
      <c r="OIJ3" s="240"/>
      <c r="OIK3" s="240"/>
      <c r="OIL3" s="240"/>
      <c r="OIM3" s="240"/>
      <c r="OIN3" s="240"/>
      <c r="OIO3" s="240"/>
      <c r="OIP3" s="240"/>
      <c r="OIQ3" s="240"/>
      <c r="OIR3" s="240"/>
      <c r="OIS3" s="240"/>
      <c r="OIT3" s="240"/>
      <c r="OIU3" s="240"/>
      <c r="OIV3" s="240"/>
      <c r="OIW3" s="240"/>
      <c r="OIX3" s="240"/>
      <c r="OIY3" s="240"/>
      <c r="OIZ3" s="240"/>
      <c r="OJA3" s="240"/>
      <c r="OJB3" s="240"/>
      <c r="OJC3" s="240"/>
      <c r="OJD3" s="240"/>
      <c r="OJE3" s="240"/>
      <c r="OJF3" s="240"/>
      <c r="OJG3" s="240"/>
      <c r="OJH3" s="240"/>
      <c r="OJI3" s="240"/>
      <c r="OJJ3" s="240"/>
      <c r="OJK3" s="240"/>
      <c r="OJL3" s="240"/>
      <c r="OJM3" s="240"/>
      <c r="OJN3" s="240"/>
      <c r="OJO3" s="240"/>
      <c r="OJP3" s="240"/>
      <c r="OJQ3" s="240"/>
      <c r="OJR3" s="240"/>
      <c r="OJS3" s="240"/>
      <c r="OJT3" s="240"/>
      <c r="OJU3" s="240"/>
      <c r="OJV3" s="240"/>
      <c r="OJW3" s="240"/>
      <c r="OJX3" s="240"/>
      <c r="OJY3" s="240"/>
      <c r="OJZ3" s="240"/>
      <c r="OKA3" s="240"/>
      <c r="OKB3" s="240"/>
      <c r="OKC3" s="240"/>
      <c r="OKD3" s="240"/>
      <c r="OKE3" s="240"/>
      <c r="OKF3" s="240"/>
      <c r="OKG3" s="240"/>
      <c r="OKH3" s="240"/>
      <c r="OKI3" s="240"/>
      <c r="OKJ3" s="240"/>
      <c r="OKK3" s="240"/>
      <c r="OKL3" s="240"/>
      <c r="OKM3" s="240"/>
      <c r="OKN3" s="240"/>
      <c r="OKO3" s="240"/>
      <c r="OKP3" s="240"/>
      <c r="OKQ3" s="240"/>
      <c r="OKR3" s="240"/>
      <c r="OKS3" s="240"/>
      <c r="OKT3" s="240"/>
      <c r="OKU3" s="240"/>
      <c r="OKV3" s="240"/>
      <c r="OKW3" s="240"/>
      <c r="OKX3" s="240"/>
      <c r="OKY3" s="240"/>
      <c r="OKZ3" s="240"/>
      <c r="OLA3" s="240"/>
      <c r="OLB3" s="240"/>
      <c r="OLC3" s="240"/>
      <c r="OLD3" s="240"/>
      <c r="OLE3" s="240"/>
      <c r="OLF3" s="240"/>
      <c r="OLG3" s="240"/>
      <c r="OLH3" s="240"/>
      <c r="OLI3" s="240"/>
      <c r="OLJ3" s="240"/>
      <c r="OLK3" s="240"/>
      <c r="OLL3" s="240"/>
      <c r="OLM3" s="240"/>
      <c r="OLN3" s="240"/>
      <c r="OLO3" s="240"/>
      <c r="OLP3" s="240"/>
      <c r="OLQ3" s="240"/>
      <c r="OLR3" s="240"/>
      <c r="OLS3" s="240"/>
      <c r="OLT3" s="240"/>
      <c r="OLU3" s="240"/>
      <c r="OLV3" s="240"/>
      <c r="OLW3" s="240"/>
      <c r="OLX3" s="240"/>
      <c r="OLY3" s="240"/>
      <c r="OLZ3" s="240"/>
      <c r="OMA3" s="240"/>
      <c r="OMB3" s="240"/>
      <c r="OMC3" s="240"/>
      <c r="OMD3" s="240"/>
      <c r="OME3" s="240"/>
      <c r="OMF3" s="240"/>
      <c r="OMG3" s="240"/>
      <c r="OMH3" s="240"/>
      <c r="OMI3" s="240"/>
      <c r="OMJ3" s="240"/>
      <c r="OMK3" s="240"/>
      <c r="OML3" s="240"/>
      <c r="OMM3" s="240"/>
      <c r="OMN3" s="240"/>
      <c r="OMO3" s="240"/>
      <c r="OMP3" s="240"/>
      <c r="OMQ3" s="240"/>
      <c r="OMR3" s="240"/>
      <c r="OMS3" s="240"/>
      <c r="OMT3" s="240"/>
      <c r="OMU3" s="240"/>
      <c r="OMV3" s="240"/>
      <c r="OMW3" s="240"/>
      <c r="OMX3" s="240"/>
      <c r="OMY3" s="240"/>
      <c r="OMZ3" s="240"/>
      <c r="ONA3" s="240"/>
      <c r="ONB3" s="240"/>
      <c r="ONC3" s="240"/>
      <c r="OND3" s="240"/>
      <c r="ONE3" s="240"/>
      <c r="ONF3" s="240"/>
      <c r="ONG3" s="240"/>
      <c r="ONH3" s="240"/>
      <c r="ONI3" s="240"/>
      <c r="ONJ3" s="240"/>
      <c r="ONK3" s="240"/>
      <c r="ONL3" s="240"/>
      <c r="ONM3" s="240"/>
      <c r="ONN3" s="240"/>
      <c r="ONO3" s="240"/>
      <c r="ONP3" s="240"/>
      <c r="ONQ3" s="240"/>
      <c r="ONR3" s="240"/>
      <c r="ONS3" s="240"/>
      <c r="ONT3" s="240"/>
      <c r="ONU3" s="240"/>
      <c r="ONV3" s="240"/>
      <c r="ONW3" s="240"/>
      <c r="ONX3" s="240"/>
      <c r="ONY3" s="240"/>
      <c r="ONZ3" s="240"/>
      <c r="OOA3" s="240"/>
      <c r="OOB3" s="240"/>
      <c r="OOC3" s="240"/>
      <c r="OOD3" s="240"/>
      <c r="OOE3" s="240"/>
      <c r="OOF3" s="240"/>
      <c r="OOG3" s="240"/>
      <c r="OOH3" s="240"/>
      <c r="OOI3" s="240"/>
      <c r="OOJ3" s="240"/>
      <c r="OOK3" s="240"/>
      <c r="OOL3" s="240"/>
      <c r="OOM3" s="240"/>
      <c r="OON3" s="240"/>
      <c r="OOO3" s="240"/>
      <c r="OOP3" s="240"/>
      <c r="OOQ3" s="240"/>
      <c r="OOR3" s="240"/>
      <c r="OOS3" s="240"/>
      <c r="OOT3" s="240"/>
      <c r="OOU3" s="240"/>
      <c r="OOV3" s="240"/>
      <c r="OOW3" s="240"/>
      <c r="OOX3" s="240"/>
      <c r="OOY3" s="240"/>
      <c r="OOZ3" s="240"/>
      <c r="OPA3" s="240"/>
      <c r="OPB3" s="240"/>
      <c r="OPC3" s="240"/>
      <c r="OPD3" s="240"/>
      <c r="OPE3" s="240"/>
      <c r="OPF3" s="240"/>
      <c r="OPG3" s="240"/>
      <c r="OPH3" s="240"/>
      <c r="OPI3" s="240"/>
      <c r="OPJ3" s="240"/>
      <c r="OPK3" s="240"/>
      <c r="OPL3" s="240"/>
      <c r="OPM3" s="240"/>
      <c r="OPN3" s="240"/>
      <c r="OPO3" s="240"/>
      <c r="OPP3" s="240"/>
      <c r="OPQ3" s="240"/>
      <c r="OPR3" s="240"/>
      <c r="OPS3" s="240"/>
      <c r="OPT3" s="240"/>
      <c r="OPU3" s="240"/>
      <c r="OPV3" s="240"/>
      <c r="OPW3" s="240"/>
      <c r="OPX3" s="240"/>
      <c r="OPY3" s="240"/>
      <c r="OPZ3" s="240"/>
      <c r="OQA3" s="240"/>
      <c r="OQB3" s="240"/>
      <c r="OQC3" s="240"/>
      <c r="OQD3" s="240"/>
      <c r="OQE3" s="240"/>
      <c r="OQF3" s="240"/>
      <c r="OQG3" s="240"/>
      <c r="OQH3" s="240"/>
      <c r="OQI3" s="240"/>
      <c r="OQJ3" s="240"/>
      <c r="OQK3" s="240"/>
      <c r="OQL3" s="240"/>
      <c r="OQM3" s="240"/>
      <c r="OQN3" s="240"/>
      <c r="OQO3" s="240"/>
      <c r="OQP3" s="240"/>
      <c r="OQQ3" s="240"/>
      <c r="OQR3" s="240"/>
      <c r="OQS3" s="240"/>
      <c r="OQT3" s="240"/>
      <c r="OQU3" s="240"/>
      <c r="OQV3" s="240"/>
      <c r="OQW3" s="240"/>
      <c r="OQX3" s="240"/>
      <c r="OQY3" s="240"/>
      <c r="OQZ3" s="240"/>
      <c r="ORA3" s="240"/>
      <c r="ORB3" s="240"/>
      <c r="ORC3" s="240"/>
      <c r="ORD3" s="240"/>
      <c r="ORE3" s="240"/>
      <c r="ORF3" s="240"/>
      <c r="ORG3" s="240"/>
      <c r="ORH3" s="240"/>
      <c r="ORI3" s="240"/>
      <c r="ORJ3" s="240"/>
      <c r="ORK3" s="240"/>
      <c r="ORL3" s="240"/>
      <c r="ORM3" s="240"/>
      <c r="ORN3" s="240"/>
      <c r="ORO3" s="240"/>
      <c r="ORP3" s="240"/>
      <c r="ORQ3" s="240"/>
      <c r="ORR3" s="240"/>
      <c r="ORS3" s="240"/>
      <c r="ORT3" s="240"/>
      <c r="ORU3" s="240"/>
      <c r="ORV3" s="240"/>
      <c r="ORW3" s="240"/>
      <c r="ORX3" s="240"/>
      <c r="ORY3" s="240"/>
      <c r="ORZ3" s="240"/>
      <c r="OSA3" s="240"/>
      <c r="OSB3" s="240"/>
      <c r="OSC3" s="240"/>
      <c r="OSD3" s="240"/>
      <c r="OSE3" s="240"/>
      <c r="OSF3" s="240"/>
      <c r="OSG3" s="240"/>
      <c r="OSH3" s="240"/>
      <c r="OSI3" s="240"/>
      <c r="OSJ3" s="240"/>
      <c r="OSK3" s="240"/>
      <c r="OSL3" s="240"/>
      <c r="OSM3" s="240"/>
      <c r="OSN3" s="240"/>
      <c r="OSO3" s="240"/>
      <c r="OSP3" s="240"/>
      <c r="OSQ3" s="240"/>
      <c r="OSR3" s="240"/>
      <c r="OSS3" s="240"/>
      <c r="OST3" s="240"/>
      <c r="OSU3" s="240"/>
      <c r="OSV3" s="240"/>
      <c r="OSW3" s="240"/>
      <c r="OSX3" s="240"/>
      <c r="OSY3" s="240"/>
      <c r="OSZ3" s="240"/>
      <c r="OTA3" s="240"/>
      <c r="OTB3" s="240"/>
      <c r="OTC3" s="240"/>
      <c r="OTD3" s="240"/>
      <c r="OTE3" s="240"/>
      <c r="OTF3" s="240"/>
      <c r="OTG3" s="240"/>
      <c r="OTH3" s="240"/>
      <c r="OTI3" s="240"/>
      <c r="OTJ3" s="240"/>
      <c r="OTK3" s="240"/>
      <c r="OTL3" s="240"/>
      <c r="OTM3" s="240"/>
      <c r="OTN3" s="240"/>
      <c r="OTO3" s="240"/>
      <c r="OTP3" s="240"/>
      <c r="OTQ3" s="240"/>
      <c r="OTR3" s="240"/>
      <c r="OTS3" s="240"/>
      <c r="OTT3" s="240"/>
      <c r="OTU3" s="240"/>
      <c r="OTV3" s="240"/>
      <c r="OTW3" s="240"/>
      <c r="OTX3" s="240"/>
      <c r="OTY3" s="240"/>
      <c r="OTZ3" s="240"/>
      <c r="OUA3" s="240"/>
      <c r="OUB3" s="240"/>
      <c r="OUC3" s="240"/>
      <c r="OUD3" s="240"/>
      <c r="OUE3" s="240"/>
      <c r="OUF3" s="240"/>
      <c r="OUG3" s="240"/>
      <c r="OUH3" s="240"/>
      <c r="OUI3" s="240"/>
      <c r="OUJ3" s="240"/>
      <c r="OUK3" s="240"/>
      <c r="OUL3" s="240"/>
      <c r="OUM3" s="240"/>
      <c r="OUN3" s="240"/>
      <c r="OUO3" s="240"/>
      <c r="OUP3" s="240"/>
      <c r="OUQ3" s="240"/>
      <c r="OUR3" s="240"/>
      <c r="OUS3" s="240"/>
      <c r="OUT3" s="240"/>
      <c r="OUU3" s="240"/>
      <c r="OUV3" s="240"/>
      <c r="OUW3" s="240"/>
      <c r="OUX3" s="240"/>
      <c r="OUY3" s="240"/>
      <c r="OUZ3" s="240"/>
      <c r="OVA3" s="240"/>
      <c r="OVB3" s="240"/>
      <c r="OVC3" s="240"/>
      <c r="OVD3" s="240"/>
      <c r="OVE3" s="240"/>
      <c r="OVF3" s="240"/>
      <c r="OVG3" s="240"/>
      <c r="OVH3" s="240"/>
      <c r="OVI3" s="240"/>
      <c r="OVJ3" s="240"/>
      <c r="OVK3" s="240"/>
      <c r="OVL3" s="240"/>
      <c r="OVM3" s="240"/>
      <c r="OVN3" s="240"/>
      <c r="OVO3" s="240"/>
      <c r="OVP3" s="240"/>
      <c r="OVQ3" s="240"/>
      <c r="OVR3" s="240"/>
      <c r="OVS3" s="240"/>
      <c r="OVT3" s="240"/>
      <c r="OVU3" s="240"/>
      <c r="OVV3" s="240"/>
      <c r="OVW3" s="240"/>
      <c r="OVX3" s="240"/>
      <c r="OVY3" s="240"/>
      <c r="OVZ3" s="240"/>
      <c r="OWA3" s="240"/>
      <c r="OWB3" s="240"/>
      <c r="OWC3" s="240"/>
      <c r="OWD3" s="240"/>
      <c r="OWE3" s="240"/>
      <c r="OWF3" s="240"/>
      <c r="OWG3" s="240"/>
      <c r="OWH3" s="240"/>
      <c r="OWI3" s="240"/>
      <c r="OWJ3" s="240"/>
      <c r="OWK3" s="240"/>
      <c r="OWL3" s="240"/>
      <c r="OWM3" s="240"/>
      <c r="OWN3" s="240"/>
      <c r="OWO3" s="240"/>
      <c r="OWP3" s="240"/>
      <c r="OWQ3" s="240"/>
      <c r="OWR3" s="240"/>
      <c r="OWS3" s="240"/>
      <c r="OWT3" s="240"/>
      <c r="OWU3" s="240"/>
      <c r="OWV3" s="240"/>
      <c r="OWW3" s="240"/>
      <c r="OWX3" s="240"/>
      <c r="OWY3" s="240"/>
      <c r="OWZ3" s="240"/>
      <c r="OXA3" s="240"/>
      <c r="OXB3" s="240"/>
      <c r="OXC3" s="240"/>
      <c r="OXD3" s="240"/>
      <c r="OXE3" s="240"/>
      <c r="OXF3" s="240"/>
      <c r="OXG3" s="240"/>
      <c r="OXH3" s="240"/>
      <c r="OXI3" s="240"/>
      <c r="OXJ3" s="240"/>
      <c r="OXK3" s="240"/>
      <c r="OXL3" s="240"/>
      <c r="OXM3" s="240"/>
      <c r="OXN3" s="240"/>
      <c r="OXO3" s="240"/>
      <c r="OXP3" s="240"/>
      <c r="OXQ3" s="240"/>
      <c r="OXR3" s="240"/>
      <c r="OXS3" s="240"/>
      <c r="OXT3" s="240"/>
      <c r="OXU3" s="240"/>
      <c r="OXV3" s="240"/>
      <c r="OXW3" s="240"/>
      <c r="OXX3" s="240"/>
      <c r="OXY3" s="240"/>
      <c r="OXZ3" s="240"/>
      <c r="OYA3" s="240"/>
      <c r="OYB3" s="240"/>
      <c r="OYC3" s="240"/>
      <c r="OYD3" s="240"/>
      <c r="OYE3" s="240"/>
      <c r="OYF3" s="240"/>
      <c r="OYG3" s="240"/>
      <c r="OYH3" s="240"/>
      <c r="OYI3" s="240"/>
      <c r="OYJ3" s="240"/>
      <c r="OYK3" s="240"/>
      <c r="OYL3" s="240"/>
      <c r="OYM3" s="240"/>
      <c r="OYN3" s="240"/>
      <c r="OYO3" s="240"/>
      <c r="OYP3" s="240"/>
      <c r="OYQ3" s="240"/>
      <c r="OYR3" s="240"/>
      <c r="OYS3" s="240"/>
      <c r="OYT3" s="240"/>
      <c r="OYU3" s="240"/>
      <c r="OYV3" s="240"/>
      <c r="OYW3" s="240"/>
      <c r="OYX3" s="240"/>
      <c r="OYY3" s="240"/>
      <c r="OYZ3" s="240"/>
      <c r="OZA3" s="240"/>
      <c r="OZB3" s="240"/>
      <c r="OZC3" s="240"/>
      <c r="OZD3" s="240"/>
      <c r="OZE3" s="240"/>
      <c r="OZF3" s="240"/>
      <c r="OZG3" s="240"/>
      <c r="OZH3" s="240"/>
      <c r="OZI3" s="240"/>
      <c r="OZJ3" s="240"/>
      <c r="OZK3" s="240"/>
      <c r="OZL3" s="240"/>
      <c r="OZM3" s="240"/>
      <c r="OZN3" s="240"/>
      <c r="OZO3" s="240"/>
      <c r="OZP3" s="240"/>
      <c r="OZQ3" s="240"/>
      <c r="OZR3" s="240"/>
      <c r="OZS3" s="240"/>
      <c r="OZT3" s="240"/>
      <c r="OZU3" s="240"/>
      <c r="OZV3" s="240"/>
      <c r="OZW3" s="240"/>
      <c r="OZX3" s="240"/>
      <c r="OZY3" s="240"/>
      <c r="OZZ3" s="240"/>
      <c r="PAA3" s="240"/>
      <c r="PAB3" s="240"/>
      <c r="PAC3" s="240"/>
      <c r="PAD3" s="240"/>
      <c r="PAE3" s="240"/>
      <c r="PAF3" s="240"/>
      <c r="PAG3" s="240"/>
      <c r="PAH3" s="240"/>
      <c r="PAI3" s="240"/>
      <c r="PAJ3" s="240"/>
      <c r="PAK3" s="240"/>
      <c r="PAL3" s="240"/>
      <c r="PAM3" s="240"/>
      <c r="PAN3" s="240"/>
      <c r="PAO3" s="240"/>
      <c r="PAP3" s="240"/>
      <c r="PAQ3" s="240"/>
      <c r="PAR3" s="240"/>
      <c r="PAS3" s="240"/>
      <c r="PAT3" s="240"/>
      <c r="PAU3" s="240"/>
      <c r="PAV3" s="240"/>
      <c r="PAW3" s="240"/>
      <c r="PAX3" s="240"/>
      <c r="PAY3" s="240"/>
      <c r="PAZ3" s="240"/>
      <c r="PBA3" s="240"/>
      <c r="PBB3" s="240"/>
      <c r="PBC3" s="240"/>
      <c r="PBD3" s="240"/>
      <c r="PBE3" s="240"/>
      <c r="PBF3" s="240"/>
      <c r="PBG3" s="240"/>
      <c r="PBH3" s="240"/>
      <c r="PBI3" s="240"/>
      <c r="PBJ3" s="240"/>
      <c r="PBK3" s="240"/>
      <c r="PBL3" s="240"/>
      <c r="PBM3" s="240"/>
      <c r="PBN3" s="240"/>
      <c r="PBO3" s="240"/>
      <c r="PBP3" s="240"/>
      <c r="PBQ3" s="240"/>
      <c r="PBR3" s="240"/>
      <c r="PBS3" s="240"/>
      <c r="PBT3" s="240"/>
      <c r="PBU3" s="240"/>
      <c r="PBV3" s="240"/>
      <c r="PBW3" s="240"/>
      <c r="PBX3" s="240"/>
      <c r="PBY3" s="240"/>
      <c r="PBZ3" s="240"/>
      <c r="PCA3" s="240"/>
      <c r="PCB3" s="240"/>
      <c r="PCC3" s="240"/>
      <c r="PCD3" s="240"/>
      <c r="PCE3" s="240"/>
      <c r="PCF3" s="240"/>
      <c r="PCG3" s="240"/>
      <c r="PCH3" s="240"/>
      <c r="PCI3" s="240"/>
      <c r="PCJ3" s="240"/>
      <c r="PCK3" s="240"/>
      <c r="PCL3" s="240"/>
      <c r="PCM3" s="240"/>
      <c r="PCN3" s="240"/>
      <c r="PCO3" s="240"/>
      <c r="PCP3" s="240"/>
      <c r="PCQ3" s="240"/>
      <c r="PCR3" s="240"/>
      <c r="PCS3" s="240"/>
      <c r="PCT3" s="240"/>
      <c r="PCU3" s="240"/>
      <c r="PCV3" s="240"/>
      <c r="PCW3" s="240"/>
      <c r="PCX3" s="240"/>
      <c r="PCY3" s="240"/>
      <c r="PCZ3" s="240"/>
      <c r="PDA3" s="240"/>
      <c r="PDB3" s="240"/>
      <c r="PDC3" s="240"/>
      <c r="PDD3" s="240"/>
      <c r="PDE3" s="240"/>
      <c r="PDF3" s="240"/>
      <c r="PDG3" s="240"/>
      <c r="PDH3" s="240"/>
      <c r="PDI3" s="240"/>
      <c r="PDJ3" s="240"/>
      <c r="PDK3" s="240"/>
      <c r="PDL3" s="240"/>
      <c r="PDM3" s="240"/>
      <c r="PDN3" s="240"/>
      <c r="PDO3" s="240"/>
      <c r="PDP3" s="240"/>
      <c r="PDQ3" s="240"/>
      <c r="PDR3" s="240"/>
      <c r="PDS3" s="240"/>
      <c r="PDT3" s="240"/>
      <c r="PDU3" s="240"/>
      <c r="PDV3" s="240"/>
      <c r="PDW3" s="240"/>
      <c r="PDX3" s="240"/>
      <c r="PDY3" s="240"/>
      <c r="PDZ3" s="240"/>
      <c r="PEA3" s="240"/>
      <c r="PEB3" s="240"/>
      <c r="PEC3" s="240"/>
      <c r="PED3" s="240"/>
      <c r="PEE3" s="240"/>
      <c r="PEF3" s="240"/>
      <c r="PEG3" s="240"/>
      <c r="PEH3" s="240"/>
      <c r="PEI3" s="240"/>
      <c r="PEJ3" s="240"/>
      <c r="PEK3" s="240"/>
      <c r="PEL3" s="240"/>
      <c r="PEM3" s="240"/>
      <c r="PEN3" s="240"/>
      <c r="PEO3" s="240"/>
      <c r="PEP3" s="240"/>
      <c r="PEQ3" s="240"/>
      <c r="PER3" s="240"/>
      <c r="PES3" s="240"/>
      <c r="PET3" s="240"/>
      <c r="PEU3" s="240"/>
      <c r="PEV3" s="240"/>
      <c r="PEW3" s="240"/>
      <c r="PEX3" s="240"/>
      <c r="PEY3" s="240"/>
      <c r="PEZ3" s="240"/>
      <c r="PFA3" s="240"/>
      <c r="PFB3" s="240"/>
      <c r="PFC3" s="240"/>
      <c r="PFD3" s="240"/>
      <c r="PFE3" s="240"/>
      <c r="PFF3" s="240"/>
      <c r="PFG3" s="240"/>
      <c r="PFH3" s="240"/>
      <c r="PFI3" s="240"/>
      <c r="PFJ3" s="240"/>
      <c r="PFK3" s="240"/>
      <c r="PFL3" s="240"/>
      <c r="PFM3" s="240"/>
      <c r="PFN3" s="240"/>
      <c r="PFO3" s="240"/>
      <c r="PFP3" s="240"/>
      <c r="PFQ3" s="240"/>
      <c r="PFR3" s="240"/>
      <c r="PFS3" s="240"/>
      <c r="PFT3" s="240"/>
      <c r="PFU3" s="240"/>
      <c r="PFV3" s="240"/>
      <c r="PFW3" s="240"/>
      <c r="PFX3" s="240"/>
      <c r="PFY3" s="240"/>
      <c r="PFZ3" s="240"/>
      <c r="PGA3" s="240"/>
      <c r="PGB3" s="240"/>
      <c r="PGC3" s="240"/>
      <c r="PGD3" s="240"/>
      <c r="PGE3" s="240"/>
      <c r="PGF3" s="240"/>
      <c r="PGG3" s="240"/>
      <c r="PGH3" s="240"/>
      <c r="PGI3" s="240"/>
      <c r="PGJ3" s="240"/>
      <c r="PGK3" s="240"/>
      <c r="PGL3" s="240"/>
      <c r="PGM3" s="240"/>
      <c r="PGN3" s="240"/>
      <c r="PGO3" s="240"/>
      <c r="PGP3" s="240"/>
      <c r="PGQ3" s="240"/>
      <c r="PGR3" s="240"/>
      <c r="PGS3" s="240"/>
      <c r="PGT3" s="240"/>
      <c r="PGU3" s="240"/>
      <c r="PGV3" s="240"/>
      <c r="PGW3" s="240"/>
      <c r="PGX3" s="240"/>
      <c r="PGY3" s="240"/>
      <c r="PGZ3" s="240"/>
      <c r="PHA3" s="240"/>
      <c r="PHB3" s="240"/>
      <c r="PHC3" s="240"/>
      <c r="PHD3" s="240"/>
      <c r="PHE3" s="240"/>
      <c r="PHF3" s="240"/>
      <c r="PHG3" s="240"/>
      <c r="PHH3" s="240"/>
      <c r="PHI3" s="240"/>
      <c r="PHJ3" s="240"/>
      <c r="PHK3" s="240"/>
      <c r="PHL3" s="240"/>
      <c r="PHM3" s="240"/>
      <c r="PHN3" s="240"/>
      <c r="PHO3" s="240"/>
      <c r="PHP3" s="240"/>
      <c r="PHQ3" s="240"/>
      <c r="PHR3" s="240"/>
      <c r="PHS3" s="240"/>
      <c r="PHT3" s="240"/>
      <c r="PHU3" s="240"/>
      <c r="PHV3" s="240"/>
      <c r="PHW3" s="240"/>
      <c r="PHX3" s="240"/>
      <c r="PHY3" s="240"/>
      <c r="PHZ3" s="240"/>
      <c r="PIA3" s="240"/>
      <c r="PIB3" s="240"/>
      <c r="PIC3" s="240"/>
      <c r="PID3" s="240"/>
      <c r="PIE3" s="240"/>
      <c r="PIF3" s="240"/>
      <c r="PIG3" s="240"/>
      <c r="PIH3" s="240"/>
      <c r="PII3" s="240"/>
      <c r="PIJ3" s="240"/>
      <c r="PIK3" s="240"/>
      <c r="PIL3" s="240"/>
      <c r="PIM3" s="240"/>
      <c r="PIN3" s="240"/>
      <c r="PIO3" s="240"/>
      <c r="PIP3" s="240"/>
      <c r="PIQ3" s="240"/>
      <c r="PIR3" s="240"/>
      <c r="PIS3" s="240"/>
      <c r="PIT3" s="240"/>
      <c r="PIU3" s="240"/>
      <c r="PIV3" s="240"/>
      <c r="PIW3" s="240"/>
      <c r="PIX3" s="240"/>
      <c r="PIY3" s="240"/>
      <c r="PIZ3" s="240"/>
      <c r="PJA3" s="240"/>
      <c r="PJB3" s="240"/>
      <c r="PJC3" s="240"/>
      <c r="PJD3" s="240"/>
      <c r="PJE3" s="240"/>
      <c r="PJF3" s="240"/>
      <c r="PJG3" s="240"/>
      <c r="PJH3" s="240"/>
      <c r="PJI3" s="240"/>
      <c r="PJJ3" s="240"/>
      <c r="PJK3" s="240"/>
      <c r="PJL3" s="240"/>
      <c r="PJM3" s="240"/>
      <c r="PJN3" s="240"/>
      <c r="PJO3" s="240"/>
      <c r="PJP3" s="240"/>
      <c r="PJQ3" s="240"/>
      <c r="PJR3" s="240"/>
      <c r="PJS3" s="240"/>
      <c r="PJT3" s="240"/>
      <c r="PJU3" s="240"/>
      <c r="PJV3" s="240"/>
      <c r="PJW3" s="240"/>
      <c r="PJX3" s="240"/>
      <c r="PJY3" s="240"/>
      <c r="PJZ3" s="240"/>
      <c r="PKA3" s="240"/>
      <c r="PKB3" s="240"/>
      <c r="PKC3" s="240"/>
      <c r="PKD3" s="240"/>
      <c r="PKE3" s="240"/>
      <c r="PKF3" s="240"/>
      <c r="PKG3" s="240"/>
      <c r="PKH3" s="240"/>
      <c r="PKI3" s="240"/>
      <c r="PKJ3" s="240"/>
      <c r="PKK3" s="240"/>
      <c r="PKL3" s="240"/>
      <c r="PKM3" s="240"/>
      <c r="PKN3" s="240"/>
      <c r="PKO3" s="240"/>
      <c r="PKP3" s="240"/>
      <c r="PKQ3" s="240"/>
      <c r="PKR3" s="240"/>
      <c r="PKS3" s="240"/>
      <c r="PKT3" s="240"/>
      <c r="PKU3" s="240"/>
      <c r="PKV3" s="240"/>
      <c r="PKW3" s="240"/>
      <c r="PKX3" s="240"/>
      <c r="PKY3" s="240"/>
      <c r="PKZ3" s="240"/>
      <c r="PLA3" s="240"/>
      <c r="PLB3" s="240"/>
      <c r="PLC3" s="240"/>
      <c r="PLD3" s="240"/>
      <c r="PLE3" s="240"/>
      <c r="PLF3" s="240"/>
      <c r="PLG3" s="240"/>
      <c r="PLH3" s="240"/>
      <c r="PLI3" s="240"/>
      <c r="PLJ3" s="240"/>
      <c r="PLK3" s="240"/>
      <c r="PLL3" s="240"/>
      <c r="PLM3" s="240"/>
      <c r="PLN3" s="240"/>
      <c r="PLO3" s="240"/>
      <c r="PLP3" s="240"/>
      <c r="PLQ3" s="240"/>
      <c r="PLR3" s="240"/>
      <c r="PLS3" s="240"/>
      <c r="PLT3" s="240"/>
      <c r="PLU3" s="240"/>
      <c r="PLV3" s="240"/>
      <c r="PLW3" s="240"/>
      <c r="PLX3" s="240"/>
      <c r="PLY3" s="240"/>
      <c r="PLZ3" s="240"/>
      <c r="PMA3" s="240"/>
      <c r="PMB3" s="240"/>
      <c r="PMC3" s="240"/>
      <c r="PMD3" s="240"/>
      <c r="PME3" s="240"/>
      <c r="PMF3" s="240"/>
      <c r="PMG3" s="240"/>
      <c r="PMH3" s="240"/>
      <c r="PMI3" s="240"/>
      <c r="PMJ3" s="240"/>
      <c r="PMK3" s="240"/>
      <c r="PML3" s="240"/>
      <c r="PMM3" s="240"/>
      <c r="PMN3" s="240"/>
      <c r="PMO3" s="240"/>
      <c r="PMP3" s="240"/>
      <c r="PMQ3" s="240"/>
      <c r="PMR3" s="240"/>
      <c r="PMS3" s="240"/>
      <c r="PMT3" s="240"/>
      <c r="PMU3" s="240"/>
      <c r="PMV3" s="240"/>
      <c r="PMW3" s="240"/>
      <c r="PMX3" s="240"/>
      <c r="PMY3" s="240"/>
      <c r="PMZ3" s="240"/>
      <c r="PNA3" s="240"/>
      <c r="PNB3" s="240"/>
      <c r="PNC3" s="240"/>
      <c r="PND3" s="240"/>
      <c r="PNE3" s="240"/>
      <c r="PNF3" s="240"/>
      <c r="PNG3" s="240"/>
      <c r="PNH3" s="240"/>
      <c r="PNI3" s="240"/>
      <c r="PNJ3" s="240"/>
      <c r="PNK3" s="240"/>
      <c r="PNL3" s="240"/>
      <c r="PNM3" s="240"/>
      <c r="PNN3" s="240"/>
      <c r="PNO3" s="240"/>
      <c r="PNP3" s="240"/>
      <c r="PNQ3" s="240"/>
      <c r="PNR3" s="240"/>
      <c r="PNS3" s="240"/>
      <c r="PNT3" s="240"/>
      <c r="PNU3" s="240"/>
      <c r="PNV3" s="240"/>
      <c r="PNW3" s="240"/>
      <c r="PNX3" s="240"/>
      <c r="PNY3" s="240"/>
      <c r="PNZ3" s="240"/>
      <c r="POA3" s="240"/>
      <c r="POB3" s="240"/>
      <c r="POC3" s="240"/>
      <c r="POD3" s="240"/>
      <c r="POE3" s="240"/>
      <c r="POF3" s="240"/>
      <c r="POG3" s="240"/>
      <c r="POH3" s="240"/>
      <c r="POI3" s="240"/>
      <c r="POJ3" s="240"/>
      <c r="POK3" s="240"/>
      <c r="POL3" s="240"/>
      <c r="POM3" s="240"/>
      <c r="PON3" s="240"/>
      <c r="POO3" s="240"/>
      <c r="POP3" s="240"/>
      <c r="POQ3" s="240"/>
      <c r="POR3" s="240"/>
      <c r="POS3" s="240"/>
      <c r="POT3" s="240"/>
      <c r="POU3" s="240"/>
      <c r="POV3" s="240"/>
      <c r="POW3" s="240"/>
      <c r="POX3" s="240"/>
      <c r="POY3" s="240"/>
      <c r="POZ3" s="240"/>
      <c r="PPA3" s="240"/>
      <c r="PPB3" s="240"/>
      <c r="PPC3" s="240"/>
      <c r="PPD3" s="240"/>
      <c r="PPE3" s="240"/>
      <c r="PPF3" s="240"/>
      <c r="PPG3" s="240"/>
      <c r="PPH3" s="240"/>
      <c r="PPI3" s="240"/>
      <c r="PPJ3" s="240"/>
      <c r="PPK3" s="240"/>
      <c r="PPL3" s="240"/>
      <c r="PPM3" s="240"/>
      <c r="PPN3" s="240"/>
      <c r="PPO3" s="240"/>
      <c r="PPP3" s="240"/>
      <c r="PPQ3" s="240"/>
      <c r="PPR3" s="240"/>
      <c r="PPS3" s="240"/>
      <c r="PPT3" s="240"/>
      <c r="PPU3" s="240"/>
      <c r="PPV3" s="240"/>
      <c r="PPW3" s="240"/>
      <c r="PPX3" s="240"/>
      <c r="PPY3" s="240"/>
      <c r="PPZ3" s="240"/>
      <c r="PQA3" s="240"/>
      <c r="PQB3" s="240"/>
      <c r="PQC3" s="240"/>
      <c r="PQD3" s="240"/>
      <c r="PQE3" s="240"/>
      <c r="PQF3" s="240"/>
      <c r="PQG3" s="240"/>
      <c r="PQH3" s="240"/>
      <c r="PQI3" s="240"/>
      <c r="PQJ3" s="240"/>
      <c r="PQK3" s="240"/>
      <c r="PQL3" s="240"/>
      <c r="PQM3" s="240"/>
      <c r="PQN3" s="240"/>
      <c r="PQO3" s="240"/>
      <c r="PQP3" s="240"/>
      <c r="PQQ3" s="240"/>
      <c r="PQR3" s="240"/>
      <c r="PQS3" s="240"/>
      <c r="PQT3" s="240"/>
      <c r="PQU3" s="240"/>
      <c r="PQV3" s="240"/>
      <c r="PQW3" s="240"/>
      <c r="PQX3" s="240"/>
      <c r="PQY3" s="240"/>
      <c r="PQZ3" s="240"/>
      <c r="PRA3" s="240"/>
      <c r="PRB3" s="240"/>
      <c r="PRC3" s="240"/>
      <c r="PRD3" s="240"/>
      <c r="PRE3" s="240"/>
      <c r="PRF3" s="240"/>
      <c r="PRG3" s="240"/>
      <c r="PRH3" s="240"/>
      <c r="PRI3" s="240"/>
      <c r="PRJ3" s="240"/>
      <c r="PRK3" s="240"/>
      <c r="PRL3" s="240"/>
      <c r="PRM3" s="240"/>
      <c r="PRN3" s="240"/>
      <c r="PRO3" s="240"/>
      <c r="PRP3" s="240"/>
      <c r="PRQ3" s="240"/>
      <c r="PRR3" s="240"/>
      <c r="PRS3" s="240"/>
      <c r="PRT3" s="240"/>
      <c r="PRU3" s="240"/>
      <c r="PRV3" s="240"/>
      <c r="PRW3" s="240"/>
      <c r="PRX3" s="240"/>
      <c r="PRY3" s="240"/>
      <c r="PRZ3" s="240"/>
      <c r="PSA3" s="240"/>
      <c r="PSB3" s="240"/>
      <c r="PSC3" s="240"/>
      <c r="PSD3" s="240"/>
      <c r="PSE3" s="240"/>
      <c r="PSF3" s="240"/>
      <c r="PSG3" s="240"/>
      <c r="PSH3" s="240"/>
      <c r="PSI3" s="240"/>
      <c r="PSJ3" s="240"/>
      <c r="PSK3" s="240"/>
      <c r="PSL3" s="240"/>
      <c r="PSM3" s="240"/>
      <c r="PSN3" s="240"/>
      <c r="PSO3" s="240"/>
      <c r="PSP3" s="240"/>
      <c r="PSQ3" s="240"/>
      <c r="PSR3" s="240"/>
      <c r="PSS3" s="240"/>
      <c r="PST3" s="240"/>
      <c r="PSU3" s="240"/>
      <c r="PSV3" s="240"/>
      <c r="PSW3" s="240"/>
      <c r="PSX3" s="240"/>
      <c r="PSY3" s="240"/>
      <c r="PSZ3" s="240"/>
      <c r="PTA3" s="240"/>
      <c r="PTB3" s="240"/>
      <c r="PTC3" s="240"/>
      <c r="PTD3" s="240"/>
      <c r="PTE3" s="240"/>
      <c r="PTF3" s="240"/>
      <c r="PTG3" s="240"/>
      <c r="PTH3" s="240"/>
      <c r="PTI3" s="240"/>
      <c r="PTJ3" s="240"/>
      <c r="PTK3" s="240"/>
      <c r="PTL3" s="240"/>
      <c r="PTM3" s="240"/>
      <c r="PTN3" s="240"/>
      <c r="PTO3" s="240"/>
      <c r="PTP3" s="240"/>
      <c r="PTQ3" s="240"/>
      <c r="PTR3" s="240"/>
      <c r="PTS3" s="240"/>
      <c r="PTT3" s="240"/>
      <c r="PTU3" s="240"/>
      <c r="PTV3" s="240"/>
      <c r="PTW3" s="240"/>
      <c r="PTX3" s="240"/>
      <c r="PTY3" s="240"/>
      <c r="PTZ3" s="240"/>
      <c r="PUA3" s="240"/>
      <c r="PUB3" s="240"/>
      <c r="PUC3" s="240"/>
      <c r="PUD3" s="240"/>
      <c r="PUE3" s="240"/>
      <c r="PUF3" s="240"/>
      <c r="PUG3" s="240"/>
      <c r="PUH3" s="240"/>
      <c r="PUI3" s="240"/>
      <c r="PUJ3" s="240"/>
      <c r="PUK3" s="240"/>
      <c r="PUL3" s="240"/>
      <c r="PUM3" s="240"/>
      <c r="PUN3" s="240"/>
      <c r="PUO3" s="240"/>
      <c r="PUP3" s="240"/>
      <c r="PUQ3" s="240"/>
      <c r="PUR3" s="240"/>
      <c r="PUS3" s="240"/>
      <c r="PUT3" s="240"/>
      <c r="PUU3" s="240"/>
      <c r="PUV3" s="240"/>
      <c r="PUW3" s="240"/>
      <c r="PUX3" s="240"/>
      <c r="PUY3" s="240"/>
      <c r="PUZ3" s="240"/>
      <c r="PVA3" s="240"/>
      <c r="PVB3" s="240"/>
      <c r="PVC3" s="240"/>
      <c r="PVD3" s="240"/>
      <c r="PVE3" s="240"/>
      <c r="PVF3" s="240"/>
      <c r="PVG3" s="240"/>
      <c r="PVH3" s="240"/>
      <c r="PVI3" s="240"/>
      <c r="PVJ3" s="240"/>
      <c r="PVK3" s="240"/>
      <c r="PVL3" s="240"/>
      <c r="PVM3" s="240"/>
      <c r="PVN3" s="240"/>
      <c r="PVO3" s="240"/>
      <c r="PVP3" s="240"/>
      <c r="PVQ3" s="240"/>
      <c r="PVR3" s="240"/>
      <c r="PVS3" s="240"/>
      <c r="PVT3" s="240"/>
      <c r="PVU3" s="240"/>
      <c r="PVV3" s="240"/>
      <c r="PVW3" s="240"/>
      <c r="PVX3" s="240"/>
      <c r="PVY3" s="240"/>
      <c r="PVZ3" s="240"/>
      <c r="PWA3" s="240"/>
      <c r="PWB3" s="240"/>
      <c r="PWC3" s="240"/>
      <c r="PWD3" s="240"/>
      <c r="PWE3" s="240"/>
      <c r="PWF3" s="240"/>
      <c r="PWG3" s="240"/>
      <c r="PWH3" s="240"/>
      <c r="PWI3" s="240"/>
      <c r="PWJ3" s="240"/>
      <c r="PWK3" s="240"/>
      <c r="PWL3" s="240"/>
      <c r="PWM3" s="240"/>
      <c r="PWN3" s="240"/>
      <c r="PWO3" s="240"/>
      <c r="PWP3" s="240"/>
      <c r="PWQ3" s="240"/>
      <c r="PWR3" s="240"/>
      <c r="PWS3" s="240"/>
      <c r="PWT3" s="240"/>
      <c r="PWU3" s="240"/>
      <c r="PWV3" s="240"/>
      <c r="PWW3" s="240"/>
      <c r="PWX3" s="240"/>
      <c r="PWY3" s="240"/>
      <c r="PWZ3" s="240"/>
      <c r="PXA3" s="240"/>
      <c r="PXB3" s="240"/>
      <c r="PXC3" s="240"/>
      <c r="PXD3" s="240"/>
      <c r="PXE3" s="240"/>
      <c r="PXF3" s="240"/>
      <c r="PXG3" s="240"/>
      <c r="PXH3" s="240"/>
      <c r="PXI3" s="240"/>
      <c r="PXJ3" s="240"/>
      <c r="PXK3" s="240"/>
      <c r="PXL3" s="240"/>
      <c r="PXM3" s="240"/>
      <c r="PXN3" s="240"/>
      <c r="PXO3" s="240"/>
      <c r="PXP3" s="240"/>
      <c r="PXQ3" s="240"/>
      <c r="PXR3" s="240"/>
      <c r="PXS3" s="240"/>
      <c r="PXT3" s="240"/>
      <c r="PXU3" s="240"/>
      <c r="PXV3" s="240"/>
      <c r="PXW3" s="240"/>
      <c r="PXX3" s="240"/>
      <c r="PXY3" s="240"/>
      <c r="PXZ3" s="240"/>
      <c r="PYA3" s="240"/>
      <c r="PYB3" s="240"/>
      <c r="PYC3" s="240"/>
      <c r="PYD3" s="240"/>
      <c r="PYE3" s="240"/>
      <c r="PYF3" s="240"/>
      <c r="PYG3" s="240"/>
      <c r="PYH3" s="240"/>
      <c r="PYI3" s="240"/>
      <c r="PYJ3" s="240"/>
      <c r="PYK3" s="240"/>
      <c r="PYL3" s="240"/>
      <c r="PYM3" s="240"/>
      <c r="PYN3" s="240"/>
      <c r="PYO3" s="240"/>
      <c r="PYP3" s="240"/>
      <c r="PYQ3" s="240"/>
      <c r="PYR3" s="240"/>
      <c r="PYS3" s="240"/>
      <c r="PYT3" s="240"/>
      <c r="PYU3" s="240"/>
      <c r="PYV3" s="240"/>
      <c r="PYW3" s="240"/>
      <c r="PYX3" s="240"/>
      <c r="PYY3" s="240"/>
      <c r="PYZ3" s="240"/>
      <c r="PZA3" s="240"/>
      <c r="PZB3" s="240"/>
      <c r="PZC3" s="240"/>
      <c r="PZD3" s="240"/>
      <c r="PZE3" s="240"/>
      <c r="PZF3" s="240"/>
      <c r="PZG3" s="240"/>
      <c r="PZH3" s="240"/>
      <c r="PZI3" s="240"/>
      <c r="PZJ3" s="240"/>
      <c r="PZK3" s="240"/>
      <c r="PZL3" s="240"/>
      <c r="PZM3" s="240"/>
      <c r="PZN3" s="240"/>
      <c r="PZO3" s="240"/>
      <c r="PZP3" s="240"/>
      <c r="PZQ3" s="240"/>
      <c r="PZR3" s="240"/>
      <c r="PZS3" s="240"/>
      <c r="PZT3" s="240"/>
      <c r="PZU3" s="240"/>
      <c r="PZV3" s="240"/>
      <c r="PZW3" s="240"/>
      <c r="PZX3" s="240"/>
      <c r="PZY3" s="240"/>
      <c r="PZZ3" s="240"/>
      <c r="QAA3" s="240"/>
      <c r="QAB3" s="240"/>
      <c r="QAC3" s="240"/>
      <c r="QAD3" s="240"/>
      <c r="QAE3" s="240"/>
      <c r="QAF3" s="240"/>
      <c r="QAG3" s="240"/>
      <c r="QAH3" s="240"/>
      <c r="QAI3" s="240"/>
      <c r="QAJ3" s="240"/>
      <c r="QAK3" s="240"/>
      <c r="QAL3" s="240"/>
      <c r="QAM3" s="240"/>
      <c r="QAN3" s="240"/>
      <c r="QAO3" s="240"/>
      <c r="QAP3" s="240"/>
      <c r="QAQ3" s="240"/>
      <c r="QAR3" s="240"/>
      <c r="QAS3" s="240"/>
      <c r="QAT3" s="240"/>
      <c r="QAU3" s="240"/>
      <c r="QAV3" s="240"/>
      <c r="QAW3" s="240"/>
      <c r="QAX3" s="240"/>
      <c r="QAY3" s="240"/>
      <c r="QAZ3" s="240"/>
      <c r="QBA3" s="240"/>
      <c r="QBB3" s="240"/>
      <c r="QBC3" s="240"/>
      <c r="QBD3" s="240"/>
      <c r="QBE3" s="240"/>
      <c r="QBF3" s="240"/>
      <c r="QBG3" s="240"/>
      <c r="QBH3" s="240"/>
      <c r="QBI3" s="240"/>
      <c r="QBJ3" s="240"/>
      <c r="QBK3" s="240"/>
      <c r="QBL3" s="240"/>
      <c r="QBM3" s="240"/>
      <c r="QBN3" s="240"/>
      <c r="QBO3" s="240"/>
      <c r="QBP3" s="240"/>
      <c r="QBQ3" s="240"/>
      <c r="QBR3" s="240"/>
      <c r="QBS3" s="240"/>
      <c r="QBT3" s="240"/>
      <c r="QBU3" s="240"/>
      <c r="QBV3" s="240"/>
      <c r="QBW3" s="240"/>
      <c r="QBX3" s="240"/>
      <c r="QBY3" s="240"/>
      <c r="QBZ3" s="240"/>
      <c r="QCA3" s="240"/>
      <c r="QCB3" s="240"/>
      <c r="QCC3" s="240"/>
      <c r="QCD3" s="240"/>
      <c r="QCE3" s="240"/>
      <c r="QCF3" s="240"/>
      <c r="QCG3" s="240"/>
      <c r="QCH3" s="240"/>
      <c r="QCI3" s="240"/>
      <c r="QCJ3" s="240"/>
      <c r="QCK3" s="240"/>
      <c r="QCL3" s="240"/>
      <c r="QCM3" s="240"/>
      <c r="QCN3" s="240"/>
      <c r="QCO3" s="240"/>
      <c r="QCP3" s="240"/>
      <c r="QCQ3" s="240"/>
      <c r="QCR3" s="240"/>
      <c r="QCS3" s="240"/>
      <c r="QCT3" s="240"/>
      <c r="QCU3" s="240"/>
      <c r="QCV3" s="240"/>
      <c r="QCW3" s="240"/>
      <c r="QCX3" s="240"/>
      <c r="QCY3" s="240"/>
      <c r="QCZ3" s="240"/>
      <c r="QDA3" s="240"/>
      <c r="QDB3" s="240"/>
      <c r="QDC3" s="240"/>
      <c r="QDD3" s="240"/>
      <c r="QDE3" s="240"/>
      <c r="QDF3" s="240"/>
      <c r="QDG3" s="240"/>
      <c r="QDH3" s="240"/>
      <c r="QDI3" s="240"/>
      <c r="QDJ3" s="240"/>
      <c r="QDK3" s="240"/>
      <c r="QDL3" s="240"/>
      <c r="QDM3" s="240"/>
      <c r="QDN3" s="240"/>
      <c r="QDO3" s="240"/>
      <c r="QDP3" s="240"/>
      <c r="QDQ3" s="240"/>
      <c r="QDR3" s="240"/>
      <c r="QDS3" s="240"/>
      <c r="QDT3" s="240"/>
      <c r="QDU3" s="240"/>
      <c r="QDV3" s="240"/>
      <c r="QDW3" s="240"/>
      <c r="QDX3" s="240"/>
      <c r="QDY3" s="240"/>
      <c r="QDZ3" s="240"/>
      <c r="QEA3" s="240"/>
      <c r="QEB3" s="240"/>
      <c r="QEC3" s="240"/>
      <c r="QED3" s="240"/>
      <c r="QEE3" s="240"/>
      <c r="QEF3" s="240"/>
      <c r="QEG3" s="240"/>
      <c r="QEH3" s="240"/>
      <c r="QEI3" s="240"/>
      <c r="QEJ3" s="240"/>
      <c r="QEK3" s="240"/>
      <c r="QEL3" s="240"/>
      <c r="QEM3" s="240"/>
      <c r="QEN3" s="240"/>
      <c r="QEO3" s="240"/>
      <c r="QEP3" s="240"/>
      <c r="QEQ3" s="240"/>
      <c r="QER3" s="240"/>
      <c r="QES3" s="240"/>
      <c r="QET3" s="240"/>
      <c r="QEU3" s="240"/>
      <c r="QEV3" s="240"/>
      <c r="QEW3" s="240"/>
      <c r="QEX3" s="240"/>
      <c r="QEY3" s="240"/>
      <c r="QEZ3" s="240"/>
      <c r="QFA3" s="240"/>
      <c r="QFB3" s="240"/>
      <c r="QFC3" s="240"/>
      <c r="QFD3" s="240"/>
      <c r="QFE3" s="240"/>
      <c r="QFF3" s="240"/>
      <c r="QFG3" s="240"/>
      <c r="QFH3" s="240"/>
      <c r="QFI3" s="240"/>
      <c r="QFJ3" s="240"/>
      <c r="QFK3" s="240"/>
      <c r="QFL3" s="240"/>
      <c r="QFM3" s="240"/>
      <c r="QFN3" s="240"/>
      <c r="QFO3" s="240"/>
      <c r="QFP3" s="240"/>
      <c r="QFQ3" s="240"/>
      <c r="QFR3" s="240"/>
      <c r="QFS3" s="240"/>
      <c r="QFT3" s="240"/>
      <c r="QFU3" s="240"/>
      <c r="QFV3" s="240"/>
      <c r="QFW3" s="240"/>
      <c r="QFX3" s="240"/>
      <c r="QFY3" s="240"/>
      <c r="QFZ3" s="240"/>
      <c r="QGA3" s="240"/>
      <c r="QGB3" s="240"/>
      <c r="QGC3" s="240"/>
      <c r="QGD3" s="240"/>
      <c r="QGE3" s="240"/>
      <c r="QGF3" s="240"/>
      <c r="QGG3" s="240"/>
      <c r="QGH3" s="240"/>
      <c r="QGI3" s="240"/>
      <c r="QGJ3" s="240"/>
      <c r="QGK3" s="240"/>
      <c r="QGL3" s="240"/>
      <c r="QGM3" s="240"/>
      <c r="QGN3" s="240"/>
      <c r="QGO3" s="240"/>
      <c r="QGP3" s="240"/>
      <c r="QGQ3" s="240"/>
      <c r="QGR3" s="240"/>
      <c r="QGS3" s="240"/>
      <c r="QGT3" s="240"/>
      <c r="QGU3" s="240"/>
      <c r="QGV3" s="240"/>
      <c r="QGW3" s="240"/>
      <c r="QGX3" s="240"/>
      <c r="QGY3" s="240"/>
      <c r="QGZ3" s="240"/>
      <c r="QHA3" s="240"/>
      <c r="QHB3" s="240"/>
      <c r="QHC3" s="240"/>
      <c r="QHD3" s="240"/>
      <c r="QHE3" s="240"/>
      <c r="QHF3" s="240"/>
      <c r="QHG3" s="240"/>
      <c r="QHH3" s="240"/>
      <c r="QHI3" s="240"/>
      <c r="QHJ3" s="240"/>
      <c r="QHK3" s="240"/>
      <c r="QHL3" s="240"/>
      <c r="QHM3" s="240"/>
      <c r="QHN3" s="240"/>
      <c r="QHO3" s="240"/>
      <c r="QHP3" s="240"/>
      <c r="QHQ3" s="240"/>
      <c r="QHR3" s="240"/>
      <c r="QHS3" s="240"/>
      <c r="QHT3" s="240"/>
      <c r="QHU3" s="240"/>
      <c r="QHV3" s="240"/>
      <c r="QHW3" s="240"/>
      <c r="QHX3" s="240"/>
      <c r="QHY3" s="240"/>
      <c r="QHZ3" s="240"/>
      <c r="QIA3" s="240"/>
      <c r="QIB3" s="240"/>
      <c r="QIC3" s="240"/>
      <c r="QID3" s="240"/>
      <c r="QIE3" s="240"/>
      <c r="QIF3" s="240"/>
      <c r="QIG3" s="240"/>
      <c r="QIH3" s="240"/>
      <c r="QII3" s="240"/>
      <c r="QIJ3" s="240"/>
      <c r="QIK3" s="240"/>
      <c r="QIL3" s="240"/>
      <c r="QIM3" s="240"/>
      <c r="QIN3" s="240"/>
      <c r="QIO3" s="240"/>
      <c r="QIP3" s="240"/>
      <c r="QIQ3" s="240"/>
      <c r="QIR3" s="240"/>
      <c r="QIS3" s="240"/>
      <c r="QIT3" s="240"/>
      <c r="QIU3" s="240"/>
      <c r="QIV3" s="240"/>
      <c r="QIW3" s="240"/>
      <c r="QIX3" s="240"/>
      <c r="QIY3" s="240"/>
      <c r="QIZ3" s="240"/>
      <c r="QJA3" s="240"/>
      <c r="QJB3" s="240"/>
      <c r="QJC3" s="240"/>
      <c r="QJD3" s="240"/>
      <c r="QJE3" s="240"/>
      <c r="QJF3" s="240"/>
      <c r="QJG3" s="240"/>
      <c r="QJH3" s="240"/>
      <c r="QJI3" s="240"/>
      <c r="QJJ3" s="240"/>
      <c r="QJK3" s="240"/>
      <c r="QJL3" s="240"/>
      <c r="QJM3" s="240"/>
      <c r="QJN3" s="240"/>
      <c r="QJO3" s="240"/>
      <c r="QJP3" s="240"/>
      <c r="QJQ3" s="240"/>
      <c r="QJR3" s="240"/>
      <c r="QJS3" s="240"/>
      <c r="QJT3" s="240"/>
      <c r="QJU3" s="240"/>
      <c r="QJV3" s="240"/>
      <c r="QJW3" s="240"/>
      <c r="QJX3" s="240"/>
      <c r="QJY3" s="240"/>
      <c r="QJZ3" s="240"/>
      <c r="QKA3" s="240"/>
      <c r="QKB3" s="240"/>
      <c r="QKC3" s="240"/>
      <c r="QKD3" s="240"/>
      <c r="QKE3" s="240"/>
      <c r="QKF3" s="240"/>
      <c r="QKG3" s="240"/>
      <c r="QKH3" s="240"/>
      <c r="QKI3" s="240"/>
      <c r="QKJ3" s="240"/>
      <c r="QKK3" s="240"/>
      <c r="QKL3" s="240"/>
      <c r="QKM3" s="240"/>
      <c r="QKN3" s="240"/>
      <c r="QKO3" s="240"/>
      <c r="QKP3" s="240"/>
      <c r="QKQ3" s="240"/>
      <c r="QKR3" s="240"/>
      <c r="QKS3" s="240"/>
      <c r="QKT3" s="240"/>
      <c r="QKU3" s="240"/>
      <c r="QKV3" s="240"/>
      <c r="QKW3" s="240"/>
      <c r="QKX3" s="240"/>
      <c r="QKY3" s="240"/>
      <c r="QKZ3" s="240"/>
      <c r="QLA3" s="240"/>
      <c r="QLB3" s="240"/>
      <c r="QLC3" s="240"/>
      <c r="QLD3" s="240"/>
      <c r="QLE3" s="240"/>
      <c r="QLF3" s="240"/>
      <c r="QLG3" s="240"/>
      <c r="QLH3" s="240"/>
      <c r="QLI3" s="240"/>
      <c r="QLJ3" s="240"/>
      <c r="QLK3" s="240"/>
      <c r="QLL3" s="240"/>
      <c r="QLM3" s="240"/>
      <c r="QLN3" s="240"/>
      <c r="QLO3" s="240"/>
      <c r="QLP3" s="240"/>
      <c r="QLQ3" s="240"/>
      <c r="QLR3" s="240"/>
      <c r="QLS3" s="240"/>
      <c r="QLT3" s="240"/>
      <c r="QLU3" s="240"/>
      <c r="QLV3" s="240"/>
      <c r="QLW3" s="240"/>
      <c r="QLX3" s="240"/>
      <c r="QLY3" s="240"/>
      <c r="QLZ3" s="240"/>
      <c r="QMA3" s="240"/>
      <c r="QMB3" s="240"/>
      <c r="QMC3" s="240"/>
      <c r="QMD3" s="240"/>
      <c r="QME3" s="240"/>
      <c r="QMF3" s="240"/>
      <c r="QMG3" s="240"/>
      <c r="QMH3" s="240"/>
      <c r="QMI3" s="240"/>
      <c r="QMJ3" s="240"/>
      <c r="QMK3" s="240"/>
      <c r="QML3" s="240"/>
      <c r="QMM3" s="240"/>
      <c r="QMN3" s="240"/>
      <c r="QMO3" s="240"/>
      <c r="QMP3" s="240"/>
      <c r="QMQ3" s="240"/>
      <c r="QMR3" s="240"/>
      <c r="QMS3" s="240"/>
      <c r="QMT3" s="240"/>
      <c r="QMU3" s="240"/>
      <c r="QMV3" s="240"/>
      <c r="QMW3" s="240"/>
      <c r="QMX3" s="240"/>
      <c r="QMY3" s="240"/>
      <c r="QMZ3" s="240"/>
      <c r="QNA3" s="240"/>
      <c r="QNB3" s="240"/>
      <c r="QNC3" s="240"/>
      <c r="QND3" s="240"/>
      <c r="QNE3" s="240"/>
      <c r="QNF3" s="240"/>
      <c r="QNG3" s="240"/>
      <c r="QNH3" s="240"/>
      <c r="QNI3" s="240"/>
      <c r="QNJ3" s="240"/>
      <c r="QNK3" s="240"/>
      <c r="QNL3" s="240"/>
      <c r="QNM3" s="240"/>
      <c r="QNN3" s="240"/>
      <c r="QNO3" s="240"/>
      <c r="QNP3" s="240"/>
      <c r="QNQ3" s="240"/>
      <c r="QNR3" s="240"/>
      <c r="QNS3" s="240"/>
      <c r="QNT3" s="240"/>
      <c r="QNU3" s="240"/>
      <c r="QNV3" s="240"/>
      <c r="QNW3" s="240"/>
      <c r="QNX3" s="240"/>
      <c r="QNY3" s="240"/>
      <c r="QNZ3" s="240"/>
      <c r="QOA3" s="240"/>
      <c r="QOB3" s="240"/>
      <c r="QOC3" s="240"/>
      <c r="QOD3" s="240"/>
      <c r="QOE3" s="240"/>
      <c r="QOF3" s="240"/>
      <c r="QOG3" s="240"/>
      <c r="QOH3" s="240"/>
      <c r="QOI3" s="240"/>
      <c r="QOJ3" s="240"/>
      <c r="QOK3" s="240"/>
      <c r="QOL3" s="240"/>
      <c r="QOM3" s="240"/>
      <c r="QON3" s="240"/>
      <c r="QOO3" s="240"/>
      <c r="QOP3" s="240"/>
      <c r="QOQ3" s="240"/>
      <c r="QOR3" s="240"/>
      <c r="QOS3" s="240"/>
      <c r="QOT3" s="240"/>
      <c r="QOU3" s="240"/>
      <c r="QOV3" s="240"/>
      <c r="QOW3" s="240"/>
      <c r="QOX3" s="240"/>
      <c r="QOY3" s="240"/>
      <c r="QOZ3" s="240"/>
      <c r="QPA3" s="240"/>
      <c r="QPB3" s="240"/>
      <c r="QPC3" s="240"/>
      <c r="QPD3" s="240"/>
      <c r="QPE3" s="240"/>
      <c r="QPF3" s="240"/>
      <c r="QPG3" s="240"/>
      <c r="QPH3" s="240"/>
      <c r="QPI3" s="240"/>
      <c r="QPJ3" s="240"/>
      <c r="QPK3" s="240"/>
      <c r="QPL3" s="240"/>
      <c r="QPM3" s="240"/>
      <c r="QPN3" s="240"/>
      <c r="QPO3" s="240"/>
      <c r="QPP3" s="240"/>
      <c r="QPQ3" s="240"/>
      <c r="QPR3" s="240"/>
      <c r="QPS3" s="240"/>
      <c r="QPT3" s="240"/>
      <c r="QPU3" s="240"/>
      <c r="QPV3" s="240"/>
      <c r="QPW3" s="240"/>
      <c r="QPX3" s="240"/>
      <c r="QPY3" s="240"/>
      <c r="QPZ3" s="240"/>
      <c r="QQA3" s="240"/>
      <c r="QQB3" s="240"/>
      <c r="QQC3" s="240"/>
      <c r="QQD3" s="240"/>
      <c r="QQE3" s="240"/>
      <c r="QQF3" s="240"/>
      <c r="QQG3" s="240"/>
      <c r="QQH3" s="240"/>
      <c r="QQI3" s="240"/>
      <c r="QQJ3" s="240"/>
      <c r="QQK3" s="240"/>
      <c r="QQL3" s="240"/>
      <c r="QQM3" s="240"/>
      <c r="QQN3" s="240"/>
      <c r="QQO3" s="240"/>
      <c r="QQP3" s="240"/>
      <c r="QQQ3" s="240"/>
      <c r="QQR3" s="240"/>
      <c r="QQS3" s="240"/>
      <c r="QQT3" s="240"/>
      <c r="QQU3" s="240"/>
      <c r="QQV3" s="240"/>
      <c r="QQW3" s="240"/>
      <c r="QQX3" s="240"/>
      <c r="QQY3" s="240"/>
      <c r="QQZ3" s="240"/>
      <c r="QRA3" s="240"/>
      <c r="QRB3" s="240"/>
      <c r="QRC3" s="240"/>
      <c r="QRD3" s="240"/>
      <c r="QRE3" s="240"/>
      <c r="QRF3" s="240"/>
      <c r="QRG3" s="240"/>
      <c r="QRH3" s="240"/>
      <c r="QRI3" s="240"/>
      <c r="QRJ3" s="240"/>
      <c r="QRK3" s="240"/>
      <c r="QRL3" s="240"/>
      <c r="QRM3" s="240"/>
      <c r="QRN3" s="240"/>
      <c r="QRO3" s="240"/>
      <c r="QRP3" s="240"/>
      <c r="QRQ3" s="240"/>
      <c r="QRR3" s="240"/>
      <c r="QRS3" s="240"/>
      <c r="QRT3" s="240"/>
      <c r="QRU3" s="240"/>
      <c r="QRV3" s="240"/>
      <c r="QRW3" s="240"/>
      <c r="QRX3" s="240"/>
      <c r="QRY3" s="240"/>
      <c r="QRZ3" s="240"/>
      <c r="QSA3" s="240"/>
      <c r="QSB3" s="240"/>
      <c r="QSC3" s="240"/>
      <c r="QSD3" s="240"/>
      <c r="QSE3" s="240"/>
      <c r="QSF3" s="240"/>
      <c r="QSG3" s="240"/>
      <c r="QSH3" s="240"/>
      <c r="QSI3" s="240"/>
      <c r="QSJ3" s="240"/>
      <c r="QSK3" s="240"/>
      <c r="QSL3" s="240"/>
      <c r="QSM3" s="240"/>
      <c r="QSN3" s="240"/>
      <c r="QSO3" s="240"/>
      <c r="QSP3" s="240"/>
      <c r="QSQ3" s="240"/>
      <c r="QSR3" s="240"/>
      <c r="QSS3" s="240"/>
      <c r="QST3" s="240"/>
      <c r="QSU3" s="240"/>
      <c r="QSV3" s="240"/>
      <c r="QSW3" s="240"/>
      <c r="QSX3" s="240"/>
      <c r="QSY3" s="240"/>
      <c r="QSZ3" s="240"/>
      <c r="QTA3" s="240"/>
      <c r="QTB3" s="240"/>
      <c r="QTC3" s="240"/>
      <c r="QTD3" s="240"/>
      <c r="QTE3" s="240"/>
      <c r="QTF3" s="240"/>
      <c r="QTG3" s="240"/>
      <c r="QTH3" s="240"/>
      <c r="QTI3" s="240"/>
      <c r="QTJ3" s="240"/>
      <c r="QTK3" s="240"/>
      <c r="QTL3" s="240"/>
      <c r="QTM3" s="240"/>
      <c r="QTN3" s="240"/>
      <c r="QTO3" s="240"/>
      <c r="QTP3" s="240"/>
      <c r="QTQ3" s="240"/>
      <c r="QTR3" s="240"/>
      <c r="QTS3" s="240"/>
      <c r="QTT3" s="240"/>
      <c r="QTU3" s="240"/>
      <c r="QTV3" s="240"/>
      <c r="QTW3" s="240"/>
      <c r="QTX3" s="240"/>
      <c r="QTY3" s="240"/>
      <c r="QTZ3" s="240"/>
      <c r="QUA3" s="240"/>
      <c r="QUB3" s="240"/>
      <c r="QUC3" s="240"/>
      <c r="QUD3" s="240"/>
      <c r="QUE3" s="240"/>
      <c r="QUF3" s="240"/>
      <c r="QUG3" s="240"/>
      <c r="QUH3" s="240"/>
      <c r="QUI3" s="240"/>
      <c r="QUJ3" s="240"/>
      <c r="QUK3" s="240"/>
      <c r="QUL3" s="240"/>
      <c r="QUM3" s="240"/>
      <c r="QUN3" s="240"/>
      <c r="QUO3" s="240"/>
      <c r="QUP3" s="240"/>
      <c r="QUQ3" s="240"/>
      <c r="QUR3" s="240"/>
      <c r="QUS3" s="240"/>
      <c r="QUT3" s="240"/>
      <c r="QUU3" s="240"/>
      <c r="QUV3" s="240"/>
      <c r="QUW3" s="240"/>
      <c r="QUX3" s="240"/>
      <c r="QUY3" s="240"/>
      <c r="QUZ3" s="240"/>
      <c r="QVA3" s="240"/>
      <c r="QVB3" s="240"/>
      <c r="QVC3" s="240"/>
      <c r="QVD3" s="240"/>
      <c r="QVE3" s="240"/>
      <c r="QVF3" s="240"/>
      <c r="QVG3" s="240"/>
      <c r="QVH3" s="240"/>
      <c r="QVI3" s="240"/>
      <c r="QVJ3" s="240"/>
      <c r="QVK3" s="240"/>
      <c r="QVL3" s="240"/>
      <c r="QVM3" s="240"/>
      <c r="QVN3" s="240"/>
      <c r="QVO3" s="240"/>
      <c r="QVP3" s="240"/>
      <c r="QVQ3" s="240"/>
      <c r="QVR3" s="240"/>
      <c r="QVS3" s="240"/>
      <c r="QVT3" s="240"/>
      <c r="QVU3" s="240"/>
      <c r="QVV3" s="240"/>
      <c r="QVW3" s="240"/>
      <c r="QVX3" s="240"/>
      <c r="QVY3" s="240"/>
      <c r="QVZ3" s="240"/>
      <c r="QWA3" s="240"/>
      <c r="QWB3" s="240"/>
      <c r="QWC3" s="240"/>
      <c r="QWD3" s="240"/>
      <c r="QWE3" s="240"/>
      <c r="QWF3" s="240"/>
      <c r="QWG3" s="240"/>
      <c r="QWH3" s="240"/>
      <c r="QWI3" s="240"/>
      <c r="QWJ3" s="240"/>
      <c r="QWK3" s="240"/>
      <c r="QWL3" s="240"/>
      <c r="QWM3" s="240"/>
      <c r="QWN3" s="240"/>
      <c r="QWO3" s="240"/>
      <c r="QWP3" s="240"/>
      <c r="QWQ3" s="240"/>
      <c r="QWR3" s="240"/>
      <c r="QWS3" s="240"/>
      <c r="QWT3" s="240"/>
      <c r="QWU3" s="240"/>
      <c r="QWV3" s="240"/>
      <c r="QWW3" s="240"/>
      <c r="QWX3" s="240"/>
      <c r="QWY3" s="240"/>
      <c r="QWZ3" s="240"/>
      <c r="QXA3" s="240"/>
      <c r="QXB3" s="240"/>
      <c r="QXC3" s="240"/>
      <c r="QXD3" s="240"/>
      <c r="QXE3" s="240"/>
      <c r="QXF3" s="240"/>
      <c r="QXG3" s="240"/>
      <c r="QXH3" s="240"/>
      <c r="QXI3" s="240"/>
      <c r="QXJ3" s="240"/>
      <c r="QXK3" s="240"/>
      <c r="QXL3" s="240"/>
      <c r="QXM3" s="240"/>
      <c r="QXN3" s="240"/>
      <c r="QXO3" s="240"/>
      <c r="QXP3" s="240"/>
      <c r="QXQ3" s="240"/>
      <c r="QXR3" s="240"/>
      <c r="QXS3" s="240"/>
      <c r="QXT3" s="240"/>
      <c r="QXU3" s="240"/>
      <c r="QXV3" s="240"/>
      <c r="QXW3" s="240"/>
      <c r="QXX3" s="240"/>
      <c r="QXY3" s="240"/>
      <c r="QXZ3" s="240"/>
      <c r="QYA3" s="240"/>
      <c r="QYB3" s="240"/>
      <c r="QYC3" s="240"/>
      <c r="QYD3" s="240"/>
      <c r="QYE3" s="240"/>
      <c r="QYF3" s="240"/>
      <c r="QYG3" s="240"/>
      <c r="QYH3" s="240"/>
      <c r="QYI3" s="240"/>
      <c r="QYJ3" s="240"/>
      <c r="QYK3" s="240"/>
      <c r="QYL3" s="240"/>
      <c r="QYM3" s="240"/>
      <c r="QYN3" s="240"/>
      <c r="QYO3" s="240"/>
      <c r="QYP3" s="240"/>
      <c r="QYQ3" s="240"/>
      <c r="QYR3" s="240"/>
      <c r="QYS3" s="240"/>
      <c r="QYT3" s="240"/>
      <c r="QYU3" s="240"/>
      <c r="QYV3" s="240"/>
      <c r="QYW3" s="240"/>
      <c r="QYX3" s="240"/>
      <c r="QYY3" s="240"/>
      <c r="QYZ3" s="240"/>
      <c r="QZA3" s="240"/>
      <c r="QZB3" s="240"/>
      <c r="QZC3" s="240"/>
      <c r="QZD3" s="240"/>
      <c r="QZE3" s="240"/>
      <c r="QZF3" s="240"/>
      <c r="QZG3" s="240"/>
      <c r="QZH3" s="240"/>
      <c r="QZI3" s="240"/>
      <c r="QZJ3" s="240"/>
      <c r="QZK3" s="240"/>
      <c r="QZL3" s="240"/>
      <c r="QZM3" s="240"/>
      <c r="QZN3" s="240"/>
      <c r="QZO3" s="240"/>
      <c r="QZP3" s="240"/>
      <c r="QZQ3" s="240"/>
      <c r="QZR3" s="240"/>
      <c r="QZS3" s="240"/>
      <c r="QZT3" s="240"/>
      <c r="QZU3" s="240"/>
      <c r="QZV3" s="240"/>
      <c r="QZW3" s="240"/>
      <c r="QZX3" s="240"/>
      <c r="QZY3" s="240"/>
      <c r="QZZ3" s="240"/>
      <c r="RAA3" s="240"/>
      <c r="RAB3" s="240"/>
      <c r="RAC3" s="240"/>
      <c r="RAD3" s="240"/>
      <c r="RAE3" s="240"/>
      <c r="RAF3" s="240"/>
      <c r="RAG3" s="240"/>
      <c r="RAH3" s="240"/>
      <c r="RAI3" s="240"/>
      <c r="RAJ3" s="240"/>
      <c r="RAK3" s="240"/>
      <c r="RAL3" s="240"/>
      <c r="RAM3" s="240"/>
      <c r="RAN3" s="240"/>
      <c r="RAO3" s="240"/>
      <c r="RAP3" s="240"/>
      <c r="RAQ3" s="240"/>
      <c r="RAR3" s="240"/>
      <c r="RAS3" s="240"/>
      <c r="RAT3" s="240"/>
      <c r="RAU3" s="240"/>
      <c r="RAV3" s="240"/>
      <c r="RAW3" s="240"/>
      <c r="RAX3" s="240"/>
      <c r="RAY3" s="240"/>
      <c r="RAZ3" s="240"/>
      <c r="RBA3" s="240"/>
      <c r="RBB3" s="240"/>
      <c r="RBC3" s="240"/>
      <c r="RBD3" s="240"/>
      <c r="RBE3" s="240"/>
      <c r="RBF3" s="240"/>
      <c r="RBG3" s="240"/>
      <c r="RBH3" s="240"/>
      <c r="RBI3" s="240"/>
      <c r="RBJ3" s="240"/>
      <c r="RBK3" s="240"/>
      <c r="RBL3" s="240"/>
      <c r="RBM3" s="240"/>
      <c r="RBN3" s="240"/>
      <c r="RBO3" s="240"/>
      <c r="RBP3" s="240"/>
      <c r="RBQ3" s="240"/>
      <c r="RBR3" s="240"/>
      <c r="RBS3" s="240"/>
      <c r="RBT3" s="240"/>
      <c r="RBU3" s="240"/>
      <c r="RBV3" s="240"/>
      <c r="RBW3" s="240"/>
      <c r="RBX3" s="240"/>
      <c r="RBY3" s="240"/>
      <c r="RBZ3" s="240"/>
      <c r="RCA3" s="240"/>
      <c r="RCB3" s="240"/>
      <c r="RCC3" s="240"/>
      <c r="RCD3" s="240"/>
      <c r="RCE3" s="240"/>
      <c r="RCF3" s="240"/>
      <c r="RCG3" s="240"/>
      <c r="RCH3" s="240"/>
      <c r="RCI3" s="240"/>
      <c r="RCJ3" s="240"/>
      <c r="RCK3" s="240"/>
      <c r="RCL3" s="240"/>
      <c r="RCM3" s="240"/>
      <c r="RCN3" s="240"/>
      <c r="RCO3" s="240"/>
      <c r="RCP3" s="240"/>
      <c r="RCQ3" s="240"/>
      <c r="RCR3" s="240"/>
      <c r="RCS3" s="240"/>
      <c r="RCT3" s="240"/>
      <c r="RCU3" s="240"/>
      <c r="RCV3" s="240"/>
      <c r="RCW3" s="240"/>
      <c r="RCX3" s="240"/>
      <c r="RCY3" s="240"/>
      <c r="RCZ3" s="240"/>
      <c r="RDA3" s="240"/>
      <c r="RDB3" s="240"/>
      <c r="RDC3" s="240"/>
      <c r="RDD3" s="240"/>
      <c r="RDE3" s="240"/>
      <c r="RDF3" s="240"/>
      <c r="RDG3" s="240"/>
      <c r="RDH3" s="240"/>
      <c r="RDI3" s="240"/>
      <c r="RDJ3" s="240"/>
      <c r="RDK3" s="240"/>
      <c r="RDL3" s="240"/>
      <c r="RDM3" s="240"/>
      <c r="RDN3" s="240"/>
      <c r="RDO3" s="240"/>
      <c r="RDP3" s="240"/>
      <c r="RDQ3" s="240"/>
      <c r="RDR3" s="240"/>
      <c r="RDS3" s="240"/>
      <c r="RDT3" s="240"/>
      <c r="RDU3" s="240"/>
      <c r="RDV3" s="240"/>
      <c r="RDW3" s="240"/>
      <c r="RDX3" s="240"/>
      <c r="RDY3" s="240"/>
      <c r="RDZ3" s="240"/>
      <c r="REA3" s="240"/>
      <c r="REB3" s="240"/>
      <c r="REC3" s="240"/>
      <c r="RED3" s="240"/>
      <c r="REE3" s="240"/>
      <c r="REF3" s="240"/>
      <c r="REG3" s="240"/>
      <c r="REH3" s="240"/>
      <c r="REI3" s="240"/>
      <c r="REJ3" s="240"/>
      <c r="REK3" s="240"/>
      <c r="REL3" s="240"/>
      <c r="REM3" s="240"/>
      <c r="REN3" s="240"/>
      <c r="REO3" s="240"/>
      <c r="REP3" s="240"/>
      <c r="REQ3" s="240"/>
      <c r="RER3" s="240"/>
      <c r="RES3" s="240"/>
      <c r="RET3" s="240"/>
      <c r="REU3" s="240"/>
      <c r="REV3" s="240"/>
      <c r="REW3" s="240"/>
      <c r="REX3" s="240"/>
      <c r="REY3" s="240"/>
      <c r="REZ3" s="240"/>
      <c r="RFA3" s="240"/>
      <c r="RFB3" s="240"/>
      <c r="RFC3" s="240"/>
      <c r="RFD3" s="240"/>
      <c r="RFE3" s="240"/>
      <c r="RFF3" s="240"/>
      <c r="RFG3" s="240"/>
      <c r="RFH3" s="240"/>
      <c r="RFI3" s="240"/>
      <c r="RFJ3" s="240"/>
      <c r="RFK3" s="240"/>
      <c r="RFL3" s="240"/>
      <c r="RFM3" s="240"/>
      <c r="RFN3" s="240"/>
      <c r="RFO3" s="240"/>
      <c r="RFP3" s="240"/>
      <c r="RFQ3" s="240"/>
      <c r="RFR3" s="240"/>
      <c r="RFS3" s="240"/>
      <c r="RFT3" s="240"/>
      <c r="RFU3" s="240"/>
      <c r="RFV3" s="240"/>
      <c r="RFW3" s="240"/>
      <c r="RFX3" s="240"/>
      <c r="RFY3" s="240"/>
      <c r="RFZ3" s="240"/>
      <c r="RGA3" s="240"/>
      <c r="RGB3" s="240"/>
      <c r="RGC3" s="240"/>
      <c r="RGD3" s="240"/>
      <c r="RGE3" s="240"/>
      <c r="RGF3" s="240"/>
      <c r="RGG3" s="240"/>
      <c r="RGH3" s="240"/>
      <c r="RGI3" s="240"/>
      <c r="RGJ3" s="240"/>
      <c r="RGK3" s="240"/>
      <c r="RGL3" s="240"/>
      <c r="RGM3" s="240"/>
      <c r="RGN3" s="240"/>
      <c r="RGO3" s="240"/>
      <c r="RGP3" s="240"/>
      <c r="RGQ3" s="240"/>
      <c r="RGR3" s="240"/>
      <c r="RGS3" s="240"/>
      <c r="RGT3" s="240"/>
      <c r="RGU3" s="240"/>
      <c r="RGV3" s="240"/>
      <c r="RGW3" s="240"/>
      <c r="RGX3" s="240"/>
      <c r="RGY3" s="240"/>
      <c r="RGZ3" s="240"/>
      <c r="RHA3" s="240"/>
      <c r="RHB3" s="240"/>
      <c r="RHC3" s="240"/>
      <c r="RHD3" s="240"/>
      <c r="RHE3" s="240"/>
      <c r="RHF3" s="240"/>
      <c r="RHG3" s="240"/>
      <c r="RHH3" s="240"/>
      <c r="RHI3" s="240"/>
      <c r="RHJ3" s="240"/>
      <c r="RHK3" s="240"/>
      <c r="RHL3" s="240"/>
      <c r="RHM3" s="240"/>
      <c r="RHN3" s="240"/>
      <c r="RHO3" s="240"/>
      <c r="RHP3" s="240"/>
      <c r="RHQ3" s="240"/>
      <c r="RHR3" s="240"/>
      <c r="RHS3" s="240"/>
      <c r="RHT3" s="240"/>
      <c r="RHU3" s="240"/>
      <c r="RHV3" s="240"/>
      <c r="RHW3" s="240"/>
      <c r="RHX3" s="240"/>
      <c r="RHY3" s="240"/>
      <c r="RHZ3" s="240"/>
      <c r="RIA3" s="240"/>
      <c r="RIB3" s="240"/>
      <c r="RIC3" s="240"/>
      <c r="RID3" s="240"/>
      <c r="RIE3" s="240"/>
      <c r="RIF3" s="240"/>
      <c r="RIG3" s="240"/>
      <c r="RIH3" s="240"/>
      <c r="RII3" s="240"/>
      <c r="RIJ3" s="240"/>
      <c r="RIK3" s="240"/>
      <c r="RIL3" s="240"/>
      <c r="RIM3" s="240"/>
      <c r="RIN3" s="240"/>
      <c r="RIO3" s="240"/>
      <c r="RIP3" s="240"/>
      <c r="RIQ3" s="240"/>
      <c r="RIR3" s="240"/>
      <c r="RIS3" s="240"/>
      <c r="RIT3" s="240"/>
      <c r="RIU3" s="240"/>
      <c r="RIV3" s="240"/>
      <c r="RIW3" s="240"/>
      <c r="RIX3" s="240"/>
      <c r="RIY3" s="240"/>
      <c r="RIZ3" s="240"/>
      <c r="RJA3" s="240"/>
      <c r="RJB3" s="240"/>
      <c r="RJC3" s="240"/>
      <c r="RJD3" s="240"/>
      <c r="RJE3" s="240"/>
      <c r="RJF3" s="240"/>
      <c r="RJG3" s="240"/>
      <c r="RJH3" s="240"/>
      <c r="RJI3" s="240"/>
      <c r="RJJ3" s="240"/>
      <c r="RJK3" s="240"/>
      <c r="RJL3" s="240"/>
      <c r="RJM3" s="240"/>
      <c r="RJN3" s="240"/>
      <c r="RJO3" s="240"/>
      <c r="RJP3" s="240"/>
      <c r="RJQ3" s="240"/>
      <c r="RJR3" s="240"/>
      <c r="RJS3" s="240"/>
      <c r="RJT3" s="240"/>
      <c r="RJU3" s="240"/>
      <c r="RJV3" s="240"/>
      <c r="RJW3" s="240"/>
      <c r="RJX3" s="240"/>
      <c r="RJY3" s="240"/>
      <c r="RJZ3" s="240"/>
      <c r="RKA3" s="240"/>
      <c r="RKB3" s="240"/>
      <c r="RKC3" s="240"/>
      <c r="RKD3" s="240"/>
      <c r="RKE3" s="240"/>
      <c r="RKF3" s="240"/>
      <c r="RKG3" s="240"/>
      <c r="RKH3" s="240"/>
      <c r="RKI3" s="240"/>
      <c r="RKJ3" s="240"/>
      <c r="RKK3" s="240"/>
      <c r="RKL3" s="240"/>
      <c r="RKM3" s="240"/>
      <c r="RKN3" s="240"/>
      <c r="RKO3" s="240"/>
      <c r="RKP3" s="240"/>
      <c r="RKQ3" s="240"/>
      <c r="RKR3" s="240"/>
      <c r="RKS3" s="240"/>
      <c r="RKT3" s="240"/>
      <c r="RKU3" s="240"/>
      <c r="RKV3" s="240"/>
      <c r="RKW3" s="240"/>
      <c r="RKX3" s="240"/>
      <c r="RKY3" s="240"/>
      <c r="RKZ3" s="240"/>
      <c r="RLA3" s="240"/>
      <c r="RLB3" s="240"/>
      <c r="RLC3" s="240"/>
      <c r="RLD3" s="240"/>
      <c r="RLE3" s="240"/>
      <c r="RLF3" s="240"/>
      <c r="RLG3" s="240"/>
      <c r="RLH3" s="240"/>
      <c r="RLI3" s="240"/>
      <c r="RLJ3" s="240"/>
      <c r="RLK3" s="240"/>
      <c r="RLL3" s="240"/>
      <c r="RLM3" s="240"/>
      <c r="RLN3" s="240"/>
      <c r="RLO3" s="240"/>
      <c r="RLP3" s="240"/>
      <c r="RLQ3" s="240"/>
      <c r="RLR3" s="240"/>
      <c r="RLS3" s="240"/>
      <c r="RLT3" s="240"/>
      <c r="RLU3" s="240"/>
      <c r="RLV3" s="240"/>
      <c r="RLW3" s="240"/>
      <c r="RLX3" s="240"/>
      <c r="RLY3" s="240"/>
      <c r="RLZ3" s="240"/>
      <c r="RMA3" s="240"/>
      <c r="RMB3" s="240"/>
      <c r="RMC3" s="240"/>
      <c r="RMD3" s="240"/>
      <c r="RME3" s="240"/>
      <c r="RMF3" s="240"/>
      <c r="RMG3" s="240"/>
      <c r="RMH3" s="240"/>
      <c r="RMI3" s="240"/>
      <c r="RMJ3" s="240"/>
      <c r="RMK3" s="240"/>
      <c r="RML3" s="240"/>
      <c r="RMM3" s="240"/>
      <c r="RMN3" s="240"/>
      <c r="RMO3" s="240"/>
      <c r="RMP3" s="240"/>
      <c r="RMQ3" s="240"/>
      <c r="RMR3" s="240"/>
      <c r="RMS3" s="240"/>
      <c r="RMT3" s="240"/>
      <c r="RMU3" s="240"/>
      <c r="RMV3" s="240"/>
      <c r="RMW3" s="240"/>
      <c r="RMX3" s="240"/>
      <c r="RMY3" s="240"/>
      <c r="RMZ3" s="240"/>
      <c r="RNA3" s="240"/>
      <c r="RNB3" s="240"/>
      <c r="RNC3" s="240"/>
      <c r="RND3" s="240"/>
      <c r="RNE3" s="240"/>
      <c r="RNF3" s="240"/>
      <c r="RNG3" s="240"/>
      <c r="RNH3" s="240"/>
      <c r="RNI3" s="240"/>
      <c r="RNJ3" s="240"/>
      <c r="RNK3" s="240"/>
      <c r="RNL3" s="240"/>
      <c r="RNM3" s="240"/>
      <c r="RNN3" s="240"/>
      <c r="RNO3" s="240"/>
      <c r="RNP3" s="240"/>
      <c r="RNQ3" s="240"/>
      <c r="RNR3" s="240"/>
      <c r="RNS3" s="240"/>
      <c r="RNT3" s="240"/>
      <c r="RNU3" s="240"/>
      <c r="RNV3" s="240"/>
      <c r="RNW3" s="240"/>
      <c r="RNX3" s="240"/>
      <c r="RNY3" s="240"/>
      <c r="RNZ3" s="240"/>
      <c r="ROA3" s="240"/>
      <c r="ROB3" s="240"/>
      <c r="ROC3" s="240"/>
      <c r="ROD3" s="240"/>
      <c r="ROE3" s="240"/>
      <c r="ROF3" s="240"/>
      <c r="ROG3" s="240"/>
      <c r="ROH3" s="240"/>
      <c r="ROI3" s="240"/>
      <c r="ROJ3" s="240"/>
      <c r="ROK3" s="240"/>
      <c r="ROL3" s="240"/>
      <c r="ROM3" s="240"/>
      <c r="RON3" s="240"/>
      <c r="ROO3" s="240"/>
      <c r="ROP3" s="240"/>
      <c r="ROQ3" s="240"/>
      <c r="ROR3" s="240"/>
      <c r="ROS3" s="240"/>
      <c r="ROT3" s="240"/>
      <c r="ROU3" s="240"/>
      <c r="ROV3" s="240"/>
      <c r="ROW3" s="240"/>
      <c r="ROX3" s="240"/>
      <c r="ROY3" s="240"/>
      <c r="ROZ3" s="240"/>
      <c r="RPA3" s="240"/>
      <c r="RPB3" s="240"/>
      <c r="RPC3" s="240"/>
      <c r="RPD3" s="240"/>
      <c r="RPE3" s="240"/>
      <c r="RPF3" s="240"/>
      <c r="RPG3" s="240"/>
      <c r="RPH3" s="240"/>
      <c r="RPI3" s="240"/>
      <c r="RPJ3" s="240"/>
      <c r="RPK3" s="240"/>
      <c r="RPL3" s="240"/>
      <c r="RPM3" s="240"/>
      <c r="RPN3" s="240"/>
      <c r="RPO3" s="240"/>
      <c r="RPP3" s="240"/>
      <c r="RPQ3" s="240"/>
      <c r="RPR3" s="240"/>
      <c r="RPS3" s="240"/>
      <c r="RPT3" s="240"/>
      <c r="RPU3" s="240"/>
      <c r="RPV3" s="240"/>
      <c r="RPW3" s="240"/>
      <c r="RPX3" s="240"/>
      <c r="RPY3" s="240"/>
      <c r="RPZ3" s="240"/>
      <c r="RQA3" s="240"/>
      <c r="RQB3" s="240"/>
      <c r="RQC3" s="240"/>
      <c r="RQD3" s="240"/>
      <c r="RQE3" s="240"/>
      <c r="RQF3" s="240"/>
      <c r="RQG3" s="240"/>
      <c r="RQH3" s="240"/>
      <c r="RQI3" s="240"/>
      <c r="RQJ3" s="240"/>
      <c r="RQK3" s="240"/>
      <c r="RQL3" s="240"/>
      <c r="RQM3" s="240"/>
      <c r="RQN3" s="240"/>
      <c r="RQO3" s="240"/>
      <c r="RQP3" s="240"/>
      <c r="RQQ3" s="240"/>
      <c r="RQR3" s="240"/>
      <c r="RQS3" s="240"/>
      <c r="RQT3" s="240"/>
      <c r="RQU3" s="240"/>
      <c r="RQV3" s="240"/>
      <c r="RQW3" s="240"/>
      <c r="RQX3" s="240"/>
      <c r="RQY3" s="240"/>
      <c r="RQZ3" s="240"/>
      <c r="RRA3" s="240"/>
      <c r="RRB3" s="240"/>
      <c r="RRC3" s="240"/>
      <c r="RRD3" s="240"/>
      <c r="RRE3" s="240"/>
      <c r="RRF3" s="240"/>
      <c r="RRG3" s="240"/>
      <c r="RRH3" s="240"/>
      <c r="RRI3" s="240"/>
      <c r="RRJ3" s="240"/>
      <c r="RRK3" s="240"/>
      <c r="RRL3" s="240"/>
      <c r="RRM3" s="240"/>
      <c r="RRN3" s="240"/>
      <c r="RRO3" s="240"/>
      <c r="RRP3" s="240"/>
      <c r="RRQ3" s="240"/>
      <c r="RRR3" s="240"/>
      <c r="RRS3" s="240"/>
      <c r="RRT3" s="240"/>
      <c r="RRU3" s="240"/>
      <c r="RRV3" s="240"/>
      <c r="RRW3" s="240"/>
      <c r="RRX3" s="240"/>
      <c r="RRY3" s="240"/>
      <c r="RRZ3" s="240"/>
      <c r="RSA3" s="240"/>
      <c r="RSB3" s="240"/>
      <c r="RSC3" s="240"/>
      <c r="RSD3" s="240"/>
      <c r="RSE3" s="240"/>
      <c r="RSF3" s="240"/>
      <c r="RSG3" s="240"/>
      <c r="RSH3" s="240"/>
      <c r="RSI3" s="240"/>
      <c r="RSJ3" s="240"/>
      <c r="RSK3" s="240"/>
      <c r="RSL3" s="240"/>
      <c r="RSM3" s="240"/>
      <c r="RSN3" s="240"/>
      <c r="RSO3" s="240"/>
      <c r="RSP3" s="240"/>
      <c r="RSQ3" s="240"/>
      <c r="RSR3" s="240"/>
      <c r="RSS3" s="240"/>
      <c r="RST3" s="240"/>
      <c r="RSU3" s="240"/>
      <c r="RSV3" s="240"/>
      <c r="RSW3" s="240"/>
      <c r="RSX3" s="240"/>
      <c r="RSY3" s="240"/>
      <c r="RSZ3" s="240"/>
      <c r="RTA3" s="240"/>
      <c r="RTB3" s="240"/>
      <c r="RTC3" s="240"/>
      <c r="RTD3" s="240"/>
      <c r="RTE3" s="240"/>
      <c r="RTF3" s="240"/>
      <c r="RTG3" s="240"/>
      <c r="RTH3" s="240"/>
      <c r="RTI3" s="240"/>
      <c r="RTJ3" s="240"/>
      <c r="RTK3" s="240"/>
      <c r="RTL3" s="240"/>
      <c r="RTM3" s="240"/>
      <c r="RTN3" s="240"/>
      <c r="RTO3" s="240"/>
      <c r="RTP3" s="240"/>
      <c r="RTQ3" s="240"/>
      <c r="RTR3" s="240"/>
      <c r="RTS3" s="240"/>
      <c r="RTT3" s="240"/>
      <c r="RTU3" s="240"/>
      <c r="RTV3" s="240"/>
      <c r="RTW3" s="240"/>
      <c r="RTX3" s="240"/>
      <c r="RTY3" s="240"/>
      <c r="RTZ3" s="240"/>
      <c r="RUA3" s="240"/>
      <c r="RUB3" s="240"/>
      <c r="RUC3" s="240"/>
      <c r="RUD3" s="240"/>
      <c r="RUE3" s="240"/>
      <c r="RUF3" s="240"/>
      <c r="RUG3" s="240"/>
      <c r="RUH3" s="240"/>
      <c r="RUI3" s="240"/>
      <c r="RUJ3" s="240"/>
      <c r="RUK3" s="240"/>
      <c r="RUL3" s="240"/>
      <c r="RUM3" s="240"/>
      <c r="RUN3" s="240"/>
      <c r="RUO3" s="240"/>
      <c r="RUP3" s="240"/>
      <c r="RUQ3" s="240"/>
      <c r="RUR3" s="240"/>
      <c r="RUS3" s="240"/>
      <c r="RUT3" s="240"/>
      <c r="RUU3" s="240"/>
      <c r="RUV3" s="240"/>
      <c r="RUW3" s="240"/>
      <c r="RUX3" s="240"/>
      <c r="RUY3" s="240"/>
      <c r="RUZ3" s="240"/>
      <c r="RVA3" s="240"/>
      <c r="RVB3" s="240"/>
      <c r="RVC3" s="240"/>
      <c r="RVD3" s="240"/>
      <c r="RVE3" s="240"/>
      <c r="RVF3" s="240"/>
      <c r="RVG3" s="240"/>
      <c r="RVH3" s="240"/>
      <c r="RVI3" s="240"/>
      <c r="RVJ3" s="240"/>
      <c r="RVK3" s="240"/>
      <c r="RVL3" s="240"/>
      <c r="RVM3" s="240"/>
      <c r="RVN3" s="240"/>
      <c r="RVO3" s="240"/>
      <c r="RVP3" s="240"/>
      <c r="RVQ3" s="240"/>
      <c r="RVR3" s="240"/>
      <c r="RVS3" s="240"/>
      <c r="RVT3" s="240"/>
      <c r="RVU3" s="240"/>
      <c r="RVV3" s="240"/>
      <c r="RVW3" s="240"/>
      <c r="RVX3" s="240"/>
      <c r="RVY3" s="240"/>
      <c r="RVZ3" s="240"/>
      <c r="RWA3" s="240"/>
      <c r="RWB3" s="240"/>
      <c r="RWC3" s="240"/>
      <c r="RWD3" s="240"/>
      <c r="RWE3" s="240"/>
      <c r="RWF3" s="240"/>
      <c r="RWG3" s="240"/>
      <c r="RWH3" s="240"/>
      <c r="RWI3" s="240"/>
      <c r="RWJ3" s="240"/>
      <c r="RWK3" s="240"/>
      <c r="RWL3" s="240"/>
      <c r="RWM3" s="240"/>
      <c r="RWN3" s="240"/>
      <c r="RWO3" s="240"/>
      <c r="RWP3" s="240"/>
      <c r="RWQ3" s="240"/>
      <c r="RWR3" s="240"/>
      <c r="RWS3" s="240"/>
      <c r="RWT3" s="240"/>
      <c r="RWU3" s="240"/>
      <c r="RWV3" s="240"/>
      <c r="RWW3" s="240"/>
      <c r="RWX3" s="240"/>
      <c r="RWY3" s="240"/>
      <c r="RWZ3" s="240"/>
      <c r="RXA3" s="240"/>
      <c r="RXB3" s="240"/>
      <c r="RXC3" s="240"/>
      <c r="RXD3" s="240"/>
      <c r="RXE3" s="240"/>
      <c r="RXF3" s="240"/>
      <c r="RXG3" s="240"/>
      <c r="RXH3" s="240"/>
      <c r="RXI3" s="240"/>
      <c r="RXJ3" s="240"/>
      <c r="RXK3" s="240"/>
      <c r="RXL3" s="240"/>
      <c r="RXM3" s="240"/>
      <c r="RXN3" s="240"/>
      <c r="RXO3" s="240"/>
      <c r="RXP3" s="240"/>
      <c r="RXQ3" s="240"/>
      <c r="RXR3" s="240"/>
      <c r="RXS3" s="240"/>
      <c r="RXT3" s="240"/>
      <c r="RXU3" s="240"/>
      <c r="RXV3" s="240"/>
      <c r="RXW3" s="240"/>
      <c r="RXX3" s="240"/>
      <c r="RXY3" s="240"/>
      <c r="RXZ3" s="240"/>
      <c r="RYA3" s="240"/>
      <c r="RYB3" s="240"/>
      <c r="RYC3" s="240"/>
      <c r="RYD3" s="240"/>
      <c r="RYE3" s="240"/>
      <c r="RYF3" s="240"/>
      <c r="RYG3" s="240"/>
      <c r="RYH3" s="240"/>
      <c r="RYI3" s="240"/>
      <c r="RYJ3" s="240"/>
      <c r="RYK3" s="240"/>
      <c r="RYL3" s="240"/>
      <c r="RYM3" s="240"/>
      <c r="RYN3" s="240"/>
      <c r="RYO3" s="240"/>
      <c r="RYP3" s="240"/>
      <c r="RYQ3" s="240"/>
      <c r="RYR3" s="240"/>
      <c r="RYS3" s="240"/>
      <c r="RYT3" s="240"/>
      <c r="RYU3" s="240"/>
      <c r="RYV3" s="240"/>
      <c r="RYW3" s="240"/>
      <c r="RYX3" s="240"/>
      <c r="RYY3" s="240"/>
      <c r="RYZ3" s="240"/>
      <c r="RZA3" s="240"/>
      <c r="RZB3" s="240"/>
      <c r="RZC3" s="240"/>
      <c r="RZD3" s="240"/>
      <c r="RZE3" s="240"/>
      <c r="RZF3" s="240"/>
      <c r="RZG3" s="240"/>
      <c r="RZH3" s="240"/>
      <c r="RZI3" s="240"/>
      <c r="RZJ3" s="240"/>
      <c r="RZK3" s="240"/>
      <c r="RZL3" s="240"/>
      <c r="RZM3" s="240"/>
      <c r="RZN3" s="240"/>
      <c r="RZO3" s="240"/>
      <c r="RZP3" s="240"/>
      <c r="RZQ3" s="240"/>
      <c r="RZR3" s="240"/>
      <c r="RZS3" s="240"/>
      <c r="RZT3" s="240"/>
      <c r="RZU3" s="240"/>
      <c r="RZV3" s="240"/>
      <c r="RZW3" s="240"/>
      <c r="RZX3" s="240"/>
      <c r="RZY3" s="240"/>
      <c r="RZZ3" s="240"/>
      <c r="SAA3" s="240"/>
      <c r="SAB3" s="240"/>
      <c r="SAC3" s="240"/>
      <c r="SAD3" s="240"/>
      <c r="SAE3" s="240"/>
      <c r="SAF3" s="240"/>
      <c r="SAG3" s="240"/>
      <c r="SAH3" s="240"/>
      <c r="SAI3" s="240"/>
      <c r="SAJ3" s="240"/>
      <c r="SAK3" s="240"/>
      <c r="SAL3" s="240"/>
      <c r="SAM3" s="240"/>
      <c r="SAN3" s="240"/>
      <c r="SAO3" s="240"/>
      <c r="SAP3" s="240"/>
      <c r="SAQ3" s="240"/>
      <c r="SAR3" s="240"/>
      <c r="SAS3" s="240"/>
      <c r="SAT3" s="240"/>
      <c r="SAU3" s="240"/>
      <c r="SAV3" s="240"/>
      <c r="SAW3" s="240"/>
      <c r="SAX3" s="240"/>
      <c r="SAY3" s="240"/>
      <c r="SAZ3" s="240"/>
      <c r="SBA3" s="240"/>
      <c r="SBB3" s="240"/>
      <c r="SBC3" s="240"/>
      <c r="SBD3" s="240"/>
      <c r="SBE3" s="240"/>
      <c r="SBF3" s="240"/>
      <c r="SBG3" s="240"/>
      <c r="SBH3" s="240"/>
      <c r="SBI3" s="240"/>
      <c r="SBJ3" s="240"/>
      <c r="SBK3" s="240"/>
      <c r="SBL3" s="240"/>
      <c r="SBM3" s="240"/>
      <c r="SBN3" s="240"/>
      <c r="SBO3" s="240"/>
      <c r="SBP3" s="240"/>
      <c r="SBQ3" s="240"/>
      <c r="SBR3" s="240"/>
      <c r="SBS3" s="240"/>
      <c r="SBT3" s="240"/>
      <c r="SBU3" s="240"/>
      <c r="SBV3" s="240"/>
      <c r="SBW3" s="240"/>
      <c r="SBX3" s="240"/>
      <c r="SBY3" s="240"/>
      <c r="SBZ3" s="240"/>
      <c r="SCA3" s="240"/>
      <c r="SCB3" s="240"/>
      <c r="SCC3" s="240"/>
      <c r="SCD3" s="240"/>
      <c r="SCE3" s="240"/>
      <c r="SCF3" s="240"/>
      <c r="SCG3" s="240"/>
      <c r="SCH3" s="240"/>
      <c r="SCI3" s="240"/>
      <c r="SCJ3" s="240"/>
      <c r="SCK3" s="240"/>
      <c r="SCL3" s="240"/>
      <c r="SCM3" s="240"/>
      <c r="SCN3" s="240"/>
      <c r="SCO3" s="240"/>
      <c r="SCP3" s="240"/>
      <c r="SCQ3" s="240"/>
      <c r="SCR3" s="240"/>
      <c r="SCS3" s="240"/>
      <c r="SCT3" s="240"/>
      <c r="SCU3" s="240"/>
      <c r="SCV3" s="240"/>
      <c r="SCW3" s="240"/>
      <c r="SCX3" s="240"/>
      <c r="SCY3" s="240"/>
      <c r="SCZ3" s="240"/>
      <c r="SDA3" s="240"/>
      <c r="SDB3" s="240"/>
      <c r="SDC3" s="240"/>
      <c r="SDD3" s="240"/>
      <c r="SDE3" s="240"/>
      <c r="SDF3" s="240"/>
      <c r="SDG3" s="240"/>
      <c r="SDH3" s="240"/>
      <c r="SDI3" s="240"/>
      <c r="SDJ3" s="240"/>
      <c r="SDK3" s="240"/>
      <c r="SDL3" s="240"/>
      <c r="SDM3" s="240"/>
      <c r="SDN3" s="240"/>
      <c r="SDO3" s="240"/>
      <c r="SDP3" s="240"/>
      <c r="SDQ3" s="240"/>
      <c r="SDR3" s="240"/>
      <c r="SDS3" s="240"/>
      <c r="SDT3" s="240"/>
      <c r="SDU3" s="240"/>
      <c r="SDV3" s="240"/>
      <c r="SDW3" s="240"/>
      <c r="SDX3" s="240"/>
      <c r="SDY3" s="240"/>
      <c r="SDZ3" s="240"/>
      <c r="SEA3" s="240"/>
      <c r="SEB3" s="240"/>
      <c r="SEC3" s="240"/>
      <c r="SED3" s="240"/>
      <c r="SEE3" s="240"/>
      <c r="SEF3" s="240"/>
      <c r="SEG3" s="240"/>
      <c r="SEH3" s="240"/>
      <c r="SEI3" s="240"/>
      <c r="SEJ3" s="240"/>
      <c r="SEK3" s="240"/>
      <c r="SEL3" s="240"/>
      <c r="SEM3" s="240"/>
      <c r="SEN3" s="240"/>
      <c r="SEO3" s="240"/>
      <c r="SEP3" s="240"/>
      <c r="SEQ3" s="240"/>
      <c r="SER3" s="240"/>
      <c r="SES3" s="240"/>
      <c r="SET3" s="240"/>
      <c r="SEU3" s="240"/>
      <c r="SEV3" s="240"/>
      <c r="SEW3" s="240"/>
      <c r="SEX3" s="240"/>
      <c r="SEY3" s="240"/>
      <c r="SEZ3" s="240"/>
      <c r="SFA3" s="240"/>
      <c r="SFB3" s="240"/>
      <c r="SFC3" s="240"/>
      <c r="SFD3" s="240"/>
      <c r="SFE3" s="240"/>
      <c r="SFF3" s="240"/>
      <c r="SFG3" s="240"/>
      <c r="SFH3" s="240"/>
      <c r="SFI3" s="240"/>
      <c r="SFJ3" s="240"/>
      <c r="SFK3" s="240"/>
      <c r="SFL3" s="240"/>
      <c r="SFM3" s="240"/>
      <c r="SFN3" s="240"/>
      <c r="SFO3" s="240"/>
      <c r="SFP3" s="240"/>
      <c r="SFQ3" s="240"/>
      <c r="SFR3" s="240"/>
      <c r="SFS3" s="240"/>
      <c r="SFT3" s="240"/>
      <c r="SFU3" s="240"/>
      <c r="SFV3" s="240"/>
      <c r="SFW3" s="240"/>
      <c r="SFX3" s="240"/>
      <c r="SFY3" s="240"/>
      <c r="SFZ3" s="240"/>
      <c r="SGA3" s="240"/>
      <c r="SGB3" s="240"/>
      <c r="SGC3" s="240"/>
      <c r="SGD3" s="240"/>
      <c r="SGE3" s="240"/>
      <c r="SGF3" s="240"/>
      <c r="SGG3" s="240"/>
      <c r="SGH3" s="240"/>
      <c r="SGI3" s="240"/>
      <c r="SGJ3" s="240"/>
      <c r="SGK3" s="240"/>
      <c r="SGL3" s="240"/>
      <c r="SGM3" s="240"/>
      <c r="SGN3" s="240"/>
      <c r="SGO3" s="240"/>
      <c r="SGP3" s="240"/>
      <c r="SGQ3" s="240"/>
      <c r="SGR3" s="240"/>
      <c r="SGS3" s="240"/>
      <c r="SGT3" s="240"/>
      <c r="SGU3" s="240"/>
      <c r="SGV3" s="240"/>
      <c r="SGW3" s="240"/>
      <c r="SGX3" s="240"/>
      <c r="SGY3" s="240"/>
      <c r="SGZ3" s="240"/>
      <c r="SHA3" s="240"/>
      <c r="SHB3" s="240"/>
      <c r="SHC3" s="240"/>
      <c r="SHD3" s="240"/>
      <c r="SHE3" s="240"/>
      <c r="SHF3" s="240"/>
      <c r="SHG3" s="240"/>
      <c r="SHH3" s="240"/>
      <c r="SHI3" s="240"/>
      <c r="SHJ3" s="240"/>
      <c r="SHK3" s="240"/>
      <c r="SHL3" s="240"/>
      <c r="SHM3" s="240"/>
      <c r="SHN3" s="240"/>
      <c r="SHO3" s="240"/>
      <c r="SHP3" s="240"/>
      <c r="SHQ3" s="240"/>
      <c r="SHR3" s="240"/>
      <c r="SHS3" s="240"/>
      <c r="SHT3" s="240"/>
      <c r="SHU3" s="240"/>
      <c r="SHV3" s="240"/>
      <c r="SHW3" s="240"/>
      <c r="SHX3" s="240"/>
      <c r="SHY3" s="240"/>
      <c r="SHZ3" s="240"/>
      <c r="SIA3" s="240"/>
      <c r="SIB3" s="240"/>
      <c r="SIC3" s="240"/>
      <c r="SID3" s="240"/>
      <c r="SIE3" s="240"/>
      <c r="SIF3" s="240"/>
      <c r="SIG3" s="240"/>
      <c r="SIH3" s="240"/>
      <c r="SII3" s="240"/>
      <c r="SIJ3" s="240"/>
      <c r="SIK3" s="240"/>
      <c r="SIL3" s="240"/>
      <c r="SIM3" s="240"/>
      <c r="SIN3" s="240"/>
      <c r="SIO3" s="240"/>
      <c r="SIP3" s="240"/>
      <c r="SIQ3" s="240"/>
      <c r="SIR3" s="240"/>
      <c r="SIS3" s="240"/>
      <c r="SIT3" s="240"/>
      <c r="SIU3" s="240"/>
      <c r="SIV3" s="240"/>
      <c r="SIW3" s="240"/>
      <c r="SIX3" s="240"/>
      <c r="SIY3" s="240"/>
      <c r="SIZ3" s="240"/>
      <c r="SJA3" s="240"/>
      <c r="SJB3" s="240"/>
      <c r="SJC3" s="240"/>
      <c r="SJD3" s="240"/>
      <c r="SJE3" s="240"/>
      <c r="SJF3" s="240"/>
      <c r="SJG3" s="240"/>
      <c r="SJH3" s="240"/>
      <c r="SJI3" s="240"/>
      <c r="SJJ3" s="240"/>
      <c r="SJK3" s="240"/>
      <c r="SJL3" s="240"/>
      <c r="SJM3" s="240"/>
      <c r="SJN3" s="240"/>
      <c r="SJO3" s="240"/>
      <c r="SJP3" s="240"/>
      <c r="SJQ3" s="240"/>
      <c r="SJR3" s="240"/>
      <c r="SJS3" s="240"/>
      <c r="SJT3" s="240"/>
      <c r="SJU3" s="240"/>
      <c r="SJV3" s="240"/>
      <c r="SJW3" s="240"/>
      <c r="SJX3" s="240"/>
      <c r="SJY3" s="240"/>
      <c r="SJZ3" s="240"/>
      <c r="SKA3" s="240"/>
      <c r="SKB3" s="240"/>
      <c r="SKC3" s="240"/>
      <c r="SKD3" s="240"/>
      <c r="SKE3" s="240"/>
      <c r="SKF3" s="240"/>
      <c r="SKG3" s="240"/>
      <c r="SKH3" s="240"/>
      <c r="SKI3" s="240"/>
      <c r="SKJ3" s="240"/>
      <c r="SKK3" s="240"/>
      <c r="SKL3" s="240"/>
      <c r="SKM3" s="240"/>
      <c r="SKN3" s="240"/>
      <c r="SKO3" s="240"/>
      <c r="SKP3" s="240"/>
      <c r="SKQ3" s="240"/>
      <c r="SKR3" s="240"/>
      <c r="SKS3" s="240"/>
      <c r="SKT3" s="240"/>
      <c r="SKU3" s="240"/>
      <c r="SKV3" s="240"/>
      <c r="SKW3" s="240"/>
      <c r="SKX3" s="240"/>
      <c r="SKY3" s="240"/>
      <c r="SKZ3" s="240"/>
      <c r="SLA3" s="240"/>
      <c r="SLB3" s="240"/>
      <c r="SLC3" s="240"/>
      <c r="SLD3" s="240"/>
      <c r="SLE3" s="240"/>
      <c r="SLF3" s="240"/>
      <c r="SLG3" s="240"/>
      <c r="SLH3" s="240"/>
      <c r="SLI3" s="240"/>
      <c r="SLJ3" s="240"/>
      <c r="SLK3" s="240"/>
      <c r="SLL3" s="240"/>
      <c r="SLM3" s="240"/>
      <c r="SLN3" s="240"/>
      <c r="SLO3" s="240"/>
      <c r="SLP3" s="240"/>
      <c r="SLQ3" s="240"/>
      <c r="SLR3" s="240"/>
      <c r="SLS3" s="240"/>
      <c r="SLT3" s="240"/>
      <c r="SLU3" s="240"/>
      <c r="SLV3" s="240"/>
      <c r="SLW3" s="240"/>
      <c r="SLX3" s="240"/>
      <c r="SLY3" s="240"/>
      <c r="SLZ3" s="240"/>
      <c r="SMA3" s="240"/>
      <c r="SMB3" s="240"/>
      <c r="SMC3" s="240"/>
      <c r="SMD3" s="240"/>
      <c r="SME3" s="240"/>
      <c r="SMF3" s="240"/>
      <c r="SMG3" s="240"/>
      <c r="SMH3" s="240"/>
      <c r="SMI3" s="240"/>
      <c r="SMJ3" s="240"/>
      <c r="SMK3" s="240"/>
      <c r="SML3" s="240"/>
      <c r="SMM3" s="240"/>
      <c r="SMN3" s="240"/>
      <c r="SMO3" s="240"/>
      <c r="SMP3" s="240"/>
      <c r="SMQ3" s="240"/>
      <c r="SMR3" s="240"/>
      <c r="SMS3" s="240"/>
      <c r="SMT3" s="240"/>
      <c r="SMU3" s="240"/>
      <c r="SMV3" s="240"/>
      <c r="SMW3" s="240"/>
      <c r="SMX3" s="240"/>
      <c r="SMY3" s="240"/>
      <c r="SMZ3" s="240"/>
      <c r="SNA3" s="240"/>
      <c r="SNB3" s="240"/>
      <c r="SNC3" s="240"/>
      <c r="SND3" s="240"/>
      <c r="SNE3" s="240"/>
      <c r="SNF3" s="240"/>
      <c r="SNG3" s="240"/>
      <c r="SNH3" s="240"/>
      <c r="SNI3" s="240"/>
      <c r="SNJ3" s="240"/>
      <c r="SNK3" s="240"/>
      <c r="SNL3" s="240"/>
      <c r="SNM3" s="240"/>
      <c r="SNN3" s="240"/>
      <c r="SNO3" s="240"/>
      <c r="SNP3" s="240"/>
      <c r="SNQ3" s="240"/>
      <c r="SNR3" s="240"/>
      <c r="SNS3" s="240"/>
      <c r="SNT3" s="240"/>
      <c r="SNU3" s="240"/>
      <c r="SNV3" s="240"/>
      <c r="SNW3" s="240"/>
      <c r="SNX3" s="240"/>
      <c r="SNY3" s="240"/>
      <c r="SNZ3" s="240"/>
      <c r="SOA3" s="240"/>
      <c r="SOB3" s="240"/>
      <c r="SOC3" s="240"/>
      <c r="SOD3" s="240"/>
      <c r="SOE3" s="240"/>
      <c r="SOF3" s="240"/>
      <c r="SOG3" s="240"/>
      <c r="SOH3" s="240"/>
      <c r="SOI3" s="240"/>
      <c r="SOJ3" s="240"/>
      <c r="SOK3" s="240"/>
      <c r="SOL3" s="240"/>
      <c r="SOM3" s="240"/>
      <c r="SON3" s="240"/>
      <c r="SOO3" s="240"/>
      <c r="SOP3" s="240"/>
      <c r="SOQ3" s="240"/>
      <c r="SOR3" s="240"/>
      <c r="SOS3" s="240"/>
      <c r="SOT3" s="240"/>
      <c r="SOU3" s="240"/>
      <c r="SOV3" s="240"/>
      <c r="SOW3" s="240"/>
      <c r="SOX3" s="240"/>
      <c r="SOY3" s="240"/>
      <c r="SOZ3" s="240"/>
      <c r="SPA3" s="240"/>
      <c r="SPB3" s="240"/>
      <c r="SPC3" s="240"/>
      <c r="SPD3" s="240"/>
      <c r="SPE3" s="240"/>
      <c r="SPF3" s="240"/>
      <c r="SPG3" s="240"/>
      <c r="SPH3" s="240"/>
      <c r="SPI3" s="240"/>
      <c r="SPJ3" s="240"/>
      <c r="SPK3" s="240"/>
      <c r="SPL3" s="240"/>
      <c r="SPM3" s="240"/>
      <c r="SPN3" s="240"/>
      <c r="SPO3" s="240"/>
      <c r="SPP3" s="240"/>
      <c r="SPQ3" s="240"/>
      <c r="SPR3" s="240"/>
      <c r="SPS3" s="240"/>
      <c r="SPT3" s="240"/>
      <c r="SPU3" s="240"/>
      <c r="SPV3" s="240"/>
      <c r="SPW3" s="240"/>
      <c r="SPX3" s="240"/>
      <c r="SPY3" s="240"/>
      <c r="SPZ3" s="240"/>
      <c r="SQA3" s="240"/>
      <c r="SQB3" s="240"/>
      <c r="SQC3" s="240"/>
      <c r="SQD3" s="240"/>
      <c r="SQE3" s="240"/>
      <c r="SQF3" s="240"/>
      <c r="SQG3" s="240"/>
      <c r="SQH3" s="240"/>
      <c r="SQI3" s="240"/>
      <c r="SQJ3" s="240"/>
      <c r="SQK3" s="240"/>
      <c r="SQL3" s="240"/>
      <c r="SQM3" s="240"/>
      <c r="SQN3" s="240"/>
      <c r="SQO3" s="240"/>
      <c r="SQP3" s="240"/>
      <c r="SQQ3" s="240"/>
      <c r="SQR3" s="240"/>
      <c r="SQS3" s="240"/>
      <c r="SQT3" s="240"/>
      <c r="SQU3" s="240"/>
      <c r="SQV3" s="240"/>
      <c r="SQW3" s="240"/>
      <c r="SQX3" s="240"/>
      <c r="SQY3" s="240"/>
      <c r="SQZ3" s="240"/>
      <c r="SRA3" s="240"/>
      <c r="SRB3" s="240"/>
      <c r="SRC3" s="240"/>
      <c r="SRD3" s="240"/>
      <c r="SRE3" s="240"/>
      <c r="SRF3" s="240"/>
      <c r="SRG3" s="240"/>
      <c r="SRH3" s="240"/>
      <c r="SRI3" s="240"/>
      <c r="SRJ3" s="240"/>
      <c r="SRK3" s="240"/>
      <c r="SRL3" s="240"/>
      <c r="SRM3" s="240"/>
      <c r="SRN3" s="240"/>
      <c r="SRO3" s="240"/>
      <c r="SRP3" s="240"/>
      <c r="SRQ3" s="240"/>
      <c r="SRR3" s="240"/>
      <c r="SRS3" s="240"/>
      <c r="SRT3" s="240"/>
      <c r="SRU3" s="240"/>
      <c r="SRV3" s="240"/>
      <c r="SRW3" s="240"/>
      <c r="SRX3" s="240"/>
      <c r="SRY3" s="240"/>
      <c r="SRZ3" s="240"/>
      <c r="SSA3" s="240"/>
      <c r="SSB3" s="240"/>
      <c r="SSC3" s="240"/>
      <c r="SSD3" s="240"/>
      <c r="SSE3" s="240"/>
      <c r="SSF3" s="240"/>
      <c r="SSG3" s="240"/>
      <c r="SSH3" s="240"/>
      <c r="SSI3" s="240"/>
      <c r="SSJ3" s="240"/>
      <c r="SSK3" s="240"/>
      <c r="SSL3" s="240"/>
      <c r="SSM3" s="240"/>
      <c r="SSN3" s="240"/>
      <c r="SSO3" s="240"/>
      <c r="SSP3" s="240"/>
      <c r="SSQ3" s="240"/>
      <c r="SSR3" s="240"/>
      <c r="SSS3" s="240"/>
      <c r="SST3" s="240"/>
      <c r="SSU3" s="240"/>
      <c r="SSV3" s="240"/>
      <c r="SSW3" s="240"/>
      <c r="SSX3" s="240"/>
      <c r="SSY3" s="240"/>
      <c r="SSZ3" s="240"/>
      <c r="STA3" s="240"/>
      <c r="STB3" s="240"/>
      <c r="STC3" s="240"/>
      <c r="STD3" s="240"/>
      <c r="STE3" s="240"/>
      <c r="STF3" s="240"/>
      <c r="STG3" s="240"/>
      <c r="STH3" s="240"/>
      <c r="STI3" s="240"/>
      <c r="STJ3" s="240"/>
      <c r="STK3" s="240"/>
      <c r="STL3" s="240"/>
      <c r="STM3" s="240"/>
      <c r="STN3" s="240"/>
      <c r="STO3" s="240"/>
      <c r="STP3" s="240"/>
      <c r="STQ3" s="240"/>
      <c r="STR3" s="240"/>
      <c r="STS3" s="240"/>
      <c r="STT3" s="240"/>
      <c r="STU3" s="240"/>
      <c r="STV3" s="240"/>
      <c r="STW3" s="240"/>
      <c r="STX3" s="240"/>
      <c r="STY3" s="240"/>
      <c r="STZ3" s="240"/>
      <c r="SUA3" s="240"/>
      <c r="SUB3" s="240"/>
      <c r="SUC3" s="240"/>
      <c r="SUD3" s="240"/>
      <c r="SUE3" s="240"/>
      <c r="SUF3" s="240"/>
      <c r="SUG3" s="240"/>
      <c r="SUH3" s="240"/>
      <c r="SUI3" s="240"/>
      <c r="SUJ3" s="240"/>
      <c r="SUK3" s="240"/>
      <c r="SUL3" s="240"/>
      <c r="SUM3" s="240"/>
      <c r="SUN3" s="240"/>
      <c r="SUO3" s="240"/>
      <c r="SUP3" s="240"/>
      <c r="SUQ3" s="240"/>
      <c r="SUR3" s="240"/>
      <c r="SUS3" s="240"/>
      <c r="SUT3" s="240"/>
      <c r="SUU3" s="240"/>
      <c r="SUV3" s="240"/>
      <c r="SUW3" s="240"/>
      <c r="SUX3" s="240"/>
      <c r="SUY3" s="240"/>
      <c r="SUZ3" s="240"/>
      <c r="SVA3" s="240"/>
      <c r="SVB3" s="240"/>
      <c r="SVC3" s="240"/>
      <c r="SVD3" s="240"/>
      <c r="SVE3" s="240"/>
      <c r="SVF3" s="240"/>
      <c r="SVG3" s="240"/>
      <c r="SVH3" s="240"/>
      <c r="SVI3" s="240"/>
      <c r="SVJ3" s="240"/>
      <c r="SVK3" s="240"/>
      <c r="SVL3" s="240"/>
      <c r="SVM3" s="240"/>
      <c r="SVN3" s="240"/>
      <c r="SVO3" s="240"/>
      <c r="SVP3" s="240"/>
      <c r="SVQ3" s="240"/>
      <c r="SVR3" s="240"/>
      <c r="SVS3" s="240"/>
      <c r="SVT3" s="240"/>
      <c r="SVU3" s="240"/>
      <c r="SVV3" s="240"/>
      <c r="SVW3" s="240"/>
      <c r="SVX3" s="240"/>
      <c r="SVY3" s="240"/>
      <c r="SVZ3" s="240"/>
      <c r="SWA3" s="240"/>
      <c r="SWB3" s="240"/>
      <c r="SWC3" s="240"/>
      <c r="SWD3" s="240"/>
      <c r="SWE3" s="240"/>
      <c r="SWF3" s="240"/>
      <c r="SWG3" s="240"/>
      <c r="SWH3" s="240"/>
      <c r="SWI3" s="240"/>
      <c r="SWJ3" s="240"/>
      <c r="SWK3" s="240"/>
      <c r="SWL3" s="240"/>
      <c r="SWM3" s="240"/>
      <c r="SWN3" s="240"/>
      <c r="SWO3" s="240"/>
      <c r="SWP3" s="240"/>
      <c r="SWQ3" s="240"/>
      <c r="SWR3" s="240"/>
      <c r="SWS3" s="240"/>
      <c r="SWT3" s="240"/>
      <c r="SWU3" s="240"/>
      <c r="SWV3" s="240"/>
      <c r="SWW3" s="240"/>
      <c r="SWX3" s="240"/>
      <c r="SWY3" s="240"/>
      <c r="SWZ3" s="240"/>
      <c r="SXA3" s="240"/>
      <c r="SXB3" s="240"/>
      <c r="SXC3" s="240"/>
      <c r="SXD3" s="240"/>
      <c r="SXE3" s="240"/>
      <c r="SXF3" s="240"/>
      <c r="SXG3" s="240"/>
      <c r="SXH3" s="240"/>
      <c r="SXI3" s="240"/>
      <c r="SXJ3" s="240"/>
      <c r="SXK3" s="240"/>
      <c r="SXL3" s="240"/>
      <c r="SXM3" s="240"/>
      <c r="SXN3" s="240"/>
      <c r="SXO3" s="240"/>
      <c r="SXP3" s="240"/>
      <c r="SXQ3" s="240"/>
      <c r="SXR3" s="240"/>
      <c r="SXS3" s="240"/>
      <c r="SXT3" s="240"/>
      <c r="SXU3" s="240"/>
      <c r="SXV3" s="240"/>
      <c r="SXW3" s="240"/>
      <c r="SXX3" s="240"/>
      <c r="SXY3" s="240"/>
      <c r="SXZ3" s="240"/>
      <c r="SYA3" s="240"/>
      <c r="SYB3" s="240"/>
      <c r="SYC3" s="240"/>
      <c r="SYD3" s="240"/>
      <c r="SYE3" s="240"/>
      <c r="SYF3" s="240"/>
      <c r="SYG3" s="240"/>
      <c r="SYH3" s="240"/>
      <c r="SYI3" s="240"/>
      <c r="SYJ3" s="240"/>
      <c r="SYK3" s="240"/>
      <c r="SYL3" s="240"/>
      <c r="SYM3" s="240"/>
      <c r="SYN3" s="240"/>
      <c r="SYO3" s="240"/>
      <c r="SYP3" s="240"/>
      <c r="SYQ3" s="240"/>
      <c r="SYR3" s="240"/>
      <c r="SYS3" s="240"/>
      <c r="SYT3" s="240"/>
      <c r="SYU3" s="240"/>
      <c r="SYV3" s="240"/>
      <c r="SYW3" s="240"/>
      <c r="SYX3" s="240"/>
      <c r="SYY3" s="240"/>
      <c r="SYZ3" s="240"/>
      <c r="SZA3" s="240"/>
      <c r="SZB3" s="240"/>
      <c r="SZC3" s="240"/>
      <c r="SZD3" s="240"/>
      <c r="SZE3" s="240"/>
      <c r="SZF3" s="240"/>
      <c r="SZG3" s="240"/>
      <c r="SZH3" s="240"/>
      <c r="SZI3" s="240"/>
      <c r="SZJ3" s="240"/>
      <c r="SZK3" s="240"/>
      <c r="SZL3" s="240"/>
      <c r="SZM3" s="240"/>
      <c r="SZN3" s="240"/>
      <c r="SZO3" s="240"/>
      <c r="SZP3" s="240"/>
      <c r="SZQ3" s="240"/>
      <c r="SZR3" s="240"/>
      <c r="SZS3" s="240"/>
      <c r="SZT3" s="240"/>
      <c r="SZU3" s="240"/>
      <c r="SZV3" s="240"/>
      <c r="SZW3" s="240"/>
      <c r="SZX3" s="240"/>
      <c r="SZY3" s="240"/>
      <c r="SZZ3" s="240"/>
      <c r="TAA3" s="240"/>
      <c r="TAB3" s="240"/>
      <c r="TAC3" s="240"/>
      <c r="TAD3" s="240"/>
      <c r="TAE3" s="240"/>
      <c r="TAF3" s="240"/>
      <c r="TAG3" s="240"/>
      <c r="TAH3" s="240"/>
      <c r="TAI3" s="240"/>
      <c r="TAJ3" s="240"/>
      <c r="TAK3" s="240"/>
      <c r="TAL3" s="240"/>
      <c r="TAM3" s="240"/>
      <c r="TAN3" s="240"/>
      <c r="TAO3" s="240"/>
      <c r="TAP3" s="240"/>
      <c r="TAQ3" s="240"/>
      <c r="TAR3" s="240"/>
      <c r="TAS3" s="240"/>
      <c r="TAT3" s="240"/>
      <c r="TAU3" s="240"/>
      <c r="TAV3" s="240"/>
      <c r="TAW3" s="240"/>
      <c r="TAX3" s="240"/>
      <c r="TAY3" s="240"/>
      <c r="TAZ3" s="240"/>
      <c r="TBA3" s="240"/>
      <c r="TBB3" s="240"/>
      <c r="TBC3" s="240"/>
      <c r="TBD3" s="240"/>
      <c r="TBE3" s="240"/>
      <c r="TBF3" s="240"/>
      <c r="TBG3" s="240"/>
      <c r="TBH3" s="240"/>
      <c r="TBI3" s="240"/>
      <c r="TBJ3" s="240"/>
      <c r="TBK3" s="240"/>
      <c r="TBL3" s="240"/>
      <c r="TBM3" s="240"/>
      <c r="TBN3" s="240"/>
      <c r="TBO3" s="240"/>
      <c r="TBP3" s="240"/>
      <c r="TBQ3" s="240"/>
      <c r="TBR3" s="240"/>
      <c r="TBS3" s="240"/>
      <c r="TBT3" s="240"/>
      <c r="TBU3" s="240"/>
      <c r="TBV3" s="240"/>
      <c r="TBW3" s="240"/>
      <c r="TBX3" s="240"/>
      <c r="TBY3" s="240"/>
      <c r="TBZ3" s="240"/>
      <c r="TCA3" s="240"/>
      <c r="TCB3" s="240"/>
      <c r="TCC3" s="240"/>
      <c r="TCD3" s="240"/>
      <c r="TCE3" s="240"/>
      <c r="TCF3" s="240"/>
      <c r="TCG3" s="240"/>
      <c r="TCH3" s="240"/>
      <c r="TCI3" s="240"/>
      <c r="TCJ3" s="240"/>
      <c r="TCK3" s="240"/>
      <c r="TCL3" s="240"/>
      <c r="TCM3" s="240"/>
      <c r="TCN3" s="240"/>
      <c r="TCO3" s="240"/>
      <c r="TCP3" s="240"/>
      <c r="TCQ3" s="240"/>
      <c r="TCR3" s="240"/>
      <c r="TCS3" s="240"/>
      <c r="TCT3" s="240"/>
      <c r="TCU3" s="240"/>
      <c r="TCV3" s="240"/>
      <c r="TCW3" s="240"/>
      <c r="TCX3" s="240"/>
      <c r="TCY3" s="240"/>
      <c r="TCZ3" s="240"/>
      <c r="TDA3" s="240"/>
      <c r="TDB3" s="240"/>
      <c r="TDC3" s="240"/>
      <c r="TDD3" s="240"/>
      <c r="TDE3" s="240"/>
      <c r="TDF3" s="240"/>
      <c r="TDG3" s="240"/>
      <c r="TDH3" s="240"/>
      <c r="TDI3" s="240"/>
      <c r="TDJ3" s="240"/>
      <c r="TDK3" s="240"/>
      <c r="TDL3" s="240"/>
      <c r="TDM3" s="240"/>
      <c r="TDN3" s="240"/>
      <c r="TDO3" s="240"/>
      <c r="TDP3" s="240"/>
      <c r="TDQ3" s="240"/>
      <c r="TDR3" s="240"/>
      <c r="TDS3" s="240"/>
      <c r="TDT3" s="240"/>
      <c r="TDU3" s="240"/>
      <c r="TDV3" s="240"/>
      <c r="TDW3" s="240"/>
      <c r="TDX3" s="240"/>
      <c r="TDY3" s="240"/>
      <c r="TDZ3" s="240"/>
      <c r="TEA3" s="240"/>
      <c r="TEB3" s="240"/>
      <c r="TEC3" s="240"/>
      <c r="TED3" s="240"/>
      <c r="TEE3" s="240"/>
      <c r="TEF3" s="240"/>
      <c r="TEG3" s="240"/>
      <c r="TEH3" s="240"/>
      <c r="TEI3" s="240"/>
      <c r="TEJ3" s="240"/>
      <c r="TEK3" s="240"/>
      <c r="TEL3" s="240"/>
      <c r="TEM3" s="240"/>
      <c r="TEN3" s="240"/>
      <c r="TEO3" s="240"/>
      <c r="TEP3" s="240"/>
      <c r="TEQ3" s="240"/>
      <c r="TER3" s="240"/>
      <c r="TES3" s="240"/>
      <c r="TET3" s="240"/>
      <c r="TEU3" s="240"/>
      <c r="TEV3" s="240"/>
      <c r="TEW3" s="240"/>
      <c r="TEX3" s="240"/>
      <c r="TEY3" s="240"/>
      <c r="TEZ3" s="240"/>
      <c r="TFA3" s="240"/>
      <c r="TFB3" s="240"/>
      <c r="TFC3" s="240"/>
      <c r="TFD3" s="240"/>
      <c r="TFE3" s="240"/>
      <c r="TFF3" s="240"/>
      <c r="TFG3" s="240"/>
      <c r="TFH3" s="240"/>
      <c r="TFI3" s="240"/>
      <c r="TFJ3" s="240"/>
      <c r="TFK3" s="240"/>
      <c r="TFL3" s="240"/>
      <c r="TFM3" s="240"/>
      <c r="TFN3" s="240"/>
      <c r="TFO3" s="240"/>
      <c r="TFP3" s="240"/>
      <c r="TFQ3" s="240"/>
      <c r="TFR3" s="240"/>
      <c r="TFS3" s="240"/>
      <c r="TFT3" s="240"/>
      <c r="TFU3" s="240"/>
      <c r="TFV3" s="240"/>
      <c r="TFW3" s="240"/>
      <c r="TFX3" s="240"/>
      <c r="TFY3" s="240"/>
      <c r="TFZ3" s="240"/>
      <c r="TGA3" s="240"/>
      <c r="TGB3" s="240"/>
      <c r="TGC3" s="240"/>
      <c r="TGD3" s="240"/>
      <c r="TGE3" s="240"/>
      <c r="TGF3" s="240"/>
      <c r="TGG3" s="240"/>
      <c r="TGH3" s="240"/>
      <c r="TGI3" s="240"/>
      <c r="TGJ3" s="240"/>
      <c r="TGK3" s="240"/>
      <c r="TGL3" s="240"/>
      <c r="TGM3" s="240"/>
      <c r="TGN3" s="240"/>
      <c r="TGO3" s="240"/>
      <c r="TGP3" s="240"/>
      <c r="TGQ3" s="240"/>
      <c r="TGR3" s="240"/>
      <c r="TGS3" s="240"/>
      <c r="TGT3" s="240"/>
      <c r="TGU3" s="240"/>
      <c r="TGV3" s="240"/>
      <c r="TGW3" s="240"/>
      <c r="TGX3" s="240"/>
      <c r="TGY3" s="240"/>
      <c r="TGZ3" s="240"/>
      <c r="THA3" s="240"/>
      <c r="THB3" s="240"/>
      <c r="THC3" s="240"/>
      <c r="THD3" s="240"/>
      <c r="THE3" s="240"/>
      <c r="THF3" s="240"/>
      <c r="THG3" s="240"/>
      <c r="THH3" s="240"/>
      <c r="THI3" s="240"/>
      <c r="THJ3" s="240"/>
      <c r="THK3" s="240"/>
      <c r="THL3" s="240"/>
      <c r="THM3" s="240"/>
      <c r="THN3" s="240"/>
      <c r="THO3" s="240"/>
      <c r="THP3" s="240"/>
      <c r="THQ3" s="240"/>
      <c r="THR3" s="240"/>
      <c r="THS3" s="240"/>
      <c r="THT3" s="240"/>
      <c r="THU3" s="240"/>
      <c r="THV3" s="240"/>
      <c r="THW3" s="240"/>
      <c r="THX3" s="240"/>
      <c r="THY3" s="240"/>
      <c r="THZ3" s="240"/>
      <c r="TIA3" s="240"/>
      <c r="TIB3" s="240"/>
      <c r="TIC3" s="240"/>
      <c r="TID3" s="240"/>
      <c r="TIE3" s="240"/>
      <c r="TIF3" s="240"/>
      <c r="TIG3" s="240"/>
      <c r="TIH3" s="240"/>
      <c r="TII3" s="240"/>
      <c r="TIJ3" s="240"/>
      <c r="TIK3" s="240"/>
      <c r="TIL3" s="240"/>
      <c r="TIM3" s="240"/>
      <c r="TIN3" s="240"/>
      <c r="TIO3" s="240"/>
      <c r="TIP3" s="240"/>
      <c r="TIQ3" s="240"/>
      <c r="TIR3" s="240"/>
      <c r="TIS3" s="240"/>
      <c r="TIT3" s="240"/>
      <c r="TIU3" s="240"/>
      <c r="TIV3" s="240"/>
      <c r="TIW3" s="240"/>
      <c r="TIX3" s="240"/>
      <c r="TIY3" s="240"/>
      <c r="TIZ3" s="240"/>
      <c r="TJA3" s="240"/>
      <c r="TJB3" s="240"/>
      <c r="TJC3" s="240"/>
      <c r="TJD3" s="240"/>
      <c r="TJE3" s="240"/>
      <c r="TJF3" s="240"/>
      <c r="TJG3" s="240"/>
      <c r="TJH3" s="240"/>
      <c r="TJI3" s="240"/>
      <c r="TJJ3" s="240"/>
      <c r="TJK3" s="240"/>
      <c r="TJL3" s="240"/>
      <c r="TJM3" s="240"/>
      <c r="TJN3" s="240"/>
      <c r="TJO3" s="240"/>
      <c r="TJP3" s="240"/>
      <c r="TJQ3" s="240"/>
      <c r="TJR3" s="240"/>
      <c r="TJS3" s="240"/>
      <c r="TJT3" s="240"/>
      <c r="TJU3" s="240"/>
      <c r="TJV3" s="240"/>
      <c r="TJW3" s="240"/>
      <c r="TJX3" s="240"/>
      <c r="TJY3" s="240"/>
      <c r="TJZ3" s="240"/>
      <c r="TKA3" s="240"/>
      <c r="TKB3" s="240"/>
      <c r="TKC3" s="240"/>
      <c r="TKD3" s="240"/>
      <c r="TKE3" s="240"/>
      <c r="TKF3" s="240"/>
      <c r="TKG3" s="240"/>
      <c r="TKH3" s="240"/>
      <c r="TKI3" s="240"/>
      <c r="TKJ3" s="240"/>
      <c r="TKK3" s="240"/>
      <c r="TKL3" s="240"/>
      <c r="TKM3" s="240"/>
      <c r="TKN3" s="240"/>
      <c r="TKO3" s="240"/>
      <c r="TKP3" s="240"/>
      <c r="TKQ3" s="240"/>
      <c r="TKR3" s="240"/>
      <c r="TKS3" s="240"/>
      <c r="TKT3" s="240"/>
      <c r="TKU3" s="240"/>
      <c r="TKV3" s="240"/>
      <c r="TKW3" s="240"/>
      <c r="TKX3" s="240"/>
      <c r="TKY3" s="240"/>
      <c r="TKZ3" s="240"/>
      <c r="TLA3" s="240"/>
      <c r="TLB3" s="240"/>
      <c r="TLC3" s="240"/>
      <c r="TLD3" s="240"/>
      <c r="TLE3" s="240"/>
      <c r="TLF3" s="240"/>
      <c r="TLG3" s="240"/>
      <c r="TLH3" s="240"/>
      <c r="TLI3" s="240"/>
      <c r="TLJ3" s="240"/>
      <c r="TLK3" s="240"/>
      <c r="TLL3" s="240"/>
      <c r="TLM3" s="240"/>
      <c r="TLN3" s="240"/>
      <c r="TLO3" s="240"/>
      <c r="TLP3" s="240"/>
      <c r="TLQ3" s="240"/>
      <c r="TLR3" s="240"/>
      <c r="TLS3" s="240"/>
      <c r="TLT3" s="240"/>
      <c r="TLU3" s="240"/>
      <c r="TLV3" s="240"/>
      <c r="TLW3" s="240"/>
      <c r="TLX3" s="240"/>
      <c r="TLY3" s="240"/>
      <c r="TLZ3" s="240"/>
      <c r="TMA3" s="240"/>
      <c r="TMB3" s="240"/>
      <c r="TMC3" s="240"/>
      <c r="TMD3" s="240"/>
      <c r="TME3" s="240"/>
      <c r="TMF3" s="240"/>
      <c r="TMG3" s="240"/>
      <c r="TMH3" s="240"/>
      <c r="TMI3" s="240"/>
      <c r="TMJ3" s="240"/>
      <c r="TMK3" s="240"/>
      <c r="TML3" s="240"/>
      <c r="TMM3" s="240"/>
      <c r="TMN3" s="240"/>
      <c r="TMO3" s="240"/>
      <c r="TMP3" s="240"/>
      <c r="TMQ3" s="240"/>
      <c r="TMR3" s="240"/>
      <c r="TMS3" s="240"/>
      <c r="TMT3" s="240"/>
      <c r="TMU3" s="240"/>
      <c r="TMV3" s="240"/>
      <c r="TMW3" s="240"/>
      <c r="TMX3" s="240"/>
      <c r="TMY3" s="240"/>
      <c r="TMZ3" s="240"/>
      <c r="TNA3" s="240"/>
      <c r="TNB3" s="240"/>
      <c r="TNC3" s="240"/>
      <c r="TND3" s="240"/>
      <c r="TNE3" s="240"/>
      <c r="TNF3" s="240"/>
      <c r="TNG3" s="240"/>
      <c r="TNH3" s="240"/>
      <c r="TNI3" s="240"/>
      <c r="TNJ3" s="240"/>
      <c r="TNK3" s="240"/>
      <c r="TNL3" s="240"/>
      <c r="TNM3" s="240"/>
      <c r="TNN3" s="240"/>
      <c r="TNO3" s="240"/>
      <c r="TNP3" s="240"/>
      <c r="TNQ3" s="240"/>
      <c r="TNR3" s="240"/>
      <c r="TNS3" s="240"/>
      <c r="TNT3" s="240"/>
      <c r="TNU3" s="240"/>
      <c r="TNV3" s="240"/>
      <c r="TNW3" s="240"/>
      <c r="TNX3" s="240"/>
      <c r="TNY3" s="240"/>
      <c r="TNZ3" s="240"/>
      <c r="TOA3" s="240"/>
      <c r="TOB3" s="240"/>
      <c r="TOC3" s="240"/>
      <c r="TOD3" s="240"/>
      <c r="TOE3" s="240"/>
      <c r="TOF3" s="240"/>
      <c r="TOG3" s="240"/>
      <c r="TOH3" s="240"/>
      <c r="TOI3" s="240"/>
      <c r="TOJ3" s="240"/>
      <c r="TOK3" s="240"/>
      <c r="TOL3" s="240"/>
      <c r="TOM3" s="240"/>
      <c r="TON3" s="240"/>
      <c r="TOO3" s="240"/>
      <c r="TOP3" s="240"/>
      <c r="TOQ3" s="240"/>
      <c r="TOR3" s="240"/>
      <c r="TOS3" s="240"/>
      <c r="TOT3" s="240"/>
      <c r="TOU3" s="240"/>
      <c r="TOV3" s="240"/>
      <c r="TOW3" s="240"/>
      <c r="TOX3" s="240"/>
      <c r="TOY3" s="240"/>
      <c r="TOZ3" s="240"/>
      <c r="TPA3" s="240"/>
      <c r="TPB3" s="240"/>
      <c r="TPC3" s="240"/>
      <c r="TPD3" s="240"/>
      <c r="TPE3" s="240"/>
      <c r="TPF3" s="240"/>
      <c r="TPG3" s="240"/>
      <c r="TPH3" s="240"/>
      <c r="TPI3" s="240"/>
      <c r="TPJ3" s="240"/>
      <c r="TPK3" s="240"/>
      <c r="TPL3" s="240"/>
      <c r="TPM3" s="240"/>
      <c r="TPN3" s="240"/>
      <c r="TPO3" s="240"/>
      <c r="TPP3" s="240"/>
      <c r="TPQ3" s="240"/>
      <c r="TPR3" s="240"/>
      <c r="TPS3" s="240"/>
      <c r="TPT3" s="240"/>
      <c r="TPU3" s="240"/>
      <c r="TPV3" s="240"/>
      <c r="TPW3" s="240"/>
      <c r="TPX3" s="240"/>
      <c r="TPY3" s="240"/>
      <c r="TPZ3" s="240"/>
      <c r="TQA3" s="240"/>
      <c r="TQB3" s="240"/>
      <c r="TQC3" s="240"/>
      <c r="TQD3" s="240"/>
      <c r="TQE3" s="240"/>
      <c r="TQF3" s="240"/>
      <c r="TQG3" s="240"/>
      <c r="TQH3" s="240"/>
      <c r="TQI3" s="240"/>
      <c r="TQJ3" s="240"/>
      <c r="TQK3" s="240"/>
      <c r="TQL3" s="240"/>
      <c r="TQM3" s="240"/>
      <c r="TQN3" s="240"/>
      <c r="TQO3" s="240"/>
      <c r="TQP3" s="240"/>
      <c r="TQQ3" s="240"/>
      <c r="TQR3" s="240"/>
      <c r="TQS3" s="240"/>
      <c r="TQT3" s="240"/>
      <c r="TQU3" s="240"/>
      <c r="TQV3" s="240"/>
      <c r="TQW3" s="240"/>
      <c r="TQX3" s="240"/>
      <c r="TQY3" s="240"/>
      <c r="TQZ3" s="240"/>
      <c r="TRA3" s="240"/>
      <c r="TRB3" s="240"/>
      <c r="TRC3" s="240"/>
      <c r="TRD3" s="240"/>
      <c r="TRE3" s="240"/>
      <c r="TRF3" s="240"/>
      <c r="TRG3" s="240"/>
      <c r="TRH3" s="240"/>
      <c r="TRI3" s="240"/>
      <c r="TRJ3" s="240"/>
      <c r="TRK3" s="240"/>
      <c r="TRL3" s="240"/>
      <c r="TRM3" s="240"/>
      <c r="TRN3" s="240"/>
      <c r="TRO3" s="240"/>
      <c r="TRP3" s="240"/>
      <c r="TRQ3" s="240"/>
      <c r="TRR3" s="240"/>
      <c r="TRS3" s="240"/>
      <c r="TRT3" s="240"/>
      <c r="TRU3" s="240"/>
      <c r="TRV3" s="240"/>
      <c r="TRW3" s="240"/>
      <c r="TRX3" s="240"/>
      <c r="TRY3" s="240"/>
      <c r="TRZ3" s="240"/>
      <c r="TSA3" s="240"/>
      <c r="TSB3" s="240"/>
      <c r="TSC3" s="240"/>
      <c r="TSD3" s="240"/>
      <c r="TSE3" s="240"/>
      <c r="TSF3" s="240"/>
      <c r="TSG3" s="240"/>
      <c r="TSH3" s="240"/>
      <c r="TSI3" s="240"/>
      <c r="TSJ3" s="240"/>
      <c r="TSK3" s="240"/>
      <c r="TSL3" s="240"/>
      <c r="TSM3" s="240"/>
      <c r="TSN3" s="240"/>
      <c r="TSO3" s="240"/>
      <c r="TSP3" s="240"/>
      <c r="TSQ3" s="240"/>
      <c r="TSR3" s="240"/>
      <c r="TSS3" s="240"/>
      <c r="TST3" s="240"/>
      <c r="TSU3" s="240"/>
      <c r="TSV3" s="240"/>
      <c r="TSW3" s="240"/>
      <c r="TSX3" s="240"/>
      <c r="TSY3" s="240"/>
      <c r="TSZ3" s="240"/>
      <c r="TTA3" s="240"/>
      <c r="TTB3" s="240"/>
      <c r="TTC3" s="240"/>
      <c r="TTD3" s="240"/>
      <c r="TTE3" s="240"/>
      <c r="TTF3" s="240"/>
      <c r="TTG3" s="240"/>
      <c r="TTH3" s="240"/>
      <c r="TTI3" s="240"/>
      <c r="TTJ3" s="240"/>
      <c r="TTK3" s="240"/>
      <c r="TTL3" s="240"/>
      <c r="TTM3" s="240"/>
      <c r="TTN3" s="240"/>
      <c r="TTO3" s="240"/>
      <c r="TTP3" s="240"/>
      <c r="TTQ3" s="240"/>
      <c r="TTR3" s="240"/>
      <c r="TTS3" s="240"/>
      <c r="TTT3" s="240"/>
      <c r="TTU3" s="240"/>
      <c r="TTV3" s="240"/>
      <c r="TTW3" s="240"/>
      <c r="TTX3" s="240"/>
      <c r="TTY3" s="240"/>
      <c r="TTZ3" s="240"/>
      <c r="TUA3" s="240"/>
      <c r="TUB3" s="240"/>
      <c r="TUC3" s="240"/>
      <c r="TUD3" s="240"/>
      <c r="TUE3" s="240"/>
      <c r="TUF3" s="240"/>
      <c r="TUG3" s="240"/>
      <c r="TUH3" s="240"/>
      <c r="TUI3" s="240"/>
      <c r="TUJ3" s="240"/>
      <c r="TUK3" s="240"/>
      <c r="TUL3" s="240"/>
      <c r="TUM3" s="240"/>
      <c r="TUN3" s="240"/>
      <c r="TUO3" s="240"/>
      <c r="TUP3" s="240"/>
      <c r="TUQ3" s="240"/>
      <c r="TUR3" s="240"/>
      <c r="TUS3" s="240"/>
      <c r="TUT3" s="240"/>
      <c r="TUU3" s="240"/>
      <c r="TUV3" s="240"/>
      <c r="TUW3" s="240"/>
      <c r="TUX3" s="240"/>
      <c r="TUY3" s="240"/>
      <c r="TUZ3" s="240"/>
      <c r="TVA3" s="240"/>
      <c r="TVB3" s="240"/>
      <c r="TVC3" s="240"/>
      <c r="TVD3" s="240"/>
      <c r="TVE3" s="240"/>
      <c r="TVF3" s="240"/>
      <c r="TVG3" s="240"/>
      <c r="TVH3" s="240"/>
      <c r="TVI3" s="240"/>
      <c r="TVJ3" s="240"/>
      <c r="TVK3" s="240"/>
      <c r="TVL3" s="240"/>
      <c r="TVM3" s="240"/>
      <c r="TVN3" s="240"/>
      <c r="TVO3" s="240"/>
      <c r="TVP3" s="240"/>
      <c r="TVQ3" s="240"/>
      <c r="TVR3" s="240"/>
      <c r="TVS3" s="240"/>
      <c r="TVT3" s="240"/>
      <c r="TVU3" s="240"/>
      <c r="TVV3" s="240"/>
      <c r="TVW3" s="240"/>
      <c r="TVX3" s="240"/>
      <c r="TVY3" s="240"/>
      <c r="TVZ3" s="240"/>
      <c r="TWA3" s="240"/>
      <c r="TWB3" s="240"/>
      <c r="TWC3" s="240"/>
      <c r="TWD3" s="240"/>
      <c r="TWE3" s="240"/>
      <c r="TWF3" s="240"/>
      <c r="TWG3" s="240"/>
      <c r="TWH3" s="240"/>
      <c r="TWI3" s="240"/>
      <c r="TWJ3" s="240"/>
      <c r="TWK3" s="240"/>
      <c r="TWL3" s="240"/>
      <c r="TWM3" s="240"/>
      <c r="TWN3" s="240"/>
      <c r="TWO3" s="240"/>
      <c r="TWP3" s="240"/>
      <c r="TWQ3" s="240"/>
      <c r="TWR3" s="240"/>
      <c r="TWS3" s="240"/>
      <c r="TWT3" s="240"/>
      <c r="TWU3" s="240"/>
      <c r="TWV3" s="240"/>
      <c r="TWW3" s="240"/>
      <c r="TWX3" s="240"/>
      <c r="TWY3" s="240"/>
      <c r="TWZ3" s="240"/>
      <c r="TXA3" s="240"/>
      <c r="TXB3" s="240"/>
      <c r="TXC3" s="240"/>
      <c r="TXD3" s="240"/>
      <c r="TXE3" s="240"/>
      <c r="TXF3" s="240"/>
      <c r="TXG3" s="240"/>
      <c r="TXH3" s="240"/>
      <c r="TXI3" s="240"/>
      <c r="TXJ3" s="240"/>
      <c r="TXK3" s="240"/>
      <c r="TXL3" s="240"/>
      <c r="TXM3" s="240"/>
      <c r="TXN3" s="240"/>
      <c r="TXO3" s="240"/>
      <c r="TXP3" s="240"/>
      <c r="TXQ3" s="240"/>
      <c r="TXR3" s="240"/>
      <c r="TXS3" s="240"/>
      <c r="TXT3" s="240"/>
      <c r="TXU3" s="240"/>
      <c r="TXV3" s="240"/>
      <c r="TXW3" s="240"/>
      <c r="TXX3" s="240"/>
      <c r="TXY3" s="240"/>
      <c r="TXZ3" s="240"/>
      <c r="TYA3" s="240"/>
      <c r="TYB3" s="240"/>
      <c r="TYC3" s="240"/>
      <c r="TYD3" s="240"/>
      <c r="TYE3" s="240"/>
      <c r="TYF3" s="240"/>
      <c r="TYG3" s="240"/>
      <c r="TYH3" s="240"/>
      <c r="TYI3" s="240"/>
      <c r="TYJ3" s="240"/>
      <c r="TYK3" s="240"/>
      <c r="TYL3" s="240"/>
      <c r="TYM3" s="240"/>
      <c r="TYN3" s="240"/>
      <c r="TYO3" s="240"/>
      <c r="TYP3" s="240"/>
      <c r="TYQ3" s="240"/>
      <c r="TYR3" s="240"/>
      <c r="TYS3" s="240"/>
      <c r="TYT3" s="240"/>
      <c r="TYU3" s="240"/>
      <c r="TYV3" s="240"/>
      <c r="TYW3" s="240"/>
      <c r="TYX3" s="240"/>
      <c r="TYY3" s="240"/>
      <c r="TYZ3" s="240"/>
      <c r="TZA3" s="240"/>
      <c r="TZB3" s="240"/>
      <c r="TZC3" s="240"/>
      <c r="TZD3" s="240"/>
      <c r="TZE3" s="240"/>
      <c r="TZF3" s="240"/>
      <c r="TZG3" s="240"/>
      <c r="TZH3" s="240"/>
      <c r="TZI3" s="240"/>
      <c r="TZJ3" s="240"/>
      <c r="TZK3" s="240"/>
      <c r="TZL3" s="240"/>
      <c r="TZM3" s="240"/>
      <c r="TZN3" s="240"/>
      <c r="TZO3" s="240"/>
      <c r="TZP3" s="240"/>
      <c r="TZQ3" s="240"/>
      <c r="TZR3" s="240"/>
      <c r="TZS3" s="240"/>
      <c r="TZT3" s="240"/>
      <c r="TZU3" s="240"/>
      <c r="TZV3" s="240"/>
      <c r="TZW3" s="240"/>
      <c r="TZX3" s="240"/>
      <c r="TZY3" s="240"/>
      <c r="TZZ3" s="240"/>
      <c r="UAA3" s="240"/>
      <c r="UAB3" s="240"/>
      <c r="UAC3" s="240"/>
      <c r="UAD3" s="240"/>
      <c r="UAE3" s="240"/>
      <c r="UAF3" s="240"/>
      <c r="UAG3" s="240"/>
      <c r="UAH3" s="240"/>
      <c r="UAI3" s="240"/>
      <c r="UAJ3" s="240"/>
      <c r="UAK3" s="240"/>
      <c r="UAL3" s="240"/>
      <c r="UAM3" s="240"/>
      <c r="UAN3" s="240"/>
      <c r="UAO3" s="240"/>
      <c r="UAP3" s="240"/>
      <c r="UAQ3" s="240"/>
      <c r="UAR3" s="240"/>
      <c r="UAS3" s="240"/>
      <c r="UAT3" s="240"/>
      <c r="UAU3" s="240"/>
      <c r="UAV3" s="240"/>
      <c r="UAW3" s="240"/>
      <c r="UAX3" s="240"/>
      <c r="UAY3" s="240"/>
      <c r="UAZ3" s="240"/>
      <c r="UBA3" s="240"/>
      <c r="UBB3" s="240"/>
      <c r="UBC3" s="240"/>
      <c r="UBD3" s="240"/>
      <c r="UBE3" s="240"/>
      <c r="UBF3" s="240"/>
      <c r="UBG3" s="240"/>
      <c r="UBH3" s="240"/>
      <c r="UBI3" s="240"/>
      <c r="UBJ3" s="240"/>
      <c r="UBK3" s="240"/>
      <c r="UBL3" s="240"/>
      <c r="UBM3" s="240"/>
      <c r="UBN3" s="240"/>
      <c r="UBO3" s="240"/>
      <c r="UBP3" s="240"/>
      <c r="UBQ3" s="240"/>
      <c r="UBR3" s="240"/>
      <c r="UBS3" s="240"/>
      <c r="UBT3" s="240"/>
      <c r="UBU3" s="240"/>
      <c r="UBV3" s="240"/>
      <c r="UBW3" s="240"/>
      <c r="UBX3" s="240"/>
      <c r="UBY3" s="240"/>
      <c r="UBZ3" s="240"/>
      <c r="UCA3" s="240"/>
      <c r="UCB3" s="240"/>
      <c r="UCC3" s="240"/>
      <c r="UCD3" s="240"/>
      <c r="UCE3" s="240"/>
      <c r="UCF3" s="240"/>
      <c r="UCG3" s="240"/>
      <c r="UCH3" s="240"/>
      <c r="UCI3" s="240"/>
      <c r="UCJ3" s="240"/>
      <c r="UCK3" s="240"/>
      <c r="UCL3" s="240"/>
      <c r="UCM3" s="240"/>
      <c r="UCN3" s="240"/>
      <c r="UCO3" s="240"/>
      <c r="UCP3" s="240"/>
      <c r="UCQ3" s="240"/>
      <c r="UCR3" s="240"/>
      <c r="UCS3" s="240"/>
      <c r="UCT3" s="240"/>
      <c r="UCU3" s="240"/>
      <c r="UCV3" s="240"/>
      <c r="UCW3" s="240"/>
      <c r="UCX3" s="240"/>
      <c r="UCY3" s="240"/>
      <c r="UCZ3" s="240"/>
      <c r="UDA3" s="240"/>
      <c r="UDB3" s="240"/>
      <c r="UDC3" s="240"/>
      <c r="UDD3" s="240"/>
      <c r="UDE3" s="240"/>
      <c r="UDF3" s="240"/>
      <c r="UDG3" s="240"/>
      <c r="UDH3" s="240"/>
      <c r="UDI3" s="240"/>
      <c r="UDJ3" s="240"/>
      <c r="UDK3" s="240"/>
      <c r="UDL3" s="240"/>
      <c r="UDM3" s="240"/>
      <c r="UDN3" s="240"/>
      <c r="UDO3" s="240"/>
      <c r="UDP3" s="240"/>
      <c r="UDQ3" s="240"/>
      <c r="UDR3" s="240"/>
      <c r="UDS3" s="240"/>
      <c r="UDT3" s="240"/>
      <c r="UDU3" s="240"/>
      <c r="UDV3" s="240"/>
      <c r="UDW3" s="240"/>
      <c r="UDX3" s="240"/>
      <c r="UDY3" s="240"/>
      <c r="UDZ3" s="240"/>
      <c r="UEA3" s="240"/>
      <c r="UEB3" s="240"/>
      <c r="UEC3" s="240"/>
      <c r="UED3" s="240"/>
      <c r="UEE3" s="240"/>
      <c r="UEF3" s="240"/>
      <c r="UEG3" s="240"/>
      <c r="UEH3" s="240"/>
      <c r="UEI3" s="240"/>
      <c r="UEJ3" s="240"/>
      <c r="UEK3" s="240"/>
      <c r="UEL3" s="240"/>
      <c r="UEM3" s="240"/>
      <c r="UEN3" s="240"/>
      <c r="UEO3" s="240"/>
      <c r="UEP3" s="240"/>
      <c r="UEQ3" s="240"/>
      <c r="UER3" s="240"/>
      <c r="UES3" s="240"/>
      <c r="UET3" s="240"/>
      <c r="UEU3" s="240"/>
      <c r="UEV3" s="240"/>
      <c r="UEW3" s="240"/>
      <c r="UEX3" s="240"/>
      <c r="UEY3" s="240"/>
      <c r="UEZ3" s="240"/>
      <c r="UFA3" s="240"/>
      <c r="UFB3" s="240"/>
      <c r="UFC3" s="240"/>
      <c r="UFD3" s="240"/>
      <c r="UFE3" s="240"/>
      <c r="UFF3" s="240"/>
      <c r="UFG3" s="240"/>
      <c r="UFH3" s="240"/>
      <c r="UFI3" s="240"/>
      <c r="UFJ3" s="240"/>
      <c r="UFK3" s="240"/>
      <c r="UFL3" s="240"/>
      <c r="UFM3" s="240"/>
      <c r="UFN3" s="240"/>
      <c r="UFO3" s="240"/>
      <c r="UFP3" s="240"/>
      <c r="UFQ3" s="240"/>
      <c r="UFR3" s="240"/>
      <c r="UFS3" s="240"/>
      <c r="UFT3" s="240"/>
      <c r="UFU3" s="240"/>
      <c r="UFV3" s="240"/>
      <c r="UFW3" s="240"/>
      <c r="UFX3" s="240"/>
      <c r="UFY3" s="240"/>
      <c r="UFZ3" s="240"/>
      <c r="UGA3" s="240"/>
      <c r="UGB3" s="240"/>
      <c r="UGC3" s="240"/>
      <c r="UGD3" s="240"/>
      <c r="UGE3" s="240"/>
      <c r="UGF3" s="240"/>
      <c r="UGG3" s="240"/>
      <c r="UGH3" s="240"/>
      <c r="UGI3" s="240"/>
      <c r="UGJ3" s="240"/>
      <c r="UGK3" s="240"/>
      <c r="UGL3" s="240"/>
      <c r="UGM3" s="240"/>
      <c r="UGN3" s="240"/>
      <c r="UGO3" s="240"/>
      <c r="UGP3" s="240"/>
      <c r="UGQ3" s="240"/>
      <c r="UGR3" s="240"/>
      <c r="UGS3" s="240"/>
      <c r="UGT3" s="240"/>
      <c r="UGU3" s="240"/>
      <c r="UGV3" s="240"/>
      <c r="UGW3" s="240"/>
      <c r="UGX3" s="240"/>
      <c r="UGY3" s="240"/>
      <c r="UGZ3" s="240"/>
      <c r="UHA3" s="240"/>
      <c r="UHB3" s="240"/>
      <c r="UHC3" s="240"/>
      <c r="UHD3" s="240"/>
      <c r="UHE3" s="240"/>
      <c r="UHF3" s="240"/>
      <c r="UHG3" s="240"/>
      <c r="UHH3" s="240"/>
      <c r="UHI3" s="240"/>
      <c r="UHJ3" s="240"/>
      <c r="UHK3" s="240"/>
      <c r="UHL3" s="240"/>
      <c r="UHM3" s="240"/>
      <c r="UHN3" s="240"/>
      <c r="UHO3" s="240"/>
      <c r="UHP3" s="240"/>
      <c r="UHQ3" s="240"/>
      <c r="UHR3" s="240"/>
      <c r="UHS3" s="240"/>
      <c r="UHT3" s="240"/>
      <c r="UHU3" s="240"/>
      <c r="UHV3" s="240"/>
      <c r="UHW3" s="240"/>
      <c r="UHX3" s="240"/>
      <c r="UHY3" s="240"/>
      <c r="UHZ3" s="240"/>
      <c r="UIA3" s="240"/>
      <c r="UIB3" s="240"/>
      <c r="UIC3" s="240"/>
      <c r="UID3" s="240"/>
      <c r="UIE3" s="240"/>
      <c r="UIF3" s="240"/>
      <c r="UIG3" s="240"/>
      <c r="UIH3" s="240"/>
      <c r="UII3" s="240"/>
      <c r="UIJ3" s="240"/>
      <c r="UIK3" s="240"/>
      <c r="UIL3" s="240"/>
      <c r="UIM3" s="240"/>
      <c r="UIN3" s="240"/>
      <c r="UIO3" s="240"/>
      <c r="UIP3" s="240"/>
      <c r="UIQ3" s="240"/>
      <c r="UIR3" s="240"/>
      <c r="UIS3" s="240"/>
      <c r="UIT3" s="240"/>
      <c r="UIU3" s="240"/>
      <c r="UIV3" s="240"/>
      <c r="UIW3" s="240"/>
      <c r="UIX3" s="240"/>
      <c r="UIY3" s="240"/>
      <c r="UIZ3" s="240"/>
      <c r="UJA3" s="240"/>
      <c r="UJB3" s="240"/>
      <c r="UJC3" s="240"/>
      <c r="UJD3" s="240"/>
      <c r="UJE3" s="240"/>
      <c r="UJF3" s="240"/>
      <c r="UJG3" s="240"/>
      <c r="UJH3" s="240"/>
      <c r="UJI3" s="240"/>
      <c r="UJJ3" s="240"/>
      <c r="UJK3" s="240"/>
      <c r="UJL3" s="240"/>
      <c r="UJM3" s="240"/>
      <c r="UJN3" s="240"/>
      <c r="UJO3" s="240"/>
      <c r="UJP3" s="240"/>
      <c r="UJQ3" s="240"/>
      <c r="UJR3" s="240"/>
      <c r="UJS3" s="240"/>
      <c r="UJT3" s="240"/>
      <c r="UJU3" s="240"/>
      <c r="UJV3" s="240"/>
      <c r="UJW3" s="240"/>
      <c r="UJX3" s="240"/>
      <c r="UJY3" s="240"/>
      <c r="UJZ3" s="240"/>
      <c r="UKA3" s="240"/>
      <c r="UKB3" s="240"/>
      <c r="UKC3" s="240"/>
      <c r="UKD3" s="240"/>
      <c r="UKE3" s="240"/>
      <c r="UKF3" s="240"/>
      <c r="UKG3" s="240"/>
      <c r="UKH3" s="240"/>
      <c r="UKI3" s="240"/>
      <c r="UKJ3" s="240"/>
      <c r="UKK3" s="240"/>
      <c r="UKL3" s="240"/>
      <c r="UKM3" s="240"/>
      <c r="UKN3" s="240"/>
      <c r="UKO3" s="240"/>
      <c r="UKP3" s="240"/>
      <c r="UKQ3" s="240"/>
      <c r="UKR3" s="240"/>
      <c r="UKS3" s="240"/>
      <c r="UKT3" s="240"/>
      <c r="UKU3" s="240"/>
      <c r="UKV3" s="240"/>
      <c r="UKW3" s="240"/>
      <c r="UKX3" s="240"/>
      <c r="UKY3" s="240"/>
      <c r="UKZ3" s="240"/>
      <c r="ULA3" s="240"/>
      <c r="ULB3" s="240"/>
      <c r="ULC3" s="240"/>
      <c r="ULD3" s="240"/>
      <c r="ULE3" s="240"/>
      <c r="ULF3" s="240"/>
      <c r="ULG3" s="240"/>
      <c r="ULH3" s="240"/>
      <c r="ULI3" s="240"/>
      <c r="ULJ3" s="240"/>
      <c r="ULK3" s="240"/>
      <c r="ULL3" s="240"/>
      <c r="ULM3" s="240"/>
      <c r="ULN3" s="240"/>
      <c r="ULO3" s="240"/>
      <c r="ULP3" s="240"/>
      <c r="ULQ3" s="240"/>
      <c r="ULR3" s="240"/>
      <c r="ULS3" s="240"/>
      <c r="ULT3" s="240"/>
      <c r="ULU3" s="240"/>
      <c r="ULV3" s="240"/>
      <c r="ULW3" s="240"/>
      <c r="ULX3" s="240"/>
      <c r="ULY3" s="240"/>
      <c r="ULZ3" s="240"/>
      <c r="UMA3" s="240"/>
      <c r="UMB3" s="240"/>
      <c r="UMC3" s="240"/>
      <c r="UMD3" s="240"/>
      <c r="UME3" s="240"/>
      <c r="UMF3" s="240"/>
      <c r="UMG3" s="240"/>
      <c r="UMH3" s="240"/>
      <c r="UMI3" s="240"/>
      <c r="UMJ3" s="240"/>
      <c r="UMK3" s="240"/>
      <c r="UML3" s="240"/>
      <c r="UMM3" s="240"/>
      <c r="UMN3" s="240"/>
      <c r="UMO3" s="240"/>
      <c r="UMP3" s="240"/>
      <c r="UMQ3" s="240"/>
      <c r="UMR3" s="240"/>
      <c r="UMS3" s="240"/>
      <c r="UMT3" s="240"/>
      <c r="UMU3" s="240"/>
      <c r="UMV3" s="240"/>
      <c r="UMW3" s="240"/>
      <c r="UMX3" s="240"/>
      <c r="UMY3" s="240"/>
      <c r="UMZ3" s="240"/>
      <c r="UNA3" s="240"/>
      <c r="UNB3" s="240"/>
      <c r="UNC3" s="240"/>
      <c r="UND3" s="240"/>
      <c r="UNE3" s="240"/>
      <c r="UNF3" s="240"/>
      <c r="UNG3" s="240"/>
      <c r="UNH3" s="240"/>
      <c r="UNI3" s="240"/>
      <c r="UNJ3" s="240"/>
      <c r="UNK3" s="240"/>
      <c r="UNL3" s="240"/>
      <c r="UNM3" s="240"/>
      <c r="UNN3" s="240"/>
      <c r="UNO3" s="240"/>
      <c r="UNP3" s="240"/>
      <c r="UNQ3" s="240"/>
      <c r="UNR3" s="240"/>
      <c r="UNS3" s="240"/>
      <c r="UNT3" s="240"/>
      <c r="UNU3" s="240"/>
      <c r="UNV3" s="240"/>
      <c r="UNW3" s="240"/>
      <c r="UNX3" s="240"/>
      <c r="UNY3" s="240"/>
      <c r="UNZ3" s="240"/>
      <c r="UOA3" s="240"/>
      <c r="UOB3" s="240"/>
      <c r="UOC3" s="240"/>
      <c r="UOD3" s="240"/>
      <c r="UOE3" s="240"/>
      <c r="UOF3" s="240"/>
      <c r="UOG3" s="240"/>
      <c r="UOH3" s="240"/>
      <c r="UOI3" s="240"/>
      <c r="UOJ3" s="240"/>
      <c r="UOK3" s="240"/>
      <c r="UOL3" s="240"/>
      <c r="UOM3" s="240"/>
      <c r="UON3" s="240"/>
      <c r="UOO3" s="240"/>
      <c r="UOP3" s="240"/>
      <c r="UOQ3" s="240"/>
      <c r="UOR3" s="240"/>
      <c r="UOS3" s="240"/>
      <c r="UOT3" s="240"/>
      <c r="UOU3" s="240"/>
      <c r="UOV3" s="240"/>
      <c r="UOW3" s="240"/>
      <c r="UOX3" s="240"/>
      <c r="UOY3" s="240"/>
      <c r="UOZ3" s="240"/>
      <c r="UPA3" s="240"/>
      <c r="UPB3" s="240"/>
      <c r="UPC3" s="240"/>
      <c r="UPD3" s="240"/>
      <c r="UPE3" s="240"/>
      <c r="UPF3" s="240"/>
      <c r="UPG3" s="240"/>
      <c r="UPH3" s="240"/>
      <c r="UPI3" s="240"/>
      <c r="UPJ3" s="240"/>
      <c r="UPK3" s="240"/>
      <c r="UPL3" s="240"/>
      <c r="UPM3" s="240"/>
      <c r="UPN3" s="240"/>
      <c r="UPO3" s="240"/>
      <c r="UPP3" s="240"/>
      <c r="UPQ3" s="240"/>
      <c r="UPR3" s="240"/>
      <c r="UPS3" s="240"/>
      <c r="UPT3" s="240"/>
      <c r="UPU3" s="240"/>
      <c r="UPV3" s="240"/>
      <c r="UPW3" s="240"/>
      <c r="UPX3" s="240"/>
      <c r="UPY3" s="240"/>
      <c r="UPZ3" s="240"/>
      <c r="UQA3" s="240"/>
      <c r="UQB3" s="240"/>
      <c r="UQC3" s="240"/>
      <c r="UQD3" s="240"/>
      <c r="UQE3" s="240"/>
      <c r="UQF3" s="240"/>
      <c r="UQG3" s="240"/>
      <c r="UQH3" s="240"/>
      <c r="UQI3" s="240"/>
      <c r="UQJ3" s="240"/>
      <c r="UQK3" s="240"/>
      <c r="UQL3" s="240"/>
      <c r="UQM3" s="240"/>
      <c r="UQN3" s="240"/>
      <c r="UQO3" s="240"/>
      <c r="UQP3" s="240"/>
      <c r="UQQ3" s="240"/>
      <c r="UQR3" s="240"/>
      <c r="UQS3" s="240"/>
      <c r="UQT3" s="240"/>
      <c r="UQU3" s="240"/>
      <c r="UQV3" s="240"/>
      <c r="UQW3" s="240"/>
      <c r="UQX3" s="240"/>
      <c r="UQY3" s="240"/>
      <c r="UQZ3" s="240"/>
      <c r="URA3" s="240"/>
      <c r="URB3" s="240"/>
      <c r="URC3" s="240"/>
      <c r="URD3" s="240"/>
      <c r="URE3" s="240"/>
      <c r="URF3" s="240"/>
      <c r="URG3" s="240"/>
      <c r="URH3" s="240"/>
      <c r="URI3" s="240"/>
      <c r="URJ3" s="240"/>
      <c r="URK3" s="240"/>
      <c r="URL3" s="240"/>
      <c r="URM3" s="240"/>
      <c r="URN3" s="240"/>
      <c r="URO3" s="240"/>
      <c r="URP3" s="240"/>
      <c r="URQ3" s="240"/>
      <c r="URR3" s="240"/>
      <c r="URS3" s="240"/>
      <c r="URT3" s="240"/>
      <c r="URU3" s="240"/>
      <c r="URV3" s="240"/>
      <c r="URW3" s="240"/>
      <c r="URX3" s="240"/>
      <c r="URY3" s="240"/>
      <c r="URZ3" s="240"/>
      <c r="USA3" s="240"/>
      <c r="USB3" s="240"/>
      <c r="USC3" s="240"/>
      <c r="USD3" s="240"/>
      <c r="USE3" s="240"/>
      <c r="USF3" s="240"/>
      <c r="USG3" s="240"/>
      <c r="USH3" s="240"/>
      <c r="USI3" s="240"/>
      <c r="USJ3" s="240"/>
      <c r="USK3" s="240"/>
      <c r="USL3" s="240"/>
      <c r="USM3" s="240"/>
      <c r="USN3" s="240"/>
      <c r="USO3" s="240"/>
      <c r="USP3" s="240"/>
      <c r="USQ3" s="240"/>
      <c r="USR3" s="240"/>
      <c r="USS3" s="240"/>
      <c r="UST3" s="240"/>
      <c r="USU3" s="240"/>
      <c r="USV3" s="240"/>
      <c r="USW3" s="240"/>
      <c r="USX3" s="240"/>
      <c r="USY3" s="240"/>
      <c r="USZ3" s="240"/>
      <c r="UTA3" s="240"/>
      <c r="UTB3" s="240"/>
      <c r="UTC3" s="240"/>
      <c r="UTD3" s="240"/>
      <c r="UTE3" s="240"/>
      <c r="UTF3" s="240"/>
      <c r="UTG3" s="240"/>
      <c r="UTH3" s="240"/>
      <c r="UTI3" s="240"/>
      <c r="UTJ3" s="240"/>
      <c r="UTK3" s="240"/>
      <c r="UTL3" s="240"/>
      <c r="UTM3" s="240"/>
      <c r="UTN3" s="240"/>
      <c r="UTO3" s="240"/>
      <c r="UTP3" s="240"/>
      <c r="UTQ3" s="240"/>
      <c r="UTR3" s="240"/>
      <c r="UTS3" s="240"/>
      <c r="UTT3" s="240"/>
      <c r="UTU3" s="240"/>
      <c r="UTV3" s="240"/>
      <c r="UTW3" s="240"/>
      <c r="UTX3" s="240"/>
      <c r="UTY3" s="240"/>
      <c r="UTZ3" s="240"/>
      <c r="UUA3" s="240"/>
      <c r="UUB3" s="240"/>
      <c r="UUC3" s="240"/>
      <c r="UUD3" s="240"/>
      <c r="UUE3" s="240"/>
      <c r="UUF3" s="240"/>
      <c r="UUG3" s="240"/>
      <c r="UUH3" s="240"/>
      <c r="UUI3" s="240"/>
      <c r="UUJ3" s="240"/>
      <c r="UUK3" s="240"/>
      <c r="UUL3" s="240"/>
      <c r="UUM3" s="240"/>
      <c r="UUN3" s="240"/>
      <c r="UUO3" s="240"/>
      <c r="UUP3" s="240"/>
      <c r="UUQ3" s="240"/>
      <c r="UUR3" s="240"/>
      <c r="UUS3" s="240"/>
      <c r="UUT3" s="240"/>
      <c r="UUU3" s="240"/>
      <c r="UUV3" s="240"/>
      <c r="UUW3" s="240"/>
      <c r="UUX3" s="240"/>
      <c r="UUY3" s="240"/>
      <c r="UUZ3" s="240"/>
      <c r="UVA3" s="240"/>
      <c r="UVB3" s="240"/>
      <c r="UVC3" s="240"/>
      <c r="UVD3" s="240"/>
      <c r="UVE3" s="240"/>
      <c r="UVF3" s="240"/>
      <c r="UVG3" s="240"/>
      <c r="UVH3" s="240"/>
      <c r="UVI3" s="240"/>
      <c r="UVJ3" s="240"/>
      <c r="UVK3" s="240"/>
      <c r="UVL3" s="240"/>
      <c r="UVM3" s="240"/>
      <c r="UVN3" s="240"/>
      <c r="UVO3" s="240"/>
      <c r="UVP3" s="240"/>
      <c r="UVQ3" s="240"/>
      <c r="UVR3" s="240"/>
      <c r="UVS3" s="240"/>
      <c r="UVT3" s="240"/>
      <c r="UVU3" s="240"/>
      <c r="UVV3" s="240"/>
      <c r="UVW3" s="240"/>
      <c r="UVX3" s="240"/>
      <c r="UVY3" s="240"/>
      <c r="UVZ3" s="240"/>
      <c r="UWA3" s="240"/>
      <c r="UWB3" s="240"/>
      <c r="UWC3" s="240"/>
      <c r="UWD3" s="240"/>
      <c r="UWE3" s="240"/>
      <c r="UWF3" s="240"/>
      <c r="UWG3" s="240"/>
      <c r="UWH3" s="240"/>
      <c r="UWI3" s="240"/>
      <c r="UWJ3" s="240"/>
      <c r="UWK3" s="240"/>
      <c r="UWL3" s="240"/>
      <c r="UWM3" s="240"/>
      <c r="UWN3" s="240"/>
      <c r="UWO3" s="240"/>
      <c r="UWP3" s="240"/>
      <c r="UWQ3" s="240"/>
      <c r="UWR3" s="240"/>
      <c r="UWS3" s="240"/>
      <c r="UWT3" s="240"/>
      <c r="UWU3" s="240"/>
      <c r="UWV3" s="240"/>
      <c r="UWW3" s="240"/>
      <c r="UWX3" s="240"/>
      <c r="UWY3" s="240"/>
      <c r="UWZ3" s="240"/>
      <c r="UXA3" s="240"/>
      <c r="UXB3" s="240"/>
      <c r="UXC3" s="240"/>
      <c r="UXD3" s="240"/>
      <c r="UXE3" s="240"/>
      <c r="UXF3" s="240"/>
      <c r="UXG3" s="240"/>
      <c r="UXH3" s="240"/>
      <c r="UXI3" s="240"/>
      <c r="UXJ3" s="240"/>
      <c r="UXK3" s="240"/>
      <c r="UXL3" s="240"/>
      <c r="UXM3" s="240"/>
      <c r="UXN3" s="240"/>
      <c r="UXO3" s="240"/>
      <c r="UXP3" s="240"/>
      <c r="UXQ3" s="240"/>
      <c r="UXR3" s="240"/>
      <c r="UXS3" s="240"/>
      <c r="UXT3" s="240"/>
      <c r="UXU3" s="240"/>
      <c r="UXV3" s="240"/>
      <c r="UXW3" s="240"/>
      <c r="UXX3" s="240"/>
      <c r="UXY3" s="240"/>
      <c r="UXZ3" s="240"/>
      <c r="UYA3" s="240"/>
      <c r="UYB3" s="240"/>
      <c r="UYC3" s="240"/>
      <c r="UYD3" s="240"/>
      <c r="UYE3" s="240"/>
      <c r="UYF3" s="240"/>
      <c r="UYG3" s="240"/>
      <c r="UYH3" s="240"/>
      <c r="UYI3" s="240"/>
      <c r="UYJ3" s="240"/>
      <c r="UYK3" s="240"/>
      <c r="UYL3" s="240"/>
      <c r="UYM3" s="240"/>
      <c r="UYN3" s="240"/>
      <c r="UYO3" s="240"/>
      <c r="UYP3" s="240"/>
      <c r="UYQ3" s="240"/>
      <c r="UYR3" s="240"/>
      <c r="UYS3" s="240"/>
      <c r="UYT3" s="240"/>
      <c r="UYU3" s="240"/>
      <c r="UYV3" s="240"/>
      <c r="UYW3" s="240"/>
      <c r="UYX3" s="240"/>
      <c r="UYY3" s="240"/>
      <c r="UYZ3" s="240"/>
      <c r="UZA3" s="240"/>
      <c r="UZB3" s="240"/>
      <c r="UZC3" s="240"/>
      <c r="UZD3" s="240"/>
      <c r="UZE3" s="240"/>
      <c r="UZF3" s="240"/>
      <c r="UZG3" s="240"/>
      <c r="UZH3" s="240"/>
      <c r="UZI3" s="240"/>
      <c r="UZJ3" s="240"/>
      <c r="UZK3" s="240"/>
      <c r="UZL3" s="240"/>
      <c r="UZM3" s="240"/>
      <c r="UZN3" s="240"/>
      <c r="UZO3" s="240"/>
      <c r="UZP3" s="240"/>
      <c r="UZQ3" s="240"/>
      <c r="UZR3" s="240"/>
      <c r="UZS3" s="240"/>
      <c r="UZT3" s="240"/>
      <c r="UZU3" s="240"/>
      <c r="UZV3" s="240"/>
      <c r="UZW3" s="240"/>
      <c r="UZX3" s="240"/>
      <c r="UZY3" s="240"/>
      <c r="UZZ3" s="240"/>
      <c r="VAA3" s="240"/>
      <c r="VAB3" s="240"/>
      <c r="VAC3" s="240"/>
      <c r="VAD3" s="240"/>
      <c r="VAE3" s="240"/>
      <c r="VAF3" s="240"/>
      <c r="VAG3" s="240"/>
      <c r="VAH3" s="240"/>
      <c r="VAI3" s="240"/>
      <c r="VAJ3" s="240"/>
      <c r="VAK3" s="240"/>
      <c r="VAL3" s="240"/>
      <c r="VAM3" s="240"/>
      <c r="VAN3" s="240"/>
      <c r="VAO3" s="240"/>
      <c r="VAP3" s="240"/>
      <c r="VAQ3" s="240"/>
      <c r="VAR3" s="240"/>
      <c r="VAS3" s="240"/>
      <c r="VAT3" s="240"/>
      <c r="VAU3" s="240"/>
      <c r="VAV3" s="240"/>
      <c r="VAW3" s="240"/>
      <c r="VAX3" s="240"/>
      <c r="VAY3" s="240"/>
      <c r="VAZ3" s="240"/>
      <c r="VBA3" s="240"/>
      <c r="VBB3" s="240"/>
      <c r="VBC3" s="240"/>
      <c r="VBD3" s="240"/>
      <c r="VBE3" s="240"/>
      <c r="VBF3" s="240"/>
      <c r="VBG3" s="240"/>
      <c r="VBH3" s="240"/>
      <c r="VBI3" s="240"/>
      <c r="VBJ3" s="240"/>
      <c r="VBK3" s="240"/>
      <c r="VBL3" s="240"/>
      <c r="VBM3" s="240"/>
      <c r="VBN3" s="240"/>
      <c r="VBO3" s="240"/>
      <c r="VBP3" s="240"/>
      <c r="VBQ3" s="240"/>
      <c r="VBR3" s="240"/>
      <c r="VBS3" s="240"/>
      <c r="VBT3" s="240"/>
      <c r="VBU3" s="240"/>
      <c r="VBV3" s="240"/>
      <c r="VBW3" s="240"/>
      <c r="VBX3" s="240"/>
      <c r="VBY3" s="240"/>
      <c r="VBZ3" s="240"/>
      <c r="VCA3" s="240"/>
      <c r="VCB3" s="240"/>
      <c r="VCC3" s="240"/>
      <c r="VCD3" s="240"/>
      <c r="VCE3" s="240"/>
      <c r="VCF3" s="240"/>
      <c r="VCG3" s="240"/>
      <c r="VCH3" s="240"/>
      <c r="VCI3" s="240"/>
      <c r="VCJ3" s="240"/>
      <c r="VCK3" s="240"/>
      <c r="VCL3" s="240"/>
      <c r="VCM3" s="240"/>
      <c r="VCN3" s="240"/>
      <c r="VCO3" s="240"/>
      <c r="VCP3" s="240"/>
      <c r="VCQ3" s="240"/>
      <c r="VCR3" s="240"/>
      <c r="VCS3" s="240"/>
      <c r="VCT3" s="240"/>
      <c r="VCU3" s="240"/>
      <c r="VCV3" s="240"/>
      <c r="VCW3" s="240"/>
      <c r="VCX3" s="240"/>
      <c r="VCY3" s="240"/>
      <c r="VCZ3" s="240"/>
      <c r="VDA3" s="240"/>
      <c r="VDB3" s="240"/>
      <c r="VDC3" s="240"/>
      <c r="VDD3" s="240"/>
      <c r="VDE3" s="240"/>
      <c r="VDF3" s="240"/>
      <c r="VDG3" s="240"/>
      <c r="VDH3" s="240"/>
      <c r="VDI3" s="240"/>
      <c r="VDJ3" s="240"/>
      <c r="VDK3" s="240"/>
      <c r="VDL3" s="240"/>
      <c r="VDM3" s="240"/>
      <c r="VDN3" s="240"/>
      <c r="VDO3" s="240"/>
      <c r="VDP3" s="240"/>
      <c r="VDQ3" s="240"/>
      <c r="VDR3" s="240"/>
      <c r="VDS3" s="240"/>
      <c r="VDT3" s="240"/>
      <c r="VDU3" s="240"/>
      <c r="VDV3" s="240"/>
      <c r="VDW3" s="240"/>
      <c r="VDX3" s="240"/>
      <c r="VDY3" s="240"/>
      <c r="VDZ3" s="240"/>
      <c r="VEA3" s="240"/>
      <c r="VEB3" s="240"/>
      <c r="VEC3" s="240"/>
      <c r="VED3" s="240"/>
      <c r="VEE3" s="240"/>
      <c r="VEF3" s="240"/>
      <c r="VEG3" s="240"/>
      <c r="VEH3" s="240"/>
      <c r="VEI3" s="240"/>
      <c r="VEJ3" s="240"/>
      <c r="VEK3" s="240"/>
      <c r="VEL3" s="240"/>
      <c r="VEM3" s="240"/>
      <c r="VEN3" s="240"/>
      <c r="VEO3" s="240"/>
      <c r="VEP3" s="240"/>
      <c r="VEQ3" s="240"/>
      <c r="VER3" s="240"/>
      <c r="VES3" s="240"/>
      <c r="VET3" s="240"/>
      <c r="VEU3" s="240"/>
      <c r="VEV3" s="240"/>
      <c r="VEW3" s="240"/>
      <c r="VEX3" s="240"/>
      <c r="VEY3" s="240"/>
      <c r="VEZ3" s="240"/>
      <c r="VFA3" s="240"/>
      <c r="VFB3" s="240"/>
      <c r="VFC3" s="240"/>
      <c r="VFD3" s="240"/>
      <c r="VFE3" s="240"/>
      <c r="VFF3" s="240"/>
      <c r="VFG3" s="240"/>
      <c r="VFH3" s="240"/>
      <c r="VFI3" s="240"/>
      <c r="VFJ3" s="240"/>
      <c r="VFK3" s="240"/>
      <c r="VFL3" s="240"/>
      <c r="VFM3" s="240"/>
      <c r="VFN3" s="240"/>
      <c r="VFO3" s="240"/>
      <c r="VFP3" s="240"/>
      <c r="VFQ3" s="240"/>
      <c r="VFR3" s="240"/>
      <c r="VFS3" s="240"/>
      <c r="VFT3" s="240"/>
      <c r="VFU3" s="240"/>
      <c r="VFV3" s="240"/>
      <c r="VFW3" s="240"/>
      <c r="VFX3" s="240"/>
      <c r="VFY3" s="240"/>
      <c r="VFZ3" s="240"/>
      <c r="VGA3" s="240"/>
      <c r="VGB3" s="240"/>
      <c r="VGC3" s="240"/>
      <c r="VGD3" s="240"/>
      <c r="VGE3" s="240"/>
      <c r="VGF3" s="240"/>
      <c r="VGG3" s="240"/>
      <c r="VGH3" s="240"/>
      <c r="VGI3" s="240"/>
      <c r="VGJ3" s="240"/>
      <c r="VGK3" s="240"/>
      <c r="VGL3" s="240"/>
      <c r="VGM3" s="240"/>
      <c r="VGN3" s="240"/>
      <c r="VGO3" s="240"/>
      <c r="VGP3" s="240"/>
      <c r="VGQ3" s="240"/>
      <c r="VGR3" s="240"/>
      <c r="VGS3" s="240"/>
      <c r="VGT3" s="240"/>
      <c r="VGU3" s="240"/>
      <c r="VGV3" s="240"/>
      <c r="VGW3" s="240"/>
      <c r="VGX3" s="240"/>
      <c r="VGY3" s="240"/>
      <c r="VGZ3" s="240"/>
      <c r="VHA3" s="240"/>
      <c r="VHB3" s="240"/>
      <c r="VHC3" s="240"/>
      <c r="VHD3" s="240"/>
      <c r="VHE3" s="240"/>
      <c r="VHF3" s="240"/>
      <c r="VHG3" s="240"/>
      <c r="VHH3" s="240"/>
      <c r="VHI3" s="240"/>
      <c r="VHJ3" s="240"/>
      <c r="VHK3" s="240"/>
      <c r="VHL3" s="240"/>
      <c r="VHM3" s="240"/>
      <c r="VHN3" s="240"/>
      <c r="VHO3" s="240"/>
      <c r="VHP3" s="240"/>
      <c r="VHQ3" s="240"/>
      <c r="VHR3" s="240"/>
      <c r="VHS3" s="240"/>
      <c r="VHT3" s="240"/>
      <c r="VHU3" s="240"/>
      <c r="VHV3" s="240"/>
      <c r="VHW3" s="240"/>
      <c r="VHX3" s="240"/>
      <c r="VHY3" s="240"/>
      <c r="VHZ3" s="240"/>
      <c r="VIA3" s="240"/>
      <c r="VIB3" s="240"/>
      <c r="VIC3" s="240"/>
      <c r="VID3" s="240"/>
      <c r="VIE3" s="240"/>
      <c r="VIF3" s="240"/>
      <c r="VIG3" s="240"/>
      <c r="VIH3" s="240"/>
      <c r="VII3" s="240"/>
      <c r="VIJ3" s="240"/>
      <c r="VIK3" s="240"/>
      <c r="VIL3" s="240"/>
      <c r="VIM3" s="240"/>
      <c r="VIN3" s="240"/>
      <c r="VIO3" s="240"/>
      <c r="VIP3" s="240"/>
      <c r="VIQ3" s="240"/>
      <c r="VIR3" s="240"/>
      <c r="VIS3" s="240"/>
      <c r="VIT3" s="240"/>
      <c r="VIU3" s="240"/>
      <c r="VIV3" s="240"/>
      <c r="VIW3" s="240"/>
      <c r="VIX3" s="240"/>
      <c r="VIY3" s="240"/>
      <c r="VIZ3" s="240"/>
      <c r="VJA3" s="240"/>
      <c r="VJB3" s="240"/>
      <c r="VJC3" s="240"/>
      <c r="VJD3" s="240"/>
      <c r="VJE3" s="240"/>
      <c r="VJF3" s="240"/>
      <c r="VJG3" s="240"/>
      <c r="VJH3" s="240"/>
      <c r="VJI3" s="240"/>
      <c r="VJJ3" s="240"/>
      <c r="VJK3" s="240"/>
      <c r="VJL3" s="240"/>
      <c r="VJM3" s="240"/>
      <c r="VJN3" s="240"/>
      <c r="VJO3" s="240"/>
      <c r="VJP3" s="240"/>
      <c r="VJQ3" s="240"/>
      <c r="VJR3" s="240"/>
      <c r="VJS3" s="240"/>
      <c r="VJT3" s="240"/>
      <c r="VJU3" s="240"/>
      <c r="VJV3" s="240"/>
      <c r="VJW3" s="240"/>
      <c r="VJX3" s="240"/>
      <c r="VJY3" s="240"/>
      <c r="VJZ3" s="240"/>
      <c r="VKA3" s="240"/>
      <c r="VKB3" s="240"/>
      <c r="VKC3" s="240"/>
      <c r="VKD3" s="240"/>
      <c r="VKE3" s="240"/>
      <c r="VKF3" s="240"/>
      <c r="VKG3" s="240"/>
      <c r="VKH3" s="240"/>
      <c r="VKI3" s="240"/>
      <c r="VKJ3" s="240"/>
      <c r="VKK3" s="240"/>
      <c r="VKL3" s="240"/>
      <c r="VKM3" s="240"/>
      <c r="VKN3" s="240"/>
      <c r="VKO3" s="240"/>
      <c r="VKP3" s="240"/>
      <c r="VKQ3" s="240"/>
      <c r="VKR3" s="240"/>
      <c r="VKS3" s="240"/>
      <c r="VKT3" s="240"/>
      <c r="VKU3" s="240"/>
      <c r="VKV3" s="240"/>
      <c r="VKW3" s="240"/>
      <c r="VKX3" s="240"/>
      <c r="VKY3" s="240"/>
      <c r="VKZ3" s="240"/>
      <c r="VLA3" s="240"/>
      <c r="VLB3" s="240"/>
      <c r="VLC3" s="240"/>
      <c r="VLD3" s="240"/>
      <c r="VLE3" s="240"/>
      <c r="VLF3" s="240"/>
      <c r="VLG3" s="240"/>
      <c r="VLH3" s="240"/>
      <c r="VLI3" s="240"/>
      <c r="VLJ3" s="240"/>
      <c r="VLK3" s="240"/>
      <c r="VLL3" s="240"/>
      <c r="VLM3" s="240"/>
      <c r="VLN3" s="240"/>
      <c r="VLO3" s="240"/>
      <c r="VLP3" s="240"/>
      <c r="VLQ3" s="240"/>
      <c r="VLR3" s="240"/>
      <c r="VLS3" s="240"/>
      <c r="VLT3" s="240"/>
      <c r="VLU3" s="240"/>
      <c r="VLV3" s="240"/>
      <c r="VLW3" s="240"/>
      <c r="VLX3" s="240"/>
      <c r="VLY3" s="240"/>
      <c r="VLZ3" s="240"/>
      <c r="VMA3" s="240"/>
      <c r="VMB3" s="240"/>
      <c r="VMC3" s="240"/>
      <c r="VMD3" s="240"/>
      <c r="VME3" s="240"/>
      <c r="VMF3" s="240"/>
      <c r="VMG3" s="240"/>
      <c r="VMH3" s="240"/>
      <c r="VMI3" s="240"/>
      <c r="VMJ3" s="240"/>
      <c r="VMK3" s="240"/>
      <c r="VML3" s="240"/>
      <c r="VMM3" s="240"/>
      <c r="VMN3" s="240"/>
      <c r="VMO3" s="240"/>
      <c r="VMP3" s="240"/>
      <c r="VMQ3" s="240"/>
      <c r="VMR3" s="240"/>
      <c r="VMS3" s="240"/>
      <c r="VMT3" s="240"/>
      <c r="VMU3" s="240"/>
      <c r="VMV3" s="240"/>
      <c r="VMW3" s="240"/>
      <c r="VMX3" s="240"/>
      <c r="VMY3" s="240"/>
      <c r="VMZ3" s="240"/>
      <c r="VNA3" s="240"/>
      <c r="VNB3" s="240"/>
      <c r="VNC3" s="240"/>
      <c r="VND3" s="240"/>
      <c r="VNE3" s="240"/>
      <c r="VNF3" s="240"/>
      <c r="VNG3" s="240"/>
      <c r="VNH3" s="240"/>
      <c r="VNI3" s="240"/>
      <c r="VNJ3" s="240"/>
      <c r="VNK3" s="240"/>
      <c r="VNL3" s="240"/>
      <c r="VNM3" s="240"/>
      <c r="VNN3" s="240"/>
      <c r="VNO3" s="240"/>
      <c r="VNP3" s="240"/>
      <c r="VNQ3" s="240"/>
      <c r="VNR3" s="240"/>
      <c r="VNS3" s="240"/>
      <c r="VNT3" s="240"/>
      <c r="VNU3" s="240"/>
      <c r="VNV3" s="240"/>
      <c r="VNW3" s="240"/>
      <c r="VNX3" s="240"/>
      <c r="VNY3" s="240"/>
      <c r="VNZ3" s="240"/>
      <c r="VOA3" s="240"/>
      <c r="VOB3" s="240"/>
      <c r="VOC3" s="240"/>
      <c r="VOD3" s="240"/>
      <c r="VOE3" s="240"/>
      <c r="VOF3" s="240"/>
      <c r="VOG3" s="240"/>
      <c r="VOH3" s="240"/>
      <c r="VOI3" s="240"/>
      <c r="VOJ3" s="240"/>
      <c r="VOK3" s="240"/>
      <c r="VOL3" s="240"/>
      <c r="VOM3" s="240"/>
      <c r="VON3" s="240"/>
      <c r="VOO3" s="240"/>
      <c r="VOP3" s="240"/>
      <c r="VOQ3" s="240"/>
      <c r="VOR3" s="240"/>
      <c r="VOS3" s="240"/>
      <c r="VOT3" s="240"/>
      <c r="VOU3" s="240"/>
      <c r="VOV3" s="240"/>
      <c r="VOW3" s="240"/>
      <c r="VOX3" s="240"/>
      <c r="VOY3" s="240"/>
      <c r="VOZ3" s="240"/>
      <c r="VPA3" s="240"/>
      <c r="VPB3" s="240"/>
      <c r="VPC3" s="240"/>
      <c r="VPD3" s="240"/>
      <c r="VPE3" s="240"/>
      <c r="VPF3" s="240"/>
      <c r="VPG3" s="240"/>
      <c r="VPH3" s="240"/>
      <c r="VPI3" s="240"/>
      <c r="VPJ3" s="240"/>
      <c r="VPK3" s="240"/>
      <c r="VPL3" s="240"/>
      <c r="VPM3" s="240"/>
      <c r="VPN3" s="240"/>
      <c r="VPO3" s="240"/>
      <c r="VPP3" s="240"/>
      <c r="VPQ3" s="240"/>
      <c r="VPR3" s="240"/>
      <c r="VPS3" s="240"/>
      <c r="VPT3" s="240"/>
      <c r="VPU3" s="240"/>
      <c r="VPV3" s="240"/>
      <c r="VPW3" s="240"/>
      <c r="VPX3" s="240"/>
      <c r="VPY3" s="240"/>
      <c r="VPZ3" s="240"/>
      <c r="VQA3" s="240"/>
      <c r="VQB3" s="240"/>
      <c r="VQC3" s="240"/>
      <c r="VQD3" s="240"/>
      <c r="VQE3" s="240"/>
      <c r="VQF3" s="240"/>
      <c r="VQG3" s="240"/>
      <c r="VQH3" s="240"/>
      <c r="VQI3" s="240"/>
      <c r="VQJ3" s="240"/>
      <c r="VQK3" s="240"/>
      <c r="VQL3" s="240"/>
      <c r="VQM3" s="240"/>
      <c r="VQN3" s="240"/>
      <c r="VQO3" s="240"/>
      <c r="VQP3" s="240"/>
      <c r="VQQ3" s="240"/>
      <c r="VQR3" s="240"/>
      <c r="VQS3" s="240"/>
      <c r="VQT3" s="240"/>
      <c r="VQU3" s="240"/>
      <c r="VQV3" s="240"/>
      <c r="VQW3" s="240"/>
      <c r="VQX3" s="240"/>
      <c r="VQY3" s="240"/>
      <c r="VQZ3" s="240"/>
      <c r="VRA3" s="240"/>
      <c r="VRB3" s="240"/>
      <c r="VRC3" s="240"/>
      <c r="VRD3" s="240"/>
      <c r="VRE3" s="240"/>
      <c r="VRF3" s="240"/>
      <c r="VRG3" s="240"/>
      <c r="VRH3" s="240"/>
      <c r="VRI3" s="240"/>
      <c r="VRJ3" s="240"/>
      <c r="VRK3" s="240"/>
      <c r="VRL3" s="240"/>
      <c r="VRM3" s="240"/>
      <c r="VRN3" s="240"/>
      <c r="VRO3" s="240"/>
      <c r="VRP3" s="240"/>
      <c r="VRQ3" s="240"/>
      <c r="VRR3" s="240"/>
      <c r="VRS3" s="240"/>
      <c r="VRT3" s="240"/>
      <c r="VRU3" s="240"/>
      <c r="VRV3" s="240"/>
      <c r="VRW3" s="240"/>
      <c r="VRX3" s="240"/>
      <c r="VRY3" s="240"/>
      <c r="VRZ3" s="240"/>
      <c r="VSA3" s="240"/>
      <c r="VSB3" s="240"/>
      <c r="VSC3" s="240"/>
      <c r="VSD3" s="240"/>
      <c r="VSE3" s="240"/>
      <c r="VSF3" s="240"/>
      <c r="VSG3" s="240"/>
      <c r="VSH3" s="240"/>
      <c r="VSI3" s="240"/>
      <c r="VSJ3" s="240"/>
      <c r="VSK3" s="240"/>
      <c r="VSL3" s="240"/>
      <c r="VSM3" s="240"/>
      <c r="VSN3" s="240"/>
      <c r="VSO3" s="240"/>
      <c r="VSP3" s="240"/>
      <c r="VSQ3" s="240"/>
      <c r="VSR3" s="240"/>
      <c r="VSS3" s="240"/>
      <c r="VST3" s="240"/>
      <c r="VSU3" s="240"/>
      <c r="VSV3" s="240"/>
      <c r="VSW3" s="240"/>
      <c r="VSX3" s="240"/>
      <c r="VSY3" s="240"/>
      <c r="VSZ3" s="240"/>
      <c r="VTA3" s="240"/>
      <c r="VTB3" s="240"/>
      <c r="VTC3" s="240"/>
      <c r="VTD3" s="240"/>
      <c r="VTE3" s="240"/>
      <c r="VTF3" s="240"/>
      <c r="VTG3" s="240"/>
      <c r="VTH3" s="240"/>
      <c r="VTI3" s="240"/>
      <c r="VTJ3" s="240"/>
      <c r="VTK3" s="240"/>
      <c r="VTL3" s="240"/>
      <c r="VTM3" s="240"/>
      <c r="VTN3" s="240"/>
      <c r="VTO3" s="240"/>
      <c r="VTP3" s="240"/>
      <c r="VTQ3" s="240"/>
      <c r="VTR3" s="240"/>
      <c r="VTS3" s="240"/>
      <c r="VTT3" s="240"/>
      <c r="VTU3" s="240"/>
      <c r="VTV3" s="240"/>
      <c r="VTW3" s="240"/>
      <c r="VTX3" s="240"/>
      <c r="VTY3" s="240"/>
      <c r="VTZ3" s="240"/>
      <c r="VUA3" s="240"/>
      <c r="VUB3" s="240"/>
      <c r="VUC3" s="240"/>
      <c r="VUD3" s="240"/>
      <c r="VUE3" s="240"/>
      <c r="VUF3" s="240"/>
      <c r="VUG3" s="240"/>
      <c r="VUH3" s="240"/>
      <c r="VUI3" s="240"/>
      <c r="VUJ3" s="240"/>
      <c r="VUK3" s="240"/>
      <c r="VUL3" s="240"/>
      <c r="VUM3" s="240"/>
      <c r="VUN3" s="240"/>
      <c r="VUO3" s="240"/>
      <c r="VUP3" s="240"/>
      <c r="VUQ3" s="240"/>
      <c r="VUR3" s="240"/>
      <c r="VUS3" s="240"/>
      <c r="VUT3" s="240"/>
      <c r="VUU3" s="240"/>
      <c r="VUV3" s="240"/>
      <c r="VUW3" s="240"/>
      <c r="VUX3" s="240"/>
      <c r="VUY3" s="240"/>
      <c r="VUZ3" s="240"/>
      <c r="VVA3" s="240"/>
      <c r="VVB3" s="240"/>
      <c r="VVC3" s="240"/>
      <c r="VVD3" s="240"/>
      <c r="VVE3" s="240"/>
      <c r="VVF3" s="240"/>
      <c r="VVG3" s="240"/>
      <c r="VVH3" s="240"/>
      <c r="VVI3" s="240"/>
      <c r="VVJ3" s="240"/>
      <c r="VVK3" s="240"/>
      <c r="VVL3" s="240"/>
      <c r="VVM3" s="240"/>
      <c r="VVN3" s="240"/>
      <c r="VVO3" s="240"/>
      <c r="VVP3" s="240"/>
      <c r="VVQ3" s="240"/>
      <c r="VVR3" s="240"/>
      <c r="VVS3" s="240"/>
      <c r="VVT3" s="240"/>
      <c r="VVU3" s="240"/>
      <c r="VVV3" s="240"/>
      <c r="VVW3" s="240"/>
      <c r="VVX3" s="240"/>
      <c r="VVY3" s="240"/>
      <c r="VVZ3" s="240"/>
      <c r="VWA3" s="240"/>
      <c r="VWB3" s="240"/>
      <c r="VWC3" s="240"/>
      <c r="VWD3" s="240"/>
      <c r="VWE3" s="240"/>
      <c r="VWF3" s="240"/>
      <c r="VWG3" s="240"/>
      <c r="VWH3" s="240"/>
      <c r="VWI3" s="240"/>
      <c r="VWJ3" s="240"/>
      <c r="VWK3" s="240"/>
      <c r="VWL3" s="240"/>
      <c r="VWM3" s="240"/>
      <c r="VWN3" s="240"/>
      <c r="VWO3" s="240"/>
      <c r="VWP3" s="240"/>
      <c r="VWQ3" s="240"/>
      <c r="VWR3" s="240"/>
      <c r="VWS3" s="240"/>
      <c r="VWT3" s="240"/>
      <c r="VWU3" s="240"/>
      <c r="VWV3" s="240"/>
      <c r="VWW3" s="240"/>
      <c r="VWX3" s="240"/>
      <c r="VWY3" s="240"/>
      <c r="VWZ3" s="240"/>
      <c r="VXA3" s="240"/>
      <c r="VXB3" s="240"/>
      <c r="VXC3" s="240"/>
      <c r="VXD3" s="240"/>
      <c r="VXE3" s="240"/>
      <c r="VXF3" s="240"/>
      <c r="VXG3" s="240"/>
      <c r="VXH3" s="240"/>
      <c r="VXI3" s="240"/>
      <c r="VXJ3" s="240"/>
      <c r="VXK3" s="240"/>
      <c r="VXL3" s="240"/>
      <c r="VXM3" s="240"/>
      <c r="VXN3" s="240"/>
      <c r="VXO3" s="240"/>
      <c r="VXP3" s="240"/>
      <c r="VXQ3" s="240"/>
      <c r="VXR3" s="240"/>
      <c r="VXS3" s="240"/>
      <c r="VXT3" s="240"/>
      <c r="VXU3" s="240"/>
      <c r="VXV3" s="240"/>
      <c r="VXW3" s="240"/>
      <c r="VXX3" s="240"/>
      <c r="VXY3" s="240"/>
      <c r="VXZ3" s="240"/>
      <c r="VYA3" s="240"/>
      <c r="VYB3" s="240"/>
      <c r="VYC3" s="240"/>
      <c r="VYD3" s="240"/>
      <c r="VYE3" s="240"/>
      <c r="VYF3" s="240"/>
      <c r="VYG3" s="240"/>
      <c r="VYH3" s="240"/>
      <c r="VYI3" s="240"/>
      <c r="VYJ3" s="240"/>
      <c r="VYK3" s="240"/>
      <c r="VYL3" s="240"/>
      <c r="VYM3" s="240"/>
      <c r="VYN3" s="240"/>
      <c r="VYO3" s="240"/>
      <c r="VYP3" s="240"/>
      <c r="VYQ3" s="240"/>
      <c r="VYR3" s="240"/>
      <c r="VYS3" s="240"/>
      <c r="VYT3" s="240"/>
      <c r="VYU3" s="240"/>
      <c r="VYV3" s="240"/>
      <c r="VYW3" s="240"/>
      <c r="VYX3" s="240"/>
      <c r="VYY3" s="240"/>
      <c r="VYZ3" s="240"/>
      <c r="VZA3" s="240"/>
      <c r="VZB3" s="240"/>
      <c r="VZC3" s="240"/>
      <c r="VZD3" s="240"/>
      <c r="VZE3" s="240"/>
      <c r="VZF3" s="240"/>
      <c r="VZG3" s="240"/>
      <c r="VZH3" s="240"/>
      <c r="VZI3" s="240"/>
      <c r="VZJ3" s="240"/>
      <c r="VZK3" s="240"/>
      <c r="VZL3" s="240"/>
      <c r="VZM3" s="240"/>
      <c r="VZN3" s="240"/>
      <c r="VZO3" s="240"/>
      <c r="VZP3" s="240"/>
      <c r="VZQ3" s="240"/>
      <c r="VZR3" s="240"/>
      <c r="VZS3" s="240"/>
      <c r="VZT3" s="240"/>
      <c r="VZU3" s="240"/>
      <c r="VZV3" s="240"/>
      <c r="VZW3" s="240"/>
      <c r="VZX3" s="240"/>
      <c r="VZY3" s="240"/>
      <c r="VZZ3" s="240"/>
      <c r="WAA3" s="240"/>
      <c r="WAB3" s="240"/>
      <c r="WAC3" s="240"/>
      <c r="WAD3" s="240"/>
      <c r="WAE3" s="240"/>
      <c r="WAF3" s="240"/>
      <c r="WAG3" s="240"/>
      <c r="WAH3" s="240"/>
      <c r="WAI3" s="240"/>
      <c r="WAJ3" s="240"/>
      <c r="WAK3" s="240"/>
      <c r="WAL3" s="240"/>
      <c r="WAM3" s="240"/>
      <c r="WAN3" s="240"/>
      <c r="WAO3" s="240"/>
      <c r="WAP3" s="240"/>
      <c r="WAQ3" s="240"/>
      <c r="WAR3" s="240"/>
      <c r="WAS3" s="240"/>
      <c r="WAT3" s="240"/>
      <c r="WAU3" s="240"/>
      <c r="WAV3" s="240"/>
      <c r="WAW3" s="240"/>
      <c r="WAX3" s="240"/>
      <c r="WAY3" s="240"/>
      <c r="WAZ3" s="240"/>
      <c r="WBA3" s="240"/>
      <c r="WBB3" s="240"/>
      <c r="WBC3" s="240"/>
      <c r="WBD3" s="240"/>
      <c r="WBE3" s="240"/>
      <c r="WBF3" s="240"/>
      <c r="WBG3" s="240"/>
      <c r="WBH3" s="240"/>
      <c r="WBI3" s="240"/>
      <c r="WBJ3" s="240"/>
      <c r="WBK3" s="240"/>
      <c r="WBL3" s="240"/>
      <c r="WBM3" s="240"/>
      <c r="WBN3" s="240"/>
      <c r="WBO3" s="240"/>
      <c r="WBP3" s="240"/>
      <c r="WBQ3" s="240"/>
      <c r="WBR3" s="240"/>
      <c r="WBS3" s="240"/>
      <c r="WBT3" s="240"/>
      <c r="WBU3" s="240"/>
      <c r="WBV3" s="240"/>
      <c r="WBW3" s="240"/>
      <c r="WBX3" s="240"/>
      <c r="WBY3" s="240"/>
      <c r="WBZ3" s="240"/>
      <c r="WCA3" s="240"/>
      <c r="WCB3" s="240"/>
      <c r="WCC3" s="240"/>
      <c r="WCD3" s="240"/>
      <c r="WCE3" s="240"/>
      <c r="WCF3" s="240"/>
      <c r="WCG3" s="240"/>
      <c r="WCH3" s="240"/>
      <c r="WCI3" s="240"/>
      <c r="WCJ3" s="240"/>
      <c r="WCK3" s="240"/>
      <c r="WCL3" s="240"/>
      <c r="WCM3" s="240"/>
      <c r="WCN3" s="240"/>
      <c r="WCO3" s="240"/>
      <c r="WCP3" s="240"/>
      <c r="WCQ3" s="240"/>
      <c r="WCR3" s="240"/>
      <c r="WCS3" s="240"/>
      <c r="WCT3" s="240"/>
      <c r="WCU3" s="240"/>
      <c r="WCV3" s="240"/>
      <c r="WCW3" s="240"/>
      <c r="WCX3" s="240"/>
      <c r="WCY3" s="240"/>
      <c r="WCZ3" s="240"/>
      <c r="WDA3" s="240"/>
      <c r="WDB3" s="240"/>
      <c r="WDC3" s="240"/>
      <c r="WDD3" s="240"/>
      <c r="WDE3" s="240"/>
      <c r="WDF3" s="240"/>
      <c r="WDG3" s="240"/>
      <c r="WDH3" s="240"/>
      <c r="WDI3" s="240"/>
      <c r="WDJ3" s="240"/>
      <c r="WDK3" s="240"/>
      <c r="WDL3" s="240"/>
      <c r="WDM3" s="240"/>
      <c r="WDN3" s="240"/>
      <c r="WDO3" s="240"/>
      <c r="WDP3" s="240"/>
      <c r="WDQ3" s="240"/>
      <c r="WDR3" s="240"/>
      <c r="WDS3" s="240"/>
      <c r="WDT3" s="240"/>
      <c r="WDU3" s="240"/>
      <c r="WDV3" s="240"/>
      <c r="WDW3" s="240"/>
      <c r="WDX3" s="240"/>
      <c r="WDY3" s="240"/>
      <c r="WDZ3" s="240"/>
      <c r="WEA3" s="240"/>
      <c r="WEB3" s="240"/>
      <c r="WEC3" s="240"/>
      <c r="WED3" s="240"/>
      <c r="WEE3" s="240"/>
      <c r="WEF3" s="240"/>
      <c r="WEG3" s="240"/>
      <c r="WEH3" s="240"/>
      <c r="WEI3" s="240"/>
      <c r="WEJ3" s="240"/>
      <c r="WEK3" s="240"/>
      <c r="WEL3" s="240"/>
      <c r="WEM3" s="240"/>
      <c r="WEN3" s="240"/>
      <c r="WEO3" s="240"/>
      <c r="WEP3" s="240"/>
      <c r="WEQ3" s="240"/>
      <c r="WER3" s="240"/>
      <c r="WES3" s="240"/>
      <c r="WET3" s="240"/>
      <c r="WEU3" s="240"/>
      <c r="WEV3" s="240"/>
      <c r="WEW3" s="240"/>
      <c r="WEX3" s="240"/>
      <c r="WEY3" s="240"/>
      <c r="WEZ3" s="240"/>
      <c r="WFA3" s="240"/>
      <c r="WFB3" s="240"/>
      <c r="WFC3" s="240"/>
      <c r="WFD3" s="240"/>
      <c r="WFE3" s="240"/>
      <c r="WFF3" s="240"/>
      <c r="WFG3" s="240"/>
      <c r="WFH3" s="240"/>
      <c r="WFI3" s="240"/>
      <c r="WFJ3" s="240"/>
      <c r="WFK3" s="240"/>
      <c r="WFL3" s="240"/>
      <c r="WFM3" s="240"/>
      <c r="WFN3" s="240"/>
      <c r="WFO3" s="240"/>
      <c r="WFP3" s="240"/>
      <c r="WFQ3" s="240"/>
      <c r="WFR3" s="240"/>
      <c r="WFS3" s="240"/>
      <c r="WFT3" s="240"/>
      <c r="WFU3" s="240"/>
      <c r="WFV3" s="240"/>
      <c r="WFW3" s="240"/>
      <c r="WFX3" s="240"/>
      <c r="WFY3" s="240"/>
      <c r="WFZ3" s="240"/>
      <c r="WGA3" s="240"/>
      <c r="WGB3" s="240"/>
      <c r="WGC3" s="240"/>
      <c r="WGD3" s="240"/>
      <c r="WGE3" s="240"/>
      <c r="WGF3" s="240"/>
      <c r="WGG3" s="240"/>
      <c r="WGH3" s="240"/>
      <c r="WGI3" s="240"/>
      <c r="WGJ3" s="240"/>
      <c r="WGK3" s="240"/>
      <c r="WGL3" s="240"/>
      <c r="WGM3" s="240"/>
      <c r="WGN3" s="240"/>
      <c r="WGO3" s="240"/>
      <c r="WGP3" s="240"/>
      <c r="WGQ3" s="240"/>
      <c r="WGR3" s="240"/>
      <c r="WGS3" s="240"/>
      <c r="WGT3" s="240"/>
      <c r="WGU3" s="240"/>
      <c r="WGV3" s="240"/>
      <c r="WGW3" s="240"/>
      <c r="WGX3" s="240"/>
      <c r="WGY3" s="240"/>
      <c r="WGZ3" s="240"/>
      <c r="WHA3" s="240"/>
      <c r="WHB3" s="240"/>
      <c r="WHC3" s="240"/>
      <c r="WHD3" s="240"/>
      <c r="WHE3" s="240"/>
      <c r="WHF3" s="240"/>
      <c r="WHG3" s="240"/>
      <c r="WHH3" s="240"/>
      <c r="WHI3" s="240"/>
      <c r="WHJ3" s="240"/>
      <c r="WHK3" s="240"/>
      <c r="WHL3" s="240"/>
      <c r="WHM3" s="240"/>
      <c r="WHN3" s="240"/>
      <c r="WHO3" s="240"/>
      <c r="WHP3" s="240"/>
      <c r="WHQ3" s="240"/>
      <c r="WHR3" s="240"/>
      <c r="WHS3" s="240"/>
      <c r="WHT3" s="240"/>
      <c r="WHU3" s="240"/>
      <c r="WHV3" s="240"/>
      <c r="WHW3" s="240"/>
      <c r="WHX3" s="240"/>
      <c r="WHY3" s="240"/>
      <c r="WHZ3" s="240"/>
      <c r="WIA3" s="240"/>
      <c r="WIB3" s="240"/>
      <c r="WIC3" s="240"/>
      <c r="WID3" s="240"/>
      <c r="WIE3" s="240"/>
      <c r="WIF3" s="240"/>
      <c r="WIG3" s="240"/>
      <c r="WIH3" s="240"/>
      <c r="WII3" s="240"/>
      <c r="WIJ3" s="240"/>
      <c r="WIK3" s="240"/>
      <c r="WIL3" s="240"/>
      <c r="WIM3" s="240"/>
      <c r="WIN3" s="240"/>
      <c r="WIO3" s="240"/>
      <c r="WIP3" s="240"/>
      <c r="WIQ3" s="240"/>
      <c r="WIR3" s="240"/>
      <c r="WIS3" s="240"/>
      <c r="WIT3" s="240"/>
      <c r="WIU3" s="240"/>
      <c r="WIV3" s="240"/>
      <c r="WIW3" s="240"/>
      <c r="WIX3" s="240"/>
      <c r="WIY3" s="240"/>
      <c r="WIZ3" s="240"/>
      <c r="WJA3" s="240"/>
      <c r="WJB3" s="240"/>
      <c r="WJC3" s="240"/>
      <c r="WJD3" s="240"/>
      <c r="WJE3" s="240"/>
      <c r="WJF3" s="240"/>
      <c r="WJG3" s="240"/>
      <c r="WJH3" s="240"/>
      <c r="WJI3" s="240"/>
      <c r="WJJ3" s="240"/>
      <c r="WJK3" s="240"/>
      <c r="WJL3" s="240"/>
      <c r="WJM3" s="240"/>
      <c r="WJN3" s="240"/>
      <c r="WJO3" s="240"/>
      <c r="WJP3" s="240"/>
      <c r="WJQ3" s="240"/>
      <c r="WJR3" s="240"/>
      <c r="WJS3" s="240"/>
      <c r="WJT3" s="240"/>
      <c r="WJU3" s="240"/>
      <c r="WJV3" s="240"/>
      <c r="WJW3" s="240"/>
      <c r="WJX3" s="240"/>
      <c r="WJY3" s="240"/>
      <c r="WJZ3" s="240"/>
      <c r="WKA3" s="240"/>
      <c r="WKB3" s="240"/>
      <c r="WKC3" s="240"/>
      <c r="WKD3" s="240"/>
      <c r="WKE3" s="240"/>
      <c r="WKF3" s="240"/>
      <c r="WKG3" s="240"/>
      <c r="WKH3" s="240"/>
      <c r="WKI3" s="240"/>
      <c r="WKJ3" s="240"/>
      <c r="WKK3" s="240"/>
      <c r="WKL3" s="240"/>
      <c r="WKM3" s="240"/>
      <c r="WKN3" s="240"/>
      <c r="WKO3" s="240"/>
      <c r="WKP3" s="240"/>
      <c r="WKQ3" s="240"/>
      <c r="WKR3" s="240"/>
      <c r="WKS3" s="240"/>
      <c r="WKT3" s="240"/>
      <c r="WKU3" s="240"/>
      <c r="WKV3" s="240"/>
      <c r="WKW3" s="240"/>
      <c r="WKX3" s="240"/>
      <c r="WKY3" s="240"/>
      <c r="WKZ3" s="240"/>
      <c r="WLA3" s="240"/>
      <c r="WLB3" s="240"/>
      <c r="WLC3" s="240"/>
      <c r="WLD3" s="240"/>
      <c r="WLE3" s="240"/>
      <c r="WLF3" s="240"/>
      <c r="WLG3" s="240"/>
      <c r="WLH3" s="240"/>
      <c r="WLI3" s="240"/>
      <c r="WLJ3" s="240"/>
      <c r="WLK3" s="240"/>
      <c r="WLL3" s="240"/>
      <c r="WLM3" s="240"/>
      <c r="WLN3" s="240"/>
      <c r="WLO3" s="240"/>
      <c r="WLP3" s="240"/>
      <c r="WLQ3" s="240"/>
      <c r="WLR3" s="240"/>
      <c r="WLS3" s="240"/>
      <c r="WLT3" s="240"/>
      <c r="WLU3" s="240"/>
      <c r="WLV3" s="240"/>
      <c r="WLW3" s="240"/>
      <c r="WLX3" s="240"/>
      <c r="WLY3" s="240"/>
      <c r="WLZ3" s="240"/>
      <c r="WMA3" s="240"/>
      <c r="WMB3" s="240"/>
      <c r="WMC3" s="240"/>
      <c r="WMD3" s="240"/>
      <c r="WME3" s="240"/>
      <c r="WMF3" s="240"/>
      <c r="WMG3" s="240"/>
      <c r="WMH3" s="240"/>
      <c r="WMI3" s="240"/>
      <c r="WMJ3" s="240"/>
      <c r="WMK3" s="240"/>
      <c r="WML3" s="240"/>
      <c r="WMM3" s="240"/>
      <c r="WMN3" s="240"/>
      <c r="WMO3" s="240"/>
      <c r="WMP3" s="240"/>
      <c r="WMQ3" s="240"/>
      <c r="WMR3" s="240"/>
      <c r="WMS3" s="240"/>
      <c r="WMT3" s="240"/>
      <c r="WMU3" s="240"/>
      <c r="WMV3" s="240"/>
      <c r="WMW3" s="240"/>
      <c r="WMX3" s="240"/>
      <c r="WMY3" s="240"/>
      <c r="WMZ3" s="240"/>
      <c r="WNA3" s="240"/>
      <c r="WNB3" s="240"/>
      <c r="WNC3" s="240"/>
      <c r="WND3" s="240"/>
      <c r="WNE3" s="240"/>
      <c r="WNF3" s="240"/>
      <c r="WNG3" s="240"/>
      <c r="WNH3" s="240"/>
      <c r="WNI3" s="240"/>
      <c r="WNJ3" s="240"/>
      <c r="WNK3" s="240"/>
      <c r="WNL3" s="240"/>
      <c r="WNM3" s="240"/>
      <c r="WNN3" s="240"/>
      <c r="WNO3" s="240"/>
      <c r="WNP3" s="240"/>
      <c r="WNQ3" s="240"/>
      <c r="WNR3" s="240"/>
      <c r="WNS3" s="240"/>
      <c r="WNT3" s="240"/>
      <c r="WNU3" s="240"/>
      <c r="WNV3" s="240"/>
      <c r="WNW3" s="240"/>
      <c r="WNX3" s="240"/>
      <c r="WNY3" s="240"/>
      <c r="WNZ3" s="240"/>
      <c r="WOA3" s="240"/>
      <c r="WOB3" s="240"/>
      <c r="WOC3" s="240"/>
      <c r="WOD3" s="240"/>
      <c r="WOE3" s="240"/>
      <c r="WOF3" s="240"/>
      <c r="WOG3" s="240"/>
      <c r="WOH3" s="240"/>
      <c r="WOI3" s="240"/>
      <c r="WOJ3" s="240"/>
      <c r="WOK3" s="240"/>
      <c r="WOL3" s="240"/>
      <c r="WOM3" s="240"/>
      <c r="WON3" s="240"/>
      <c r="WOO3" s="240"/>
      <c r="WOP3" s="240"/>
      <c r="WOQ3" s="240"/>
      <c r="WOR3" s="240"/>
      <c r="WOS3" s="240"/>
      <c r="WOT3" s="240"/>
      <c r="WOU3" s="240"/>
      <c r="WOV3" s="240"/>
      <c r="WOW3" s="240"/>
      <c r="WOX3" s="240"/>
      <c r="WOY3" s="240"/>
      <c r="WOZ3" s="240"/>
      <c r="WPA3" s="240"/>
      <c r="WPB3" s="240"/>
      <c r="WPC3" s="240"/>
      <c r="WPD3" s="240"/>
      <c r="WPE3" s="240"/>
      <c r="WPF3" s="240"/>
      <c r="WPG3" s="240"/>
      <c r="WPH3" s="240"/>
      <c r="WPI3" s="240"/>
      <c r="WPJ3" s="240"/>
      <c r="WPK3" s="240"/>
      <c r="WPL3" s="240"/>
      <c r="WPM3" s="240"/>
      <c r="WPN3" s="240"/>
      <c r="WPO3" s="240"/>
      <c r="WPP3" s="240"/>
      <c r="WPQ3" s="240"/>
      <c r="WPR3" s="240"/>
      <c r="WPS3" s="240"/>
      <c r="WPT3" s="240"/>
      <c r="WPU3" s="240"/>
      <c r="WPV3" s="240"/>
      <c r="WPW3" s="240"/>
      <c r="WPX3" s="240"/>
      <c r="WPY3" s="240"/>
      <c r="WPZ3" s="240"/>
      <c r="WQA3" s="240"/>
      <c r="WQB3" s="240"/>
      <c r="WQC3" s="240"/>
      <c r="WQD3" s="240"/>
      <c r="WQE3" s="240"/>
      <c r="WQF3" s="240"/>
      <c r="WQG3" s="240"/>
      <c r="WQH3" s="240"/>
      <c r="WQI3" s="240"/>
      <c r="WQJ3" s="240"/>
      <c r="WQK3" s="240"/>
      <c r="WQL3" s="240"/>
      <c r="WQM3" s="240"/>
      <c r="WQN3" s="240"/>
      <c r="WQO3" s="240"/>
      <c r="WQP3" s="240"/>
      <c r="WQQ3" s="240"/>
      <c r="WQR3" s="240"/>
      <c r="WQS3" s="240"/>
      <c r="WQT3" s="240"/>
      <c r="WQU3" s="240"/>
      <c r="WQV3" s="240"/>
      <c r="WQW3" s="240"/>
      <c r="WQX3" s="240"/>
      <c r="WQY3" s="240"/>
      <c r="WQZ3" s="240"/>
      <c r="WRA3" s="240"/>
      <c r="WRB3" s="240"/>
      <c r="WRC3" s="240"/>
      <c r="WRD3" s="240"/>
      <c r="WRE3" s="240"/>
      <c r="WRF3" s="240"/>
      <c r="WRG3" s="240"/>
      <c r="WRH3" s="240"/>
      <c r="WRI3" s="240"/>
      <c r="WRJ3" s="240"/>
      <c r="WRK3" s="240"/>
      <c r="WRL3" s="240"/>
      <c r="WRM3" s="240"/>
      <c r="WRN3" s="240"/>
      <c r="WRO3" s="240"/>
      <c r="WRP3" s="240"/>
      <c r="WRQ3" s="240"/>
      <c r="WRR3" s="240"/>
      <c r="WRS3" s="240"/>
      <c r="WRT3" s="240"/>
      <c r="WRU3" s="240"/>
      <c r="WRV3" s="240"/>
      <c r="WRW3" s="240"/>
      <c r="WRX3" s="240"/>
      <c r="WRY3" s="240"/>
      <c r="WRZ3" s="240"/>
      <c r="WSA3" s="240"/>
      <c r="WSB3" s="240"/>
      <c r="WSC3" s="240"/>
      <c r="WSD3" s="240"/>
      <c r="WSE3" s="240"/>
      <c r="WSF3" s="240"/>
      <c r="WSG3" s="240"/>
      <c r="WSH3" s="240"/>
      <c r="WSI3" s="240"/>
      <c r="WSJ3" s="240"/>
      <c r="WSK3" s="240"/>
      <c r="WSL3" s="240"/>
      <c r="WSM3" s="240"/>
      <c r="WSN3" s="240"/>
      <c r="WSO3" s="240"/>
      <c r="WSP3" s="240"/>
      <c r="WSQ3" s="240"/>
      <c r="WSR3" s="240"/>
      <c r="WSS3" s="240"/>
      <c r="WST3" s="240"/>
      <c r="WSU3" s="240"/>
      <c r="WSV3" s="240"/>
      <c r="WSW3" s="240"/>
      <c r="WSX3" s="240"/>
      <c r="WSY3" s="240"/>
      <c r="WSZ3" s="240"/>
      <c r="WTA3" s="240"/>
      <c r="WTB3" s="240"/>
      <c r="WTC3" s="240"/>
      <c r="WTD3" s="240"/>
      <c r="WTE3" s="240"/>
      <c r="WTF3" s="240"/>
      <c r="WTG3" s="240"/>
      <c r="WTH3" s="240"/>
      <c r="WTI3" s="240"/>
      <c r="WTJ3" s="240"/>
      <c r="WTK3" s="240"/>
      <c r="WTL3" s="240"/>
      <c r="WTM3" s="240"/>
      <c r="WTN3" s="240"/>
      <c r="WTO3" s="240"/>
      <c r="WTP3" s="240"/>
      <c r="WTQ3" s="240"/>
      <c r="WTR3" s="240"/>
      <c r="WTS3" s="240"/>
      <c r="WTT3" s="240"/>
      <c r="WTU3" s="240"/>
      <c r="WTV3" s="240"/>
      <c r="WTW3" s="240"/>
      <c r="WTX3" s="240"/>
      <c r="WTY3" s="240"/>
      <c r="WTZ3" s="240"/>
      <c r="WUA3" s="240"/>
      <c r="WUB3" s="240"/>
      <c r="WUC3" s="240"/>
      <c r="WUD3" s="240"/>
      <c r="WUE3" s="240"/>
      <c r="WUF3" s="240"/>
      <c r="WUG3" s="240"/>
      <c r="WUH3" s="240"/>
      <c r="WUI3" s="240"/>
      <c r="WUJ3" s="240"/>
      <c r="WUK3" s="240"/>
      <c r="WUL3" s="240"/>
      <c r="WUM3" s="240"/>
      <c r="WUN3" s="240"/>
      <c r="WUO3" s="240"/>
      <c r="WUP3" s="240"/>
      <c r="WUQ3" s="240"/>
      <c r="WUR3" s="240"/>
      <c r="WUS3" s="240"/>
      <c r="WUT3" s="240"/>
      <c r="WUU3" s="240"/>
      <c r="WUV3" s="240"/>
      <c r="WUW3" s="240"/>
      <c r="WUX3" s="240"/>
      <c r="WUY3" s="240"/>
      <c r="WUZ3" s="240"/>
      <c r="WVA3" s="240"/>
      <c r="WVB3" s="240"/>
      <c r="WVC3" s="240"/>
      <c r="WVD3" s="240"/>
      <c r="WVE3" s="240"/>
      <c r="WVF3" s="240"/>
      <c r="WVG3" s="240"/>
      <c r="WVH3" s="240"/>
      <c r="WVI3" s="240"/>
      <c r="WVJ3" s="240"/>
      <c r="WVK3" s="240"/>
      <c r="WVL3" s="240"/>
      <c r="WVM3" s="240"/>
      <c r="WVN3" s="240"/>
      <c r="WVO3" s="240"/>
      <c r="WVP3" s="240"/>
      <c r="WVQ3" s="240"/>
      <c r="WVR3" s="240"/>
      <c r="WVS3" s="240"/>
      <c r="WVT3" s="240"/>
      <c r="WVU3" s="240"/>
      <c r="WVV3" s="240"/>
      <c r="WVW3" s="240"/>
      <c r="WVX3" s="240"/>
      <c r="WVY3" s="240"/>
      <c r="WVZ3" s="240"/>
      <c r="WWA3" s="240"/>
      <c r="WWB3" s="240"/>
      <c r="WWC3" s="240"/>
      <c r="WWD3" s="240"/>
      <c r="WWE3" s="240"/>
      <c r="WWF3" s="240"/>
      <c r="WWG3" s="240"/>
      <c r="WWH3" s="240"/>
      <c r="WWI3" s="240"/>
      <c r="WWJ3" s="240"/>
      <c r="WWK3" s="240"/>
      <c r="WWL3" s="240"/>
      <c r="WWM3" s="240"/>
      <c r="WWN3" s="240"/>
      <c r="WWO3" s="240"/>
      <c r="WWP3" s="240"/>
      <c r="WWQ3" s="240"/>
      <c r="WWR3" s="240"/>
      <c r="WWS3" s="240"/>
      <c r="WWT3" s="240"/>
      <c r="WWU3" s="240"/>
      <c r="WWV3" s="240"/>
      <c r="WWW3" s="240"/>
      <c r="WWX3" s="240"/>
      <c r="WWY3" s="240"/>
      <c r="WWZ3" s="240"/>
      <c r="WXA3" s="240"/>
      <c r="WXB3" s="240"/>
      <c r="WXC3" s="240"/>
      <c r="WXD3" s="240"/>
      <c r="WXE3" s="240"/>
      <c r="WXF3" s="240"/>
      <c r="WXG3" s="240"/>
      <c r="WXH3" s="240"/>
      <c r="WXI3" s="240"/>
      <c r="WXJ3" s="240"/>
      <c r="WXK3" s="240"/>
      <c r="WXL3" s="240"/>
      <c r="WXM3" s="240"/>
      <c r="WXN3" s="240"/>
      <c r="WXO3" s="240"/>
      <c r="WXP3" s="240"/>
      <c r="WXQ3" s="240"/>
      <c r="WXR3" s="240"/>
      <c r="WXS3" s="240"/>
      <c r="WXT3" s="240"/>
      <c r="WXU3" s="240"/>
      <c r="WXV3" s="240"/>
      <c r="WXW3" s="240"/>
      <c r="WXX3" s="240"/>
      <c r="WXY3" s="240"/>
      <c r="WXZ3" s="240"/>
      <c r="WYA3" s="240"/>
      <c r="WYB3" s="240"/>
      <c r="WYC3" s="240"/>
      <c r="WYD3" s="240"/>
      <c r="WYE3" s="240"/>
      <c r="WYF3" s="240"/>
      <c r="WYG3" s="240"/>
      <c r="WYH3" s="240"/>
      <c r="WYI3" s="240"/>
      <c r="WYJ3" s="240"/>
      <c r="WYK3" s="240"/>
      <c r="WYL3" s="240"/>
      <c r="WYM3" s="240"/>
      <c r="WYN3" s="240"/>
      <c r="WYO3" s="240"/>
      <c r="WYP3" s="240"/>
      <c r="WYQ3" s="240"/>
      <c r="WYR3" s="240"/>
      <c r="WYS3" s="240"/>
      <c r="WYT3" s="240"/>
      <c r="WYU3" s="240"/>
      <c r="WYV3" s="240"/>
      <c r="WYW3" s="240"/>
      <c r="WYX3" s="240"/>
      <c r="WYY3" s="240"/>
      <c r="WYZ3" s="240"/>
      <c r="WZA3" s="240"/>
      <c r="WZB3" s="240"/>
      <c r="WZC3" s="240"/>
      <c r="WZD3" s="240"/>
      <c r="WZE3" s="240"/>
      <c r="WZF3" s="240"/>
      <c r="WZG3" s="240"/>
      <c r="WZH3" s="240"/>
      <c r="WZI3" s="240"/>
      <c r="WZJ3" s="240"/>
      <c r="WZK3" s="240"/>
      <c r="WZL3" s="240"/>
      <c r="WZM3" s="240"/>
      <c r="WZN3" s="240"/>
      <c r="WZO3" s="240"/>
      <c r="WZP3" s="240"/>
      <c r="WZQ3" s="240"/>
      <c r="WZR3" s="240"/>
      <c r="WZS3" s="240"/>
      <c r="WZT3" s="240"/>
      <c r="WZU3" s="240"/>
      <c r="WZV3" s="240"/>
      <c r="WZW3" s="240"/>
      <c r="WZX3" s="240"/>
      <c r="WZY3" s="240"/>
      <c r="WZZ3" s="240"/>
      <c r="XAA3" s="240"/>
      <c r="XAB3" s="240"/>
      <c r="XAC3" s="240"/>
      <c r="XAD3" s="240"/>
      <c r="XAE3" s="240"/>
      <c r="XAF3" s="240"/>
      <c r="XAG3" s="240"/>
      <c r="XAH3" s="240"/>
      <c r="XAI3" s="240"/>
      <c r="XAJ3" s="240"/>
      <c r="XAK3" s="240"/>
      <c r="XAL3" s="240"/>
      <c r="XAM3" s="240"/>
      <c r="XAN3" s="240"/>
      <c r="XAO3" s="240"/>
      <c r="XAP3" s="240"/>
      <c r="XAQ3" s="240"/>
      <c r="XAR3" s="240"/>
      <c r="XAS3" s="240"/>
      <c r="XAT3" s="240"/>
      <c r="XAU3" s="240"/>
      <c r="XAV3" s="240"/>
      <c r="XAW3" s="240"/>
      <c r="XAX3" s="240"/>
      <c r="XAY3" s="240"/>
      <c r="XAZ3" s="240"/>
      <c r="XBA3" s="240"/>
      <c r="XBB3" s="240"/>
      <c r="XBC3" s="240"/>
      <c r="XBD3" s="240"/>
      <c r="XBE3" s="240"/>
      <c r="XBF3" s="240"/>
      <c r="XBG3" s="240"/>
      <c r="XBH3" s="240"/>
      <c r="XBI3" s="240"/>
      <c r="XBJ3" s="240"/>
      <c r="XBK3" s="240"/>
      <c r="XBL3" s="240"/>
      <c r="XBM3" s="240"/>
      <c r="XBN3" s="240"/>
      <c r="XBO3" s="240"/>
      <c r="XBP3" s="240"/>
      <c r="XBQ3" s="240"/>
      <c r="XBR3" s="240"/>
      <c r="XBS3" s="240"/>
      <c r="XBT3" s="240"/>
      <c r="XBU3" s="240"/>
      <c r="XBV3" s="240"/>
      <c r="XBW3" s="240"/>
      <c r="XBX3" s="240"/>
      <c r="XBY3" s="240"/>
      <c r="XBZ3" s="240"/>
      <c r="XCA3" s="240"/>
      <c r="XCB3" s="240"/>
      <c r="XCC3" s="240"/>
      <c r="XCD3" s="240"/>
      <c r="XCE3" s="240"/>
      <c r="XCF3" s="240"/>
      <c r="XCG3" s="240"/>
      <c r="XCH3" s="240"/>
      <c r="XCI3" s="240"/>
      <c r="XCJ3" s="240"/>
      <c r="XCK3" s="240"/>
      <c r="XCL3" s="240"/>
      <c r="XCM3" s="240"/>
      <c r="XCN3" s="240"/>
      <c r="XCO3" s="240"/>
      <c r="XCP3" s="240"/>
      <c r="XCQ3" s="240"/>
      <c r="XCR3" s="240"/>
      <c r="XCS3" s="240"/>
      <c r="XCT3" s="240"/>
      <c r="XCU3" s="240"/>
      <c r="XCV3" s="240"/>
      <c r="XCW3" s="240"/>
      <c r="XCX3" s="240"/>
      <c r="XCY3" s="240"/>
      <c r="XCZ3" s="240"/>
      <c r="XDA3" s="240"/>
      <c r="XDB3" s="240"/>
      <c r="XDC3" s="240"/>
      <c r="XDD3" s="240"/>
      <c r="XDE3" s="240"/>
      <c r="XDF3" s="240"/>
      <c r="XDG3" s="240"/>
      <c r="XDH3" s="240"/>
      <c r="XDI3" s="240"/>
      <c r="XDJ3" s="240"/>
      <c r="XDK3" s="240"/>
      <c r="XDL3" s="240"/>
      <c r="XDM3" s="240"/>
      <c r="XDN3" s="240"/>
      <c r="XDO3" s="240"/>
      <c r="XDP3" s="240"/>
      <c r="XDQ3" s="240"/>
      <c r="XDR3" s="240"/>
      <c r="XDS3" s="240"/>
      <c r="XDT3" s="240"/>
      <c r="XDU3" s="240"/>
      <c r="XDV3" s="240"/>
      <c r="XDW3" s="240"/>
      <c r="XDX3" s="240"/>
      <c r="XDY3" s="240"/>
      <c r="XDZ3" s="240"/>
      <c r="XEA3" s="240"/>
      <c r="XEB3" s="240"/>
      <c r="XEC3" s="240"/>
      <c r="XED3" s="240"/>
      <c r="XEE3" s="240"/>
      <c r="XEF3" s="240"/>
      <c r="XEG3" s="240"/>
      <c r="XEH3" s="240"/>
      <c r="XEI3" s="240"/>
      <c r="XEJ3" s="240"/>
      <c r="XEK3" s="240"/>
      <c r="XEL3" s="240"/>
      <c r="XEM3" s="240"/>
      <c r="XEN3" s="240"/>
      <c r="XEO3" s="240"/>
      <c r="XEP3" s="240"/>
      <c r="XEQ3" s="240"/>
      <c r="XER3" s="240"/>
      <c r="XES3" s="240"/>
      <c r="XET3" s="240"/>
      <c r="XEU3" s="240"/>
      <c r="XEV3" s="240"/>
      <c r="XEW3" s="240"/>
      <c r="XEX3" s="240"/>
      <c r="XEY3" s="240"/>
      <c r="XEZ3" s="240"/>
      <c r="XFA3" s="240"/>
      <c r="XFB3" s="240"/>
      <c r="XFC3" s="240"/>
    </row>
    <row r="4" spans="1:16383" s="337" customFormat="1" ht="16.2">
      <c r="A4" s="330"/>
      <c r="B4" s="609"/>
      <c r="C4" s="609"/>
      <c r="D4" s="332"/>
      <c r="E4" s="332"/>
      <c r="F4" s="330"/>
      <c r="G4" s="330"/>
      <c r="H4" s="330"/>
      <c r="I4" s="330"/>
      <c r="J4" s="333"/>
      <c r="K4" s="333"/>
      <c r="L4" s="333"/>
      <c r="M4" s="333"/>
      <c r="N4" s="333"/>
      <c r="O4" s="333"/>
      <c r="P4" s="333"/>
      <c r="Q4" s="333"/>
      <c r="R4" s="334"/>
      <c r="S4" s="334"/>
      <c r="T4" s="334"/>
      <c r="U4" s="334"/>
      <c r="V4" s="334"/>
      <c r="W4" s="334"/>
      <c r="X4" s="335"/>
      <c r="Y4" s="334"/>
      <c r="Z4" s="335"/>
      <c r="AA4" s="336"/>
      <c r="AB4" s="336"/>
      <c r="AC4" s="336"/>
      <c r="AD4" s="336"/>
      <c r="AE4" s="336"/>
      <c r="AF4" s="335"/>
    </row>
    <row r="5" spans="1:16383" s="341" customFormat="1" ht="16.8">
      <c r="A5" s="338"/>
      <c r="B5" s="610" t="s">
        <v>697</v>
      </c>
      <c r="C5" s="610"/>
      <c r="D5" s="339"/>
      <c r="E5" s="339"/>
      <c r="F5" s="339"/>
      <c r="G5" s="339"/>
      <c r="H5" s="339"/>
      <c r="I5" s="339"/>
      <c r="J5" s="339"/>
      <c r="K5" s="339"/>
      <c r="L5" s="339"/>
      <c r="M5" s="339"/>
      <c r="N5" s="339"/>
      <c r="O5" s="339"/>
      <c r="P5" s="339"/>
      <c r="Q5" s="339"/>
      <c r="R5" s="340"/>
      <c r="S5" s="340"/>
      <c r="T5" s="339" t="s">
        <v>814</v>
      </c>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39"/>
      <c r="DE5" s="339"/>
      <c r="DF5" s="339"/>
      <c r="DG5" s="339"/>
      <c r="DH5" s="339"/>
      <c r="DI5" s="339"/>
      <c r="DJ5" s="339"/>
      <c r="DK5" s="339"/>
      <c r="DL5" s="339"/>
      <c r="DM5" s="339"/>
      <c r="DN5" s="339"/>
      <c r="DO5" s="339"/>
      <c r="DP5" s="339"/>
      <c r="DQ5" s="339"/>
      <c r="DR5" s="339"/>
      <c r="DS5" s="339"/>
      <c r="DT5" s="339"/>
      <c r="DU5" s="339"/>
      <c r="DV5" s="339"/>
      <c r="DW5" s="339"/>
      <c r="DX5" s="339"/>
      <c r="DY5" s="339"/>
      <c r="DZ5" s="339"/>
      <c r="EA5" s="339"/>
      <c r="EB5" s="339"/>
      <c r="EC5" s="339"/>
      <c r="ED5" s="339"/>
      <c r="EE5" s="339"/>
      <c r="EF5" s="339"/>
      <c r="EG5" s="339"/>
      <c r="EH5" s="339"/>
      <c r="EI5" s="339"/>
      <c r="EJ5" s="339"/>
      <c r="EK5" s="339"/>
      <c r="EL5" s="339"/>
      <c r="EM5" s="339"/>
      <c r="EN5" s="339"/>
      <c r="EO5" s="339"/>
      <c r="EP5" s="339"/>
      <c r="EQ5" s="339"/>
      <c r="ER5" s="339"/>
      <c r="ES5" s="339"/>
      <c r="ET5" s="339"/>
      <c r="EU5" s="339"/>
      <c r="EV5" s="339"/>
      <c r="EW5" s="339"/>
      <c r="EX5" s="339"/>
      <c r="EY5" s="339"/>
      <c r="EZ5" s="339"/>
      <c r="FA5" s="339"/>
      <c r="FB5" s="339"/>
      <c r="FC5" s="339"/>
      <c r="FD5" s="339"/>
      <c r="FE5" s="339"/>
      <c r="FF5" s="339"/>
      <c r="FG5" s="339"/>
      <c r="FH5" s="339"/>
      <c r="FI5" s="339"/>
      <c r="FJ5" s="339"/>
      <c r="FK5" s="339"/>
      <c r="FL5" s="339"/>
      <c r="FM5" s="339"/>
      <c r="FN5" s="339"/>
      <c r="FO5" s="339"/>
      <c r="FP5" s="339"/>
      <c r="FQ5" s="339"/>
      <c r="FR5" s="339"/>
      <c r="FS5" s="339"/>
      <c r="FT5" s="339"/>
      <c r="FU5" s="339"/>
      <c r="FV5" s="339"/>
      <c r="FW5" s="339"/>
      <c r="FX5" s="339"/>
      <c r="FY5" s="339"/>
      <c r="FZ5" s="339"/>
      <c r="GA5" s="339"/>
      <c r="GB5" s="339"/>
      <c r="GC5" s="339"/>
      <c r="GD5" s="339"/>
      <c r="GE5" s="339"/>
      <c r="GF5" s="339"/>
      <c r="GG5" s="339"/>
      <c r="GH5" s="339"/>
      <c r="GI5" s="339"/>
      <c r="GJ5" s="339"/>
      <c r="GK5" s="339"/>
      <c r="GL5" s="339"/>
      <c r="GM5" s="339"/>
      <c r="GN5" s="339"/>
      <c r="GO5" s="339"/>
      <c r="GP5" s="339"/>
      <c r="GQ5" s="339"/>
      <c r="GR5" s="339"/>
      <c r="GS5" s="339"/>
      <c r="GT5" s="339"/>
      <c r="GU5" s="339"/>
      <c r="GV5" s="339"/>
      <c r="GW5" s="339"/>
      <c r="GX5" s="339"/>
      <c r="GY5" s="339"/>
      <c r="GZ5" s="339"/>
      <c r="HA5" s="339"/>
      <c r="HB5" s="339"/>
      <c r="HC5" s="339"/>
      <c r="HD5" s="339"/>
      <c r="HE5" s="339"/>
      <c r="HF5" s="339"/>
      <c r="HG5" s="339"/>
      <c r="HH5" s="339"/>
      <c r="HI5" s="339"/>
      <c r="HJ5" s="339"/>
      <c r="HK5" s="339"/>
      <c r="HL5" s="339"/>
      <c r="HM5" s="339"/>
      <c r="HN5" s="339"/>
      <c r="HO5" s="339"/>
      <c r="HP5" s="339"/>
      <c r="HQ5" s="339"/>
      <c r="HR5" s="339"/>
      <c r="HS5" s="339"/>
      <c r="HT5" s="339"/>
      <c r="HU5" s="339"/>
      <c r="HV5" s="339"/>
      <c r="HW5" s="339"/>
      <c r="HX5" s="339"/>
      <c r="HY5" s="339"/>
      <c r="HZ5" s="339"/>
      <c r="IA5" s="339"/>
      <c r="IB5" s="339"/>
      <c r="IC5" s="339"/>
      <c r="ID5" s="339"/>
      <c r="IE5" s="339"/>
      <c r="IF5" s="339"/>
      <c r="IG5" s="339"/>
      <c r="IH5" s="339"/>
      <c r="II5" s="339"/>
      <c r="IJ5" s="339"/>
      <c r="IK5" s="339"/>
      <c r="IL5" s="339"/>
      <c r="IM5" s="339"/>
      <c r="IN5" s="339"/>
      <c r="IO5" s="339"/>
      <c r="IP5" s="339"/>
      <c r="IQ5" s="339"/>
      <c r="IR5" s="339"/>
      <c r="IS5" s="339"/>
      <c r="IT5" s="339"/>
      <c r="IU5" s="339"/>
      <c r="IV5" s="339"/>
      <c r="IW5" s="339"/>
      <c r="IX5" s="339"/>
      <c r="IY5" s="339"/>
      <c r="IZ5" s="339"/>
      <c r="JA5" s="339"/>
      <c r="JB5" s="339"/>
      <c r="JC5" s="339"/>
      <c r="JD5" s="339"/>
      <c r="JE5" s="339"/>
      <c r="JF5" s="339"/>
      <c r="JG5" s="339"/>
      <c r="JH5" s="339"/>
      <c r="JI5" s="339"/>
      <c r="JJ5" s="339"/>
      <c r="JK5" s="339"/>
      <c r="JL5" s="339"/>
      <c r="JM5" s="339"/>
      <c r="JN5" s="339"/>
      <c r="JO5" s="339"/>
      <c r="JP5" s="339"/>
      <c r="JQ5" s="339"/>
      <c r="JR5" s="339"/>
      <c r="JS5" s="339"/>
      <c r="JT5" s="339"/>
      <c r="JU5" s="339"/>
      <c r="JV5" s="339"/>
      <c r="JW5" s="339"/>
      <c r="JX5" s="339"/>
      <c r="JY5" s="339"/>
      <c r="JZ5" s="339"/>
      <c r="KA5" s="339"/>
      <c r="KB5" s="339"/>
      <c r="KC5" s="339"/>
      <c r="KD5" s="339"/>
      <c r="KE5" s="339"/>
      <c r="KF5" s="339"/>
      <c r="KG5" s="339"/>
      <c r="KH5" s="339"/>
      <c r="KI5" s="339"/>
      <c r="KJ5" s="339"/>
      <c r="KK5" s="339"/>
      <c r="KL5" s="339"/>
      <c r="KM5" s="339"/>
      <c r="KN5" s="339"/>
      <c r="KO5" s="339"/>
      <c r="KP5" s="339"/>
      <c r="KQ5" s="339"/>
      <c r="KR5" s="339"/>
      <c r="KS5" s="339"/>
      <c r="KT5" s="339"/>
      <c r="KU5" s="339"/>
      <c r="KV5" s="339"/>
      <c r="KW5" s="339"/>
      <c r="KX5" s="339"/>
      <c r="KY5" s="339"/>
      <c r="KZ5" s="339"/>
      <c r="LA5" s="339"/>
      <c r="LB5" s="339"/>
      <c r="LC5" s="339"/>
      <c r="LD5" s="339"/>
      <c r="LE5" s="339"/>
      <c r="LF5" s="339"/>
      <c r="LG5" s="339"/>
      <c r="LH5" s="339"/>
      <c r="LI5" s="339"/>
      <c r="LJ5" s="339"/>
      <c r="LK5" s="339"/>
      <c r="LL5" s="339"/>
      <c r="LM5" s="339"/>
      <c r="LN5" s="339"/>
      <c r="LO5" s="339"/>
      <c r="LP5" s="339"/>
      <c r="LQ5" s="339"/>
      <c r="LR5" s="339"/>
      <c r="LS5" s="339"/>
      <c r="LT5" s="339"/>
      <c r="LU5" s="339"/>
      <c r="LV5" s="339"/>
      <c r="LW5" s="339"/>
      <c r="LX5" s="339"/>
      <c r="LY5" s="339"/>
      <c r="LZ5" s="339"/>
      <c r="MA5" s="339"/>
      <c r="MB5" s="339"/>
      <c r="MC5" s="339"/>
      <c r="MD5" s="339"/>
      <c r="ME5" s="339"/>
      <c r="MF5" s="339"/>
      <c r="MG5" s="339"/>
      <c r="MH5" s="339"/>
      <c r="MI5" s="339"/>
      <c r="MJ5" s="339"/>
      <c r="MK5" s="339"/>
      <c r="ML5" s="339"/>
      <c r="MM5" s="339"/>
      <c r="MN5" s="339"/>
      <c r="MO5" s="339"/>
      <c r="MP5" s="339"/>
      <c r="MQ5" s="339"/>
      <c r="MR5" s="339"/>
      <c r="MS5" s="339"/>
      <c r="MT5" s="339"/>
      <c r="MU5" s="339"/>
      <c r="MV5" s="339"/>
      <c r="MW5" s="339"/>
      <c r="MX5" s="339"/>
      <c r="MY5" s="339"/>
      <c r="MZ5" s="339"/>
      <c r="NA5" s="339"/>
      <c r="NB5" s="339"/>
      <c r="NC5" s="339"/>
      <c r="ND5" s="339"/>
      <c r="NE5" s="339"/>
      <c r="NF5" s="339"/>
      <c r="NG5" s="339"/>
      <c r="NH5" s="339"/>
      <c r="NI5" s="339"/>
      <c r="NJ5" s="339"/>
      <c r="NK5" s="339"/>
      <c r="NL5" s="339"/>
      <c r="NM5" s="339"/>
      <c r="NN5" s="339"/>
      <c r="NO5" s="339"/>
      <c r="NP5" s="339"/>
      <c r="NQ5" s="339"/>
      <c r="NR5" s="339"/>
      <c r="NS5" s="339"/>
      <c r="NT5" s="339"/>
      <c r="NU5" s="339"/>
      <c r="NV5" s="339"/>
      <c r="NW5" s="339"/>
      <c r="NX5" s="339"/>
      <c r="NY5" s="339"/>
      <c r="NZ5" s="339"/>
      <c r="OA5" s="339"/>
      <c r="OB5" s="339"/>
      <c r="OC5" s="339"/>
      <c r="OD5" s="339"/>
      <c r="OE5" s="339"/>
      <c r="OF5" s="339"/>
      <c r="OG5" s="339"/>
      <c r="OH5" s="339"/>
      <c r="OI5" s="339"/>
      <c r="OJ5" s="339"/>
      <c r="OK5" s="339"/>
      <c r="OL5" s="339"/>
      <c r="OM5" s="339"/>
      <c r="ON5" s="339"/>
      <c r="OO5" s="339"/>
      <c r="OP5" s="339"/>
      <c r="OQ5" s="339"/>
      <c r="OR5" s="339"/>
      <c r="OS5" s="339"/>
      <c r="OT5" s="339"/>
      <c r="OU5" s="339"/>
      <c r="OV5" s="339"/>
      <c r="OW5" s="339"/>
      <c r="OX5" s="339"/>
      <c r="OY5" s="339"/>
      <c r="OZ5" s="339"/>
      <c r="PA5" s="339"/>
      <c r="PB5" s="339"/>
      <c r="PC5" s="339"/>
      <c r="PD5" s="339"/>
      <c r="PE5" s="339"/>
      <c r="PF5" s="339"/>
      <c r="PG5" s="339"/>
      <c r="PH5" s="339"/>
      <c r="PI5" s="339"/>
      <c r="PJ5" s="339"/>
      <c r="PK5" s="339"/>
      <c r="PL5" s="339"/>
      <c r="PM5" s="339"/>
      <c r="PN5" s="339"/>
      <c r="PO5" s="339"/>
      <c r="PP5" s="339"/>
      <c r="PQ5" s="339"/>
      <c r="PR5" s="339"/>
      <c r="PS5" s="339"/>
      <c r="PT5" s="339"/>
      <c r="PU5" s="339"/>
      <c r="PV5" s="339"/>
      <c r="PW5" s="339"/>
      <c r="PX5" s="339"/>
      <c r="PY5" s="339"/>
      <c r="PZ5" s="339"/>
      <c r="QA5" s="339"/>
      <c r="QB5" s="339"/>
      <c r="QC5" s="339"/>
      <c r="QD5" s="339"/>
      <c r="QE5" s="339"/>
      <c r="QF5" s="339"/>
      <c r="QG5" s="339"/>
      <c r="QH5" s="339"/>
      <c r="QI5" s="339"/>
      <c r="QJ5" s="339"/>
      <c r="QK5" s="339"/>
      <c r="QL5" s="339"/>
      <c r="QM5" s="339"/>
      <c r="QN5" s="339"/>
      <c r="QO5" s="339"/>
      <c r="QP5" s="339"/>
      <c r="QQ5" s="339"/>
      <c r="QR5" s="339"/>
      <c r="QS5" s="339"/>
      <c r="QT5" s="339"/>
      <c r="QU5" s="339"/>
      <c r="QV5" s="339"/>
      <c r="QW5" s="339"/>
      <c r="QX5" s="339"/>
      <c r="QY5" s="339"/>
      <c r="QZ5" s="339"/>
      <c r="RA5" s="339"/>
      <c r="RB5" s="339"/>
      <c r="RC5" s="339"/>
      <c r="RD5" s="339"/>
      <c r="RE5" s="339"/>
      <c r="RF5" s="339"/>
      <c r="RG5" s="339"/>
      <c r="RH5" s="339"/>
      <c r="RI5" s="339"/>
      <c r="RJ5" s="339"/>
      <c r="RK5" s="339"/>
      <c r="RL5" s="339"/>
      <c r="RM5" s="339"/>
      <c r="RN5" s="339"/>
      <c r="RO5" s="339"/>
      <c r="RP5" s="339"/>
      <c r="RQ5" s="339"/>
      <c r="RR5" s="339"/>
      <c r="RS5" s="339"/>
      <c r="RT5" s="339"/>
      <c r="RU5" s="339"/>
      <c r="RV5" s="339"/>
      <c r="RW5" s="339"/>
      <c r="RX5" s="339"/>
      <c r="RY5" s="339"/>
      <c r="RZ5" s="339"/>
      <c r="SA5" s="339"/>
      <c r="SB5" s="339"/>
      <c r="SC5" s="339"/>
      <c r="SD5" s="339"/>
      <c r="SE5" s="339"/>
      <c r="SF5" s="339"/>
      <c r="SG5" s="339"/>
      <c r="SH5" s="339"/>
      <c r="SI5" s="339"/>
      <c r="SJ5" s="339"/>
      <c r="SK5" s="339"/>
      <c r="SL5" s="339"/>
      <c r="SM5" s="339"/>
      <c r="SN5" s="339"/>
      <c r="SO5" s="339"/>
      <c r="SP5" s="339"/>
      <c r="SQ5" s="339"/>
      <c r="SR5" s="339"/>
      <c r="SS5" s="339"/>
      <c r="ST5" s="339"/>
      <c r="SU5" s="339"/>
      <c r="SV5" s="339"/>
      <c r="SW5" s="339"/>
      <c r="SX5" s="339"/>
      <c r="SY5" s="339"/>
      <c r="SZ5" s="339"/>
      <c r="TA5" s="339"/>
      <c r="TB5" s="339"/>
      <c r="TC5" s="339"/>
      <c r="TD5" s="339"/>
      <c r="TE5" s="339"/>
      <c r="TF5" s="339"/>
      <c r="TG5" s="339"/>
      <c r="TH5" s="339"/>
      <c r="TI5" s="339"/>
      <c r="TJ5" s="339"/>
      <c r="TK5" s="339"/>
      <c r="TL5" s="339"/>
      <c r="TM5" s="339"/>
      <c r="TN5" s="339"/>
      <c r="TO5" s="339"/>
      <c r="TP5" s="339"/>
      <c r="TQ5" s="339"/>
      <c r="TR5" s="339"/>
      <c r="TS5" s="339"/>
      <c r="TT5" s="339"/>
      <c r="TU5" s="339"/>
      <c r="TV5" s="339"/>
      <c r="TW5" s="339"/>
      <c r="TX5" s="339"/>
      <c r="TY5" s="339"/>
      <c r="TZ5" s="339"/>
      <c r="UA5" s="339"/>
      <c r="UB5" s="339"/>
      <c r="UC5" s="339"/>
      <c r="UD5" s="339"/>
      <c r="UE5" s="339"/>
      <c r="UF5" s="339"/>
      <c r="UG5" s="339"/>
      <c r="UH5" s="339"/>
      <c r="UI5" s="339"/>
      <c r="UJ5" s="339"/>
      <c r="UK5" s="339"/>
      <c r="UL5" s="339"/>
      <c r="UM5" s="339"/>
      <c r="UN5" s="339"/>
      <c r="UO5" s="339"/>
      <c r="UP5" s="339"/>
      <c r="UQ5" s="339"/>
      <c r="UR5" s="339"/>
      <c r="US5" s="339"/>
      <c r="UT5" s="339"/>
      <c r="UU5" s="339"/>
      <c r="UV5" s="339"/>
      <c r="UW5" s="339"/>
      <c r="UX5" s="339"/>
      <c r="UY5" s="339"/>
      <c r="UZ5" s="339"/>
      <c r="VA5" s="339"/>
      <c r="VB5" s="339"/>
      <c r="VC5" s="339"/>
      <c r="VD5" s="339"/>
      <c r="VE5" s="339"/>
      <c r="VF5" s="339"/>
      <c r="VG5" s="339"/>
      <c r="VH5" s="339"/>
      <c r="VI5" s="339"/>
      <c r="VJ5" s="339"/>
      <c r="VK5" s="339"/>
      <c r="VL5" s="339"/>
      <c r="VM5" s="339"/>
      <c r="VN5" s="339"/>
      <c r="VO5" s="339"/>
      <c r="VP5" s="339"/>
      <c r="VQ5" s="339"/>
      <c r="VR5" s="339"/>
      <c r="VS5" s="339"/>
      <c r="VT5" s="339"/>
      <c r="VU5" s="339"/>
      <c r="VV5" s="339"/>
      <c r="VW5" s="339"/>
      <c r="VX5" s="339"/>
      <c r="VY5" s="339"/>
      <c r="VZ5" s="339"/>
      <c r="WA5" s="339"/>
      <c r="WB5" s="339"/>
      <c r="WC5" s="339"/>
      <c r="WD5" s="339"/>
      <c r="WE5" s="339"/>
      <c r="WF5" s="339"/>
      <c r="WG5" s="339"/>
      <c r="WH5" s="339"/>
      <c r="WI5" s="339"/>
      <c r="WJ5" s="339"/>
      <c r="WK5" s="339"/>
      <c r="WL5" s="339"/>
      <c r="WM5" s="339"/>
      <c r="WN5" s="339"/>
      <c r="WO5" s="339"/>
      <c r="WP5" s="339"/>
      <c r="WQ5" s="339"/>
      <c r="WR5" s="339"/>
      <c r="WS5" s="339"/>
      <c r="WT5" s="339"/>
      <c r="WU5" s="339"/>
      <c r="WV5" s="339"/>
      <c r="WW5" s="339"/>
      <c r="WX5" s="339"/>
      <c r="WY5" s="339"/>
      <c r="WZ5" s="339"/>
      <c r="XA5" s="339"/>
      <c r="XB5" s="339"/>
      <c r="XC5" s="339"/>
      <c r="XD5" s="339"/>
      <c r="XE5" s="339"/>
      <c r="XF5" s="339"/>
      <c r="XG5" s="339"/>
      <c r="XH5" s="339"/>
      <c r="XI5" s="339"/>
      <c r="XJ5" s="339"/>
      <c r="XK5" s="339"/>
      <c r="XL5" s="339"/>
      <c r="XM5" s="339"/>
      <c r="XN5" s="339"/>
      <c r="XO5" s="339"/>
      <c r="XP5" s="339"/>
      <c r="XQ5" s="339"/>
      <c r="XR5" s="339"/>
      <c r="XS5" s="339"/>
      <c r="XT5" s="339"/>
      <c r="XU5" s="339"/>
      <c r="XV5" s="339"/>
      <c r="XW5" s="339"/>
      <c r="XX5" s="339"/>
      <c r="XY5" s="339"/>
      <c r="XZ5" s="339"/>
      <c r="YA5" s="339"/>
      <c r="YB5" s="339"/>
      <c r="YC5" s="339"/>
      <c r="YD5" s="339"/>
      <c r="YE5" s="339"/>
      <c r="YF5" s="339"/>
      <c r="YG5" s="339"/>
      <c r="YH5" s="339"/>
      <c r="YI5" s="339"/>
      <c r="YJ5" s="339"/>
      <c r="YK5" s="339"/>
      <c r="YL5" s="339"/>
      <c r="YM5" s="339"/>
      <c r="YN5" s="339"/>
      <c r="YO5" s="339"/>
      <c r="YP5" s="339"/>
      <c r="YQ5" s="339"/>
      <c r="YR5" s="339"/>
      <c r="YS5" s="339"/>
      <c r="YT5" s="339"/>
      <c r="YU5" s="339"/>
      <c r="YV5" s="339"/>
      <c r="YW5" s="339"/>
      <c r="YX5" s="339"/>
      <c r="YY5" s="339"/>
      <c r="YZ5" s="339"/>
      <c r="ZA5" s="339"/>
      <c r="ZB5" s="339"/>
      <c r="ZC5" s="339"/>
      <c r="ZD5" s="339"/>
      <c r="ZE5" s="339"/>
      <c r="ZF5" s="339"/>
      <c r="ZG5" s="339"/>
      <c r="ZH5" s="339"/>
      <c r="ZI5" s="339"/>
      <c r="ZJ5" s="339"/>
      <c r="ZK5" s="339"/>
      <c r="ZL5" s="339"/>
      <c r="ZM5" s="339"/>
      <c r="ZN5" s="339"/>
      <c r="ZO5" s="339"/>
      <c r="ZP5" s="339"/>
      <c r="ZQ5" s="339"/>
      <c r="ZR5" s="339"/>
      <c r="ZS5" s="339"/>
      <c r="ZT5" s="339"/>
      <c r="ZU5" s="339"/>
      <c r="ZV5" s="339"/>
      <c r="ZW5" s="339"/>
      <c r="ZX5" s="339"/>
      <c r="ZY5" s="339"/>
      <c r="ZZ5" s="339"/>
      <c r="AAA5" s="339"/>
      <c r="AAB5" s="339"/>
      <c r="AAC5" s="339"/>
      <c r="AAD5" s="339"/>
      <c r="AAE5" s="339"/>
      <c r="AAF5" s="339"/>
      <c r="AAG5" s="339"/>
      <c r="AAH5" s="339"/>
      <c r="AAI5" s="339"/>
      <c r="AAJ5" s="339"/>
      <c r="AAK5" s="339"/>
      <c r="AAL5" s="339"/>
      <c r="AAM5" s="339"/>
      <c r="AAN5" s="339"/>
      <c r="AAO5" s="339"/>
      <c r="AAP5" s="339"/>
      <c r="AAQ5" s="339"/>
      <c r="AAR5" s="339"/>
      <c r="AAS5" s="339"/>
      <c r="AAT5" s="339"/>
      <c r="AAU5" s="339"/>
      <c r="AAV5" s="339"/>
      <c r="AAW5" s="339"/>
      <c r="AAX5" s="339"/>
      <c r="AAY5" s="339"/>
      <c r="AAZ5" s="339"/>
      <c r="ABA5" s="339"/>
      <c r="ABB5" s="339"/>
      <c r="ABC5" s="339"/>
      <c r="ABD5" s="339"/>
      <c r="ABE5" s="339"/>
      <c r="ABF5" s="339"/>
      <c r="ABG5" s="339"/>
      <c r="ABH5" s="339"/>
      <c r="ABI5" s="339"/>
      <c r="ABJ5" s="339"/>
      <c r="ABK5" s="339"/>
      <c r="ABL5" s="339"/>
      <c r="ABM5" s="339"/>
      <c r="ABN5" s="339"/>
      <c r="ABO5" s="339"/>
      <c r="ABP5" s="339"/>
      <c r="ABQ5" s="339"/>
      <c r="ABR5" s="339"/>
      <c r="ABS5" s="339"/>
      <c r="ABT5" s="339"/>
      <c r="ABU5" s="339"/>
      <c r="ABV5" s="339"/>
      <c r="ABW5" s="339"/>
      <c r="ABX5" s="339"/>
      <c r="ABY5" s="339"/>
      <c r="ABZ5" s="339"/>
      <c r="ACA5" s="339"/>
      <c r="ACB5" s="339"/>
      <c r="ACC5" s="339"/>
      <c r="ACD5" s="339"/>
      <c r="ACE5" s="339"/>
      <c r="ACF5" s="339"/>
      <c r="ACG5" s="339"/>
      <c r="ACH5" s="339"/>
      <c r="ACI5" s="339"/>
      <c r="ACJ5" s="339"/>
      <c r="ACK5" s="339"/>
      <c r="ACL5" s="339"/>
      <c r="ACM5" s="339"/>
      <c r="ACN5" s="339"/>
      <c r="ACO5" s="339"/>
      <c r="ACP5" s="339"/>
      <c r="ACQ5" s="339"/>
      <c r="ACR5" s="339"/>
      <c r="ACS5" s="339"/>
      <c r="ACT5" s="339"/>
      <c r="ACU5" s="339"/>
      <c r="ACV5" s="339"/>
      <c r="ACW5" s="339"/>
      <c r="ACX5" s="339"/>
      <c r="ACY5" s="339"/>
      <c r="ACZ5" s="339"/>
      <c r="ADA5" s="339"/>
      <c r="ADB5" s="339"/>
      <c r="ADC5" s="339"/>
      <c r="ADD5" s="339"/>
      <c r="ADE5" s="339"/>
      <c r="ADF5" s="339"/>
      <c r="ADG5" s="339"/>
      <c r="ADH5" s="339"/>
      <c r="ADI5" s="339"/>
      <c r="ADJ5" s="339"/>
      <c r="ADK5" s="339"/>
      <c r="ADL5" s="339"/>
      <c r="ADM5" s="339"/>
      <c r="ADN5" s="339"/>
      <c r="ADO5" s="339"/>
      <c r="ADP5" s="339"/>
      <c r="ADQ5" s="339"/>
      <c r="ADR5" s="339"/>
      <c r="ADS5" s="339"/>
      <c r="ADT5" s="339"/>
      <c r="ADU5" s="339"/>
      <c r="ADV5" s="339"/>
      <c r="ADW5" s="339"/>
      <c r="ADX5" s="339"/>
      <c r="ADY5" s="339"/>
      <c r="ADZ5" s="339"/>
      <c r="AEA5" s="339"/>
      <c r="AEB5" s="339"/>
      <c r="AEC5" s="339"/>
      <c r="AED5" s="339"/>
      <c r="AEE5" s="339"/>
      <c r="AEF5" s="339"/>
      <c r="AEG5" s="339"/>
      <c r="AEH5" s="339"/>
      <c r="AEI5" s="339"/>
      <c r="AEJ5" s="339"/>
      <c r="AEK5" s="339"/>
      <c r="AEL5" s="339"/>
      <c r="AEM5" s="339"/>
      <c r="AEN5" s="339"/>
      <c r="AEO5" s="339"/>
      <c r="AEP5" s="339"/>
      <c r="AEQ5" s="339"/>
      <c r="AER5" s="339"/>
      <c r="AES5" s="339"/>
      <c r="AET5" s="339"/>
      <c r="AEU5" s="339"/>
      <c r="AEV5" s="339"/>
      <c r="AEW5" s="339"/>
      <c r="AEX5" s="339"/>
      <c r="AEY5" s="339"/>
      <c r="AEZ5" s="339"/>
      <c r="AFA5" s="339"/>
      <c r="AFB5" s="339"/>
      <c r="AFC5" s="339"/>
      <c r="AFD5" s="339"/>
      <c r="AFE5" s="339"/>
      <c r="AFF5" s="339"/>
      <c r="AFG5" s="339"/>
      <c r="AFH5" s="339"/>
      <c r="AFI5" s="339"/>
      <c r="AFJ5" s="339"/>
      <c r="AFK5" s="339"/>
      <c r="AFL5" s="339"/>
      <c r="AFM5" s="339"/>
      <c r="AFN5" s="339"/>
      <c r="AFO5" s="339"/>
      <c r="AFP5" s="339"/>
      <c r="AFQ5" s="339"/>
      <c r="AFR5" s="339"/>
      <c r="AFS5" s="339"/>
      <c r="AFT5" s="339"/>
      <c r="AFU5" s="339"/>
      <c r="AFV5" s="339"/>
      <c r="AFW5" s="339"/>
      <c r="AFX5" s="339"/>
      <c r="AFY5" s="339"/>
      <c r="AFZ5" s="339"/>
      <c r="AGA5" s="339"/>
      <c r="AGB5" s="339"/>
      <c r="AGC5" s="339"/>
      <c r="AGD5" s="339"/>
      <c r="AGE5" s="339"/>
      <c r="AGF5" s="339"/>
      <c r="AGG5" s="339"/>
      <c r="AGH5" s="339"/>
      <c r="AGI5" s="339"/>
      <c r="AGJ5" s="339"/>
      <c r="AGK5" s="339"/>
      <c r="AGL5" s="339"/>
      <c r="AGM5" s="339"/>
      <c r="AGN5" s="339"/>
      <c r="AGO5" s="339"/>
      <c r="AGP5" s="339"/>
      <c r="AGQ5" s="339"/>
      <c r="AGR5" s="339"/>
      <c r="AGS5" s="339"/>
      <c r="AGT5" s="339"/>
      <c r="AGU5" s="339"/>
      <c r="AGV5" s="339"/>
      <c r="AGW5" s="339"/>
      <c r="AGX5" s="339"/>
      <c r="AGY5" s="339"/>
      <c r="AGZ5" s="339"/>
      <c r="AHA5" s="339"/>
      <c r="AHB5" s="339"/>
      <c r="AHC5" s="339"/>
      <c r="AHD5" s="339"/>
      <c r="AHE5" s="339"/>
      <c r="AHF5" s="339"/>
      <c r="AHG5" s="339"/>
      <c r="AHH5" s="339"/>
      <c r="AHI5" s="339"/>
      <c r="AHJ5" s="339"/>
      <c r="AHK5" s="339"/>
      <c r="AHL5" s="339"/>
      <c r="AHM5" s="339"/>
      <c r="AHN5" s="339"/>
      <c r="AHO5" s="339"/>
      <c r="AHP5" s="339"/>
      <c r="AHQ5" s="339"/>
      <c r="AHR5" s="339"/>
      <c r="AHS5" s="339"/>
      <c r="AHT5" s="339"/>
      <c r="AHU5" s="339"/>
      <c r="AHV5" s="339"/>
      <c r="AHW5" s="339"/>
      <c r="AHX5" s="339"/>
      <c r="AHY5" s="339"/>
      <c r="AHZ5" s="339"/>
      <c r="AIA5" s="339"/>
      <c r="AIB5" s="339"/>
      <c r="AIC5" s="339"/>
      <c r="AID5" s="339"/>
      <c r="AIE5" s="339"/>
      <c r="AIF5" s="339"/>
      <c r="AIG5" s="339"/>
      <c r="AIH5" s="339"/>
      <c r="AII5" s="339"/>
      <c r="AIJ5" s="339"/>
      <c r="AIK5" s="339"/>
      <c r="AIL5" s="339"/>
      <c r="AIM5" s="339"/>
      <c r="AIN5" s="339"/>
      <c r="AIO5" s="339"/>
      <c r="AIP5" s="339"/>
      <c r="AIQ5" s="339"/>
      <c r="AIR5" s="339"/>
      <c r="AIS5" s="339"/>
      <c r="AIT5" s="339"/>
      <c r="AIU5" s="339"/>
      <c r="AIV5" s="339"/>
      <c r="AIW5" s="339"/>
      <c r="AIX5" s="339"/>
      <c r="AIY5" s="339"/>
      <c r="AIZ5" s="339"/>
      <c r="AJA5" s="339"/>
      <c r="AJB5" s="339"/>
      <c r="AJC5" s="339"/>
      <c r="AJD5" s="339"/>
      <c r="AJE5" s="339"/>
      <c r="AJF5" s="339"/>
      <c r="AJG5" s="339"/>
      <c r="AJH5" s="339"/>
      <c r="AJI5" s="339"/>
      <c r="AJJ5" s="339"/>
      <c r="AJK5" s="339"/>
      <c r="AJL5" s="339"/>
      <c r="AJM5" s="339"/>
      <c r="AJN5" s="339"/>
      <c r="AJO5" s="339"/>
      <c r="AJP5" s="339"/>
      <c r="AJQ5" s="339"/>
      <c r="AJR5" s="339"/>
      <c r="AJS5" s="339"/>
      <c r="AJT5" s="339"/>
      <c r="AJU5" s="339"/>
      <c r="AJV5" s="339"/>
      <c r="AJW5" s="339"/>
      <c r="AJX5" s="339"/>
      <c r="AJY5" s="339"/>
      <c r="AJZ5" s="339"/>
      <c r="AKA5" s="339"/>
      <c r="AKB5" s="339"/>
      <c r="AKC5" s="339"/>
      <c r="AKD5" s="339"/>
      <c r="AKE5" s="339"/>
      <c r="AKF5" s="339"/>
      <c r="AKG5" s="339"/>
      <c r="AKH5" s="339"/>
      <c r="AKI5" s="339"/>
      <c r="AKJ5" s="339"/>
      <c r="AKK5" s="339"/>
      <c r="AKL5" s="339"/>
      <c r="AKM5" s="339"/>
      <c r="AKN5" s="339"/>
      <c r="AKO5" s="339"/>
      <c r="AKP5" s="339"/>
      <c r="AKQ5" s="339"/>
      <c r="AKR5" s="339"/>
      <c r="AKS5" s="339"/>
      <c r="AKT5" s="339"/>
      <c r="AKU5" s="339"/>
      <c r="AKV5" s="339"/>
      <c r="AKW5" s="339"/>
      <c r="AKX5" s="339"/>
      <c r="AKY5" s="339"/>
      <c r="AKZ5" s="339"/>
      <c r="ALA5" s="339"/>
      <c r="ALB5" s="339"/>
      <c r="ALC5" s="339"/>
      <c r="ALD5" s="339"/>
      <c r="ALE5" s="339"/>
      <c r="ALF5" s="339"/>
      <c r="ALG5" s="339"/>
      <c r="ALH5" s="339"/>
      <c r="ALI5" s="339"/>
      <c r="ALJ5" s="339"/>
      <c r="ALK5" s="339"/>
      <c r="ALL5" s="339"/>
      <c r="ALM5" s="339"/>
      <c r="ALN5" s="339"/>
      <c r="ALO5" s="339"/>
      <c r="ALP5" s="339"/>
      <c r="ALQ5" s="339"/>
      <c r="ALR5" s="339"/>
      <c r="ALS5" s="339"/>
      <c r="ALT5" s="339"/>
      <c r="ALU5" s="339"/>
      <c r="ALV5" s="339"/>
      <c r="ALW5" s="339"/>
      <c r="ALX5" s="339"/>
      <c r="ALY5" s="339"/>
      <c r="ALZ5" s="339"/>
      <c r="AMA5" s="339"/>
      <c r="AMB5" s="339"/>
      <c r="AMC5" s="339"/>
      <c r="AMD5" s="339"/>
      <c r="AME5" s="339"/>
      <c r="AMF5" s="339"/>
      <c r="AMG5" s="339"/>
      <c r="AMH5" s="339"/>
      <c r="AMI5" s="339"/>
      <c r="AMJ5" s="339"/>
      <c r="AMK5" s="339"/>
      <c r="AML5" s="339"/>
      <c r="AMM5" s="339"/>
      <c r="AMN5" s="339"/>
      <c r="AMO5" s="339"/>
      <c r="AMP5" s="339"/>
      <c r="AMQ5" s="339"/>
      <c r="AMR5" s="339"/>
      <c r="AMS5" s="339"/>
      <c r="AMT5" s="339"/>
      <c r="AMU5" s="339"/>
      <c r="AMV5" s="339"/>
      <c r="AMW5" s="339"/>
      <c r="AMX5" s="339"/>
      <c r="AMY5" s="339"/>
      <c r="AMZ5" s="339"/>
      <c r="ANA5" s="339"/>
      <c r="ANB5" s="339"/>
      <c r="ANC5" s="339"/>
      <c r="AND5" s="339"/>
      <c r="ANE5" s="339"/>
      <c r="ANF5" s="339"/>
      <c r="ANG5" s="339"/>
      <c r="ANH5" s="339"/>
      <c r="ANI5" s="339"/>
      <c r="ANJ5" s="339"/>
      <c r="ANK5" s="339"/>
      <c r="ANL5" s="339"/>
      <c r="ANM5" s="339"/>
      <c r="ANN5" s="339"/>
      <c r="ANO5" s="339"/>
      <c r="ANP5" s="339"/>
      <c r="ANQ5" s="339"/>
      <c r="ANR5" s="339"/>
      <c r="ANS5" s="339"/>
      <c r="ANT5" s="339"/>
      <c r="ANU5" s="339"/>
      <c r="ANV5" s="339"/>
      <c r="ANW5" s="339"/>
      <c r="ANX5" s="339"/>
      <c r="ANY5" s="339"/>
      <c r="ANZ5" s="339"/>
      <c r="AOA5" s="339"/>
      <c r="AOB5" s="339"/>
      <c r="AOC5" s="339"/>
      <c r="AOD5" s="339"/>
      <c r="AOE5" s="339"/>
      <c r="AOF5" s="339"/>
      <c r="AOG5" s="339"/>
      <c r="AOH5" s="339"/>
      <c r="AOI5" s="339"/>
      <c r="AOJ5" s="339"/>
      <c r="AOK5" s="339"/>
      <c r="AOL5" s="339"/>
      <c r="AOM5" s="339"/>
      <c r="AON5" s="339"/>
      <c r="AOO5" s="339"/>
      <c r="AOP5" s="339"/>
      <c r="AOQ5" s="339"/>
      <c r="AOR5" s="339"/>
      <c r="AOS5" s="339"/>
      <c r="AOT5" s="339"/>
      <c r="AOU5" s="339"/>
      <c r="AOV5" s="339"/>
      <c r="AOW5" s="339"/>
      <c r="AOX5" s="339"/>
      <c r="AOY5" s="339"/>
      <c r="AOZ5" s="339"/>
      <c r="APA5" s="339"/>
      <c r="APB5" s="339"/>
      <c r="APC5" s="339"/>
      <c r="APD5" s="339"/>
      <c r="APE5" s="339"/>
      <c r="APF5" s="339"/>
      <c r="APG5" s="339"/>
      <c r="APH5" s="339"/>
      <c r="API5" s="339"/>
      <c r="APJ5" s="339"/>
      <c r="APK5" s="339"/>
      <c r="APL5" s="339"/>
      <c r="APM5" s="339"/>
      <c r="APN5" s="339"/>
      <c r="APO5" s="339"/>
      <c r="APP5" s="339"/>
      <c r="APQ5" s="339"/>
      <c r="APR5" s="339"/>
      <c r="APS5" s="339"/>
      <c r="APT5" s="339"/>
      <c r="APU5" s="339"/>
      <c r="APV5" s="339"/>
      <c r="APW5" s="339"/>
      <c r="APX5" s="339"/>
      <c r="APY5" s="339"/>
      <c r="APZ5" s="339"/>
      <c r="AQA5" s="339"/>
      <c r="AQB5" s="339"/>
      <c r="AQC5" s="339"/>
      <c r="AQD5" s="339"/>
      <c r="AQE5" s="339"/>
      <c r="AQF5" s="339"/>
      <c r="AQG5" s="339"/>
      <c r="AQH5" s="339"/>
      <c r="AQI5" s="339"/>
      <c r="AQJ5" s="339"/>
      <c r="AQK5" s="339"/>
      <c r="AQL5" s="339"/>
      <c r="AQM5" s="339"/>
      <c r="AQN5" s="339"/>
      <c r="AQO5" s="339"/>
      <c r="AQP5" s="339"/>
      <c r="AQQ5" s="339"/>
      <c r="AQR5" s="339"/>
      <c r="AQS5" s="339"/>
      <c r="AQT5" s="339"/>
      <c r="AQU5" s="339"/>
      <c r="AQV5" s="339"/>
      <c r="AQW5" s="339"/>
      <c r="AQX5" s="339"/>
      <c r="AQY5" s="339"/>
      <c r="AQZ5" s="339"/>
      <c r="ARA5" s="339"/>
      <c r="ARB5" s="339"/>
      <c r="ARC5" s="339"/>
      <c r="ARD5" s="339"/>
      <c r="ARE5" s="339"/>
      <c r="ARF5" s="339"/>
      <c r="ARG5" s="339"/>
      <c r="ARH5" s="339"/>
      <c r="ARI5" s="339"/>
      <c r="ARJ5" s="339"/>
      <c r="ARK5" s="339"/>
      <c r="ARL5" s="339"/>
      <c r="ARM5" s="339"/>
      <c r="ARN5" s="339"/>
      <c r="ARO5" s="339"/>
      <c r="ARP5" s="339"/>
      <c r="ARQ5" s="339"/>
      <c r="ARR5" s="339"/>
      <c r="ARS5" s="339"/>
      <c r="ART5" s="339"/>
      <c r="ARU5" s="339"/>
      <c r="ARV5" s="339"/>
      <c r="ARW5" s="339"/>
      <c r="ARX5" s="339"/>
      <c r="ARY5" s="339"/>
      <c r="ARZ5" s="339"/>
      <c r="ASA5" s="339"/>
      <c r="ASB5" s="339"/>
      <c r="ASC5" s="339"/>
      <c r="ASD5" s="339"/>
      <c r="ASE5" s="339"/>
      <c r="ASF5" s="339"/>
      <c r="ASG5" s="339"/>
      <c r="ASH5" s="339"/>
      <c r="ASI5" s="339"/>
      <c r="ASJ5" s="339"/>
      <c r="ASK5" s="339"/>
      <c r="ASL5" s="339"/>
      <c r="ASM5" s="339"/>
      <c r="ASN5" s="339"/>
      <c r="ASO5" s="339"/>
      <c r="ASP5" s="339"/>
      <c r="ASQ5" s="339"/>
      <c r="ASR5" s="339"/>
      <c r="ASS5" s="339"/>
      <c r="AST5" s="339"/>
      <c r="ASU5" s="339"/>
      <c r="ASV5" s="339"/>
      <c r="ASW5" s="339"/>
      <c r="ASX5" s="339"/>
      <c r="ASY5" s="339"/>
      <c r="ASZ5" s="339"/>
      <c r="ATA5" s="339"/>
      <c r="ATB5" s="339"/>
      <c r="ATC5" s="339"/>
      <c r="ATD5" s="339"/>
      <c r="ATE5" s="339"/>
      <c r="ATF5" s="339"/>
      <c r="ATG5" s="339"/>
      <c r="ATH5" s="339"/>
      <c r="ATI5" s="339"/>
      <c r="ATJ5" s="339"/>
      <c r="ATK5" s="339"/>
      <c r="ATL5" s="339"/>
      <c r="ATM5" s="339"/>
      <c r="ATN5" s="339"/>
      <c r="ATO5" s="339"/>
      <c r="ATP5" s="339"/>
      <c r="ATQ5" s="339"/>
      <c r="ATR5" s="339"/>
      <c r="ATS5" s="339"/>
      <c r="ATT5" s="339"/>
      <c r="ATU5" s="339"/>
      <c r="ATV5" s="339"/>
      <c r="ATW5" s="339"/>
      <c r="ATX5" s="339"/>
      <c r="ATY5" s="339"/>
      <c r="ATZ5" s="339"/>
      <c r="AUA5" s="339"/>
      <c r="AUB5" s="339"/>
      <c r="AUC5" s="339"/>
      <c r="AUD5" s="339"/>
      <c r="AUE5" s="339"/>
      <c r="AUF5" s="339"/>
      <c r="AUG5" s="339"/>
      <c r="AUH5" s="339"/>
      <c r="AUI5" s="339"/>
      <c r="AUJ5" s="339"/>
      <c r="AUK5" s="339"/>
      <c r="AUL5" s="339"/>
      <c r="AUM5" s="339"/>
      <c r="AUN5" s="339"/>
      <c r="AUO5" s="339"/>
      <c r="AUP5" s="339"/>
      <c r="AUQ5" s="339"/>
      <c r="AUR5" s="339"/>
      <c r="AUS5" s="339"/>
      <c r="AUT5" s="339"/>
      <c r="AUU5" s="339"/>
      <c r="AUV5" s="339"/>
      <c r="AUW5" s="339"/>
      <c r="AUX5" s="339"/>
      <c r="AUY5" s="339"/>
      <c r="AUZ5" s="339"/>
      <c r="AVA5" s="339"/>
      <c r="AVB5" s="339"/>
      <c r="AVC5" s="339"/>
      <c r="AVD5" s="339"/>
      <c r="AVE5" s="339"/>
      <c r="AVF5" s="339"/>
      <c r="AVG5" s="339"/>
      <c r="AVH5" s="339"/>
      <c r="AVI5" s="339"/>
      <c r="AVJ5" s="339"/>
      <c r="AVK5" s="339"/>
      <c r="AVL5" s="339"/>
      <c r="AVM5" s="339"/>
      <c r="AVN5" s="339"/>
      <c r="AVO5" s="339"/>
      <c r="AVP5" s="339"/>
      <c r="AVQ5" s="339"/>
      <c r="AVR5" s="339"/>
      <c r="AVS5" s="339"/>
      <c r="AVT5" s="339"/>
      <c r="AVU5" s="339"/>
      <c r="AVV5" s="339"/>
      <c r="AVW5" s="339"/>
      <c r="AVX5" s="339"/>
      <c r="AVY5" s="339"/>
      <c r="AVZ5" s="339"/>
      <c r="AWA5" s="339"/>
      <c r="AWB5" s="339"/>
      <c r="AWC5" s="339"/>
      <c r="AWD5" s="339"/>
      <c r="AWE5" s="339"/>
      <c r="AWF5" s="339"/>
      <c r="AWG5" s="339"/>
      <c r="AWH5" s="339"/>
      <c r="AWI5" s="339"/>
      <c r="AWJ5" s="339"/>
      <c r="AWK5" s="339"/>
      <c r="AWL5" s="339"/>
      <c r="AWM5" s="339"/>
      <c r="AWN5" s="339"/>
      <c r="AWO5" s="339"/>
      <c r="AWP5" s="339"/>
      <c r="AWQ5" s="339"/>
      <c r="AWR5" s="339"/>
      <c r="AWS5" s="339"/>
      <c r="AWT5" s="339"/>
      <c r="AWU5" s="339"/>
      <c r="AWV5" s="339"/>
      <c r="AWW5" s="339"/>
      <c r="AWX5" s="339"/>
      <c r="AWY5" s="339"/>
      <c r="AWZ5" s="339"/>
      <c r="AXA5" s="339"/>
      <c r="AXB5" s="339"/>
      <c r="AXC5" s="339"/>
      <c r="AXD5" s="339"/>
      <c r="AXE5" s="339"/>
      <c r="AXF5" s="339"/>
      <c r="AXG5" s="339"/>
      <c r="AXH5" s="339"/>
      <c r="AXI5" s="339"/>
      <c r="AXJ5" s="339"/>
      <c r="AXK5" s="339"/>
      <c r="AXL5" s="339"/>
      <c r="AXM5" s="339"/>
      <c r="AXN5" s="339"/>
      <c r="AXO5" s="339"/>
      <c r="AXP5" s="339"/>
      <c r="AXQ5" s="339"/>
      <c r="AXR5" s="339"/>
      <c r="AXS5" s="339"/>
      <c r="AXT5" s="339"/>
      <c r="AXU5" s="339"/>
      <c r="AXV5" s="339"/>
      <c r="AXW5" s="339"/>
      <c r="AXX5" s="339"/>
      <c r="AXY5" s="339"/>
      <c r="AXZ5" s="339"/>
      <c r="AYA5" s="339"/>
      <c r="AYB5" s="339"/>
      <c r="AYC5" s="339"/>
      <c r="AYD5" s="339"/>
      <c r="AYE5" s="339"/>
      <c r="AYF5" s="339"/>
      <c r="AYG5" s="339"/>
      <c r="AYH5" s="339"/>
      <c r="AYI5" s="339"/>
      <c r="AYJ5" s="339"/>
      <c r="AYK5" s="339"/>
      <c r="AYL5" s="339"/>
      <c r="AYM5" s="339"/>
      <c r="AYN5" s="339"/>
      <c r="AYO5" s="339"/>
      <c r="AYP5" s="339"/>
      <c r="AYQ5" s="339"/>
      <c r="AYR5" s="339"/>
      <c r="AYS5" s="339"/>
      <c r="AYT5" s="339"/>
      <c r="AYU5" s="339"/>
      <c r="AYV5" s="339"/>
      <c r="AYW5" s="339"/>
      <c r="AYX5" s="339"/>
      <c r="AYY5" s="339"/>
      <c r="AYZ5" s="339"/>
      <c r="AZA5" s="339"/>
      <c r="AZB5" s="339"/>
      <c r="AZC5" s="339"/>
      <c r="AZD5" s="339"/>
      <c r="AZE5" s="339"/>
      <c r="AZF5" s="339"/>
      <c r="AZG5" s="339"/>
      <c r="AZH5" s="339"/>
      <c r="AZI5" s="339"/>
      <c r="AZJ5" s="339"/>
      <c r="AZK5" s="339"/>
      <c r="AZL5" s="339"/>
      <c r="AZM5" s="339"/>
      <c r="AZN5" s="339"/>
      <c r="AZO5" s="339"/>
      <c r="AZP5" s="339"/>
      <c r="AZQ5" s="339"/>
      <c r="AZR5" s="339"/>
      <c r="AZS5" s="339"/>
      <c r="AZT5" s="339"/>
      <c r="AZU5" s="339"/>
      <c r="AZV5" s="339"/>
      <c r="AZW5" s="339"/>
      <c r="AZX5" s="339"/>
      <c r="AZY5" s="339"/>
      <c r="AZZ5" s="339"/>
      <c r="BAA5" s="339"/>
      <c r="BAB5" s="339"/>
      <c r="BAC5" s="339"/>
      <c r="BAD5" s="339"/>
      <c r="BAE5" s="339"/>
      <c r="BAF5" s="339"/>
      <c r="BAG5" s="339"/>
      <c r="BAH5" s="339"/>
      <c r="BAI5" s="339"/>
      <c r="BAJ5" s="339"/>
      <c r="BAK5" s="339"/>
      <c r="BAL5" s="339"/>
      <c r="BAM5" s="339"/>
      <c r="BAN5" s="339"/>
      <c r="BAO5" s="339"/>
      <c r="BAP5" s="339"/>
      <c r="BAQ5" s="339"/>
      <c r="BAR5" s="339"/>
      <c r="BAS5" s="339"/>
      <c r="BAT5" s="339"/>
      <c r="BAU5" s="339"/>
      <c r="BAV5" s="339"/>
      <c r="BAW5" s="339"/>
      <c r="BAX5" s="339"/>
      <c r="BAY5" s="339"/>
      <c r="BAZ5" s="339"/>
      <c r="BBA5" s="339"/>
      <c r="BBB5" s="339"/>
      <c r="BBC5" s="339"/>
      <c r="BBD5" s="339"/>
      <c r="BBE5" s="339"/>
      <c r="BBF5" s="339"/>
      <c r="BBG5" s="339"/>
      <c r="BBH5" s="339"/>
      <c r="BBI5" s="339"/>
      <c r="BBJ5" s="339"/>
      <c r="BBK5" s="339"/>
      <c r="BBL5" s="339"/>
      <c r="BBM5" s="339"/>
      <c r="BBN5" s="339"/>
      <c r="BBO5" s="339"/>
      <c r="BBP5" s="339"/>
      <c r="BBQ5" s="339"/>
      <c r="BBR5" s="339"/>
      <c r="BBS5" s="339"/>
      <c r="BBT5" s="339"/>
      <c r="BBU5" s="339"/>
      <c r="BBV5" s="339"/>
      <c r="BBW5" s="339"/>
      <c r="BBX5" s="339"/>
      <c r="BBY5" s="339"/>
      <c r="BBZ5" s="339"/>
      <c r="BCA5" s="339"/>
      <c r="BCB5" s="339"/>
      <c r="BCC5" s="339"/>
      <c r="BCD5" s="339"/>
      <c r="BCE5" s="339"/>
      <c r="BCF5" s="339"/>
      <c r="BCG5" s="339"/>
      <c r="BCH5" s="339"/>
      <c r="BCI5" s="339"/>
      <c r="BCJ5" s="339"/>
      <c r="BCK5" s="339"/>
      <c r="BCL5" s="339"/>
      <c r="BCM5" s="339"/>
      <c r="BCN5" s="339"/>
      <c r="BCO5" s="339"/>
      <c r="BCP5" s="339"/>
      <c r="BCQ5" s="339"/>
      <c r="BCR5" s="339"/>
      <c r="BCS5" s="339"/>
      <c r="BCT5" s="339"/>
      <c r="BCU5" s="339"/>
      <c r="BCV5" s="339"/>
      <c r="BCW5" s="339"/>
      <c r="BCX5" s="339"/>
      <c r="BCY5" s="339"/>
      <c r="BCZ5" s="339"/>
      <c r="BDA5" s="339"/>
      <c r="BDB5" s="339"/>
      <c r="BDC5" s="339"/>
      <c r="BDD5" s="339"/>
      <c r="BDE5" s="339"/>
      <c r="BDF5" s="339"/>
      <c r="BDG5" s="339"/>
      <c r="BDH5" s="339"/>
      <c r="BDI5" s="339"/>
      <c r="BDJ5" s="339"/>
      <c r="BDK5" s="339"/>
      <c r="BDL5" s="339"/>
      <c r="BDM5" s="339"/>
      <c r="BDN5" s="339"/>
      <c r="BDO5" s="339"/>
      <c r="BDP5" s="339"/>
      <c r="BDQ5" s="339"/>
      <c r="BDR5" s="339"/>
      <c r="BDS5" s="339"/>
      <c r="BDT5" s="339"/>
      <c r="BDU5" s="339"/>
      <c r="BDV5" s="339"/>
      <c r="BDW5" s="339"/>
      <c r="BDX5" s="339"/>
      <c r="BDY5" s="339"/>
      <c r="BDZ5" s="339"/>
      <c r="BEA5" s="339"/>
      <c r="BEB5" s="339"/>
      <c r="BEC5" s="339"/>
      <c r="BED5" s="339"/>
      <c r="BEE5" s="339"/>
      <c r="BEF5" s="339"/>
      <c r="BEG5" s="339"/>
      <c r="BEH5" s="339"/>
      <c r="BEI5" s="339"/>
      <c r="BEJ5" s="339"/>
      <c r="BEK5" s="339"/>
      <c r="BEL5" s="339"/>
      <c r="BEM5" s="339"/>
      <c r="BEN5" s="339"/>
      <c r="BEO5" s="339"/>
      <c r="BEP5" s="339"/>
      <c r="BEQ5" s="339"/>
      <c r="BER5" s="339"/>
      <c r="BES5" s="339"/>
      <c r="BET5" s="339"/>
      <c r="BEU5" s="339"/>
      <c r="BEV5" s="339"/>
      <c r="BEW5" s="339"/>
      <c r="BEX5" s="339"/>
      <c r="BEY5" s="339"/>
      <c r="BEZ5" s="339"/>
      <c r="BFA5" s="339"/>
      <c r="BFB5" s="339"/>
      <c r="BFC5" s="339"/>
      <c r="BFD5" s="339"/>
      <c r="BFE5" s="339"/>
      <c r="BFF5" s="339"/>
      <c r="BFG5" s="339"/>
      <c r="BFH5" s="339"/>
      <c r="BFI5" s="339"/>
      <c r="BFJ5" s="339"/>
      <c r="BFK5" s="339"/>
      <c r="BFL5" s="339"/>
      <c r="BFM5" s="339"/>
      <c r="BFN5" s="339"/>
      <c r="BFO5" s="339"/>
      <c r="BFP5" s="339"/>
      <c r="BFQ5" s="339"/>
      <c r="BFR5" s="339"/>
      <c r="BFS5" s="339"/>
      <c r="BFT5" s="339"/>
      <c r="BFU5" s="339"/>
      <c r="BFV5" s="339"/>
      <c r="BFW5" s="339"/>
      <c r="BFX5" s="339"/>
      <c r="BFY5" s="339"/>
      <c r="BFZ5" s="339"/>
      <c r="BGA5" s="339"/>
      <c r="BGB5" s="339"/>
      <c r="BGC5" s="339"/>
      <c r="BGD5" s="339"/>
      <c r="BGE5" s="339"/>
      <c r="BGF5" s="339"/>
      <c r="BGG5" s="339"/>
      <c r="BGH5" s="339"/>
      <c r="BGI5" s="339"/>
      <c r="BGJ5" s="339"/>
      <c r="BGK5" s="339"/>
      <c r="BGL5" s="339"/>
      <c r="BGM5" s="339"/>
      <c r="BGN5" s="339"/>
      <c r="BGO5" s="339"/>
      <c r="BGP5" s="339"/>
      <c r="BGQ5" s="339"/>
      <c r="BGR5" s="339"/>
      <c r="BGS5" s="339"/>
      <c r="BGT5" s="339"/>
      <c r="BGU5" s="339"/>
      <c r="BGV5" s="339"/>
      <c r="BGW5" s="339"/>
      <c r="BGX5" s="339"/>
      <c r="BGY5" s="339"/>
      <c r="BGZ5" s="339"/>
      <c r="BHA5" s="339"/>
      <c r="BHB5" s="339"/>
      <c r="BHC5" s="339"/>
      <c r="BHD5" s="339"/>
      <c r="BHE5" s="339"/>
      <c r="BHF5" s="339"/>
      <c r="BHG5" s="339"/>
      <c r="BHH5" s="339"/>
      <c r="BHI5" s="339"/>
      <c r="BHJ5" s="339"/>
      <c r="BHK5" s="339"/>
      <c r="BHL5" s="339"/>
      <c r="BHM5" s="339"/>
      <c r="BHN5" s="339"/>
      <c r="BHO5" s="339"/>
      <c r="BHP5" s="339"/>
      <c r="BHQ5" s="339"/>
      <c r="BHR5" s="339"/>
      <c r="BHS5" s="339"/>
      <c r="BHT5" s="339"/>
      <c r="BHU5" s="339"/>
      <c r="BHV5" s="339"/>
      <c r="BHW5" s="339"/>
      <c r="BHX5" s="339"/>
      <c r="BHY5" s="339"/>
      <c r="BHZ5" s="339"/>
      <c r="BIA5" s="339"/>
      <c r="BIB5" s="339"/>
      <c r="BIC5" s="339"/>
      <c r="BID5" s="339"/>
      <c r="BIE5" s="339"/>
      <c r="BIF5" s="339"/>
      <c r="BIG5" s="339"/>
      <c r="BIH5" s="339"/>
      <c r="BII5" s="339"/>
      <c r="BIJ5" s="339"/>
      <c r="BIK5" s="339"/>
      <c r="BIL5" s="339"/>
      <c r="BIM5" s="339"/>
      <c r="BIN5" s="339"/>
      <c r="BIO5" s="339"/>
      <c r="BIP5" s="339"/>
      <c r="BIQ5" s="339"/>
      <c r="BIR5" s="339"/>
      <c r="BIS5" s="339"/>
      <c r="BIT5" s="339"/>
      <c r="BIU5" s="339"/>
      <c r="BIV5" s="339"/>
      <c r="BIW5" s="339"/>
      <c r="BIX5" s="339"/>
      <c r="BIY5" s="339"/>
      <c r="BIZ5" s="339"/>
      <c r="BJA5" s="339"/>
      <c r="BJB5" s="339"/>
      <c r="BJC5" s="339"/>
      <c r="BJD5" s="339"/>
      <c r="BJE5" s="339"/>
      <c r="BJF5" s="339"/>
      <c r="BJG5" s="339"/>
      <c r="BJH5" s="339"/>
      <c r="BJI5" s="339"/>
      <c r="BJJ5" s="339"/>
      <c r="BJK5" s="339"/>
      <c r="BJL5" s="339"/>
      <c r="BJM5" s="339"/>
      <c r="BJN5" s="339"/>
      <c r="BJO5" s="339"/>
      <c r="BJP5" s="339"/>
      <c r="BJQ5" s="339"/>
      <c r="BJR5" s="339"/>
      <c r="BJS5" s="339"/>
      <c r="BJT5" s="339"/>
      <c r="BJU5" s="339"/>
      <c r="BJV5" s="339"/>
      <c r="BJW5" s="339"/>
      <c r="BJX5" s="339"/>
      <c r="BJY5" s="339"/>
      <c r="BJZ5" s="339"/>
      <c r="BKA5" s="339"/>
      <c r="BKB5" s="339"/>
      <c r="BKC5" s="339"/>
      <c r="BKD5" s="339"/>
      <c r="BKE5" s="339"/>
      <c r="BKF5" s="339"/>
      <c r="BKG5" s="339"/>
      <c r="BKH5" s="339"/>
      <c r="BKI5" s="339"/>
      <c r="BKJ5" s="339"/>
      <c r="BKK5" s="339"/>
      <c r="BKL5" s="339"/>
      <c r="BKM5" s="339"/>
      <c r="BKN5" s="339"/>
      <c r="BKO5" s="339"/>
      <c r="BKP5" s="339"/>
      <c r="BKQ5" s="339"/>
      <c r="BKR5" s="339"/>
      <c r="BKS5" s="339"/>
      <c r="BKT5" s="339"/>
      <c r="BKU5" s="339"/>
      <c r="BKV5" s="339"/>
      <c r="BKW5" s="339"/>
      <c r="BKX5" s="339"/>
      <c r="BKY5" s="339"/>
      <c r="BKZ5" s="339"/>
      <c r="BLA5" s="339"/>
      <c r="BLB5" s="339"/>
      <c r="BLC5" s="339"/>
      <c r="BLD5" s="339"/>
      <c r="BLE5" s="339"/>
      <c r="BLF5" s="339"/>
      <c r="BLG5" s="339"/>
      <c r="BLH5" s="339"/>
      <c r="BLI5" s="339"/>
      <c r="BLJ5" s="339"/>
      <c r="BLK5" s="339"/>
      <c r="BLL5" s="339"/>
      <c r="BLM5" s="339"/>
      <c r="BLN5" s="339"/>
      <c r="BLO5" s="339"/>
      <c r="BLP5" s="339"/>
      <c r="BLQ5" s="339"/>
      <c r="BLR5" s="339"/>
      <c r="BLS5" s="339"/>
      <c r="BLT5" s="339"/>
      <c r="BLU5" s="339"/>
      <c r="BLV5" s="339"/>
      <c r="BLW5" s="339"/>
      <c r="BLX5" s="339"/>
      <c r="BLY5" s="339"/>
      <c r="BLZ5" s="339"/>
      <c r="BMA5" s="339"/>
      <c r="BMB5" s="339"/>
      <c r="BMC5" s="339"/>
      <c r="BMD5" s="339"/>
      <c r="BME5" s="339"/>
      <c r="BMF5" s="339"/>
      <c r="BMG5" s="339"/>
      <c r="BMH5" s="339"/>
      <c r="BMI5" s="339"/>
      <c r="BMJ5" s="339"/>
      <c r="BMK5" s="339"/>
      <c r="BML5" s="339"/>
      <c r="BMM5" s="339"/>
      <c r="BMN5" s="339"/>
      <c r="BMO5" s="339"/>
      <c r="BMP5" s="339"/>
      <c r="BMQ5" s="339"/>
      <c r="BMR5" s="339"/>
      <c r="BMS5" s="339"/>
      <c r="BMT5" s="339"/>
      <c r="BMU5" s="339"/>
      <c r="BMV5" s="339"/>
      <c r="BMW5" s="339"/>
      <c r="BMX5" s="339"/>
      <c r="BMY5" s="339"/>
      <c r="BMZ5" s="339"/>
      <c r="BNA5" s="339"/>
      <c r="BNB5" s="339"/>
      <c r="BNC5" s="339"/>
      <c r="BND5" s="339"/>
      <c r="BNE5" s="339"/>
      <c r="BNF5" s="339"/>
      <c r="BNG5" s="339"/>
      <c r="BNH5" s="339"/>
      <c r="BNI5" s="339"/>
      <c r="BNJ5" s="339"/>
      <c r="BNK5" s="339"/>
      <c r="BNL5" s="339"/>
      <c r="BNM5" s="339"/>
      <c r="BNN5" s="339"/>
      <c r="BNO5" s="339"/>
      <c r="BNP5" s="339"/>
      <c r="BNQ5" s="339"/>
      <c r="BNR5" s="339"/>
      <c r="BNS5" s="339"/>
      <c r="BNT5" s="339"/>
      <c r="BNU5" s="339"/>
      <c r="BNV5" s="339"/>
      <c r="BNW5" s="339"/>
      <c r="BNX5" s="339"/>
      <c r="BNY5" s="339"/>
      <c r="BNZ5" s="339"/>
      <c r="BOA5" s="339"/>
      <c r="BOB5" s="339"/>
      <c r="BOC5" s="339"/>
      <c r="BOD5" s="339"/>
      <c r="BOE5" s="339"/>
      <c r="BOF5" s="339"/>
      <c r="BOG5" s="339"/>
      <c r="BOH5" s="339"/>
      <c r="BOI5" s="339"/>
      <c r="BOJ5" s="339"/>
      <c r="BOK5" s="339"/>
      <c r="BOL5" s="339"/>
      <c r="BOM5" s="339"/>
      <c r="BON5" s="339"/>
      <c r="BOO5" s="339"/>
      <c r="BOP5" s="339"/>
      <c r="BOQ5" s="339"/>
      <c r="BOR5" s="339"/>
      <c r="BOS5" s="339"/>
      <c r="BOT5" s="339"/>
      <c r="BOU5" s="339"/>
      <c r="BOV5" s="339"/>
      <c r="BOW5" s="339"/>
      <c r="BOX5" s="339"/>
      <c r="BOY5" s="339"/>
      <c r="BOZ5" s="339"/>
      <c r="BPA5" s="339"/>
      <c r="BPB5" s="339"/>
      <c r="BPC5" s="339"/>
      <c r="BPD5" s="339"/>
      <c r="BPE5" s="339"/>
      <c r="BPF5" s="339"/>
      <c r="BPG5" s="339"/>
      <c r="BPH5" s="339"/>
      <c r="BPI5" s="339"/>
      <c r="BPJ5" s="339"/>
      <c r="BPK5" s="339"/>
      <c r="BPL5" s="339"/>
      <c r="BPM5" s="339"/>
      <c r="BPN5" s="339"/>
      <c r="BPO5" s="339"/>
      <c r="BPP5" s="339"/>
      <c r="BPQ5" s="339"/>
      <c r="BPR5" s="339"/>
      <c r="BPS5" s="339"/>
      <c r="BPT5" s="339"/>
      <c r="BPU5" s="339"/>
      <c r="BPV5" s="339"/>
      <c r="BPW5" s="339"/>
      <c r="BPX5" s="339"/>
      <c r="BPY5" s="339"/>
      <c r="BPZ5" s="339"/>
      <c r="BQA5" s="339"/>
      <c r="BQB5" s="339"/>
      <c r="BQC5" s="339"/>
      <c r="BQD5" s="339"/>
      <c r="BQE5" s="339"/>
      <c r="BQF5" s="339"/>
      <c r="BQG5" s="339"/>
      <c r="BQH5" s="339"/>
      <c r="BQI5" s="339"/>
      <c r="BQJ5" s="339"/>
      <c r="BQK5" s="339"/>
      <c r="BQL5" s="339"/>
      <c r="BQM5" s="339"/>
      <c r="BQN5" s="339"/>
      <c r="BQO5" s="339"/>
      <c r="BQP5" s="339"/>
      <c r="BQQ5" s="339"/>
      <c r="BQR5" s="339"/>
      <c r="BQS5" s="339"/>
      <c r="BQT5" s="339"/>
      <c r="BQU5" s="339"/>
      <c r="BQV5" s="339"/>
      <c r="BQW5" s="339"/>
      <c r="BQX5" s="339"/>
      <c r="BQY5" s="339"/>
      <c r="BQZ5" s="339"/>
      <c r="BRA5" s="339"/>
      <c r="BRB5" s="339"/>
      <c r="BRC5" s="339"/>
      <c r="BRD5" s="339"/>
      <c r="BRE5" s="339"/>
      <c r="BRF5" s="339"/>
      <c r="BRG5" s="339"/>
      <c r="BRH5" s="339"/>
      <c r="BRI5" s="339"/>
      <c r="BRJ5" s="339"/>
      <c r="BRK5" s="339"/>
      <c r="BRL5" s="339"/>
      <c r="BRM5" s="339"/>
      <c r="BRN5" s="339"/>
      <c r="BRO5" s="339"/>
      <c r="BRP5" s="339"/>
      <c r="BRQ5" s="339"/>
      <c r="BRR5" s="339"/>
      <c r="BRS5" s="339"/>
      <c r="BRT5" s="339"/>
      <c r="BRU5" s="339"/>
      <c r="BRV5" s="339"/>
      <c r="BRW5" s="339"/>
      <c r="BRX5" s="339"/>
      <c r="BRY5" s="339"/>
      <c r="BRZ5" s="339"/>
      <c r="BSA5" s="339"/>
      <c r="BSB5" s="339"/>
      <c r="BSC5" s="339"/>
      <c r="BSD5" s="339"/>
      <c r="BSE5" s="339"/>
      <c r="BSF5" s="339"/>
      <c r="BSG5" s="339"/>
      <c r="BSH5" s="339"/>
      <c r="BSI5" s="339"/>
      <c r="BSJ5" s="339"/>
      <c r="BSK5" s="339"/>
      <c r="BSL5" s="339"/>
      <c r="BSM5" s="339"/>
      <c r="BSN5" s="339"/>
      <c r="BSO5" s="339"/>
      <c r="BSP5" s="339"/>
      <c r="BSQ5" s="339"/>
      <c r="BSR5" s="339"/>
      <c r="BSS5" s="339"/>
      <c r="BST5" s="339"/>
      <c r="BSU5" s="339"/>
      <c r="BSV5" s="339"/>
      <c r="BSW5" s="339"/>
      <c r="BSX5" s="339"/>
      <c r="BSY5" s="339"/>
      <c r="BSZ5" s="339"/>
      <c r="BTA5" s="339"/>
      <c r="BTB5" s="339"/>
      <c r="BTC5" s="339"/>
      <c r="BTD5" s="339"/>
      <c r="BTE5" s="339"/>
      <c r="BTF5" s="339"/>
      <c r="BTG5" s="339"/>
      <c r="BTH5" s="339"/>
      <c r="BTI5" s="339"/>
      <c r="BTJ5" s="339"/>
      <c r="BTK5" s="339"/>
      <c r="BTL5" s="339"/>
      <c r="BTM5" s="339"/>
      <c r="BTN5" s="339"/>
      <c r="BTO5" s="339"/>
      <c r="BTP5" s="339"/>
      <c r="BTQ5" s="339"/>
      <c r="BTR5" s="339"/>
      <c r="BTS5" s="339"/>
      <c r="BTT5" s="339"/>
      <c r="BTU5" s="339"/>
      <c r="BTV5" s="339"/>
      <c r="BTW5" s="339"/>
      <c r="BTX5" s="339"/>
      <c r="BTY5" s="339"/>
      <c r="BTZ5" s="339"/>
      <c r="BUA5" s="339"/>
      <c r="BUB5" s="339"/>
      <c r="BUC5" s="339"/>
      <c r="BUD5" s="339"/>
      <c r="BUE5" s="339"/>
      <c r="BUF5" s="339"/>
      <c r="BUG5" s="339"/>
      <c r="BUH5" s="339"/>
      <c r="BUI5" s="339"/>
      <c r="BUJ5" s="339"/>
      <c r="BUK5" s="339"/>
      <c r="BUL5" s="339"/>
      <c r="BUM5" s="339"/>
      <c r="BUN5" s="339"/>
      <c r="BUO5" s="339"/>
      <c r="BUP5" s="339"/>
      <c r="BUQ5" s="339"/>
      <c r="BUR5" s="339"/>
      <c r="BUS5" s="339"/>
      <c r="BUT5" s="339"/>
      <c r="BUU5" s="339"/>
      <c r="BUV5" s="339"/>
      <c r="BUW5" s="339"/>
      <c r="BUX5" s="339"/>
      <c r="BUY5" s="339"/>
      <c r="BUZ5" s="339"/>
      <c r="BVA5" s="339"/>
      <c r="BVB5" s="339"/>
      <c r="BVC5" s="339"/>
      <c r="BVD5" s="339"/>
      <c r="BVE5" s="339"/>
      <c r="BVF5" s="339"/>
      <c r="BVG5" s="339"/>
      <c r="BVH5" s="339"/>
      <c r="BVI5" s="339"/>
      <c r="BVJ5" s="339"/>
      <c r="BVK5" s="339"/>
      <c r="BVL5" s="339"/>
      <c r="BVM5" s="339"/>
      <c r="BVN5" s="339"/>
      <c r="BVO5" s="339"/>
      <c r="BVP5" s="339"/>
      <c r="BVQ5" s="339"/>
      <c r="BVR5" s="339"/>
      <c r="BVS5" s="339"/>
      <c r="BVT5" s="339"/>
      <c r="BVU5" s="339"/>
      <c r="BVV5" s="339"/>
      <c r="BVW5" s="339"/>
      <c r="BVX5" s="339"/>
      <c r="BVY5" s="339"/>
      <c r="BVZ5" s="339"/>
      <c r="BWA5" s="339"/>
      <c r="BWB5" s="339"/>
      <c r="BWC5" s="339"/>
      <c r="BWD5" s="339"/>
      <c r="BWE5" s="339"/>
      <c r="BWF5" s="339"/>
      <c r="BWG5" s="339"/>
      <c r="BWH5" s="339"/>
      <c r="BWI5" s="339"/>
      <c r="BWJ5" s="339"/>
      <c r="BWK5" s="339"/>
      <c r="BWL5" s="339"/>
      <c r="BWM5" s="339"/>
      <c r="BWN5" s="339"/>
      <c r="BWO5" s="339"/>
      <c r="BWP5" s="339"/>
      <c r="BWQ5" s="339"/>
      <c r="BWR5" s="339"/>
      <c r="BWS5" s="339"/>
      <c r="BWT5" s="339"/>
      <c r="BWU5" s="339"/>
      <c r="BWV5" s="339"/>
      <c r="BWW5" s="339"/>
      <c r="BWX5" s="339"/>
      <c r="BWY5" s="339"/>
      <c r="BWZ5" s="339"/>
      <c r="BXA5" s="339"/>
      <c r="BXB5" s="339"/>
      <c r="BXC5" s="339"/>
      <c r="BXD5" s="339"/>
      <c r="BXE5" s="339"/>
      <c r="BXF5" s="339"/>
      <c r="BXG5" s="339"/>
      <c r="BXH5" s="339"/>
      <c r="BXI5" s="339"/>
      <c r="BXJ5" s="339"/>
      <c r="BXK5" s="339"/>
      <c r="BXL5" s="339"/>
      <c r="BXM5" s="339"/>
      <c r="BXN5" s="339"/>
      <c r="BXO5" s="339"/>
      <c r="BXP5" s="339"/>
      <c r="BXQ5" s="339"/>
      <c r="BXR5" s="339"/>
      <c r="BXS5" s="339"/>
      <c r="BXT5" s="339"/>
      <c r="BXU5" s="339"/>
      <c r="BXV5" s="339"/>
      <c r="BXW5" s="339"/>
      <c r="BXX5" s="339"/>
      <c r="BXY5" s="339"/>
      <c r="BXZ5" s="339"/>
      <c r="BYA5" s="339"/>
      <c r="BYB5" s="339"/>
      <c r="BYC5" s="339"/>
      <c r="BYD5" s="339"/>
      <c r="BYE5" s="339"/>
      <c r="BYF5" s="339"/>
      <c r="BYG5" s="339"/>
      <c r="BYH5" s="339"/>
      <c r="BYI5" s="339"/>
      <c r="BYJ5" s="339"/>
      <c r="BYK5" s="339"/>
      <c r="BYL5" s="339"/>
      <c r="BYM5" s="339"/>
      <c r="BYN5" s="339"/>
      <c r="BYO5" s="339"/>
      <c r="BYP5" s="339"/>
      <c r="BYQ5" s="339"/>
      <c r="BYR5" s="339"/>
      <c r="BYS5" s="339"/>
      <c r="BYT5" s="339"/>
      <c r="BYU5" s="339"/>
      <c r="BYV5" s="339"/>
      <c r="BYW5" s="339"/>
      <c r="BYX5" s="339"/>
      <c r="BYY5" s="339"/>
      <c r="BYZ5" s="339"/>
      <c r="BZA5" s="339"/>
      <c r="BZB5" s="339"/>
      <c r="BZC5" s="339"/>
      <c r="BZD5" s="339"/>
      <c r="BZE5" s="339"/>
      <c r="BZF5" s="339"/>
      <c r="BZG5" s="339"/>
      <c r="BZH5" s="339"/>
      <c r="BZI5" s="339"/>
      <c r="BZJ5" s="339"/>
      <c r="BZK5" s="339"/>
      <c r="BZL5" s="339"/>
      <c r="BZM5" s="339"/>
      <c r="BZN5" s="339"/>
      <c r="BZO5" s="339"/>
      <c r="BZP5" s="339"/>
      <c r="BZQ5" s="339"/>
      <c r="BZR5" s="339"/>
      <c r="BZS5" s="339"/>
      <c r="BZT5" s="339"/>
      <c r="BZU5" s="339"/>
      <c r="BZV5" s="339"/>
      <c r="BZW5" s="339"/>
      <c r="BZX5" s="339"/>
      <c r="BZY5" s="339"/>
      <c r="BZZ5" s="339"/>
      <c r="CAA5" s="339"/>
      <c r="CAB5" s="339"/>
      <c r="CAC5" s="339"/>
      <c r="CAD5" s="339"/>
      <c r="CAE5" s="339"/>
      <c r="CAF5" s="339"/>
      <c r="CAG5" s="339"/>
      <c r="CAH5" s="339"/>
      <c r="CAI5" s="339"/>
      <c r="CAJ5" s="339"/>
      <c r="CAK5" s="339"/>
      <c r="CAL5" s="339"/>
      <c r="CAM5" s="339"/>
      <c r="CAN5" s="339"/>
      <c r="CAO5" s="339"/>
      <c r="CAP5" s="339"/>
      <c r="CAQ5" s="339"/>
      <c r="CAR5" s="339"/>
      <c r="CAS5" s="339"/>
      <c r="CAT5" s="339"/>
      <c r="CAU5" s="339"/>
      <c r="CAV5" s="339"/>
      <c r="CAW5" s="339"/>
      <c r="CAX5" s="339"/>
      <c r="CAY5" s="339"/>
      <c r="CAZ5" s="339"/>
      <c r="CBA5" s="339"/>
      <c r="CBB5" s="339"/>
      <c r="CBC5" s="339"/>
      <c r="CBD5" s="339"/>
      <c r="CBE5" s="339"/>
      <c r="CBF5" s="339"/>
      <c r="CBG5" s="339"/>
      <c r="CBH5" s="339"/>
      <c r="CBI5" s="339"/>
      <c r="CBJ5" s="339"/>
      <c r="CBK5" s="339"/>
      <c r="CBL5" s="339"/>
      <c r="CBM5" s="339"/>
      <c r="CBN5" s="339"/>
      <c r="CBO5" s="339"/>
      <c r="CBP5" s="339"/>
      <c r="CBQ5" s="339"/>
      <c r="CBR5" s="339"/>
      <c r="CBS5" s="339"/>
      <c r="CBT5" s="339"/>
      <c r="CBU5" s="339"/>
      <c r="CBV5" s="339"/>
      <c r="CBW5" s="339"/>
      <c r="CBX5" s="339"/>
      <c r="CBY5" s="339"/>
      <c r="CBZ5" s="339"/>
      <c r="CCA5" s="339"/>
      <c r="CCB5" s="339"/>
      <c r="CCC5" s="339"/>
      <c r="CCD5" s="339"/>
      <c r="CCE5" s="339"/>
      <c r="CCF5" s="339"/>
      <c r="CCG5" s="339"/>
      <c r="CCH5" s="339"/>
      <c r="CCI5" s="339"/>
      <c r="CCJ5" s="339"/>
      <c r="CCK5" s="339"/>
      <c r="CCL5" s="339"/>
      <c r="CCM5" s="339"/>
      <c r="CCN5" s="339"/>
      <c r="CCO5" s="339"/>
      <c r="CCP5" s="339"/>
      <c r="CCQ5" s="339"/>
      <c r="CCR5" s="339"/>
      <c r="CCS5" s="339"/>
      <c r="CCT5" s="339"/>
      <c r="CCU5" s="339"/>
      <c r="CCV5" s="339"/>
      <c r="CCW5" s="339"/>
      <c r="CCX5" s="339"/>
      <c r="CCY5" s="339"/>
      <c r="CCZ5" s="339"/>
      <c r="CDA5" s="339"/>
      <c r="CDB5" s="339"/>
      <c r="CDC5" s="339"/>
      <c r="CDD5" s="339"/>
      <c r="CDE5" s="339"/>
      <c r="CDF5" s="339"/>
      <c r="CDG5" s="339"/>
      <c r="CDH5" s="339"/>
      <c r="CDI5" s="339"/>
      <c r="CDJ5" s="339"/>
      <c r="CDK5" s="339"/>
      <c r="CDL5" s="339"/>
      <c r="CDM5" s="339"/>
      <c r="CDN5" s="339"/>
      <c r="CDO5" s="339"/>
      <c r="CDP5" s="339"/>
      <c r="CDQ5" s="339"/>
      <c r="CDR5" s="339"/>
      <c r="CDS5" s="339"/>
      <c r="CDT5" s="339"/>
      <c r="CDU5" s="339"/>
      <c r="CDV5" s="339"/>
      <c r="CDW5" s="339"/>
      <c r="CDX5" s="339"/>
      <c r="CDY5" s="339"/>
      <c r="CDZ5" s="339"/>
      <c r="CEA5" s="339"/>
      <c r="CEB5" s="339"/>
      <c r="CEC5" s="339"/>
      <c r="CED5" s="339"/>
      <c r="CEE5" s="339"/>
      <c r="CEF5" s="339"/>
      <c r="CEG5" s="339"/>
      <c r="CEH5" s="339"/>
      <c r="CEI5" s="339"/>
      <c r="CEJ5" s="339"/>
      <c r="CEK5" s="339"/>
      <c r="CEL5" s="339"/>
      <c r="CEM5" s="339"/>
      <c r="CEN5" s="339"/>
      <c r="CEO5" s="339"/>
      <c r="CEP5" s="339"/>
      <c r="CEQ5" s="339"/>
      <c r="CER5" s="339"/>
      <c r="CES5" s="339"/>
      <c r="CET5" s="339"/>
      <c r="CEU5" s="339"/>
      <c r="CEV5" s="339"/>
      <c r="CEW5" s="339"/>
      <c r="CEX5" s="339"/>
      <c r="CEY5" s="339"/>
      <c r="CEZ5" s="339"/>
      <c r="CFA5" s="339"/>
      <c r="CFB5" s="339"/>
      <c r="CFC5" s="339"/>
      <c r="CFD5" s="339"/>
      <c r="CFE5" s="339"/>
      <c r="CFF5" s="339"/>
      <c r="CFG5" s="339"/>
      <c r="CFH5" s="339"/>
      <c r="CFI5" s="339"/>
      <c r="CFJ5" s="339"/>
      <c r="CFK5" s="339"/>
      <c r="CFL5" s="339"/>
      <c r="CFM5" s="339"/>
      <c r="CFN5" s="339"/>
      <c r="CFO5" s="339"/>
      <c r="CFP5" s="339"/>
      <c r="CFQ5" s="339"/>
      <c r="CFR5" s="339"/>
      <c r="CFS5" s="339"/>
      <c r="CFT5" s="339"/>
      <c r="CFU5" s="339"/>
      <c r="CFV5" s="339"/>
      <c r="CFW5" s="339"/>
      <c r="CFX5" s="339"/>
      <c r="CFY5" s="339"/>
      <c r="CFZ5" s="339"/>
      <c r="CGA5" s="339"/>
      <c r="CGB5" s="339"/>
      <c r="CGC5" s="339"/>
      <c r="CGD5" s="339"/>
      <c r="CGE5" s="339"/>
      <c r="CGF5" s="339"/>
      <c r="CGG5" s="339"/>
      <c r="CGH5" s="339"/>
      <c r="CGI5" s="339"/>
      <c r="CGJ5" s="339"/>
      <c r="CGK5" s="339"/>
      <c r="CGL5" s="339"/>
      <c r="CGM5" s="339"/>
      <c r="CGN5" s="339"/>
      <c r="CGO5" s="339"/>
      <c r="CGP5" s="339"/>
      <c r="CGQ5" s="339"/>
      <c r="CGR5" s="339"/>
      <c r="CGS5" s="339"/>
      <c r="CGT5" s="339"/>
      <c r="CGU5" s="339"/>
      <c r="CGV5" s="339"/>
      <c r="CGW5" s="339"/>
      <c r="CGX5" s="339"/>
      <c r="CGY5" s="339"/>
      <c r="CGZ5" s="339"/>
      <c r="CHA5" s="339"/>
      <c r="CHB5" s="339"/>
      <c r="CHC5" s="339"/>
      <c r="CHD5" s="339"/>
      <c r="CHE5" s="339"/>
      <c r="CHF5" s="339"/>
      <c r="CHG5" s="339"/>
      <c r="CHH5" s="339"/>
      <c r="CHI5" s="339"/>
      <c r="CHJ5" s="339"/>
      <c r="CHK5" s="339"/>
      <c r="CHL5" s="339"/>
      <c r="CHM5" s="339"/>
      <c r="CHN5" s="339"/>
      <c r="CHO5" s="339"/>
      <c r="CHP5" s="339"/>
      <c r="CHQ5" s="339"/>
      <c r="CHR5" s="339"/>
      <c r="CHS5" s="339"/>
      <c r="CHT5" s="339"/>
      <c r="CHU5" s="339"/>
      <c r="CHV5" s="339"/>
      <c r="CHW5" s="339"/>
      <c r="CHX5" s="339"/>
      <c r="CHY5" s="339"/>
      <c r="CHZ5" s="339"/>
      <c r="CIA5" s="339"/>
      <c r="CIB5" s="339"/>
      <c r="CIC5" s="339"/>
      <c r="CID5" s="339"/>
      <c r="CIE5" s="339"/>
      <c r="CIF5" s="339"/>
      <c r="CIG5" s="339"/>
      <c r="CIH5" s="339"/>
      <c r="CII5" s="339"/>
      <c r="CIJ5" s="339"/>
      <c r="CIK5" s="339"/>
      <c r="CIL5" s="339"/>
      <c r="CIM5" s="339"/>
      <c r="CIN5" s="339"/>
      <c r="CIO5" s="339"/>
      <c r="CIP5" s="339"/>
      <c r="CIQ5" s="339"/>
      <c r="CIR5" s="339"/>
      <c r="CIS5" s="339"/>
      <c r="CIT5" s="339"/>
      <c r="CIU5" s="339"/>
      <c r="CIV5" s="339"/>
      <c r="CIW5" s="339"/>
      <c r="CIX5" s="339"/>
      <c r="CIY5" s="339"/>
      <c r="CIZ5" s="339"/>
      <c r="CJA5" s="339"/>
      <c r="CJB5" s="339"/>
      <c r="CJC5" s="339"/>
      <c r="CJD5" s="339"/>
      <c r="CJE5" s="339"/>
      <c r="CJF5" s="339"/>
      <c r="CJG5" s="339"/>
      <c r="CJH5" s="339"/>
      <c r="CJI5" s="339"/>
      <c r="CJJ5" s="339"/>
      <c r="CJK5" s="339"/>
      <c r="CJL5" s="339"/>
      <c r="CJM5" s="339"/>
      <c r="CJN5" s="339"/>
      <c r="CJO5" s="339"/>
      <c r="CJP5" s="339"/>
      <c r="CJQ5" s="339"/>
      <c r="CJR5" s="339"/>
      <c r="CJS5" s="339"/>
      <c r="CJT5" s="339"/>
      <c r="CJU5" s="339"/>
      <c r="CJV5" s="339"/>
      <c r="CJW5" s="339"/>
      <c r="CJX5" s="339"/>
      <c r="CJY5" s="339"/>
      <c r="CJZ5" s="339"/>
      <c r="CKA5" s="339"/>
      <c r="CKB5" s="339"/>
      <c r="CKC5" s="339"/>
      <c r="CKD5" s="339"/>
      <c r="CKE5" s="339"/>
      <c r="CKF5" s="339"/>
      <c r="CKG5" s="339"/>
      <c r="CKH5" s="339"/>
      <c r="CKI5" s="339"/>
      <c r="CKJ5" s="339"/>
      <c r="CKK5" s="339"/>
      <c r="CKL5" s="339"/>
      <c r="CKM5" s="339"/>
      <c r="CKN5" s="339"/>
      <c r="CKO5" s="339"/>
      <c r="CKP5" s="339"/>
      <c r="CKQ5" s="339"/>
      <c r="CKR5" s="339"/>
      <c r="CKS5" s="339"/>
      <c r="CKT5" s="339"/>
      <c r="CKU5" s="339"/>
      <c r="CKV5" s="339"/>
      <c r="CKW5" s="339"/>
      <c r="CKX5" s="339"/>
      <c r="CKY5" s="339"/>
      <c r="CKZ5" s="339"/>
      <c r="CLA5" s="339"/>
      <c r="CLB5" s="339"/>
      <c r="CLC5" s="339"/>
      <c r="CLD5" s="339"/>
      <c r="CLE5" s="339"/>
      <c r="CLF5" s="339"/>
      <c r="CLG5" s="339"/>
      <c r="CLH5" s="339"/>
      <c r="CLI5" s="339"/>
      <c r="CLJ5" s="339"/>
      <c r="CLK5" s="339"/>
      <c r="CLL5" s="339"/>
      <c r="CLM5" s="339"/>
      <c r="CLN5" s="339"/>
      <c r="CLO5" s="339"/>
      <c r="CLP5" s="339"/>
      <c r="CLQ5" s="339"/>
      <c r="CLR5" s="339"/>
      <c r="CLS5" s="339"/>
      <c r="CLT5" s="339"/>
      <c r="CLU5" s="339"/>
      <c r="CLV5" s="339"/>
      <c r="CLW5" s="339"/>
      <c r="CLX5" s="339"/>
      <c r="CLY5" s="339"/>
      <c r="CLZ5" s="339"/>
      <c r="CMA5" s="339"/>
      <c r="CMB5" s="339"/>
      <c r="CMC5" s="339"/>
      <c r="CMD5" s="339"/>
      <c r="CME5" s="339"/>
      <c r="CMF5" s="339"/>
      <c r="CMG5" s="339"/>
      <c r="CMH5" s="339"/>
      <c r="CMI5" s="339"/>
      <c r="CMJ5" s="339"/>
      <c r="CMK5" s="339"/>
      <c r="CML5" s="339"/>
      <c r="CMM5" s="339"/>
      <c r="CMN5" s="339"/>
      <c r="CMO5" s="339"/>
      <c r="CMP5" s="339"/>
      <c r="CMQ5" s="339"/>
      <c r="CMR5" s="339"/>
      <c r="CMS5" s="339"/>
      <c r="CMT5" s="339"/>
      <c r="CMU5" s="339"/>
      <c r="CMV5" s="339"/>
      <c r="CMW5" s="339"/>
      <c r="CMX5" s="339"/>
      <c r="CMY5" s="339"/>
      <c r="CMZ5" s="339"/>
      <c r="CNA5" s="339"/>
      <c r="CNB5" s="339"/>
      <c r="CNC5" s="339"/>
      <c r="CND5" s="339"/>
      <c r="CNE5" s="339"/>
      <c r="CNF5" s="339"/>
      <c r="CNG5" s="339"/>
      <c r="CNH5" s="339"/>
      <c r="CNI5" s="339"/>
      <c r="CNJ5" s="339"/>
      <c r="CNK5" s="339"/>
      <c r="CNL5" s="339"/>
      <c r="CNM5" s="339"/>
      <c r="CNN5" s="339"/>
      <c r="CNO5" s="339"/>
      <c r="CNP5" s="339"/>
      <c r="CNQ5" s="339"/>
      <c r="CNR5" s="339"/>
      <c r="CNS5" s="339"/>
      <c r="CNT5" s="339"/>
      <c r="CNU5" s="339"/>
      <c r="CNV5" s="339"/>
      <c r="CNW5" s="339"/>
      <c r="CNX5" s="339"/>
      <c r="CNY5" s="339"/>
      <c r="CNZ5" s="339"/>
      <c r="COA5" s="339"/>
      <c r="COB5" s="339"/>
      <c r="COC5" s="339"/>
      <c r="COD5" s="339"/>
      <c r="COE5" s="339"/>
      <c r="COF5" s="339"/>
      <c r="COG5" s="339"/>
      <c r="COH5" s="339"/>
      <c r="COI5" s="339"/>
      <c r="COJ5" s="339"/>
      <c r="COK5" s="339"/>
      <c r="COL5" s="339"/>
      <c r="COM5" s="339"/>
      <c r="CON5" s="339"/>
      <c r="COO5" s="339"/>
      <c r="COP5" s="339"/>
      <c r="COQ5" s="339"/>
      <c r="COR5" s="339"/>
      <c r="COS5" s="339"/>
      <c r="COT5" s="339"/>
      <c r="COU5" s="339"/>
      <c r="COV5" s="339"/>
      <c r="COW5" s="339"/>
      <c r="COX5" s="339"/>
      <c r="COY5" s="339"/>
      <c r="COZ5" s="339"/>
      <c r="CPA5" s="339"/>
      <c r="CPB5" s="339"/>
      <c r="CPC5" s="339"/>
      <c r="CPD5" s="339"/>
      <c r="CPE5" s="339"/>
      <c r="CPF5" s="339"/>
      <c r="CPG5" s="339"/>
      <c r="CPH5" s="339"/>
      <c r="CPI5" s="339"/>
      <c r="CPJ5" s="339"/>
      <c r="CPK5" s="339"/>
      <c r="CPL5" s="339"/>
      <c r="CPM5" s="339"/>
      <c r="CPN5" s="339"/>
      <c r="CPO5" s="339"/>
      <c r="CPP5" s="339"/>
      <c r="CPQ5" s="339"/>
      <c r="CPR5" s="339"/>
      <c r="CPS5" s="339"/>
      <c r="CPT5" s="339"/>
      <c r="CPU5" s="339"/>
      <c r="CPV5" s="339"/>
      <c r="CPW5" s="339"/>
      <c r="CPX5" s="339"/>
      <c r="CPY5" s="339"/>
      <c r="CPZ5" s="339"/>
      <c r="CQA5" s="339"/>
      <c r="CQB5" s="339"/>
      <c r="CQC5" s="339"/>
      <c r="CQD5" s="339"/>
      <c r="CQE5" s="339"/>
      <c r="CQF5" s="339"/>
      <c r="CQG5" s="339"/>
      <c r="CQH5" s="339"/>
      <c r="CQI5" s="339"/>
      <c r="CQJ5" s="339"/>
      <c r="CQK5" s="339"/>
      <c r="CQL5" s="339"/>
      <c r="CQM5" s="339"/>
      <c r="CQN5" s="339"/>
      <c r="CQO5" s="339"/>
      <c r="CQP5" s="339"/>
      <c r="CQQ5" s="339"/>
      <c r="CQR5" s="339"/>
      <c r="CQS5" s="339"/>
      <c r="CQT5" s="339"/>
      <c r="CQU5" s="339"/>
      <c r="CQV5" s="339"/>
      <c r="CQW5" s="339"/>
      <c r="CQX5" s="339"/>
      <c r="CQY5" s="339"/>
      <c r="CQZ5" s="339"/>
      <c r="CRA5" s="339"/>
      <c r="CRB5" s="339"/>
      <c r="CRC5" s="339"/>
      <c r="CRD5" s="339"/>
      <c r="CRE5" s="339"/>
      <c r="CRF5" s="339"/>
      <c r="CRG5" s="339"/>
      <c r="CRH5" s="339"/>
      <c r="CRI5" s="339"/>
      <c r="CRJ5" s="339"/>
      <c r="CRK5" s="339"/>
      <c r="CRL5" s="339"/>
      <c r="CRM5" s="339"/>
      <c r="CRN5" s="339"/>
      <c r="CRO5" s="339"/>
      <c r="CRP5" s="339"/>
      <c r="CRQ5" s="339"/>
      <c r="CRR5" s="339"/>
      <c r="CRS5" s="339"/>
      <c r="CRT5" s="339"/>
      <c r="CRU5" s="339"/>
      <c r="CRV5" s="339"/>
      <c r="CRW5" s="339"/>
      <c r="CRX5" s="339"/>
      <c r="CRY5" s="339"/>
      <c r="CRZ5" s="339"/>
      <c r="CSA5" s="339"/>
      <c r="CSB5" s="339"/>
      <c r="CSC5" s="339"/>
      <c r="CSD5" s="339"/>
      <c r="CSE5" s="339"/>
      <c r="CSF5" s="339"/>
      <c r="CSG5" s="339"/>
      <c r="CSH5" s="339"/>
      <c r="CSI5" s="339"/>
      <c r="CSJ5" s="339"/>
      <c r="CSK5" s="339"/>
      <c r="CSL5" s="339"/>
      <c r="CSM5" s="339"/>
      <c r="CSN5" s="339"/>
      <c r="CSO5" s="339"/>
      <c r="CSP5" s="339"/>
      <c r="CSQ5" s="339"/>
      <c r="CSR5" s="339"/>
      <c r="CSS5" s="339"/>
      <c r="CST5" s="339"/>
      <c r="CSU5" s="339"/>
      <c r="CSV5" s="339"/>
      <c r="CSW5" s="339"/>
      <c r="CSX5" s="339"/>
      <c r="CSY5" s="339"/>
      <c r="CSZ5" s="339"/>
      <c r="CTA5" s="339"/>
      <c r="CTB5" s="339"/>
      <c r="CTC5" s="339"/>
      <c r="CTD5" s="339"/>
      <c r="CTE5" s="339"/>
      <c r="CTF5" s="339"/>
      <c r="CTG5" s="339"/>
      <c r="CTH5" s="339"/>
      <c r="CTI5" s="339"/>
      <c r="CTJ5" s="339"/>
      <c r="CTK5" s="339"/>
      <c r="CTL5" s="339"/>
      <c r="CTM5" s="339"/>
      <c r="CTN5" s="339"/>
      <c r="CTO5" s="339"/>
      <c r="CTP5" s="339"/>
      <c r="CTQ5" s="339"/>
      <c r="CTR5" s="339"/>
      <c r="CTS5" s="339"/>
      <c r="CTT5" s="339"/>
      <c r="CTU5" s="339"/>
      <c r="CTV5" s="339"/>
      <c r="CTW5" s="339"/>
      <c r="CTX5" s="339"/>
      <c r="CTY5" s="339"/>
      <c r="CTZ5" s="339"/>
      <c r="CUA5" s="339"/>
      <c r="CUB5" s="339"/>
      <c r="CUC5" s="339"/>
      <c r="CUD5" s="339"/>
      <c r="CUE5" s="339"/>
      <c r="CUF5" s="339"/>
      <c r="CUG5" s="339"/>
      <c r="CUH5" s="339"/>
      <c r="CUI5" s="339"/>
      <c r="CUJ5" s="339"/>
      <c r="CUK5" s="339"/>
      <c r="CUL5" s="339"/>
      <c r="CUM5" s="339"/>
      <c r="CUN5" s="339"/>
      <c r="CUO5" s="339"/>
      <c r="CUP5" s="339"/>
      <c r="CUQ5" s="339"/>
      <c r="CUR5" s="339"/>
      <c r="CUS5" s="339"/>
      <c r="CUT5" s="339"/>
      <c r="CUU5" s="339"/>
      <c r="CUV5" s="339"/>
      <c r="CUW5" s="339"/>
      <c r="CUX5" s="339"/>
      <c r="CUY5" s="339"/>
      <c r="CUZ5" s="339"/>
      <c r="CVA5" s="339"/>
      <c r="CVB5" s="339"/>
      <c r="CVC5" s="339"/>
      <c r="CVD5" s="339"/>
      <c r="CVE5" s="339"/>
      <c r="CVF5" s="339"/>
      <c r="CVG5" s="339"/>
      <c r="CVH5" s="339"/>
      <c r="CVI5" s="339"/>
      <c r="CVJ5" s="339"/>
      <c r="CVK5" s="339"/>
      <c r="CVL5" s="339"/>
      <c r="CVM5" s="339"/>
      <c r="CVN5" s="339"/>
      <c r="CVO5" s="339"/>
      <c r="CVP5" s="339"/>
      <c r="CVQ5" s="339"/>
      <c r="CVR5" s="339"/>
      <c r="CVS5" s="339"/>
      <c r="CVT5" s="339"/>
      <c r="CVU5" s="339"/>
      <c r="CVV5" s="339"/>
      <c r="CVW5" s="339"/>
      <c r="CVX5" s="339"/>
      <c r="CVY5" s="339"/>
      <c r="CVZ5" s="339"/>
      <c r="CWA5" s="339"/>
      <c r="CWB5" s="339"/>
      <c r="CWC5" s="339"/>
      <c r="CWD5" s="339"/>
      <c r="CWE5" s="339"/>
      <c r="CWF5" s="339"/>
      <c r="CWG5" s="339"/>
      <c r="CWH5" s="339"/>
      <c r="CWI5" s="339"/>
      <c r="CWJ5" s="339"/>
      <c r="CWK5" s="339"/>
      <c r="CWL5" s="339"/>
      <c r="CWM5" s="339"/>
      <c r="CWN5" s="339"/>
      <c r="CWO5" s="339"/>
      <c r="CWP5" s="339"/>
      <c r="CWQ5" s="339"/>
      <c r="CWR5" s="339"/>
      <c r="CWS5" s="339"/>
      <c r="CWT5" s="339"/>
      <c r="CWU5" s="339"/>
      <c r="CWV5" s="339"/>
      <c r="CWW5" s="339"/>
      <c r="CWX5" s="339"/>
      <c r="CWY5" s="339"/>
      <c r="CWZ5" s="339"/>
      <c r="CXA5" s="339"/>
      <c r="CXB5" s="339"/>
      <c r="CXC5" s="339"/>
      <c r="CXD5" s="339"/>
      <c r="CXE5" s="339"/>
      <c r="CXF5" s="339"/>
      <c r="CXG5" s="339"/>
      <c r="CXH5" s="339"/>
      <c r="CXI5" s="339"/>
      <c r="CXJ5" s="339"/>
      <c r="CXK5" s="339"/>
      <c r="CXL5" s="339"/>
      <c r="CXM5" s="339"/>
      <c r="CXN5" s="339"/>
      <c r="CXO5" s="339"/>
      <c r="CXP5" s="339"/>
      <c r="CXQ5" s="339"/>
      <c r="CXR5" s="339"/>
      <c r="CXS5" s="339"/>
      <c r="CXT5" s="339"/>
      <c r="CXU5" s="339"/>
      <c r="CXV5" s="339"/>
      <c r="CXW5" s="339"/>
      <c r="CXX5" s="339"/>
      <c r="CXY5" s="339"/>
      <c r="CXZ5" s="339"/>
      <c r="CYA5" s="339"/>
      <c r="CYB5" s="339"/>
      <c r="CYC5" s="339"/>
      <c r="CYD5" s="339"/>
      <c r="CYE5" s="339"/>
      <c r="CYF5" s="339"/>
      <c r="CYG5" s="339"/>
      <c r="CYH5" s="339"/>
      <c r="CYI5" s="339"/>
      <c r="CYJ5" s="339"/>
      <c r="CYK5" s="339"/>
      <c r="CYL5" s="339"/>
      <c r="CYM5" s="339"/>
      <c r="CYN5" s="339"/>
      <c r="CYO5" s="339"/>
      <c r="CYP5" s="339"/>
      <c r="CYQ5" s="339"/>
      <c r="CYR5" s="339"/>
      <c r="CYS5" s="339"/>
      <c r="CYT5" s="339"/>
      <c r="CYU5" s="339"/>
      <c r="CYV5" s="339"/>
      <c r="CYW5" s="339"/>
      <c r="CYX5" s="339"/>
      <c r="CYY5" s="339"/>
      <c r="CYZ5" s="339"/>
      <c r="CZA5" s="339"/>
      <c r="CZB5" s="339"/>
      <c r="CZC5" s="339"/>
      <c r="CZD5" s="339"/>
      <c r="CZE5" s="339"/>
      <c r="CZF5" s="339"/>
      <c r="CZG5" s="339"/>
      <c r="CZH5" s="339"/>
      <c r="CZI5" s="339"/>
      <c r="CZJ5" s="339"/>
      <c r="CZK5" s="339"/>
      <c r="CZL5" s="339"/>
      <c r="CZM5" s="339"/>
      <c r="CZN5" s="339"/>
      <c r="CZO5" s="339"/>
      <c r="CZP5" s="339"/>
      <c r="CZQ5" s="339"/>
      <c r="CZR5" s="339"/>
      <c r="CZS5" s="339"/>
      <c r="CZT5" s="339"/>
      <c r="CZU5" s="339"/>
      <c r="CZV5" s="339"/>
      <c r="CZW5" s="339"/>
      <c r="CZX5" s="339"/>
      <c r="CZY5" s="339"/>
      <c r="CZZ5" s="339"/>
      <c r="DAA5" s="339"/>
      <c r="DAB5" s="339"/>
      <c r="DAC5" s="339"/>
      <c r="DAD5" s="339"/>
      <c r="DAE5" s="339"/>
      <c r="DAF5" s="339"/>
      <c r="DAG5" s="339"/>
      <c r="DAH5" s="339"/>
      <c r="DAI5" s="339"/>
      <c r="DAJ5" s="339"/>
      <c r="DAK5" s="339"/>
      <c r="DAL5" s="339"/>
      <c r="DAM5" s="339"/>
      <c r="DAN5" s="339"/>
      <c r="DAO5" s="339"/>
      <c r="DAP5" s="339"/>
      <c r="DAQ5" s="339"/>
      <c r="DAR5" s="339"/>
      <c r="DAS5" s="339"/>
      <c r="DAT5" s="339"/>
      <c r="DAU5" s="339"/>
      <c r="DAV5" s="339"/>
      <c r="DAW5" s="339"/>
      <c r="DAX5" s="339"/>
      <c r="DAY5" s="339"/>
      <c r="DAZ5" s="339"/>
      <c r="DBA5" s="339"/>
      <c r="DBB5" s="339"/>
      <c r="DBC5" s="339"/>
      <c r="DBD5" s="339"/>
      <c r="DBE5" s="339"/>
      <c r="DBF5" s="339"/>
      <c r="DBG5" s="339"/>
      <c r="DBH5" s="339"/>
      <c r="DBI5" s="339"/>
      <c r="DBJ5" s="339"/>
      <c r="DBK5" s="339"/>
      <c r="DBL5" s="339"/>
      <c r="DBM5" s="339"/>
      <c r="DBN5" s="339"/>
      <c r="DBO5" s="339"/>
      <c r="DBP5" s="339"/>
      <c r="DBQ5" s="339"/>
      <c r="DBR5" s="339"/>
      <c r="DBS5" s="339"/>
      <c r="DBT5" s="339"/>
      <c r="DBU5" s="339"/>
      <c r="DBV5" s="339"/>
      <c r="DBW5" s="339"/>
      <c r="DBX5" s="339"/>
      <c r="DBY5" s="339"/>
      <c r="DBZ5" s="339"/>
      <c r="DCA5" s="339"/>
      <c r="DCB5" s="339"/>
      <c r="DCC5" s="339"/>
      <c r="DCD5" s="339"/>
      <c r="DCE5" s="339"/>
      <c r="DCF5" s="339"/>
      <c r="DCG5" s="339"/>
      <c r="DCH5" s="339"/>
      <c r="DCI5" s="339"/>
      <c r="DCJ5" s="339"/>
      <c r="DCK5" s="339"/>
      <c r="DCL5" s="339"/>
      <c r="DCM5" s="339"/>
      <c r="DCN5" s="339"/>
      <c r="DCO5" s="339"/>
      <c r="DCP5" s="339"/>
      <c r="DCQ5" s="339"/>
      <c r="DCR5" s="339"/>
      <c r="DCS5" s="339"/>
      <c r="DCT5" s="339"/>
      <c r="DCU5" s="339"/>
      <c r="DCV5" s="339"/>
      <c r="DCW5" s="339"/>
      <c r="DCX5" s="339"/>
      <c r="DCY5" s="339"/>
      <c r="DCZ5" s="339"/>
      <c r="DDA5" s="339"/>
      <c r="DDB5" s="339"/>
      <c r="DDC5" s="339"/>
      <c r="DDD5" s="339"/>
      <c r="DDE5" s="339"/>
      <c r="DDF5" s="339"/>
      <c r="DDG5" s="339"/>
      <c r="DDH5" s="339"/>
      <c r="DDI5" s="339"/>
      <c r="DDJ5" s="339"/>
      <c r="DDK5" s="339"/>
      <c r="DDL5" s="339"/>
      <c r="DDM5" s="339"/>
      <c r="DDN5" s="339"/>
      <c r="DDO5" s="339"/>
      <c r="DDP5" s="339"/>
      <c r="DDQ5" s="339"/>
      <c r="DDR5" s="339"/>
      <c r="DDS5" s="339"/>
      <c r="DDT5" s="339"/>
      <c r="DDU5" s="339"/>
      <c r="DDV5" s="339"/>
      <c r="DDW5" s="339"/>
      <c r="DDX5" s="339"/>
      <c r="DDY5" s="339"/>
      <c r="DDZ5" s="339"/>
      <c r="DEA5" s="339"/>
      <c r="DEB5" s="339"/>
      <c r="DEC5" s="339"/>
      <c r="DED5" s="339"/>
      <c r="DEE5" s="339"/>
      <c r="DEF5" s="339"/>
      <c r="DEG5" s="339"/>
      <c r="DEH5" s="339"/>
      <c r="DEI5" s="339"/>
      <c r="DEJ5" s="339"/>
      <c r="DEK5" s="339"/>
      <c r="DEL5" s="339"/>
      <c r="DEM5" s="339"/>
      <c r="DEN5" s="339"/>
      <c r="DEO5" s="339"/>
      <c r="DEP5" s="339"/>
      <c r="DEQ5" s="339"/>
      <c r="DER5" s="339"/>
      <c r="DES5" s="339"/>
      <c r="DET5" s="339"/>
      <c r="DEU5" s="339"/>
      <c r="DEV5" s="339"/>
      <c r="DEW5" s="339"/>
      <c r="DEX5" s="339"/>
      <c r="DEY5" s="339"/>
      <c r="DEZ5" s="339"/>
      <c r="DFA5" s="339"/>
      <c r="DFB5" s="339"/>
      <c r="DFC5" s="339"/>
      <c r="DFD5" s="339"/>
      <c r="DFE5" s="339"/>
      <c r="DFF5" s="339"/>
      <c r="DFG5" s="339"/>
      <c r="DFH5" s="339"/>
      <c r="DFI5" s="339"/>
      <c r="DFJ5" s="339"/>
      <c r="DFK5" s="339"/>
      <c r="DFL5" s="339"/>
      <c r="DFM5" s="339"/>
      <c r="DFN5" s="339"/>
      <c r="DFO5" s="339"/>
      <c r="DFP5" s="339"/>
      <c r="DFQ5" s="339"/>
      <c r="DFR5" s="339"/>
      <c r="DFS5" s="339"/>
      <c r="DFT5" s="339"/>
      <c r="DFU5" s="339"/>
      <c r="DFV5" s="339"/>
      <c r="DFW5" s="339"/>
      <c r="DFX5" s="339"/>
      <c r="DFY5" s="339"/>
      <c r="DFZ5" s="339"/>
      <c r="DGA5" s="339"/>
      <c r="DGB5" s="339"/>
      <c r="DGC5" s="339"/>
      <c r="DGD5" s="339"/>
      <c r="DGE5" s="339"/>
      <c r="DGF5" s="339"/>
      <c r="DGG5" s="339"/>
      <c r="DGH5" s="339"/>
      <c r="DGI5" s="339"/>
      <c r="DGJ5" s="339"/>
      <c r="DGK5" s="339"/>
      <c r="DGL5" s="339"/>
      <c r="DGM5" s="339"/>
      <c r="DGN5" s="339"/>
      <c r="DGO5" s="339"/>
      <c r="DGP5" s="339"/>
      <c r="DGQ5" s="339"/>
      <c r="DGR5" s="339"/>
      <c r="DGS5" s="339"/>
      <c r="DGT5" s="339"/>
      <c r="DGU5" s="339"/>
      <c r="DGV5" s="339"/>
      <c r="DGW5" s="339"/>
      <c r="DGX5" s="339"/>
      <c r="DGY5" s="339"/>
      <c r="DGZ5" s="339"/>
      <c r="DHA5" s="339"/>
      <c r="DHB5" s="339"/>
      <c r="DHC5" s="339"/>
      <c r="DHD5" s="339"/>
      <c r="DHE5" s="339"/>
      <c r="DHF5" s="339"/>
      <c r="DHG5" s="339"/>
      <c r="DHH5" s="339"/>
      <c r="DHI5" s="339"/>
      <c r="DHJ5" s="339"/>
      <c r="DHK5" s="339"/>
      <c r="DHL5" s="339"/>
      <c r="DHM5" s="339"/>
      <c r="DHN5" s="339"/>
      <c r="DHO5" s="339"/>
      <c r="DHP5" s="339"/>
      <c r="DHQ5" s="339"/>
      <c r="DHR5" s="339"/>
      <c r="DHS5" s="339"/>
      <c r="DHT5" s="339"/>
      <c r="DHU5" s="339"/>
      <c r="DHV5" s="339"/>
      <c r="DHW5" s="339"/>
      <c r="DHX5" s="339"/>
      <c r="DHY5" s="339"/>
      <c r="DHZ5" s="339"/>
      <c r="DIA5" s="339"/>
      <c r="DIB5" s="339"/>
      <c r="DIC5" s="339"/>
      <c r="DID5" s="339"/>
      <c r="DIE5" s="339"/>
      <c r="DIF5" s="339"/>
      <c r="DIG5" s="339"/>
      <c r="DIH5" s="339"/>
      <c r="DII5" s="339"/>
      <c r="DIJ5" s="339"/>
      <c r="DIK5" s="339"/>
      <c r="DIL5" s="339"/>
      <c r="DIM5" s="339"/>
      <c r="DIN5" s="339"/>
      <c r="DIO5" s="339"/>
      <c r="DIP5" s="339"/>
      <c r="DIQ5" s="339"/>
      <c r="DIR5" s="339"/>
      <c r="DIS5" s="339"/>
      <c r="DIT5" s="339"/>
      <c r="DIU5" s="339"/>
      <c r="DIV5" s="339"/>
      <c r="DIW5" s="339"/>
      <c r="DIX5" s="339"/>
      <c r="DIY5" s="339"/>
      <c r="DIZ5" s="339"/>
      <c r="DJA5" s="339"/>
      <c r="DJB5" s="339"/>
      <c r="DJC5" s="339"/>
      <c r="DJD5" s="339"/>
      <c r="DJE5" s="339"/>
      <c r="DJF5" s="339"/>
      <c r="DJG5" s="339"/>
      <c r="DJH5" s="339"/>
      <c r="DJI5" s="339"/>
      <c r="DJJ5" s="339"/>
      <c r="DJK5" s="339"/>
      <c r="DJL5" s="339"/>
      <c r="DJM5" s="339"/>
      <c r="DJN5" s="339"/>
      <c r="DJO5" s="339"/>
      <c r="DJP5" s="339"/>
      <c r="DJQ5" s="339"/>
      <c r="DJR5" s="339"/>
      <c r="DJS5" s="339"/>
      <c r="DJT5" s="339"/>
      <c r="DJU5" s="339"/>
      <c r="DJV5" s="339"/>
      <c r="DJW5" s="339"/>
      <c r="DJX5" s="339"/>
      <c r="DJY5" s="339"/>
      <c r="DJZ5" s="339"/>
      <c r="DKA5" s="339"/>
      <c r="DKB5" s="339"/>
      <c r="DKC5" s="339"/>
      <c r="DKD5" s="339"/>
      <c r="DKE5" s="339"/>
      <c r="DKF5" s="339"/>
      <c r="DKG5" s="339"/>
      <c r="DKH5" s="339"/>
      <c r="DKI5" s="339"/>
      <c r="DKJ5" s="339"/>
      <c r="DKK5" s="339"/>
      <c r="DKL5" s="339"/>
      <c r="DKM5" s="339"/>
      <c r="DKN5" s="339"/>
      <c r="DKO5" s="339"/>
      <c r="DKP5" s="339"/>
      <c r="DKQ5" s="339"/>
      <c r="DKR5" s="339"/>
      <c r="DKS5" s="339"/>
      <c r="DKT5" s="339"/>
      <c r="DKU5" s="339"/>
      <c r="DKV5" s="339"/>
      <c r="DKW5" s="339"/>
      <c r="DKX5" s="339"/>
      <c r="DKY5" s="339"/>
      <c r="DKZ5" s="339"/>
      <c r="DLA5" s="339"/>
      <c r="DLB5" s="339"/>
      <c r="DLC5" s="339"/>
      <c r="DLD5" s="339"/>
      <c r="DLE5" s="339"/>
      <c r="DLF5" s="339"/>
      <c r="DLG5" s="339"/>
      <c r="DLH5" s="339"/>
      <c r="DLI5" s="339"/>
      <c r="DLJ5" s="339"/>
      <c r="DLK5" s="339"/>
      <c r="DLL5" s="339"/>
      <c r="DLM5" s="339"/>
      <c r="DLN5" s="339"/>
      <c r="DLO5" s="339"/>
      <c r="DLP5" s="339"/>
      <c r="DLQ5" s="339"/>
      <c r="DLR5" s="339"/>
      <c r="DLS5" s="339"/>
      <c r="DLT5" s="339"/>
      <c r="DLU5" s="339"/>
      <c r="DLV5" s="339"/>
      <c r="DLW5" s="339"/>
      <c r="DLX5" s="339"/>
      <c r="DLY5" s="339"/>
      <c r="DLZ5" s="339"/>
      <c r="DMA5" s="339"/>
      <c r="DMB5" s="339"/>
      <c r="DMC5" s="339"/>
      <c r="DMD5" s="339"/>
      <c r="DME5" s="339"/>
      <c r="DMF5" s="339"/>
      <c r="DMG5" s="339"/>
      <c r="DMH5" s="339"/>
      <c r="DMI5" s="339"/>
      <c r="DMJ5" s="339"/>
      <c r="DMK5" s="339"/>
      <c r="DML5" s="339"/>
      <c r="DMM5" s="339"/>
      <c r="DMN5" s="339"/>
      <c r="DMO5" s="339"/>
      <c r="DMP5" s="339"/>
      <c r="DMQ5" s="339"/>
      <c r="DMR5" s="339"/>
      <c r="DMS5" s="339"/>
      <c r="DMT5" s="339"/>
      <c r="DMU5" s="339"/>
      <c r="DMV5" s="339"/>
      <c r="DMW5" s="339"/>
      <c r="DMX5" s="339"/>
      <c r="DMY5" s="339"/>
      <c r="DMZ5" s="339"/>
      <c r="DNA5" s="339"/>
      <c r="DNB5" s="339"/>
      <c r="DNC5" s="339"/>
      <c r="DND5" s="339"/>
      <c r="DNE5" s="339"/>
      <c r="DNF5" s="339"/>
      <c r="DNG5" s="339"/>
      <c r="DNH5" s="339"/>
      <c r="DNI5" s="339"/>
      <c r="DNJ5" s="339"/>
      <c r="DNK5" s="339"/>
      <c r="DNL5" s="339"/>
      <c r="DNM5" s="339"/>
      <c r="DNN5" s="339"/>
      <c r="DNO5" s="339"/>
      <c r="DNP5" s="339"/>
      <c r="DNQ5" s="339"/>
      <c r="DNR5" s="339"/>
      <c r="DNS5" s="339"/>
      <c r="DNT5" s="339"/>
      <c r="DNU5" s="339"/>
      <c r="DNV5" s="339"/>
      <c r="DNW5" s="339"/>
      <c r="DNX5" s="339"/>
      <c r="DNY5" s="339"/>
      <c r="DNZ5" s="339"/>
      <c r="DOA5" s="339"/>
      <c r="DOB5" s="339"/>
      <c r="DOC5" s="339"/>
      <c r="DOD5" s="339"/>
      <c r="DOE5" s="339"/>
      <c r="DOF5" s="339"/>
      <c r="DOG5" s="339"/>
      <c r="DOH5" s="339"/>
      <c r="DOI5" s="339"/>
      <c r="DOJ5" s="339"/>
      <c r="DOK5" s="339"/>
      <c r="DOL5" s="339"/>
      <c r="DOM5" s="339"/>
      <c r="DON5" s="339"/>
      <c r="DOO5" s="339"/>
      <c r="DOP5" s="339"/>
      <c r="DOQ5" s="339"/>
      <c r="DOR5" s="339"/>
      <c r="DOS5" s="339"/>
      <c r="DOT5" s="339"/>
      <c r="DOU5" s="339"/>
      <c r="DOV5" s="339"/>
      <c r="DOW5" s="339"/>
      <c r="DOX5" s="339"/>
      <c r="DOY5" s="339"/>
      <c r="DOZ5" s="339"/>
      <c r="DPA5" s="339"/>
      <c r="DPB5" s="339"/>
      <c r="DPC5" s="339"/>
      <c r="DPD5" s="339"/>
      <c r="DPE5" s="339"/>
      <c r="DPF5" s="339"/>
      <c r="DPG5" s="339"/>
      <c r="DPH5" s="339"/>
      <c r="DPI5" s="339"/>
      <c r="DPJ5" s="339"/>
      <c r="DPK5" s="339"/>
      <c r="DPL5" s="339"/>
      <c r="DPM5" s="339"/>
      <c r="DPN5" s="339"/>
      <c r="DPO5" s="339"/>
      <c r="DPP5" s="339"/>
      <c r="DPQ5" s="339"/>
      <c r="DPR5" s="339"/>
      <c r="DPS5" s="339"/>
      <c r="DPT5" s="339"/>
      <c r="DPU5" s="339"/>
      <c r="DPV5" s="339"/>
      <c r="DPW5" s="339"/>
      <c r="DPX5" s="339"/>
      <c r="DPY5" s="339"/>
      <c r="DPZ5" s="339"/>
      <c r="DQA5" s="339"/>
      <c r="DQB5" s="339"/>
      <c r="DQC5" s="339"/>
      <c r="DQD5" s="339"/>
      <c r="DQE5" s="339"/>
      <c r="DQF5" s="339"/>
      <c r="DQG5" s="339"/>
      <c r="DQH5" s="339"/>
      <c r="DQI5" s="339"/>
      <c r="DQJ5" s="339"/>
      <c r="DQK5" s="339"/>
      <c r="DQL5" s="339"/>
      <c r="DQM5" s="339"/>
      <c r="DQN5" s="339"/>
      <c r="DQO5" s="339"/>
      <c r="DQP5" s="339"/>
      <c r="DQQ5" s="339"/>
      <c r="DQR5" s="339"/>
      <c r="DQS5" s="339"/>
      <c r="DQT5" s="339"/>
      <c r="DQU5" s="339"/>
      <c r="DQV5" s="339"/>
      <c r="DQW5" s="339"/>
      <c r="DQX5" s="339"/>
      <c r="DQY5" s="339"/>
      <c r="DQZ5" s="339"/>
      <c r="DRA5" s="339"/>
      <c r="DRB5" s="339"/>
      <c r="DRC5" s="339"/>
      <c r="DRD5" s="339"/>
      <c r="DRE5" s="339"/>
      <c r="DRF5" s="339"/>
      <c r="DRG5" s="339"/>
      <c r="DRH5" s="339"/>
      <c r="DRI5" s="339"/>
      <c r="DRJ5" s="339"/>
      <c r="DRK5" s="339"/>
      <c r="DRL5" s="339"/>
      <c r="DRM5" s="339"/>
      <c r="DRN5" s="339"/>
      <c r="DRO5" s="339"/>
      <c r="DRP5" s="339"/>
      <c r="DRQ5" s="339"/>
      <c r="DRR5" s="339"/>
      <c r="DRS5" s="339"/>
      <c r="DRT5" s="339"/>
      <c r="DRU5" s="339"/>
      <c r="DRV5" s="339"/>
      <c r="DRW5" s="339"/>
      <c r="DRX5" s="339"/>
      <c r="DRY5" s="339"/>
      <c r="DRZ5" s="339"/>
      <c r="DSA5" s="339"/>
      <c r="DSB5" s="339"/>
      <c r="DSC5" s="339"/>
      <c r="DSD5" s="339"/>
      <c r="DSE5" s="339"/>
      <c r="DSF5" s="339"/>
      <c r="DSG5" s="339"/>
      <c r="DSH5" s="339"/>
      <c r="DSI5" s="339"/>
      <c r="DSJ5" s="339"/>
      <c r="DSK5" s="339"/>
      <c r="DSL5" s="339"/>
      <c r="DSM5" s="339"/>
      <c r="DSN5" s="339"/>
      <c r="DSO5" s="339"/>
      <c r="DSP5" s="339"/>
      <c r="DSQ5" s="339"/>
      <c r="DSR5" s="339"/>
      <c r="DSS5" s="339"/>
      <c r="DST5" s="339"/>
      <c r="DSU5" s="339"/>
      <c r="DSV5" s="339"/>
      <c r="DSW5" s="339"/>
      <c r="DSX5" s="339"/>
      <c r="DSY5" s="339"/>
      <c r="DSZ5" s="339"/>
      <c r="DTA5" s="339"/>
      <c r="DTB5" s="339"/>
      <c r="DTC5" s="339"/>
      <c r="DTD5" s="339"/>
      <c r="DTE5" s="339"/>
      <c r="DTF5" s="339"/>
      <c r="DTG5" s="339"/>
      <c r="DTH5" s="339"/>
      <c r="DTI5" s="339"/>
      <c r="DTJ5" s="339"/>
      <c r="DTK5" s="339"/>
      <c r="DTL5" s="339"/>
      <c r="DTM5" s="339"/>
      <c r="DTN5" s="339"/>
      <c r="DTO5" s="339"/>
      <c r="DTP5" s="339"/>
      <c r="DTQ5" s="339"/>
      <c r="DTR5" s="339"/>
      <c r="DTS5" s="339"/>
      <c r="DTT5" s="339"/>
      <c r="DTU5" s="339"/>
      <c r="DTV5" s="339"/>
      <c r="DTW5" s="339"/>
      <c r="DTX5" s="339"/>
      <c r="DTY5" s="339"/>
      <c r="DTZ5" s="339"/>
      <c r="DUA5" s="339"/>
      <c r="DUB5" s="339"/>
      <c r="DUC5" s="339"/>
      <c r="DUD5" s="339"/>
      <c r="DUE5" s="339"/>
      <c r="DUF5" s="339"/>
      <c r="DUG5" s="339"/>
      <c r="DUH5" s="339"/>
      <c r="DUI5" s="339"/>
      <c r="DUJ5" s="339"/>
      <c r="DUK5" s="339"/>
      <c r="DUL5" s="339"/>
      <c r="DUM5" s="339"/>
      <c r="DUN5" s="339"/>
      <c r="DUO5" s="339"/>
      <c r="DUP5" s="339"/>
      <c r="DUQ5" s="339"/>
      <c r="DUR5" s="339"/>
      <c r="DUS5" s="339"/>
      <c r="DUT5" s="339"/>
      <c r="DUU5" s="339"/>
      <c r="DUV5" s="339"/>
      <c r="DUW5" s="339"/>
      <c r="DUX5" s="339"/>
      <c r="DUY5" s="339"/>
      <c r="DUZ5" s="339"/>
      <c r="DVA5" s="339"/>
      <c r="DVB5" s="339"/>
      <c r="DVC5" s="339"/>
      <c r="DVD5" s="339"/>
      <c r="DVE5" s="339"/>
      <c r="DVF5" s="339"/>
      <c r="DVG5" s="339"/>
      <c r="DVH5" s="339"/>
      <c r="DVI5" s="339"/>
      <c r="DVJ5" s="339"/>
      <c r="DVK5" s="339"/>
      <c r="DVL5" s="339"/>
      <c r="DVM5" s="339"/>
      <c r="DVN5" s="339"/>
      <c r="DVO5" s="339"/>
      <c r="DVP5" s="339"/>
      <c r="DVQ5" s="339"/>
      <c r="DVR5" s="339"/>
      <c r="DVS5" s="339"/>
      <c r="DVT5" s="339"/>
      <c r="DVU5" s="339"/>
      <c r="DVV5" s="339"/>
      <c r="DVW5" s="339"/>
      <c r="DVX5" s="339"/>
      <c r="DVY5" s="339"/>
      <c r="DVZ5" s="339"/>
      <c r="DWA5" s="339"/>
      <c r="DWB5" s="339"/>
      <c r="DWC5" s="339"/>
      <c r="DWD5" s="339"/>
      <c r="DWE5" s="339"/>
      <c r="DWF5" s="339"/>
      <c r="DWG5" s="339"/>
      <c r="DWH5" s="339"/>
      <c r="DWI5" s="339"/>
      <c r="DWJ5" s="339"/>
      <c r="DWK5" s="339"/>
      <c r="DWL5" s="339"/>
      <c r="DWM5" s="339"/>
      <c r="DWN5" s="339"/>
      <c r="DWO5" s="339"/>
      <c r="DWP5" s="339"/>
      <c r="DWQ5" s="339"/>
      <c r="DWR5" s="339"/>
      <c r="DWS5" s="339"/>
      <c r="DWT5" s="339"/>
      <c r="DWU5" s="339"/>
      <c r="DWV5" s="339"/>
      <c r="DWW5" s="339"/>
      <c r="DWX5" s="339"/>
      <c r="DWY5" s="339"/>
      <c r="DWZ5" s="339"/>
      <c r="DXA5" s="339"/>
      <c r="DXB5" s="339"/>
      <c r="DXC5" s="339"/>
      <c r="DXD5" s="339"/>
      <c r="DXE5" s="339"/>
      <c r="DXF5" s="339"/>
      <c r="DXG5" s="339"/>
      <c r="DXH5" s="339"/>
      <c r="DXI5" s="339"/>
      <c r="DXJ5" s="339"/>
      <c r="DXK5" s="339"/>
      <c r="DXL5" s="339"/>
      <c r="DXM5" s="339"/>
      <c r="DXN5" s="339"/>
      <c r="DXO5" s="339"/>
      <c r="DXP5" s="339"/>
      <c r="DXQ5" s="339"/>
      <c r="DXR5" s="339"/>
      <c r="DXS5" s="339"/>
      <c r="DXT5" s="339"/>
      <c r="DXU5" s="339"/>
      <c r="DXV5" s="339"/>
      <c r="DXW5" s="339"/>
      <c r="DXX5" s="339"/>
      <c r="DXY5" s="339"/>
      <c r="DXZ5" s="339"/>
      <c r="DYA5" s="339"/>
      <c r="DYB5" s="339"/>
      <c r="DYC5" s="339"/>
      <c r="DYD5" s="339"/>
      <c r="DYE5" s="339"/>
      <c r="DYF5" s="339"/>
      <c r="DYG5" s="339"/>
      <c r="DYH5" s="339"/>
      <c r="DYI5" s="339"/>
      <c r="DYJ5" s="339"/>
      <c r="DYK5" s="339"/>
      <c r="DYL5" s="339"/>
      <c r="DYM5" s="339"/>
      <c r="DYN5" s="339"/>
      <c r="DYO5" s="339"/>
      <c r="DYP5" s="339"/>
      <c r="DYQ5" s="339"/>
      <c r="DYR5" s="339"/>
      <c r="DYS5" s="339"/>
      <c r="DYT5" s="339"/>
      <c r="DYU5" s="339"/>
      <c r="DYV5" s="339"/>
      <c r="DYW5" s="339"/>
      <c r="DYX5" s="339"/>
      <c r="DYY5" s="339"/>
      <c r="DYZ5" s="339"/>
      <c r="DZA5" s="339"/>
      <c r="DZB5" s="339"/>
      <c r="DZC5" s="339"/>
      <c r="DZD5" s="339"/>
      <c r="DZE5" s="339"/>
      <c r="DZF5" s="339"/>
      <c r="DZG5" s="339"/>
      <c r="DZH5" s="339"/>
      <c r="DZI5" s="339"/>
      <c r="DZJ5" s="339"/>
      <c r="DZK5" s="339"/>
      <c r="DZL5" s="339"/>
      <c r="DZM5" s="339"/>
      <c r="DZN5" s="339"/>
      <c r="DZO5" s="339"/>
      <c r="DZP5" s="339"/>
      <c r="DZQ5" s="339"/>
      <c r="DZR5" s="339"/>
      <c r="DZS5" s="339"/>
      <c r="DZT5" s="339"/>
      <c r="DZU5" s="339"/>
      <c r="DZV5" s="339"/>
      <c r="DZW5" s="339"/>
      <c r="DZX5" s="339"/>
      <c r="DZY5" s="339"/>
      <c r="DZZ5" s="339"/>
      <c r="EAA5" s="339"/>
      <c r="EAB5" s="339"/>
      <c r="EAC5" s="339"/>
      <c r="EAD5" s="339"/>
      <c r="EAE5" s="339"/>
      <c r="EAF5" s="339"/>
      <c r="EAG5" s="339"/>
      <c r="EAH5" s="339"/>
      <c r="EAI5" s="339"/>
      <c r="EAJ5" s="339"/>
      <c r="EAK5" s="339"/>
      <c r="EAL5" s="339"/>
      <c r="EAM5" s="339"/>
      <c r="EAN5" s="339"/>
      <c r="EAO5" s="339"/>
      <c r="EAP5" s="339"/>
      <c r="EAQ5" s="339"/>
      <c r="EAR5" s="339"/>
      <c r="EAS5" s="339"/>
      <c r="EAT5" s="339"/>
      <c r="EAU5" s="339"/>
      <c r="EAV5" s="339"/>
      <c r="EAW5" s="339"/>
      <c r="EAX5" s="339"/>
      <c r="EAY5" s="339"/>
      <c r="EAZ5" s="339"/>
      <c r="EBA5" s="339"/>
      <c r="EBB5" s="339"/>
      <c r="EBC5" s="339"/>
      <c r="EBD5" s="339"/>
      <c r="EBE5" s="339"/>
      <c r="EBF5" s="339"/>
      <c r="EBG5" s="339"/>
      <c r="EBH5" s="339"/>
      <c r="EBI5" s="339"/>
      <c r="EBJ5" s="339"/>
      <c r="EBK5" s="339"/>
      <c r="EBL5" s="339"/>
      <c r="EBM5" s="339"/>
      <c r="EBN5" s="339"/>
      <c r="EBO5" s="339"/>
      <c r="EBP5" s="339"/>
      <c r="EBQ5" s="339"/>
      <c r="EBR5" s="339"/>
      <c r="EBS5" s="339"/>
      <c r="EBT5" s="339"/>
      <c r="EBU5" s="339"/>
      <c r="EBV5" s="339"/>
      <c r="EBW5" s="339"/>
      <c r="EBX5" s="339"/>
      <c r="EBY5" s="339"/>
      <c r="EBZ5" s="339"/>
      <c r="ECA5" s="339"/>
      <c r="ECB5" s="339"/>
      <c r="ECC5" s="339"/>
      <c r="ECD5" s="339"/>
      <c r="ECE5" s="339"/>
      <c r="ECF5" s="339"/>
      <c r="ECG5" s="339"/>
      <c r="ECH5" s="339"/>
      <c r="ECI5" s="339"/>
      <c r="ECJ5" s="339"/>
      <c r="ECK5" s="339"/>
      <c r="ECL5" s="339"/>
      <c r="ECM5" s="339"/>
      <c r="ECN5" s="339"/>
      <c r="ECO5" s="339"/>
      <c r="ECP5" s="339"/>
      <c r="ECQ5" s="339"/>
      <c r="ECR5" s="339"/>
      <c r="ECS5" s="339"/>
      <c r="ECT5" s="339"/>
      <c r="ECU5" s="339"/>
      <c r="ECV5" s="339"/>
      <c r="ECW5" s="339"/>
      <c r="ECX5" s="339"/>
      <c r="ECY5" s="339"/>
      <c r="ECZ5" s="339"/>
      <c r="EDA5" s="339"/>
      <c r="EDB5" s="339"/>
      <c r="EDC5" s="339"/>
      <c r="EDD5" s="339"/>
      <c r="EDE5" s="339"/>
      <c r="EDF5" s="339"/>
      <c r="EDG5" s="339"/>
      <c r="EDH5" s="339"/>
      <c r="EDI5" s="339"/>
      <c r="EDJ5" s="339"/>
      <c r="EDK5" s="339"/>
      <c r="EDL5" s="339"/>
      <c r="EDM5" s="339"/>
      <c r="EDN5" s="339"/>
      <c r="EDO5" s="339"/>
      <c r="EDP5" s="339"/>
      <c r="EDQ5" s="339"/>
      <c r="EDR5" s="339"/>
      <c r="EDS5" s="339"/>
      <c r="EDT5" s="339"/>
      <c r="EDU5" s="339"/>
      <c r="EDV5" s="339"/>
      <c r="EDW5" s="339"/>
      <c r="EDX5" s="339"/>
      <c r="EDY5" s="339"/>
      <c r="EDZ5" s="339"/>
      <c r="EEA5" s="339"/>
      <c r="EEB5" s="339"/>
      <c r="EEC5" s="339"/>
      <c r="EED5" s="339"/>
      <c r="EEE5" s="339"/>
      <c r="EEF5" s="339"/>
      <c r="EEG5" s="339"/>
      <c r="EEH5" s="339"/>
      <c r="EEI5" s="339"/>
      <c r="EEJ5" s="339"/>
      <c r="EEK5" s="339"/>
      <c r="EEL5" s="339"/>
      <c r="EEM5" s="339"/>
      <c r="EEN5" s="339"/>
      <c r="EEO5" s="339"/>
      <c r="EEP5" s="339"/>
      <c r="EEQ5" s="339"/>
      <c r="EER5" s="339"/>
      <c r="EES5" s="339"/>
      <c r="EET5" s="339"/>
      <c r="EEU5" s="339"/>
      <c r="EEV5" s="339"/>
      <c r="EEW5" s="339"/>
      <c r="EEX5" s="339"/>
      <c r="EEY5" s="339"/>
      <c r="EEZ5" s="339"/>
      <c r="EFA5" s="339"/>
      <c r="EFB5" s="339"/>
      <c r="EFC5" s="339"/>
      <c r="EFD5" s="339"/>
      <c r="EFE5" s="339"/>
      <c r="EFF5" s="339"/>
      <c r="EFG5" s="339"/>
      <c r="EFH5" s="339"/>
      <c r="EFI5" s="339"/>
      <c r="EFJ5" s="339"/>
      <c r="EFK5" s="339"/>
      <c r="EFL5" s="339"/>
      <c r="EFM5" s="339"/>
      <c r="EFN5" s="339"/>
      <c r="EFO5" s="339"/>
      <c r="EFP5" s="339"/>
      <c r="EFQ5" s="339"/>
      <c r="EFR5" s="339"/>
      <c r="EFS5" s="339"/>
      <c r="EFT5" s="339"/>
      <c r="EFU5" s="339"/>
      <c r="EFV5" s="339"/>
      <c r="EFW5" s="339"/>
      <c r="EFX5" s="339"/>
      <c r="EFY5" s="339"/>
      <c r="EFZ5" s="339"/>
      <c r="EGA5" s="339"/>
      <c r="EGB5" s="339"/>
      <c r="EGC5" s="339"/>
      <c r="EGD5" s="339"/>
      <c r="EGE5" s="339"/>
      <c r="EGF5" s="339"/>
      <c r="EGG5" s="339"/>
      <c r="EGH5" s="339"/>
      <c r="EGI5" s="339"/>
      <c r="EGJ5" s="339"/>
      <c r="EGK5" s="339"/>
      <c r="EGL5" s="339"/>
      <c r="EGM5" s="339"/>
      <c r="EGN5" s="339"/>
      <c r="EGO5" s="339"/>
      <c r="EGP5" s="339"/>
      <c r="EGQ5" s="339"/>
      <c r="EGR5" s="339"/>
      <c r="EGS5" s="339"/>
      <c r="EGT5" s="339"/>
      <c r="EGU5" s="339"/>
      <c r="EGV5" s="339"/>
      <c r="EGW5" s="339"/>
      <c r="EGX5" s="339"/>
      <c r="EGY5" s="339"/>
      <c r="EGZ5" s="339"/>
      <c r="EHA5" s="339"/>
      <c r="EHB5" s="339"/>
      <c r="EHC5" s="339"/>
      <c r="EHD5" s="339"/>
      <c r="EHE5" s="339"/>
      <c r="EHF5" s="339"/>
      <c r="EHG5" s="339"/>
      <c r="EHH5" s="339"/>
      <c r="EHI5" s="339"/>
      <c r="EHJ5" s="339"/>
      <c r="EHK5" s="339"/>
      <c r="EHL5" s="339"/>
      <c r="EHM5" s="339"/>
      <c r="EHN5" s="339"/>
      <c r="EHO5" s="339"/>
      <c r="EHP5" s="339"/>
      <c r="EHQ5" s="339"/>
      <c r="EHR5" s="339"/>
      <c r="EHS5" s="339"/>
      <c r="EHT5" s="339"/>
      <c r="EHU5" s="339"/>
      <c r="EHV5" s="339"/>
      <c r="EHW5" s="339"/>
      <c r="EHX5" s="339"/>
      <c r="EHY5" s="339"/>
      <c r="EHZ5" s="339"/>
      <c r="EIA5" s="339"/>
      <c r="EIB5" s="339"/>
      <c r="EIC5" s="339"/>
      <c r="EID5" s="339"/>
      <c r="EIE5" s="339"/>
      <c r="EIF5" s="339"/>
      <c r="EIG5" s="339"/>
      <c r="EIH5" s="339"/>
      <c r="EII5" s="339"/>
      <c r="EIJ5" s="339"/>
      <c r="EIK5" s="339"/>
      <c r="EIL5" s="339"/>
      <c r="EIM5" s="339"/>
      <c r="EIN5" s="339"/>
      <c r="EIO5" s="339"/>
      <c r="EIP5" s="339"/>
      <c r="EIQ5" s="339"/>
      <c r="EIR5" s="339"/>
      <c r="EIS5" s="339"/>
      <c r="EIT5" s="339"/>
      <c r="EIU5" s="339"/>
      <c r="EIV5" s="339"/>
      <c r="EIW5" s="339"/>
      <c r="EIX5" s="339"/>
      <c r="EIY5" s="339"/>
      <c r="EIZ5" s="339"/>
      <c r="EJA5" s="339"/>
      <c r="EJB5" s="339"/>
      <c r="EJC5" s="339"/>
      <c r="EJD5" s="339"/>
      <c r="EJE5" s="339"/>
      <c r="EJF5" s="339"/>
      <c r="EJG5" s="339"/>
      <c r="EJH5" s="339"/>
      <c r="EJI5" s="339"/>
      <c r="EJJ5" s="339"/>
      <c r="EJK5" s="339"/>
      <c r="EJL5" s="339"/>
      <c r="EJM5" s="339"/>
      <c r="EJN5" s="339"/>
      <c r="EJO5" s="339"/>
      <c r="EJP5" s="339"/>
      <c r="EJQ5" s="339"/>
      <c r="EJR5" s="339"/>
      <c r="EJS5" s="339"/>
      <c r="EJT5" s="339"/>
      <c r="EJU5" s="339"/>
      <c r="EJV5" s="339"/>
      <c r="EJW5" s="339"/>
      <c r="EJX5" s="339"/>
      <c r="EJY5" s="339"/>
      <c r="EJZ5" s="339"/>
      <c r="EKA5" s="339"/>
      <c r="EKB5" s="339"/>
      <c r="EKC5" s="339"/>
      <c r="EKD5" s="339"/>
      <c r="EKE5" s="339"/>
      <c r="EKF5" s="339"/>
      <c r="EKG5" s="339"/>
      <c r="EKH5" s="339"/>
      <c r="EKI5" s="339"/>
      <c r="EKJ5" s="339"/>
      <c r="EKK5" s="339"/>
      <c r="EKL5" s="339"/>
      <c r="EKM5" s="339"/>
      <c r="EKN5" s="339"/>
      <c r="EKO5" s="339"/>
      <c r="EKP5" s="339"/>
      <c r="EKQ5" s="339"/>
      <c r="EKR5" s="339"/>
      <c r="EKS5" s="339"/>
      <c r="EKT5" s="339"/>
      <c r="EKU5" s="339"/>
      <c r="EKV5" s="339"/>
      <c r="EKW5" s="339"/>
      <c r="EKX5" s="339"/>
      <c r="EKY5" s="339"/>
      <c r="EKZ5" s="339"/>
      <c r="ELA5" s="339"/>
      <c r="ELB5" s="339"/>
      <c r="ELC5" s="339"/>
      <c r="ELD5" s="339"/>
      <c r="ELE5" s="339"/>
      <c r="ELF5" s="339"/>
      <c r="ELG5" s="339"/>
      <c r="ELH5" s="339"/>
      <c r="ELI5" s="339"/>
      <c r="ELJ5" s="339"/>
      <c r="ELK5" s="339"/>
      <c r="ELL5" s="339"/>
      <c r="ELM5" s="339"/>
      <c r="ELN5" s="339"/>
      <c r="ELO5" s="339"/>
      <c r="ELP5" s="339"/>
      <c r="ELQ5" s="339"/>
      <c r="ELR5" s="339"/>
      <c r="ELS5" s="339"/>
      <c r="ELT5" s="339"/>
      <c r="ELU5" s="339"/>
      <c r="ELV5" s="339"/>
      <c r="ELW5" s="339"/>
      <c r="ELX5" s="339"/>
      <c r="ELY5" s="339"/>
      <c r="ELZ5" s="339"/>
      <c r="EMA5" s="339"/>
      <c r="EMB5" s="339"/>
      <c r="EMC5" s="339"/>
      <c r="EMD5" s="339"/>
      <c r="EME5" s="339"/>
      <c r="EMF5" s="339"/>
      <c r="EMG5" s="339"/>
      <c r="EMH5" s="339"/>
      <c r="EMI5" s="339"/>
      <c r="EMJ5" s="339"/>
      <c r="EMK5" s="339"/>
      <c r="EML5" s="339"/>
      <c r="EMM5" s="339"/>
      <c r="EMN5" s="339"/>
      <c r="EMO5" s="339"/>
      <c r="EMP5" s="339"/>
      <c r="EMQ5" s="339"/>
      <c r="EMR5" s="339"/>
      <c r="EMS5" s="339"/>
      <c r="EMT5" s="339"/>
      <c r="EMU5" s="339"/>
      <c r="EMV5" s="339"/>
      <c r="EMW5" s="339"/>
      <c r="EMX5" s="339"/>
      <c r="EMY5" s="339"/>
      <c r="EMZ5" s="339"/>
      <c r="ENA5" s="339"/>
      <c r="ENB5" s="339"/>
      <c r="ENC5" s="339"/>
      <c r="END5" s="339"/>
      <c r="ENE5" s="339"/>
      <c r="ENF5" s="339"/>
      <c r="ENG5" s="339"/>
      <c r="ENH5" s="339"/>
      <c r="ENI5" s="339"/>
      <c r="ENJ5" s="339"/>
      <c r="ENK5" s="339"/>
      <c r="ENL5" s="339"/>
      <c r="ENM5" s="339"/>
      <c r="ENN5" s="339"/>
      <c r="ENO5" s="339"/>
      <c r="ENP5" s="339"/>
      <c r="ENQ5" s="339"/>
      <c r="ENR5" s="339"/>
      <c r="ENS5" s="339"/>
      <c r="ENT5" s="339"/>
      <c r="ENU5" s="339"/>
      <c r="ENV5" s="339"/>
      <c r="ENW5" s="339"/>
      <c r="ENX5" s="339"/>
      <c r="ENY5" s="339"/>
      <c r="ENZ5" s="339"/>
      <c r="EOA5" s="339"/>
      <c r="EOB5" s="339"/>
      <c r="EOC5" s="339"/>
      <c r="EOD5" s="339"/>
      <c r="EOE5" s="339"/>
      <c r="EOF5" s="339"/>
      <c r="EOG5" s="339"/>
      <c r="EOH5" s="339"/>
      <c r="EOI5" s="339"/>
      <c r="EOJ5" s="339"/>
      <c r="EOK5" s="339"/>
      <c r="EOL5" s="339"/>
      <c r="EOM5" s="339"/>
      <c r="EON5" s="339"/>
      <c r="EOO5" s="339"/>
      <c r="EOP5" s="339"/>
      <c r="EOQ5" s="339"/>
      <c r="EOR5" s="339"/>
      <c r="EOS5" s="339"/>
      <c r="EOT5" s="339"/>
      <c r="EOU5" s="339"/>
      <c r="EOV5" s="339"/>
      <c r="EOW5" s="339"/>
      <c r="EOX5" s="339"/>
      <c r="EOY5" s="339"/>
      <c r="EOZ5" s="339"/>
      <c r="EPA5" s="339"/>
      <c r="EPB5" s="339"/>
      <c r="EPC5" s="339"/>
      <c r="EPD5" s="339"/>
      <c r="EPE5" s="339"/>
      <c r="EPF5" s="339"/>
      <c r="EPG5" s="339"/>
      <c r="EPH5" s="339"/>
      <c r="EPI5" s="339"/>
      <c r="EPJ5" s="339"/>
      <c r="EPK5" s="339"/>
      <c r="EPL5" s="339"/>
      <c r="EPM5" s="339"/>
      <c r="EPN5" s="339"/>
      <c r="EPO5" s="339"/>
      <c r="EPP5" s="339"/>
      <c r="EPQ5" s="339"/>
      <c r="EPR5" s="339"/>
      <c r="EPS5" s="339"/>
      <c r="EPT5" s="339"/>
      <c r="EPU5" s="339"/>
      <c r="EPV5" s="339"/>
      <c r="EPW5" s="339"/>
      <c r="EPX5" s="339"/>
      <c r="EPY5" s="339"/>
      <c r="EPZ5" s="339"/>
      <c r="EQA5" s="339"/>
      <c r="EQB5" s="339"/>
      <c r="EQC5" s="339"/>
      <c r="EQD5" s="339"/>
      <c r="EQE5" s="339"/>
      <c r="EQF5" s="339"/>
      <c r="EQG5" s="339"/>
      <c r="EQH5" s="339"/>
      <c r="EQI5" s="339"/>
      <c r="EQJ5" s="339"/>
      <c r="EQK5" s="339"/>
      <c r="EQL5" s="339"/>
      <c r="EQM5" s="339"/>
      <c r="EQN5" s="339"/>
      <c r="EQO5" s="339"/>
      <c r="EQP5" s="339"/>
      <c r="EQQ5" s="339"/>
      <c r="EQR5" s="339"/>
      <c r="EQS5" s="339"/>
      <c r="EQT5" s="339"/>
      <c r="EQU5" s="339"/>
      <c r="EQV5" s="339"/>
      <c r="EQW5" s="339"/>
      <c r="EQX5" s="339"/>
      <c r="EQY5" s="339"/>
      <c r="EQZ5" s="339"/>
      <c r="ERA5" s="339"/>
      <c r="ERB5" s="339"/>
      <c r="ERC5" s="339"/>
      <c r="ERD5" s="339"/>
      <c r="ERE5" s="339"/>
      <c r="ERF5" s="339"/>
      <c r="ERG5" s="339"/>
      <c r="ERH5" s="339"/>
      <c r="ERI5" s="339"/>
      <c r="ERJ5" s="339"/>
      <c r="ERK5" s="339"/>
      <c r="ERL5" s="339"/>
      <c r="ERM5" s="339"/>
      <c r="ERN5" s="339"/>
      <c r="ERO5" s="339"/>
      <c r="ERP5" s="339"/>
      <c r="ERQ5" s="339"/>
      <c r="ERR5" s="339"/>
      <c r="ERS5" s="339"/>
      <c r="ERT5" s="339"/>
      <c r="ERU5" s="339"/>
      <c r="ERV5" s="339"/>
      <c r="ERW5" s="339"/>
      <c r="ERX5" s="339"/>
      <c r="ERY5" s="339"/>
      <c r="ERZ5" s="339"/>
      <c r="ESA5" s="339"/>
      <c r="ESB5" s="339"/>
      <c r="ESC5" s="339"/>
      <c r="ESD5" s="339"/>
      <c r="ESE5" s="339"/>
      <c r="ESF5" s="339"/>
      <c r="ESG5" s="339"/>
      <c r="ESH5" s="339"/>
      <c r="ESI5" s="339"/>
      <c r="ESJ5" s="339"/>
      <c r="ESK5" s="339"/>
      <c r="ESL5" s="339"/>
      <c r="ESM5" s="339"/>
      <c r="ESN5" s="339"/>
      <c r="ESO5" s="339"/>
      <c r="ESP5" s="339"/>
      <c r="ESQ5" s="339"/>
      <c r="ESR5" s="339"/>
      <c r="ESS5" s="339"/>
      <c r="EST5" s="339"/>
      <c r="ESU5" s="339"/>
      <c r="ESV5" s="339"/>
      <c r="ESW5" s="339"/>
      <c r="ESX5" s="339"/>
      <c r="ESY5" s="339"/>
      <c r="ESZ5" s="339"/>
      <c r="ETA5" s="339"/>
      <c r="ETB5" s="339"/>
      <c r="ETC5" s="339"/>
      <c r="ETD5" s="339"/>
      <c r="ETE5" s="339"/>
      <c r="ETF5" s="339"/>
      <c r="ETG5" s="339"/>
      <c r="ETH5" s="339"/>
      <c r="ETI5" s="339"/>
      <c r="ETJ5" s="339"/>
      <c r="ETK5" s="339"/>
      <c r="ETL5" s="339"/>
      <c r="ETM5" s="339"/>
      <c r="ETN5" s="339"/>
      <c r="ETO5" s="339"/>
      <c r="ETP5" s="339"/>
      <c r="ETQ5" s="339"/>
      <c r="ETR5" s="339"/>
      <c r="ETS5" s="339"/>
      <c r="ETT5" s="339"/>
      <c r="ETU5" s="339"/>
      <c r="ETV5" s="339"/>
      <c r="ETW5" s="339"/>
      <c r="ETX5" s="339"/>
      <c r="ETY5" s="339"/>
      <c r="ETZ5" s="339"/>
      <c r="EUA5" s="339"/>
      <c r="EUB5" s="339"/>
      <c r="EUC5" s="339"/>
      <c r="EUD5" s="339"/>
      <c r="EUE5" s="339"/>
      <c r="EUF5" s="339"/>
      <c r="EUG5" s="339"/>
      <c r="EUH5" s="339"/>
      <c r="EUI5" s="339"/>
      <c r="EUJ5" s="339"/>
      <c r="EUK5" s="339"/>
      <c r="EUL5" s="339"/>
      <c r="EUM5" s="339"/>
      <c r="EUN5" s="339"/>
      <c r="EUO5" s="339"/>
      <c r="EUP5" s="339"/>
      <c r="EUQ5" s="339"/>
      <c r="EUR5" s="339"/>
      <c r="EUS5" s="339"/>
      <c r="EUT5" s="339"/>
      <c r="EUU5" s="339"/>
      <c r="EUV5" s="339"/>
      <c r="EUW5" s="339"/>
      <c r="EUX5" s="339"/>
      <c r="EUY5" s="339"/>
      <c r="EUZ5" s="339"/>
      <c r="EVA5" s="339"/>
      <c r="EVB5" s="339"/>
      <c r="EVC5" s="339"/>
      <c r="EVD5" s="339"/>
      <c r="EVE5" s="339"/>
      <c r="EVF5" s="339"/>
      <c r="EVG5" s="339"/>
      <c r="EVH5" s="339"/>
      <c r="EVI5" s="339"/>
      <c r="EVJ5" s="339"/>
      <c r="EVK5" s="339"/>
      <c r="EVL5" s="339"/>
      <c r="EVM5" s="339"/>
      <c r="EVN5" s="339"/>
      <c r="EVO5" s="339"/>
      <c r="EVP5" s="339"/>
      <c r="EVQ5" s="339"/>
      <c r="EVR5" s="339"/>
      <c r="EVS5" s="339"/>
      <c r="EVT5" s="339"/>
      <c r="EVU5" s="339"/>
      <c r="EVV5" s="339"/>
      <c r="EVW5" s="339"/>
      <c r="EVX5" s="339"/>
      <c r="EVY5" s="339"/>
      <c r="EVZ5" s="339"/>
      <c r="EWA5" s="339"/>
      <c r="EWB5" s="339"/>
      <c r="EWC5" s="339"/>
      <c r="EWD5" s="339"/>
      <c r="EWE5" s="339"/>
      <c r="EWF5" s="339"/>
      <c r="EWG5" s="339"/>
      <c r="EWH5" s="339"/>
      <c r="EWI5" s="339"/>
      <c r="EWJ5" s="339"/>
      <c r="EWK5" s="339"/>
      <c r="EWL5" s="339"/>
      <c r="EWM5" s="339"/>
      <c r="EWN5" s="339"/>
      <c r="EWO5" s="339"/>
      <c r="EWP5" s="339"/>
      <c r="EWQ5" s="339"/>
      <c r="EWR5" s="339"/>
      <c r="EWS5" s="339"/>
      <c r="EWT5" s="339"/>
      <c r="EWU5" s="339"/>
      <c r="EWV5" s="339"/>
      <c r="EWW5" s="339"/>
      <c r="EWX5" s="339"/>
      <c r="EWY5" s="339"/>
      <c r="EWZ5" s="339"/>
      <c r="EXA5" s="339"/>
      <c r="EXB5" s="339"/>
      <c r="EXC5" s="339"/>
      <c r="EXD5" s="339"/>
      <c r="EXE5" s="339"/>
      <c r="EXF5" s="339"/>
      <c r="EXG5" s="339"/>
      <c r="EXH5" s="339"/>
      <c r="EXI5" s="339"/>
      <c r="EXJ5" s="339"/>
      <c r="EXK5" s="339"/>
      <c r="EXL5" s="339"/>
      <c r="EXM5" s="339"/>
      <c r="EXN5" s="339"/>
      <c r="EXO5" s="339"/>
      <c r="EXP5" s="339"/>
      <c r="EXQ5" s="339"/>
      <c r="EXR5" s="339"/>
      <c r="EXS5" s="339"/>
      <c r="EXT5" s="339"/>
      <c r="EXU5" s="339"/>
      <c r="EXV5" s="339"/>
      <c r="EXW5" s="339"/>
      <c r="EXX5" s="339"/>
      <c r="EXY5" s="339"/>
      <c r="EXZ5" s="339"/>
      <c r="EYA5" s="339"/>
      <c r="EYB5" s="339"/>
      <c r="EYC5" s="339"/>
      <c r="EYD5" s="339"/>
      <c r="EYE5" s="339"/>
      <c r="EYF5" s="339"/>
      <c r="EYG5" s="339"/>
      <c r="EYH5" s="339"/>
      <c r="EYI5" s="339"/>
      <c r="EYJ5" s="339"/>
      <c r="EYK5" s="339"/>
      <c r="EYL5" s="339"/>
      <c r="EYM5" s="339"/>
      <c r="EYN5" s="339"/>
      <c r="EYO5" s="339"/>
      <c r="EYP5" s="339"/>
      <c r="EYQ5" s="339"/>
      <c r="EYR5" s="339"/>
      <c r="EYS5" s="339"/>
      <c r="EYT5" s="339"/>
      <c r="EYU5" s="339"/>
      <c r="EYV5" s="339"/>
      <c r="EYW5" s="339"/>
      <c r="EYX5" s="339"/>
      <c r="EYY5" s="339"/>
      <c r="EYZ5" s="339"/>
      <c r="EZA5" s="339"/>
      <c r="EZB5" s="339"/>
      <c r="EZC5" s="339"/>
      <c r="EZD5" s="339"/>
      <c r="EZE5" s="339"/>
      <c r="EZF5" s="339"/>
      <c r="EZG5" s="339"/>
      <c r="EZH5" s="339"/>
      <c r="EZI5" s="339"/>
      <c r="EZJ5" s="339"/>
      <c r="EZK5" s="339"/>
      <c r="EZL5" s="339"/>
      <c r="EZM5" s="339"/>
      <c r="EZN5" s="339"/>
      <c r="EZO5" s="339"/>
      <c r="EZP5" s="339"/>
      <c r="EZQ5" s="339"/>
      <c r="EZR5" s="339"/>
      <c r="EZS5" s="339"/>
      <c r="EZT5" s="339"/>
      <c r="EZU5" s="339"/>
      <c r="EZV5" s="339"/>
      <c r="EZW5" s="339"/>
      <c r="EZX5" s="339"/>
      <c r="EZY5" s="339"/>
      <c r="EZZ5" s="339"/>
      <c r="FAA5" s="339"/>
      <c r="FAB5" s="339"/>
      <c r="FAC5" s="339"/>
      <c r="FAD5" s="339"/>
      <c r="FAE5" s="339"/>
      <c r="FAF5" s="339"/>
      <c r="FAG5" s="339"/>
      <c r="FAH5" s="339"/>
      <c r="FAI5" s="339"/>
      <c r="FAJ5" s="339"/>
      <c r="FAK5" s="339"/>
      <c r="FAL5" s="339"/>
      <c r="FAM5" s="339"/>
      <c r="FAN5" s="339"/>
      <c r="FAO5" s="339"/>
      <c r="FAP5" s="339"/>
      <c r="FAQ5" s="339"/>
      <c r="FAR5" s="339"/>
      <c r="FAS5" s="339"/>
      <c r="FAT5" s="339"/>
      <c r="FAU5" s="339"/>
      <c r="FAV5" s="339"/>
      <c r="FAW5" s="339"/>
      <c r="FAX5" s="339"/>
      <c r="FAY5" s="339"/>
      <c r="FAZ5" s="339"/>
      <c r="FBA5" s="339"/>
      <c r="FBB5" s="339"/>
      <c r="FBC5" s="339"/>
      <c r="FBD5" s="339"/>
      <c r="FBE5" s="339"/>
      <c r="FBF5" s="339"/>
      <c r="FBG5" s="339"/>
      <c r="FBH5" s="339"/>
      <c r="FBI5" s="339"/>
      <c r="FBJ5" s="339"/>
      <c r="FBK5" s="339"/>
      <c r="FBL5" s="339"/>
      <c r="FBM5" s="339"/>
      <c r="FBN5" s="339"/>
      <c r="FBO5" s="339"/>
      <c r="FBP5" s="339"/>
      <c r="FBQ5" s="339"/>
      <c r="FBR5" s="339"/>
      <c r="FBS5" s="339"/>
      <c r="FBT5" s="339"/>
      <c r="FBU5" s="339"/>
      <c r="FBV5" s="339"/>
      <c r="FBW5" s="339"/>
      <c r="FBX5" s="339"/>
      <c r="FBY5" s="339"/>
      <c r="FBZ5" s="339"/>
      <c r="FCA5" s="339"/>
      <c r="FCB5" s="339"/>
      <c r="FCC5" s="339"/>
      <c r="FCD5" s="339"/>
      <c r="FCE5" s="339"/>
      <c r="FCF5" s="339"/>
      <c r="FCG5" s="339"/>
      <c r="FCH5" s="339"/>
      <c r="FCI5" s="339"/>
      <c r="FCJ5" s="339"/>
      <c r="FCK5" s="339"/>
      <c r="FCL5" s="339"/>
      <c r="FCM5" s="339"/>
      <c r="FCN5" s="339"/>
      <c r="FCO5" s="339"/>
      <c r="FCP5" s="339"/>
      <c r="FCQ5" s="339"/>
      <c r="FCR5" s="339"/>
      <c r="FCS5" s="339"/>
      <c r="FCT5" s="339"/>
      <c r="FCU5" s="339"/>
      <c r="FCV5" s="339"/>
      <c r="FCW5" s="339"/>
      <c r="FCX5" s="339"/>
      <c r="FCY5" s="339"/>
      <c r="FCZ5" s="339"/>
      <c r="FDA5" s="339"/>
      <c r="FDB5" s="339"/>
      <c r="FDC5" s="339"/>
      <c r="FDD5" s="339"/>
      <c r="FDE5" s="339"/>
      <c r="FDF5" s="339"/>
      <c r="FDG5" s="339"/>
      <c r="FDH5" s="339"/>
      <c r="FDI5" s="339"/>
      <c r="FDJ5" s="339"/>
      <c r="FDK5" s="339"/>
      <c r="FDL5" s="339"/>
      <c r="FDM5" s="339"/>
      <c r="FDN5" s="339"/>
      <c r="FDO5" s="339"/>
      <c r="FDP5" s="339"/>
      <c r="FDQ5" s="339"/>
      <c r="FDR5" s="339"/>
      <c r="FDS5" s="339"/>
      <c r="FDT5" s="339"/>
      <c r="FDU5" s="339"/>
      <c r="FDV5" s="339"/>
      <c r="FDW5" s="339"/>
      <c r="FDX5" s="339"/>
      <c r="FDY5" s="339"/>
      <c r="FDZ5" s="339"/>
      <c r="FEA5" s="339"/>
      <c r="FEB5" s="339"/>
      <c r="FEC5" s="339"/>
      <c r="FED5" s="339"/>
      <c r="FEE5" s="339"/>
      <c r="FEF5" s="339"/>
      <c r="FEG5" s="339"/>
      <c r="FEH5" s="339"/>
      <c r="FEI5" s="339"/>
      <c r="FEJ5" s="339"/>
      <c r="FEK5" s="339"/>
      <c r="FEL5" s="339"/>
      <c r="FEM5" s="339"/>
      <c r="FEN5" s="339"/>
      <c r="FEO5" s="339"/>
      <c r="FEP5" s="339"/>
      <c r="FEQ5" s="339"/>
      <c r="FER5" s="339"/>
      <c r="FES5" s="339"/>
      <c r="FET5" s="339"/>
      <c r="FEU5" s="339"/>
      <c r="FEV5" s="339"/>
      <c r="FEW5" s="339"/>
      <c r="FEX5" s="339"/>
      <c r="FEY5" s="339"/>
      <c r="FEZ5" s="339"/>
      <c r="FFA5" s="339"/>
      <c r="FFB5" s="339"/>
      <c r="FFC5" s="339"/>
      <c r="FFD5" s="339"/>
      <c r="FFE5" s="339"/>
      <c r="FFF5" s="339"/>
      <c r="FFG5" s="339"/>
      <c r="FFH5" s="339"/>
      <c r="FFI5" s="339"/>
      <c r="FFJ5" s="339"/>
      <c r="FFK5" s="339"/>
      <c r="FFL5" s="339"/>
      <c r="FFM5" s="339"/>
      <c r="FFN5" s="339"/>
      <c r="FFO5" s="339"/>
      <c r="FFP5" s="339"/>
      <c r="FFQ5" s="339"/>
      <c r="FFR5" s="339"/>
      <c r="FFS5" s="339"/>
      <c r="FFT5" s="339"/>
      <c r="FFU5" s="339"/>
      <c r="FFV5" s="339"/>
      <c r="FFW5" s="339"/>
      <c r="FFX5" s="339"/>
      <c r="FFY5" s="339"/>
      <c r="FFZ5" s="339"/>
      <c r="FGA5" s="339"/>
      <c r="FGB5" s="339"/>
      <c r="FGC5" s="339"/>
      <c r="FGD5" s="339"/>
      <c r="FGE5" s="339"/>
      <c r="FGF5" s="339"/>
      <c r="FGG5" s="339"/>
      <c r="FGH5" s="339"/>
      <c r="FGI5" s="339"/>
      <c r="FGJ5" s="339"/>
      <c r="FGK5" s="339"/>
      <c r="FGL5" s="339"/>
      <c r="FGM5" s="339"/>
      <c r="FGN5" s="339"/>
      <c r="FGO5" s="339"/>
      <c r="FGP5" s="339"/>
      <c r="FGQ5" s="339"/>
      <c r="FGR5" s="339"/>
      <c r="FGS5" s="339"/>
      <c r="FGT5" s="339"/>
      <c r="FGU5" s="339"/>
      <c r="FGV5" s="339"/>
      <c r="FGW5" s="339"/>
      <c r="FGX5" s="339"/>
      <c r="FGY5" s="339"/>
      <c r="FGZ5" s="339"/>
      <c r="FHA5" s="339"/>
      <c r="FHB5" s="339"/>
      <c r="FHC5" s="339"/>
      <c r="FHD5" s="339"/>
      <c r="FHE5" s="339"/>
      <c r="FHF5" s="339"/>
      <c r="FHG5" s="339"/>
      <c r="FHH5" s="339"/>
      <c r="FHI5" s="339"/>
      <c r="FHJ5" s="339"/>
      <c r="FHK5" s="339"/>
      <c r="FHL5" s="339"/>
      <c r="FHM5" s="339"/>
      <c r="FHN5" s="339"/>
      <c r="FHO5" s="339"/>
      <c r="FHP5" s="339"/>
      <c r="FHQ5" s="339"/>
      <c r="FHR5" s="339"/>
      <c r="FHS5" s="339"/>
      <c r="FHT5" s="339"/>
      <c r="FHU5" s="339"/>
      <c r="FHV5" s="339"/>
      <c r="FHW5" s="339"/>
      <c r="FHX5" s="339"/>
      <c r="FHY5" s="339"/>
      <c r="FHZ5" s="339"/>
      <c r="FIA5" s="339"/>
      <c r="FIB5" s="339"/>
      <c r="FIC5" s="339"/>
      <c r="FID5" s="339"/>
      <c r="FIE5" s="339"/>
      <c r="FIF5" s="339"/>
      <c r="FIG5" s="339"/>
      <c r="FIH5" s="339"/>
      <c r="FII5" s="339"/>
      <c r="FIJ5" s="339"/>
      <c r="FIK5" s="339"/>
      <c r="FIL5" s="339"/>
      <c r="FIM5" s="339"/>
      <c r="FIN5" s="339"/>
      <c r="FIO5" s="339"/>
      <c r="FIP5" s="339"/>
      <c r="FIQ5" s="339"/>
      <c r="FIR5" s="339"/>
      <c r="FIS5" s="339"/>
      <c r="FIT5" s="339"/>
      <c r="FIU5" s="339"/>
      <c r="FIV5" s="339"/>
      <c r="FIW5" s="339"/>
      <c r="FIX5" s="339"/>
      <c r="FIY5" s="339"/>
      <c r="FIZ5" s="339"/>
      <c r="FJA5" s="339"/>
      <c r="FJB5" s="339"/>
      <c r="FJC5" s="339"/>
      <c r="FJD5" s="339"/>
      <c r="FJE5" s="339"/>
      <c r="FJF5" s="339"/>
      <c r="FJG5" s="339"/>
      <c r="FJH5" s="339"/>
      <c r="FJI5" s="339"/>
      <c r="FJJ5" s="339"/>
      <c r="FJK5" s="339"/>
      <c r="FJL5" s="339"/>
      <c r="FJM5" s="339"/>
      <c r="FJN5" s="339"/>
      <c r="FJO5" s="339"/>
      <c r="FJP5" s="339"/>
      <c r="FJQ5" s="339"/>
      <c r="FJR5" s="339"/>
      <c r="FJS5" s="339"/>
      <c r="FJT5" s="339"/>
      <c r="FJU5" s="339"/>
      <c r="FJV5" s="339"/>
      <c r="FJW5" s="339"/>
      <c r="FJX5" s="339"/>
      <c r="FJY5" s="339"/>
      <c r="FJZ5" s="339"/>
      <c r="FKA5" s="339"/>
      <c r="FKB5" s="339"/>
      <c r="FKC5" s="339"/>
      <c r="FKD5" s="339"/>
      <c r="FKE5" s="339"/>
      <c r="FKF5" s="339"/>
      <c r="FKG5" s="339"/>
      <c r="FKH5" s="339"/>
      <c r="FKI5" s="339"/>
      <c r="FKJ5" s="339"/>
      <c r="FKK5" s="339"/>
      <c r="FKL5" s="339"/>
      <c r="FKM5" s="339"/>
      <c r="FKN5" s="339"/>
      <c r="FKO5" s="339"/>
      <c r="FKP5" s="339"/>
      <c r="FKQ5" s="339"/>
      <c r="FKR5" s="339"/>
      <c r="FKS5" s="339"/>
      <c r="FKT5" s="339"/>
      <c r="FKU5" s="339"/>
      <c r="FKV5" s="339"/>
      <c r="FKW5" s="339"/>
      <c r="FKX5" s="339"/>
      <c r="FKY5" s="339"/>
      <c r="FKZ5" s="339"/>
      <c r="FLA5" s="339"/>
      <c r="FLB5" s="339"/>
      <c r="FLC5" s="339"/>
      <c r="FLD5" s="339"/>
      <c r="FLE5" s="339"/>
      <c r="FLF5" s="339"/>
      <c r="FLG5" s="339"/>
      <c r="FLH5" s="339"/>
      <c r="FLI5" s="339"/>
      <c r="FLJ5" s="339"/>
      <c r="FLK5" s="339"/>
      <c r="FLL5" s="339"/>
      <c r="FLM5" s="339"/>
      <c r="FLN5" s="339"/>
      <c r="FLO5" s="339"/>
      <c r="FLP5" s="339"/>
      <c r="FLQ5" s="339"/>
      <c r="FLR5" s="339"/>
      <c r="FLS5" s="339"/>
      <c r="FLT5" s="339"/>
      <c r="FLU5" s="339"/>
      <c r="FLV5" s="339"/>
      <c r="FLW5" s="339"/>
      <c r="FLX5" s="339"/>
      <c r="FLY5" s="339"/>
      <c r="FLZ5" s="339"/>
      <c r="FMA5" s="339"/>
      <c r="FMB5" s="339"/>
      <c r="FMC5" s="339"/>
      <c r="FMD5" s="339"/>
      <c r="FME5" s="339"/>
      <c r="FMF5" s="339"/>
      <c r="FMG5" s="339"/>
      <c r="FMH5" s="339"/>
      <c r="FMI5" s="339"/>
      <c r="FMJ5" s="339"/>
      <c r="FMK5" s="339"/>
      <c r="FML5" s="339"/>
      <c r="FMM5" s="339"/>
      <c r="FMN5" s="339"/>
      <c r="FMO5" s="339"/>
      <c r="FMP5" s="339"/>
      <c r="FMQ5" s="339"/>
      <c r="FMR5" s="339"/>
      <c r="FMS5" s="339"/>
      <c r="FMT5" s="339"/>
      <c r="FMU5" s="339"/>
      <c r="FMV5" s="339"/>
      <c r="FMW5" s="339"/>
      <c r="FMX5" s="339"/>
      <c r="FMY5" s="339"/>
      <c r="FMZ5" s="339"/>
      <c r="FNA5" s="339"/>
      <c r="FNB5" s="339"/>
      <c r="FNC5" s="339"/>
      <c r="FND5" s="339"/>
      <c r="FNE5" s="339"/>
      <c r="FNF5" s="339"/>
      <c r="FNG5" s="339"/>
      <c r="FNH5" s="339"/>
      <c r="FNI5" s="339"/>
      <c r="FNJ5" s="339"/>
      <c r="FNK5" s="339"/>
      <c r="FNL5" s="339"/>
      <c r="FNM5" s="339"/>
      <c r="FNN5" s="339"/>
      <c r="FNO5" s="339"/>
      <c r="FNP5" s="339"/>
      <c r="FNQ5" s="339"/>
      <c r="FNR5" s="339"/>
      <c r="FNS5" s="339"/>
      <c r="FNT5" s="339"/>
      <c r="FNU5" s="339"/>
      <c r="FNV5" s="339"/>
      <c r="FNW5" s="339"/>
      <c r="FNX5" s="339"/>
      <c r="FNY5" s="339"/>
      <c r="FNZ5" s="339"/>
      <c r="FOA5" s="339"/>
      <c r="FOB5" s="339"/>
      <c r="FOC5" s="339"/>
      <c r="FOD5" s="339"/>
      <c r="FOE5" s="339"/>
      <c r="FOF5" s="339"/>
      <c r="FOG5" s="339"/>
      <c r="FOH5" s="339"/>
      <c r="FOI5" s="339"/>
      <c r="FOJ5" s="339"/>
      <c r="FOK5" s="339"/>
      <c r="FOL5" s="339"/>
      <c r="FOM5" s="339"/>
      <c r="FON5" s="339"/>
      <c r="FOO5" s="339"/>
      <c r="FOP5" s="339"/>
      <c r="FOQ5" s="339"/>
      <c r="FOR5" s="339"/>
      <c r="FOS5" s="339"/>
      <c r="FOT5" s="339"/>
      <c r="FOU5" s="339"/>
      <c r="FOV5" s="339"/>
      <c r="FOW5" s="339"/>
      <c r="FOX5" s="339"/>
      <c r="FOY5" s="339"/>
      <c r="FOZ5" s="339"/>
      <c r="FPA5" s="339"/>
      <c r="FPB5" s="339"/>
      <c r="FPC5" s="339"/>
      <c r="FPD5" s="339"/>
      <c r="FPE5" s="339"/>
      <c r="FPF5" s="339"/>
      <c r="FPG5" s="339"/>
      <c r="FPH5" s="339"/>
      <c r="FPI5" s="339"/>
      <c r="FPJ5" s="339"/>
      <c r="FPK5" s="339"/>
      <c r="FPL5" s="339"/>
      <c r="FPM5" s="339"/>
      <c r="FPN5" s="339"/>
      <c r="FPO5" s="339"/>
      <c r="FPP5" s="339"/>
      <c r="FPQ5" s="339"/>
      <c r="FPR5" s="339"/>
      <c r="FPS5" s="339"/>
      <c r="FPT5" s="339"/>
      <c r="FPU5" s="339"/>
      <c r="FPV5" s="339"/>
      <c r="FPW5" s="339"/>
      <c r="FPX5" s="339"/>
      <c r="FPY5" s="339"/>
      <c r="FPZ5" s="339"/>
      <c r="FQA5" s="339"/>
      <c r="FQB5" s="339"/>
      <c r="FQC5" s="339"/>
      <c r="FQD5" s="339"/>
      <c r="FQE5" s="339"/>
      <c r="FQF5" s="339"/>
      <c r="FQG5" s="339"/>
      <c r="FQH5" s="339"/>
      <c r="FQI5" s="339"/>
      <c r="FQJ5" s="339"/>
      <c r="FQK5" s="339"/>
      <c r="FQL5" s="339"/>
      <c r="FQM5" s="339"/>
      <c r="FQN5" s="339"/>
      <c r="FQO5" s="339"/>
      <c r="FQP5" s="339"/>
      <c r="FQQ5" s="339"/>
      <c r="FQR5" s="339"/>
      <c r="FQS5" s="339"/>
      <c r="FQT5" s="339"/>
      <c r="FQU5" s="339"/>
      <c r="FQV5" s="339"/>
      <c r="FQW5" s="339"/>
      <c r="FQX5" s="339"/>
      <c r="FQY5" s="339"/>
      <c r="FQZ5" s="339"/>
      <c r="FRA5" s="339"/>
      <c r="FRB5" s="339"/>
      <c r="FRC5" s="339"/>
      <c r="FRD5" s="339"/>
      <c r="FRE5" s="339"/>
      <c r="FRF5" s="339"/>
      <c r="FRG5" s="339"/>
      <c r="FRH5" s="339"/>
      <c r="FRI5" s="339"/>
      <c r="FRJ5" s="339"/>
      <c r="FRK5" s="339"/>
      <c r="FRL5" s="339"/>
      <c r="FRM5" s="339"/>
      <c r="FRN5" s="339"/>
      <c r="FRO5" s="339"/>
      <c r="FRP5" s="339"/>
      <c r="FRQ5" s="339"/>
      <c r="FRR5" s="339"/>
      <c r="FRS5" s="339"/>
      <c r="FRT5" s="339"/>
      <c r="FRU5" s="339"/>
      <c r="FRV5" s="339"/>
      <c r="FRW5" s="339"/>
      <c r="FRX5" s="339"/>
      <c r="FRY5" s="339"/>
      <c r="FRZ5" s="339"/>
      <c r="FSA5" s="339"/>
      <c r="FSB5" s="339"/>
      <c r="FSC5" s="339"/>
      <c r="FSD5" s="339"/>
      <c r="FSE5" s="339"/>
      <c r="FSF5" s="339"/>
      <c r="FSG5" s="339"/>
      <c r="FSH5" s="339"/>
      <c r="FSI5" s="339"/>
      <c r="FSJ5" s="339"/>
      <c r="FSK5" s="339"/>
      <c r="FSL5" s="339"/>
      <c r="FSM5" s="339"/>
      <c r="FSN5" s="339"/>
      <c r="FSO5" s="339"/>
      <c r="FSP5" s="339"/>
      <c r="FSQ5" s="339"/>
      <c r="FSR5" s="339"/>
      <c r="FSS5" s="339"/>
      <c r="FST5" s="339"/>
      <c r="FSU5" s="339"/>
      <c r="FSV5" s="339"/>
      <c r="FSW5" s="339"/>
      <c r="FSX5" s="339"/>
      <c r="FSY5" s="339"/>
      <c r="FSZ5" s="339"/>
      <c r="FTA5" s="339"/>
      <c r="FTB5" s="339"/>
      <c r="FTC5" s="339"/>
      <c r="FTD5" s="339"/>
      <c r="FTE5" s="339"/>
      <c r="FTF5" s="339"/>
      <c r="FTG5" s="339"/>
      <c r="FTH5" s="339"/>
      <c r="FTI5" s="339"/>
      <c r="FTJ5" s="339"/>
      <c r="FTK5" s="339"/>
      <c r="FTL5" s="339"/>
      <c r="FTM5" s="339"/>
      <c r="FTN5" s="339"/>
      <c r="FTO5" s="339"/>
      <c r="FTP5" s="339"/>
      <c r="FTQ5" s="339"/>
      <c r="FTR5" s="339"/>
      <c r="FTS5" s="339"/>
      <c r="FTT5" s="339"/>
      <c r="FTU5" s="339"/>
      <c r="FTV5" s="339"/>
      <c r="FTW5" s="339"/>
      <c r="FTX5" s="339"/>
      <c r="FTY5" s="339"/>
      <c r="FTZ5" s="339"/>
      <c r="FUA5" s="339"/>
      <c r="FUB5" s="339"/>
      <c r="FUC5" s="339"/>
      <c r="FUD5" s="339"/>
      <c r="FUE5" s="339"/>
      <c r="FUF5" s="339"/>
      <c r="FUG5" s="339"/>
      <c r="FUH5" s="339"/>
      <c r="FUI5" s="339"/>
      <c r="FUJ5" s="339"/>
      <c r="FUK5" s="339"/>
      <c r="FUL5" s="339"/>
      <c r="FUM5" s="339"/>
      <c r="FUN5" s="339"/>
      <c r="FUO5" s="339"/>
      <c r="FUP5" s="339"/>
      <c r="FUQ5" s="339"/>
      <c r="FUR5" s="339"/>
      <c r="FUS5" s="339"/>
      <c r="FUT5" s="339"/>
      <c r="FUU5" s="339"/>
      <c r="FUV5" s="339"/>
      <c r="FUW5" s="339"/>
      <c r="FUX5" s="339"/>
      <c r="FUY5" s="339"/>
      <c r="FUZ5" s="339"/>
      <c r="FVA5" s="339"/>
      <c r="FVB5" s="339"/>
      <c r="FVC5" s="339"/>
      <c r="FVD5" s="339"/>
      <c r="FVE5" s="339"/>
      <c r="FVF5" s="339"/>
      <c r="FVG5" s="339"/>
      <c r="FVH5" s="339"/>
      <c r="FVI5" s="339"/>
      <c r="FVJ5" s="339"/>
      <c r="FVK5" s="339"/>
      <c r="FVL5" s="339"/>
      <c r="FVM5" s="339"/>
      <c r="FVN5" s="339"/>
      <c r="FVO5" s="339"/>
      <c r="FVP5" s="339"/>
      <c r="FVQ5" s="339"/>
      <c r="FVR5" s="339"/>
      <c r="FVS5" s="339"/>
      <c r="FVT5" s="339"/>
      <c r="FVU5" s="339"/>
      <c r="FVV5" s="339"/>
      <c r="FVW5" s="339"/>
      <c r="FVX5" s="339"/>
      <c r="FVY5" s="339"/>
      <c r="FVZ5" s="339"/>
      <c r="FWA5" s="339"/>
      <c r="FWB5" s="339"/>
      <c r="FWC5" s="339"/>
      <c r="FWD5" s="339"/>
      <c r="FWE5" s="339"/>
      <c r="FWF5" s="339"/>
      <c r="FWG5" s="339"/>
      <c r="FWH5" s="339"/>
      <c r="FWI5" s="339"/>
      <c r="FWJ5" s="339"/>
      <c r="FWK5" s="339"/>
      <c r="FWL5" s="339"/>
      <c r="FWM5" s="339"/>
      <c r="FWN5" s="339"/>
      <c r="FWO5" s="339"/>
      <c r="FWP5" s="339"/>
      <c r="FWQ5" s="339"/>
      <c r="FWR5" s="339"/>
      <c r="FWS5" s="339"/>
      <c r="FWT5" s="339"/>
      <c r="FWU5" s="339"/>
      <c r="FWV5" s="339"/>
      <c r="FWW5" s="339"/>
      <c r="FWX5" s="339"/>
      <c r="FWY5" s="339"/>
      <c r="FWZ5" s="339"/>
      <c r="FXA5" s="339"/>
      <c r="FXB5" s="339"/>
      <c r="FXC5" s="339"/>
      <c r="FXD5" s="339"/>
      <c r="FXE5" s="339"/>
      <c r="FXF5" s="339"/>
      <c r="FXG5" s="339"/>
      <c r="FXH5" s="339"/>
      <c r="FXI5" s="339"/>
      <c r="FXJ5" s="339"/>
      <c r="FXK5" s="339"/>
      <c r="FXL5" s="339"/>
      <c r="FXM5" s="339"/>
      <c r="FXN5" s="339"/>
      <c r="FXO5" s="339"/>
      <c r="FXP5" s="339"/>
      <c r="FXQ5" s="339"/>
      <c r="FXR5" s="339"/>
      <c r="FXS5" s="339"/>
      <c r="FXT5" s="339"/>
      <c r="FXU5" s="339"/>
      <c r="FXV5" s="339"/>
      <c r="FXW5" s="339"/>
      <c r="FXX5" s="339"/>
      <c r="FXY5" s="339"/>
      <c r="FXZ5" s="339"/>
      <c r="FYA5" s="339"/>
      <c r="FYB5" s="339"/>
      <c r="FYC5" s="339"/>
      <c r="FYD5" s="339"/>
      <c r="FYE5" s="339"/>
      <c r="FYF5" s="339"/>
      <c r="FYG5" s="339"/>
      <c r="FYH5" s="339"/>
      <c r="FYI5" s="339"/>
      <c r="FYJ5" s="339"/>
      <c r="FYK5" s="339"/>
      <c r="FYL5" s="339"/>
      <c r="FYM5" s="339"/>
      <c r="FYN5" s="339"/>
      <c r="FYO5" s="339"/>
      <c r="FYP5" s="339"/>
      <c r="FYQ5" s="339"/>
      <c r="FYR5" s="339"/>
      <c r="FYS5" s="339"/>
      <c r="FYT5" s="339"/>
      <c r="FYU5" s="339"/>
      <c r="FYV5" s="339"/>
      <c r="FYW5" s="339"/>
      <c r="FYX5" s="339"/>
      <c r="FYY5" s="339"/>
      <c r="FYZ5" s="339"/>
      <c r="FZA5" s="339"/>
      <c r="FZB5" s="339"/>
      <c r="FZC5" s="339"/>
      <c r="FZD5" s="339"/>
      <c r="FZE5" s="339"/>
      <c r="FZF5" s="339"/>
      <c r="FZG5" s="339"/>
      <c r="FZH5" s="339"/>
      <c r="FZI5" s="339"/>
      <c r="FZJ5" s="339"/>
      <c r="FZK5" s="339"/>
      <c r="FZL5" s="339"/>
      <c r="FZM5" s="339"/>
      <c r="FZN5" s="339"/>
      <c r="FZO5" s="339"/>
      <c r="FZP5" s="339"/>
      <c r="FZQ5" s="339"/>
      <c r="FZR5" s="339"/>
      <c r="FZS5" s="339"/>
      <c r="FZT5" s="339"/>
      <c r="FZU5" s="339"/>
      <c r="FZV5" s="339"/>
      <c r="FZW5" s="339"/>
      <c r="FZX5" s="339"/>
      <c r="FZY5" s="339"/>
      <c r="FZZ5" s="339"/>
      <c r="GAA5" s="339"/>
      <c r="GAB5" s="339"/>
      <c r="GAC5" s="339"/>
      <c r="GAD5" s="339"/>
      <c r="GAE5" s="339"/>
      <c r="GAF5" s="339"/>
      <c r="GAG5" s="339"/>
      <c r="GAH5" s="339"/>
      <c r="GAI5" s="339"/>
      <c r="GAJ5" s="339"/>
      <c r="GAK5" s="339"/>
      <c r="GAL5" s="339"/>
      <c r="GAM5" s="339"/>
      <c r="GAN5" s="339"/>
      <c r="GAO5" s="339"/>
      <c r="GAP5" s="339"/>
      <c r="GAQ5" s="339"/>
      <c r="GAR5" s="339"/>
      <c r="GAS5" s="339"/>
      <c r="GAT5" s="339"/>
      <c r="GAU5" s="339"/>
      <c r="GAV5" s="339"/>
      <c r="GAW5" s="339"/>
      <c r="GAX5" s="339"/>
      <c r="GAY5" s="339"/>
      <c r="GAZ5" s="339"/>
      <c r="GBA5" s="339"/>
      <c r="GBB5" s="339"/>
      <c r="GBC5" s="339"/>
      <c r="GBD5" s="339"/>
      <c r="GBE5" s="339"/>
      <c r="GBF5" s="339"/>
      <c r="GBG5" s="339"/>
      <c r="GBH5" s="339"/>
      <c r="GBI5" s="339"/>
      <c r="GBJ5" s="339"/>
      <c r="GBK5" s="339"/>
      <c r="GBL5" s="339"/>
      <c r="GBM5" s="339"/>
      <c r="GBN5" s="339"/>
      <c r="GBO5" s="339"/>
      <c r="GBP5" s="339"/>
      <c r="GBQ5" s="339"/>
      <c r="GBR5" s="339"/>
      <c r="GBS5" s="339"/>
      <c r="GBT5" s="339"/>
      <c r="GBU5" s="339"/>
      <c r="GBV5" s="339"/>
      <c r="GBW5" s="339"/>
      <c r="GBX5" s="339"/>
      <c r="GBY5" s="339"/>
      <c r="GBZ5" s="339"/>
      <c r="GCA5" s="339"/>
      <c r="GCB5" s="339"/>
      <c r="GCC5" s="339"/>
      <c r="GCD5" s="339"/>
      <c r="GCE5" s="339"/>
      <c r="GCF5" s="339"/>
      <c r="GCG5" s="339"/>
      <c r="GCH5" s="339"/>
      <c r="GCI5" s="339"/>
      <c r="GCJ5" s="339"/>
      <c r="GCK5" s="339"/>
      <c r="GCL5" s="339"/>
      <c r="GCM5" s="339"/>
      <c r="GCN5" s="339"/>
      <c r="GCO5" s="339"/>
      <c r="GCP5" s="339"/>
      <c r="GCQ5" s="339"/>
      <c r="GCR5" s="339"/>
      <c r="GCS5" s="339"/>
      <c r="GCT5" s="339"/>
      <c r="GCU5" s="339"/>
      <c r="GCV5" s="339"/>
      <c r="GCW5" s="339"/>
      <c r="GCX5" s="339"/>
      <c r="GCY5" s="339"/>
      <c r="GCZ5" s="339"/>
      <c r="GDA5" s="339"/>
      <c r="GDB5" s="339"/>
      <c r="GDC5" s="339"/>
      <c r="GDD5" s="339"/>
      <c r="GDE5" s="339"/>
      <c r="GDF5" s="339"/>
      <c r="GDG5" s="339"/>
      <c r="GDH5" s="339"/>
      <c r="GDI5" s="339"/>
      <c r="GDJ5" s="339"/>
      <c r="GDK5" s="339"/>
      <c r="GDL5" s="339"/>
      <c r="GDM5" s="339"/>
      <c r="GDN5" s="339"/>
      <c r="GDO5" s="339"/>
      <c r="GDP5" s="339"/>
      <c r="GDQ5" s="339"/>
      <c r="GDR5" s="339"/>
      <c r="GDS5" s="339"/>
      <c r="GDT5" s="339"/>
      <c r="GDU5" s="339"/>
      <c r="GDV5" s="339"/>
      <c r="GDW5" s="339"/>
      <c r="GDX5" s="339"/>
      <c r="GDY5" s="339"/>
      <c r="GDZ5" s="339"/>
      <c r="GEA5" s="339"/>
      <c r="GEB5" s="339"/>
      <c r="GEC5" s="339"/>
      <c r="GED5" s="339"/>
      <c r="GEE5" s="339"/>
      <c r="GEF5" s="339"/>
      <c r="GEG5" s="339"/>
      <c r="GEH5" s="339"/>
      <c r="GEI5" s="339"/>
      <c r="GEJ5" s="339"/>
      <c r="GEK5" s="339"/>
      <c r="GEL5" s="339"/>
      <c r="GEM5" s="339"/>
      <c r="GEN5" s="339"/>
      <c r="GEO5" s="339"/>
      <c r="GEP5" s="339"/>
      <c r="GEQ5" s="339"/>
      <c r="GER5" s="339"/>
      <c r="GES5" s="339"/>
      <c r="GET5" s="339"/>
      <c r="GEU5" s="339"/>
      <c r="GEV5" s="339"/>
      <c r="GEW5" s="339"/>
      <c r="GEX5" s="339"/>
      <c r="GEY5" s="339"/>
      <c r="GEZ5" s="339"/>
      <c r="GFA5" s="339"/>
      <c r="GFB5" s="339"/>
      <c r="GFC5" s="339"/>
      <c r="GFD5" s="339"/>
      <c r="GFE5" s="339"/>
      <c r="GFF5" s="339"/>
      <c r="GFG5" s="339"/>
      <c r="GFH5" s="339"/>
      <c r="GFI5" s="339"/>
      <c r="GFJ5" s="339"/>
      <c r="GFK5" s="339"/>
      <c r="GFL5" s="339"/>
      <c r="GFM5" s="339"/>
      <c r="GFN5" s="339"/>
      <c r="GFO5" s="339"/>
      <c r="GFP5" s="339"/>
      <c r="GFQ5" s="339"/>
      <c r="GFR5" s="339"/>
      <c r="GFS5" s="339"/>
      <c r="GFT5" s="339"/>
      <c r="GFU5" s="339"/>
      <c r="GFV5" s="339"/>
      <c r="GFW5" s="339"/>
      <c r="GFX5" s="339"/>
      <c r="GFY5" s="339"/>
      <c r="GFZ5" s="339"/>
      <c r="GGA5" s="339"/>
      <c r="GGB5" s="339"/>
      <c r="GGC5" s="339"/>
      <c r="GGD5" s="339"/>
      <c r="GGE5" s="339"/>
      <c r="GGF5" s="339"/>
      <c r="GGG5" s="339"/>
      <c r="GGH5" s="339"/>
      <c r="GGI5" s="339"/>
      <c r="GGJ5" s="339"/>
      <c r="GGK5" s="339"/>
      <c r="GGL5" s="339"/>
      <c r="GGM5" s="339"/>
      <c r="GGN5" s="339"/>
      <c r="GGO5" s="339"/>
      <c r="GGP5" s="339"/>
      <c r="GGQ5" s="339"/>
      <c r="GGR5" s="339"/>
      <c r="GGS5" s="339"/>
      <c r="GGT5" s="339"/>
      <c r="GGU5" s="339"/>
      <c r="GGV5" s="339"/>
      <c r="GGW5" s="339"/>
      <c r="GGX5" s="339"/>
      <c r="GGY5" s="339"/>
      <c r="GGZ5" s="339"/>
      <c r="GHA5" s="339"/>
      <c r="GHB5" s="339"/>
      <c r="GHC5" s="339"/>
      <c r="GHD5" s="339"/>
      <c r="GHE5" s="339"/>
      <c r="GHF5" s="339"/>
      <c r="GHG5" s="339"/>
      <c r="GHH5" s="339"/>
      <c r="GHI5" s="339"/>
      <c r="GHJ5" s="339"/>
      <c r="GHK5" s="339"/>
      <c r="GHL5" s="339"/>
      <c r="GHM5" s="339"/>
      <c r="GHN5" s="339"/>
      <c r="GHO5" s="339"/>
      <c r="GHP5" s="339"/>
      <c r="GHQ5" s="339"/>
      <c r="GHR5" s="339"/>
      <c r="GHS5" s="339"/>
      <c r="GHT5" s="339"/>
      <c r="GHU5" s="339"/>
      <c r="GHV5" s="339"/>
      <c r="GHW5" s="339"/>
      <c r="GHX5" s="339"/>
      <c r="GHY5" s="339"/>
      <c r="GHZ5" s="339"/>
      <c r="GIA5" s="339"/>
      <c r="GIB5" s="339"/>
      <c r="GIC5" s="339"/>
      <c r="GID5" s="339"/>
      <c r="GIE5" s="339"/>
      <c r="GIF5" s="339"/>
      <c r="GIG5" s="339"/>
      <c r="GIH5" s="339"/>
      <c r="GII5" s="339"/>
      <c r="GIJ5" s="339"/>
      <c r="GIK5" s="339"/>
      <c r="GIL5" s="339"/>
      <c r="GIM5" s="339"/>
      <c r="GIN5" s="339"/>
      <c r="GIO5" s="339"/>
      <c r="GIP5" s="339"/>
      <c r="GIQ5" s="339"/>
      <c r="GIR5" s="339"/>
      <c r="GIS5" s="339"/>
      <c r="GIT5" s="339"/>
      <c r="GIU5" s="339"/>
      <c r="GIV5" s="339"/>
      <c r="GIW5" s="339"/>
      <c r="GIX5" s="339"/>
      <c r="GIY5" s="339"/>
      <c r="GIZ5" s="339"/>
      <c r="GJA5" s="339"/>
      <c r="GJB5" s="339"/>
      <c r="GJC5" s="339"/>
      <c r="GJD5" s="339"/>
      <c r="GJE5" s="339"/>
      <c r="GJF5" s="339"/>
      <c r="GJG5" s="339"/>
      <c r="GJH5" s="339"/>
      <c r="GJI5" s="339"/>
      <c r="GJJ5" s="339"/>
      <c r="GJK5" s="339"/>
      <c r="GJL5" s="339"/>
      <c r="GJM5" s="339"/>
      <c r="GJN5" s="339"/>
      <c r="GJO5" s="339"/>
      <c r="GJP5" s="339"/>
      <c r="GJQ5" s="339"/>
      <c r="GJR5" s="339"/>
      <c r="GJS5" s="339"/>
      <c r="GJT5" s="339"/>
      <c r="GJU5" s="339"/>
      <c r="GJV5" s="339"/>
      <c r="GJW5" s="339"/>
      <c r="GJX5" s="339"/>
      <c r="GJY5" s="339"/>
      <c r="GJZ5" s="339"/>
      <c r="GKA5" s="339"/>
      <c r="GKB5" s="339"/>
      <c r="GKC5" s="339"/>
      <c r="GKD5" s="339"/>
      <c r="GKE5" s="339"/>
      <c r="GKF5" s="339"/>
      <c r="GKG5" s="339"/>
      <c r="GKH5" s="339"/>
      <c r="GKI5" s="339"/>
      <c r="GKJ5" s="339"/>
      <c r="GKK5" s="339"/>
      <c r="GKL5" s="339"/>
      <c r="GKM5" s="339"/>
      <c r="GKN5" s="339"/>
      <c r="GKO5" s="339"/>
      <c r="GKP5" s="339"/>
      <c r="GKQ5" s="339"/>
      <c r="GKR5" s="339"/>
      <c r="GKS5" s="339"/>
      <c r="GKT5" s="339"/>
      <c r="GKU5" s="339"/>
      <c r="GKV5" s="339"/>
      <c r="GKW5" s="339"/>
      <c r="GKX5" s="339"/>
      <c r="GKY5" s="339"/>
      <c r="GKZ5" s="339"/>
      <c r="GLA5" s="339"/>
      <c r="GLB5" s="339"/>
      <c r="GLC5" s="339"/>
      <c r="GLD5" s="339"/>
      <c r="GLE5" s="339"/>
      <c r="GLF5" s="339"/>
      <c r="GLG5" s="339"/>
      <c r="GLH5" s="339"/>
      <c r="GLI5" s="339"/>
      <c r="GLJ5" s="339"/>
      <c r="GLK5" s="339"/>
      <c r="GLL5" s="339"/>
      <c r="GLM5" s="339"/>
      <c r="GLN5" s="339"/>
      <c r="GLO5" s="339"/>
      <c r="GLP5" s="339"/>
      <c r="GLQ5" s="339"/>
      <c r="GLR5" s="339"/>
      <c r="GLS5" s="339"/>
      <c r="GLT5" s="339"/>
      <c r="GLU5" s="339"/>
      <c r="GLV5" s="339"/>
      <c r="GLW5" s="339"/>
      <c r="GLX5" s="339"/>
      <c r="GLY5" s="339"/>
      <c r="GLZ5" s="339"/>
      <c r="GMA5" s="339"/>
      <c r="GMB5" s="339"/>
      <c r="GMC5" s="339"/>
      <c r="GMD5" s="339"/>
      <c r="GME5" s="339"/>
      <c r="GMF5" s="339"/>
      <c r="GMG5" s="339"/>
      <c r="GMH5" s="339"/>
      <c r="GMI5" s="339"/>
      <c r="GMJ5" s="339"/>
      <c r="GMK5" s="339"/>
      <c r="GML5" s="339"/>
      <c r="GMM5" s="339"/>
      <c r="GMN5" s="339"/>
      <c r="GMO5" s="339"/>
      <c r="GMP5" s="339"/>
      <c r="GMQ5" s="339"/>
      <c r="GMR5" s="339"/>
      <c r="GMS5" s="339"/>
      <c r="GMT5" s="339"/>
      <c r="GMU5" s="339"/>
      <c r="GMV5" s="339"/>
      <c r="GMW5" s="339"/>
      <c r="GMX5" s="339"/>
      <c r="GMY5" s="339"/>
      <c r="GMZ5" s="339"/>
      <c r="GNA5" s="339"/>
      <c r="GNB5" s="339"/>
      <c r="GNC5" s="339"/>
      <c r="GND5" s="339"/>
      <c r="GNE5" s="339"/>
      <c r="GNF5" s="339"/>
      <c r="GNG5" s="339"/>
      <c r="GNH5" s="339"/>
      <c r="GNI5" s="339"/>
      <c r="GNJ5" s="339"/>
      <c r="GNK5" s="339"/>
      <c r="GNL5" s="339"/>
      <c r="GNM5" s="339"/>
      <c r="GNN5" s="339"/>
      <c r="GNO5" s="339"/>
      <c r="GNP5" s="339"/>
      <c r="GNQ5" s="339"/>
      <c r="GNR5" s="339"/>
      <c r="GNS5" s="339"/>
      <c r="GNT5" s="339"/>
      <c r="GNU5" s="339"/>
      <c r="GNV5" s="339"/>
      <c r="GNW5" s="339"/>
      <c r="GNX5" s="339"/>
      <c r="GNY5" s="339"/>
      <c r="GNZ5" s="339"/>
      <c r="GOA5" s="339"/>
      <c r="GOB5" s="339"/>
      <c r="GOC5" s="339"/>
      <c r="GOD5" s="339"/>
      <c r="GOE5" s="339"/>
      <c r="GOF5" s="339"/>
      <c r="GOG5" s="339"/>
      <c r="GOH5" s="339"/>
      <c r="GOI5" s="339"/>
      <c r="GOJ5" s="339"/>
      <c r="GOK5" s="339"/>
      <c r="GOL5" s="339"/>
      <c r="GOM5" s="339"/>
      <c r="GON5" s="339"/>
      <c r="GOO5" s="339"/>
      <c r="GOP5" s="339"/>
      <c r="GOQ5" s="339"/>
      <c r="GOR5" s="339"/>
      <c r="GOS5" s="339"/>
      <c r="GOT5" s="339"/>
      <c r="GOU5" s="339"/>
      <c r="GOV5" s="339"/>
      <c r="GOW5" s="339"/>
      <c r="GOX5" s="339"/>
      <c r="GOY5" s="339"/>
      <c r="GOZ5" s="339"/>
      <c r="GPA5" s="339"/>
      <c r="GPB5" s="339"/>
      <c r="GPC5" s="339"/>
      <c r="GPD5" s="339"/>
      <c r="GPE5" s="339"/>
      <c r="GPF5" s="339"/>
      <c r="GPG5" s="339"/>
      <c r="GPH5" s="339"/>
      <c r="GPI5" s="339"/>
      <c r="GPJ5" s="339"/>
      <c r="GPK5" s="339"/>
      <c r="GPL5" s="339"/>
      <c r="GPM5" s="339"/>
      <c r="GPN5" s="339"/>
      <c r="GPO5" s="339"/>
      <c r="GPP5" s="339"/>
      <c r="GPQ5" s="339"/>
      <c r="GPR5" s="339"/>
      <c r="GPS5" s="339"/>
      <c r="GPT5" s="339"/>
      <c r="GPU5" s="339"/>
      <c r="GPV5" s="339"/>
      <c r="GPW5" s="339"/>
      <c r="GPX5" s="339"/>
      <c r="GPY5" s="339"/>
      <c r="GPZ5" s="339"/>
      <c r="GQA5" s="339"/>
      <c r="GQB5" s="339"/>
      <c r="GQC5" s="339"/>
      <c r="GQD5" s="339"/>
      <c r="GQE5" s="339"/>
      <c r="GQF5" s="339"/>
      <c r="GQG5" s="339"/>
      <c r="GQH5" s="339"/>
      <c r="GQI5" s="339"/>
      <c r="GQJ5" s="339"/>
      <c r="GQK5" s="339"/>
      <c r="GQL5" s="339"/>
      <c r="GQM5" s="339"/>
      <c r="GQN5" s="339"/>
      <c r="GQO5" s="339"/>
      <c r="GQP5" s="339"/>
      <c r="GQQ5" s="339"/>
      <c r="GQR5" s="339"/>
      <c r="GQS5" s="339"/>
      <c r="GQT5" s="339"/>
      <c r="GQU5" s="339"/>
      <c r="GQV5" s="339"/>
      <c r="GQW5" s="339"/>
      <c r="GQX5" s="339"/>
      <c r="GQY5" s="339"/>
      <c r="GQZ5" s="339"/>
      <c r="GRA5" s="339"/>
      <c r="GRB5" s="339"/>
      <c r="GRC5" s="339"/>
      <c r="GRD5" s="339"/>
      <c r="GRE5" s="339"/>
      <c r="GRF5" s="339"/>
      <c r="GRG5" s="339"/>
      <c r="GRH5" s="339"/>
      <c r="GRI5" s="339"/>
      <c r="GRJ5" s="339"/>
      <c r="GRK5" s="339"/>
      <c r="GRL5" s="339"/>
      <c r="GRM5" s="339"/>
      <c r="GRN5" s="339"/>
      <c r="GRO5" s="339"/>
      <c r="GRP5" s="339"/>
      <c r="GRQ5" s="339"/>
      <c r="GRR5" s="339"/>
      <c r="GRS5" s="339"/>
      <c r="GRT5" s="339"/>
      <c r="GRU5" s="339"/>
      <c r="GRV5" s="339"/>
      <c r="GRW5" s="339"/>
      <c r="GRX5" s="339"/>
      <c r="GRY5" s="339"/>
      <c r="GRZ5" s="339"/>
      <c r="GSA5" s="339"/>
      <c r="GSB5" s="339"/>
      <c r="GSC5" s="339"/>
      <c r="GSD5" s="339"/>
      <c r="GSE5" s="339"/>
      <c r="GSF5" s="339"/>
      <c r="GSG5" s="339"/>
      <c r="GSH5" s="339"/>
      <c r="GSI5" s="339"/>
      <c r="GSJ5" s="339"/>
      <c r="GSK5" s="339"/>
      <c r="GSL5" s="339"/>
      <c r="GSM5" s="339"/>
      <c r="GSN5" s="339"/>
      <c r="GSO5" s="339"/>
      <c r="GSP5" s="339"/>
      <c r="GSQ5" s="339"/>
      <c r="GSR5" s="339"/>
      <c r="GSS5" s="339"/>
      <c r="GST5" s="339"/>
      <c r="GSU5" s="339"/>
      <c r="GSV5" s="339"/>
      <c r="GSW5" s="339"/>
      <c r="GSX5" s="339"/>
      <c r="GSY5" s="339"/>
      <c r="GSZ5" s="339"/>
      <c r="GTA5" s="339"/>
      <c r="GTB5" s="339"/>
      <c r="GTC5" s="339"/>
      <c r="GTD5" s="339"/>
      <c r="GTE5" s="339"/>
      <c r="GTF5" s="339"/>
      <c r="GTG5" s="339"/>
      <c r="GTH5" s="339"/>
      <c r="GTI5" s="339"/>
      <c r="GTJ5" s="339"/>
      <c r="GTK5" s="339"/>
      <c r="GTL5" s="339"/>
      <c r="GTM5" s="339"/>
      <c r="GTN5" s="339"/>
      <c r="GTO5" s="339"/>
      <c r="GTP5" s="339"/>
      <c r="GTQ5" s="339"/>
      <c r="GTR5" s="339"/>
      <c r="GTS5" s="339"/>
      <c r="GTT5" s="339"/>
      <c r="GTU5" s="339"/>
      <c r="GTV5" s="339"/>
      <c r="GTW5" s="339"/>
      <c r="GTX5" s="339"/>
      <c r="GTY5" s="339"/>
      <c r="GTZ5" s="339"/>
      <c r="GUA5" s="339"/>
      <c r="GUB5" s="339"/>
      <c r="GUC5" s="339"/>
      <c r="GUD5" s="339"/>
      <c r="GUE5" s="339"/>
      <c r="GUF5" s="339"/>
      <c r="GUG5" s="339"/>
      <c r="GUH5" s="339"/>
      <c r="GUI5" s="339"/>
      <c r="GUJ5" s="339"/>
      <c r="GUK5" s="339"/>
      <c r="GUL5" s="339"/>
      <c r="GUM5" s="339"/>
      <c r="GUN5" s="339"/>
      <c r="GUO5" s="339"/>
      <c r="GUP5" s="339"/>
      <c r="GUQ5" s="339"/>
      <c r="GUR5" s="339"/>
      <c r="GUS5" s="339"/>
      <c r="GUT5" s="339"/>
      <c r="GUU5" s="339"/>
      <c r="GUV5" s="339"/>
      <c r="GUW5" s="339"/>
      <c r="GUX5" s="339"/>
      <c r="GUY5" s="339"/>
      <c r="GUZ5" s="339"/>
      <c r="GVA5" s="339"/>
      <c r="GVB5" s="339"/>
      <c r="GVC5" s="339"/>
      <c r="GVD5" s="339"/>
      <c r="GVE5" s="339"/>
      <c r="GVF5" s="339"/>
      <c r="GVG5" s="339"/>
      <c r="GVH5" s="339"/>
      <c r="GVI5" s="339"/>
      <c r="GVJ5" s="339"/>
      <c r="GVK5" s="339"/>
      <c r="GVL5" s="339"/>
      <c r="GVM5" s="339"/>
      <c r="GVN5" s="339"/>
      <c r="GVO5" s="339"/>
      <c r="GVP5" s="339"/>
      <c r="GVQ5" s="339"/>
      <c r="GVR5" s="339"/>
      <c r="GVS5" s="339"/>
      <c r="GVT5" s="339"/>
      <c r="GVU5" s="339"/>
      <c r="GVV5" s="339"/>
      <c r="GVW5" s="339"/>
      <c r="GVX5" s="339"/>
      <c r="GVY5" s="339"/>
      <c r="GVZ5" s="339"/>
      <c r="GWA5" s="339"/>
      <c r="GWB5" s="339"/>
      <c r="GWC5" s="339"/>
      <c r="GWD5" s="339"/>
      <c r="GWE5" s="339"/>
      <c r="GWF5" s="339"/>
      <c r="GWG5" s="339"/>
      <c r="GWH5" s="339"/>
      <c r="GWI5" s="339"/>
      <c r="GWJ5" s="339"/>
      <c r="GWK5" s="339"/>
      <c r="GWL5" s="339"/>
      <c r="GWM5" s="339"/>
      <c r="GWN5" s="339"/>
      <c r="GWO5" s="339"/>
      <c r="GWP5" s="339"/>
      <c r="GWQ5" s="339"/>
      <c r="GWR5" s="339"/>
      <c r="GWS5" s="339"/>
      <c r="GWT5" s="339"/>
      <c r="GWU5" s="339"/>
      <c r="GWV5" s="339"/>
      <c r="GWW5" s="339"/>
      <c r="GWX5" s="339"/>
      <c r="GWY5" s="339"/>
      <c r="GWZ5" s="339"/>
      <c r="GXA5" s="339"/>
      <c r="GXB5" s="339"/>
      <c r="GXC5" s="339"/>
      <c r="GXD5" s="339"/>
      <c r="GXE5" s="339"/>
      <c r="GXF5" s="339"/>
      <c r="GXG5" s="339"/>
      <c r="GXH5" s="339"/>
      <c r="GXI5" s="339"/>
      <c r="GXJ5" s="339"/>
      <c r="GXK5" s="339"/>
      <c r="GXL5" s="339"/>
      <c r="GXM5" s="339"/>
      <c r="GXN5" s="339"/>
      <c r="GXO5" s="339"/>
      <c r="GXP5" s="339"/>
      <c r="GXQ5" s="339"/>
      <c r="GXR5" s="339"/>
      <c r="GXS5" s="339"/>
      <c r="GXT5" s="339"/>
      <c r="GXU5" s="339"/>
      <c r="GXV5" s="339"/>
      <c r="GXW5" s="339"/>
      <c r="GXX5" s="339"/>
      <c r="GXY5" s="339"/>
      <c r="GXZ5" s="339"/>
      <c r="GYA5" s="339"/>
      <c r="GYB5" s="339"/>
      <c r="GYC5" s="339"/>
      <c r="GYD5" s="339"/>
      <c r="GYE5" s="339"/>
      <c r="GYF5" s="339"/>
      <c r="GYG5" s="339"/>
      <c r="GYH5" s="339"/>
      <c r="GYI5" s="339"/>
      <c r="GYJ5" s="339"/>
      <c r="GYK5" s="339"/>
      <c r="GYL5" s="339"/>
      <c r="GYM5" s="339"/>
      <c r="GYN5" s="339"/>
      <c r="GYO5" s="339"/>
      <c r="GYP5" s="339"/>
      <c r="GYQ5" s="339"/>
      <c r="GYR5" s="339"/>
      <c r="GYS5" s="339"/>
      <c r="GYT5" s="339"/>
      <c r="GYU5" s="339"/>
      <c r="GYV5" s="339"/>
      <c r="GYW5" s="339"/>
      <c r="GYX5" s="339"/>
      <c r="GYY5" s="339"/>
      <c r="GYZ5" s="339"/>
      <c r="GZA5" s="339"/>
      <c r="GZB5" s="339"/>
      <c r="GZC5" s="339"/>
      <c r="GZD5" s="339"/>
      <c r="GZE5" s="339"/>
      <c r="GZF5" s="339"/>
      <c r="GZG5" s="339"/>
      <c r="GZH5" s="339"/>
      <c r="GZI5" s="339"/>
      <c r="GZJ5" s="339"/>
      <c r="GZK5" s="339"/>
      <c r="GZL5" s="339"/>
      <c r="GZM5" s="339"/>
      <c r="GZN5" s="339"/>
      <c r="GZO5" s="339"/>
      <c r="GZP5" s="339"/>
      <c r="GZQ5" s="339"/>
      <c r="GZR5" s="339"/>
      <c r="GZS5" s="339"/>
      <c r="GZT5" s="339"/>
      <c r="GZU5" s="339"/>
      <c r="GZV5" s="339"/>
      <c r="GZW5" s="339"/>
      <c r="GZX5" s="339"/>
      <c r="GZY5" s="339"/>
      <c r="GZZ5" s="339"/>
      <c r="HAA5" s="339"/>
      <c r="HAB5" s="339"/>
      <c r="HAC5" s="339"/>
      <c r="HAD5" s="339"/>
      <c r="HAE5" s="339"/>
      <c r="HAF5" s="339"/>
      <c r="HAG5" s="339"/>
      <c r="HAH5" s="339"/>
      <c r="HAI5" s="339"/>
      <c r="HAJ5" s="339"/>
      <c r="HAK5" s="339"/>
      <c r="HAL5" s="339"/>
      <c r="HAM5" s="339"/>
      <c r="HAN5" s="339"/>
      <c r="HAO5" s="339"/>
      <c r="HAP5" s="339"/>
      <c r="HAQ5" s="339"/>
      <c r="HAR5" s="339"/>
      <c r="HAS5" s="339"/>
      <c r="HAT5" s="339"/>
      <c r="HAU5" s="339"/>
      <c r="HAV5" s="339"/>
      <c r="HAW5" s="339"/>
      <c r="HAX5" s="339"/>
      <c r="HAY5" s="339"/>
      <c r="HAZ5" s="339"/>
      <c r="HBA5" s="339"/>
      <c r="HBB5" s="339"/>
      <c r="HBC5" s="339"/>
      <c r="HBD5" s="339"/>
      <c r="HBE5" s="339"/>
      <c r="HBF5" s="339"/>
      <c r="HBG5" s="339"/>
      <c r="HBH5" s="339"/>
      <c r="HBI5" s="339"/>
      <c r="HBJ5" s="339"/>
      <c r="HBK5" s="339"/>
      <c r="HBL5" s="339"/>
      <c r="HBM5" s="339"/>
      <c r="HBN5" s="339"/>
      <c r="HBO5" s="339"/>
      <c r="HBP5" s="339"/>
      <c r="HBQ5" s="339"/>
      <c r="HBR5" s="339"/>
      <c r="HBS5" s="339"/>
      <c r="HBT5" s="339"/>
      <c r="HBU5" s="339"/>
      <c r="HBV5" s="339"/>
      <c r="HBW5" s="339"/>
      <c r="HBX5" s="339"/>
      <c r="HBY5" s="339"/>
      <c r="HBZ5" s="339"/>
      <c r="HCA5" s="339"/>
      <c r="HCB5" s="339"/>
      <c r="HCC5" s="339"/>
      <c r="HCD5" s="339"/>
      <c r="HCE5" s="339"/>
      <c r="HCF5" s="339"/>
      <c r="HCG5" s="339"/>
      <c r="HCH5" s="339"/>
      <c r="HCI5" s="339"/>
      <c r="HCJ5" s="339"/>
      <c r="HCK5" s="339"/>
      <c r="HCL5" s="339"/>
      <c r="HCM5" s="339"/>
      <c r="HCN5" s="339"/>
      <c r="HCO5" s="339"/>
      <c r="HCP5" s="339"/>
      <c r="HCQ5" s="339"/>
      <c r="HCR5" s="339"/>
      <c r="HCS5" s="339"/>
      <c r="HCT5" s="339"/>
      <c r="HCU5" s="339"/>
      <c r="HCV5" s="339"/>
      <c r="HCW5" s="339"/>
      <c r="HCX5" s="339"/>
      <c r="HCY5" s="339"/>
      <c r="HCZ5" s="339"/>
      <c r="HDA5" s="339"/>
      <c r="HDB5" s="339"/>
      <c r="HDC5" s="339"/>
      <c r="HDD5" s="339"/>
      <c r="HDE5" s="339"/>
      <c r="HDF5" s="339"/>
      <c r="HDG5" s="339"/>
      <c r="HDH5" s="339"/>
      <c r="HDI5" s="339"/>
      <c r="HDJ5" s="339"/>
      <c r="HDK5" s="339"/>
      <c r="HDL5" s="339"/>
      <c r="HDM5" s="339"/>
      <c r="HDN5" s="339"/>
      <c r="HDO5" s="339"/>
      <c r="HDP5" s="339"/>
      <c r="HDQ5" s="339"/>
      <c r="HDR5" s="339"/>
      <c r="HDS5" s="339"/>
      <c r="HDT5" s="339"/>
      <c r="HDU5" s="339"/>
      <c r="HDV5" s="339"/>
      <c r="HDW5" s="339"/>
      <c r="HDX5" s="339"/>
      <c r="HDY5" s="339"/>
      <c r="HDZ5" s="339"/>
      <c r="HEA5" s="339"/>
      <c r="HEB5" s="339"/>
      <c r="HEC5" s="339"/>
      <c r="HED5" s="339"/>
      <c r="HEE5" s="339"/>
      <c r="HEF5" s="339"/>
      <c r="HEG5" s="339"/>
      <c r="HEH5" s="339"/>
      <c r="HEI5" s="339"/>
      <c r="HEJ5" s="339"/>
      <c r="HEK5" s="339"/>
      <c r="HEL5" s="339"/>
      <c r="HEM5" s="339"/>
      <c r="HEN5" s="339"/>
      <c r="HEO5" s="339"/>
      <c r="HEP5" s="339"/>
      <c r="HEQ5" s="339"/>
      <c r="HER5" s="339"/>
      <c r="HES5" s="339"/>
      <c r="HET5" s="339"/>
      <c r="HEU5" s="339"/>
      <c r="HEV5" s="339"/>
      <c r="HEW5" s="339"/>
      <c r="HEX5" s="339"/>
      <c r="HEY5" s="339"/>
      <c r="HEZ5" s="339"/>
      <c r="HFA5" s="339"/>
      <c r="HFB5" s="339"/>
      <c r="HFC5" s="339"/>
      <c r="HFD5" s="339"/>
      <c r="HFE5" s="339"/>
      <c r="HFF5" s="339"/>
      <c r="HFG5" s="339"/>
      <c r="HFH5" s="339"/>
      <c r="HFI5" s="339"/>
      <c r="HFJ5" s="339"/>
      <c r="HFK5" s="339"/>
      <c r="HFL5" s="339"/>
      <c r="HFM5" s="339"/>
      <c r="HFN5" s="339"/>
      <c r="HFO5" s="339"/>
      <c r="HFP5" s="339"/>
      <c r="HFQ5" s="339"/>
      <c r="HFR5" s="339"/>
      <c r="HFS5" s="339"/>
      <c r="HFT5" s="339"/>
      <c r="HFU5" s="339"/>
      <c r="HFV5" s="339"/>
      <c r="HFW5" s="339"/>
      <c r="HFX5" s="339"/>
      <c r="HFY5" s="339"/>
      <c r="HFZ5" s="339"/>
      <c r="HGA5" s="339"/>
      <c r="HGB5" s="339"/>
      <c r="HGC5" s="339"/>
      <c r="HGD5" s="339"/>
      <c r="HGE5" s="339"/>
      <c r="HGF5" s="339"/>
      <c r="HGG5" s="339"/>
      <c r="HGH5" s="339"/>
      <c r="HGI5" s="339"/>
      <c r="HGJ5" s="339"/>
      <c r="HGK5" s="339"/>
      <c r="HGL5" s="339"/>
      <c r="HGM5" s="339"/>
      <c r="HGN5" s="339"/>
      <c r="HGO5" s="339"/>
      <c r="HGP5" s="339"/>
      <c r="HGQ5" s="339"/>
      <c r="HGR5" s="339"/>
      <c r="HGS5" s="339"/>
      <c r="HGT5" s="339"/>
      <c r="HGU5" s="339"/>
      <c r="HGV5" s="339"/>
      <c r="HGW5" s="339"/>
      <c r="HGX5" s="339"/>
      <c r="HGY5" s="339"/>
      <c r="HGZ5" s="339"/>
      <c r="HHA5" s="339"/>
      <c r="HHB5" s="339"/>
      <c r="HHC5" s="339"/>
      <c r="HHD5" s="339"/>
      <c r="HHE5" s="339"/>
      <c r="HHF5" s="339"/>
      <c r="HHG5" s="339"/>
      <c r="HHH5" s="339"/>
      <c r="HHI5" s="339"/>
      <c r="HHJ5" s="339"/>
      <c r="HHK5" s="339"/>
      <c r="HHL5" s="339"/>
      <c r="HHM5" s="339"/>
      <c r="HHN5" s="339"/>
      <c r="HHO5" s="339"/>
      <c r="HHP5" s="339"/>
      <c r="HHQ5" s="339"/>
      <c r="HHR5" s="339"/>
      <c r="HHS5" s="339"/>
      <c r="HHT5" s="339"/>
      <c r="HHU5" s="339"/>
      <c r="HHV5" s="339"/>
      <c r="HHW5" s="339"/>
      <c r="HHX5" s="339"/>
      <c r="HHY5" s="339"/>
      <c r="HHZ5" s="339"/>
      <c r="HIA5" s="339"/>
      <c r="HIB5" s="339"/>
      <c r="HIC5" s="339"/>
      <c r="HID5" s="339"/>
      <c r="HIE5" s="339"/>
      <c r="HIF5" s="339"/>
      <c r="HIG5" s="339"/>
      <c r="HIH5" s="339"/>
      <c r="HII5" s="339"/>
      <c r="HIJ5" s="339"/>
      <c r="HIK5" s="339"/>
      <c r="HIL5" s="339"/>
      <c r="HIM5" s="339"/>
      <c r="HIN5" s="339"/>
      <c r="HIO5" s="339"/>
      <c r="HIP5" s="339"/>
      <c r="HIQ5" s="339"/>
      <c r="HIR5" s="339"/>
      <c r="HIS5" s="339"/>
      <c r="HIT5" s="339"/>
      <c r="HIU5" s="339"/>
      <c r="HIV5" s="339"/>
      <c r="HIW5" s="339"/>
      <c r="HIX5" s="339"/>
      <c r="HIY5" s="339"/>
      <c r="HIZ5" s="339"/>
      <c r="HJA5" s="339"/>
      <c r="HJB5" s="339"/>
      <c r="HJC5" s="339"/>
      <c r="HJD5" s="339"/>
      <c r="HJE5" s="339"/>
      <c r="HJF5" s="339"/>
      <c r="HJG5" s="339"/>
      <c r="HJH5" s="339"/>
      <c r="HJI5" s="339"/>
      <c r="HJJ5" s="339"/>
      <c r="HJK5" s="339"/>
      <c r="HJL5" s="339"/>
      <c r="HJM5" s="339"/>
      <c r="HJN5" s="339"/>
      <c r="HJO5" s="339"/>
      <c r="HJP5" s="339"/>
      <c r="HJQ5" s="339"/>
      <c r="HJR5" s="339"/>
      <c r="HJS5" s="339"/>
      <c r="HJT5" s="339"/>
      <c r="HJU5" s="339"/>
      <c r="HJV5" s="339"/>
      <c r="HJW5" s="339"/>
      <c r="HJX5" s="339"/>
      <c r="HJY5" s="339"/>
      <c r="HJZ5" s="339"/>
      <c r="HKA5" s="339"/>
      <c r="HKB5" s="339"/>
      <c r="HKC5" s="339"/>
      <c r="HKD5" s="339"/>
      <c r="HKE5" s="339"/>
      <c r="HKF5" s="339"/>
      <c r="HKG5" s="339"/>
      <c r="HKH5" s="339"/>
      <c r="HKI5" s="339"/>
      <c r="HKJ5" s="339"/>
      <c r="HKK5" s="339"/>
      <c r="HKL5" s="339"/>
      <c r="HKM5" s="339"/>
      <c r="HKN5" s="339"/>
      <c r="HKO5" s="339"/>
      <c r="HKP5" s="339"/>
      <c r="HKQ5" s="339"/>
      <c r="HKR5" s="339"/>
      <c r="HKS5" s="339"/>
      <c r="HKT5" s="339"/>
      <c r="HKU5" s="339"/>
      <c r="HKV5" s="339"/>
      <c r="HKW5" s="339"/>
      <c r="HKX5" s="339"/>
      <c r="HKY5" s="339"/>
      <c r="HKZ5" s="339"/>
      <c r="HLA5" s="339"/>
      <c r="HLB5" s="339"/>
      <c r="HLC5" s="339"/>
      <c r="HLD5" s="339"/>
      <c r="HLE5" s="339"/>
      <c r="HLF5" s="339"/>
      <c r="HLG5" s="339"/>
      <c r="HLH5" s="339"/>
      <c r="HLI5" s="339"/>
      <c r="HLJ5" s="339"/>
      <c r="HLK5" s="339"/>
      <c r="HLL5" s="339"/>
      <c r="HLM5" s="339"/>
      <c r="HLN5" s="339"/>
      <c r="HLO5" s="339"/>
      <c r="HLP5" s="339"/>
      <c r="HLQ5" s="339"/>
      <c r="HLR5" s="339"/>
      <c r="HLS5" s="339"/>
      <c r="HLT5" s="339"/>
      <c r="HLU5" s="339"/>
      <c r="HLV5" s="339"/>
      <c r="HLW5" s="339"/>
      <c r="HLX5" s="339"/>
      <c r="HLY5" s="339"/>
      <c r="HLZ5" s="339"/>
      <c r="HMA5" s="339"/>
      <c r="HMB5" s="339"/>
      <c r="HMC5" s="339"/>
      <c r="HMD5" s="339"/>
      <c r="HME5" s="339"/>
      <c r="HMF5" s="339"/>
      <c r="HMG5" s="339"/>
      <c r="HMH5" s="339"/>
      <c r="HMI5" s="339"/>
      <c r="HMJ5" s="339"/>
      <c r="HMK5" s="339"/>
      <c r="HML5" s="339"/>
      <c r="HMM5" s="339"/>
      <c r="HMN5" s="339"/>
      <c r="HMO5" s="339"/>
      <c r="HMP5" s="339"/>
      <c r="HMQ5" s="339"/>
      <c r="HMR5" s="339"/>
      <c r="HMS5" s="339"/>
      <c r="HMT5" s="339"/>
      <c r="HMU5" s="339"/>
      <c r="HMV5" s="339"/>
      <c r="HMW5" s="339"/>
      <c r="HMX5" s="339"/>
      <c r="HMY5" s="339"/>
      <c r="HMZ5" s="339"/>
      <c r="HNA5" s="339"/>
      <c r="HNB5" s="339"/>
      <c r="HNC5" s="339"/>
      <c r="HND5" s="339"/>
      <c r="HNE5" s="339"/>
      <c r="HNF5" s="339"/>
      <c r="HNG5" s="339"/>
      <c r="HNH5" s="339"/>
      <c r="HNI5" s="339"/>
      <c r="HNJ5" s="339"/>
      <c r="HNK5" s="339"/>
      <c r="HNL5" s="339"/>
      <c r="HNM5" s="339"/>
      <c r="HNN5" s="339"/>
      <c r="HNO5" s="339"/>
      <c r="HNP5" s="339"/>
      <c r="HNQ5" s="339"/>
      <c r="HNR5" s="339"/>
      <c r="HNS5" s="339"/>
      <c r="HNT5" s="339"/>
      <c r="HNU5" s="339"/>
      <c r="HNV5" s="339"/>
      <c r="HNW5" s="339"/>
      <c r="HNX5" s="339"/>
      <c r="HNY5" s="339"/>
      <c r="HNZ5" s="339"/>
      <c r="HOA5" s="339"/>
      <c r="HOB5" s="339"/>
      <c r="HOC5" s="339"/>
      <c r="HOD5" s="339"/>
      <c r="HOE5" s="339"/>
      <c r="HOF5" s="339"/>
      <c r="HOG5" s="339"/>
      <c r="HOH5" s="339"/>
      <c r="HOI5" s="339"/>
      <c r="HOJ5" s="339"/>
      <c r="HOK5" s="339"/>
      <c r="HOL5" s="339"/>
      <c r="HOM5" s="339"/>
      <c r="HON5" s="339"/>
      <c r="HOO5" s="339"/>
      <c r="HOP5" s="339"/>
      <c r="HOQ5" s="339"/>
      <c r="HOR5" s="339"/>
      <c r="HOS5" s="339"/>
      <c r="HOT5" s="339"/>
      <c r="HOU5" s="339"/>
      <c r="HOV5" s="339"/>
      <c r="HOW5" s="339"/>
      <c r="HOX5" s="339"/>
      <c r="HOY5" s="339"/>
      <c r="HOZ5" s="339"/>
      <c r="HPA5" s="339"/>
      <c r="HPB5" s="339"/>
      <c r="HPC5" s="339"/>
      <c r="HPD5" s="339"/>
      <c r="HPE5" s="339"/>
      <c r="HPF5" s="339"/>
      <c r="HPG5" s="339"/>
      <c r="HPH5" s="339"/>
      <c r="HPI5" s="339"/>
      <c r="HPJ5" s="339"/>
      <c r="HPK5" s="339"/>
      <c r="HPL5" s="339"/>
      <c r="HPM5" s="339"/>
      <c r="HPN5" s="339"/>
      <c r="HPO5" s="339"/>
      <c r="HPP5" s="339"/>
      <c r="HPQ5" s="339"/>
      <c r="HPR5" s="339"/>
      <c r="HPS5" s="339"/>
      <c r="HPT5" s="339"/>
      <c r="HPU5" s="339"/>
      <c r="HPV5" s="339"/>
      <c r="HPW5" s="339"/>
      <c r="HPX5" s="339"/>
      <c r="HPY5" s="339"/>
      <c r="HPZ5" s="339"/>
      <c r="HQA5" s="339"/>
      <c r="HQB5" s="339"/>
      <c r="HQC5" s="339"/>
      <c r="HQD5" s="339"/>
      <c r="HQE5" s="339"/>
      <c r="HQF5" s="339"/>
      <c r="HQG5" s="339"/>
      <c r="HQH5" s="339"/>
      <c r="HQI5" s="339"/>
      <c r="HQJ5" s="339"/>
      <c r="HQK5" s="339"/>
      <c r="HQL5" s="339"/>
      <c r="HQM5" s="339"/>
      <c r="HQN5" s="339"/>
      <c r="HQO5" s="339"/>
      <c r="HQP5" s="339"/>
      <c r="HQQ5" s="339"/>
      <c r="HQR5" s="339"/>
      <c r="HQS5" s="339"/>
      <c r="HQT5" s="339"/>
      <c r="HQU5" s="339"/>
      <c r="HQV5" s="339"/>
      <c r="HQW5" s="339"/>
      <c r="HQX5" s="339"/>
      <c r="HQY5" s="339"/>
      <c r="HQZ5" s="339"/>
      <c r="HRA5" s="339"/>
      <c r="HRB5" s="339"/>
      <c r="HRC5" s="339"/>
      <c r="HRD5" s="339"/>
      <c r="HRE5" s="339"/>
      <c r="HRF5" s="339"/>
      <c r="HRG5" s="339"/>
      <c r="HRH5" s="339"/>
      <c r="HRI5" s="339"/>
      <c r="HRJ5" s="339"/>
      <c r="HRK5" s="339"/>
      <c r="HRL5" s="339"/>
      <c r="HRM5" s="339"/>
      <c r="HRN5" s="339"/>
      <c r="HRO5" s="339"/>
      <c r="HRP5" s="339"/>
      <c r="HRQ5" s="339"/>
      <c r="HRR5" s="339"/>
      <c r="HRS5" s="339"/>
      <c r="HRT5" s="339"/>
      <c r="HRU5" s="339"/>
      <c r="HRV5" s="339"/>
      <c r="HRW5" s="339"/>
      <c r="HRX5" s="339"/>
      <c r="HRY5" s="339"/>
      <c r="HRZ5" s="339"/>
      <c r="HSA5" s="339"/>
      <c r="HSB5" s="339"/>
      <c r="HSC5" s="339"/>
      <c r="HSD5" s="339"/>
      <c r="HSE5" s="339"/>
      <c r="HSF5" s="339"/>
      <c r="HSG5" s="339"/>
      <c r="HSH5" s="339"/>
      <c r="HSI5" s="339"/>
      <c r="HSJ5" s="339"/>
      <c r="HSK5" s="339"/>
      <c r="HSL5" s="339"/>
      <c r="HSM5" s="339"/>
      <c r="HSN5" s="339"/>
      <c r="HSO5" s="339"/>
      <c r="HSP5" s="339"/>
      <c r="HSQ5" s="339"/>
      <c r="HSR5" s="339"/>
      <c r="HSS5" s="339"/>
      <c r="HST5" s="339"/>
      <c r="HSU5" s="339"/>
      <c r="HSV5" s="339"/>
      <c r="HSW5" s="339"/>
      <c r="HSX5" s="339"/>
      <c r="HSY5" s="339"/>
      <c r="HSZ5" s="339"/>
      <c r="HTA5" s="339"/>
      <c r="HTB5" s="339"/>
      <c r="HTC5" s="339"/>
      <c r="HTD5" s="339"/>
      <c r="HTE5" s="339"/>
      <c r="HTF5" s="339"/>
      <c r="HTG5" s="339"/>
      <c r="HTH5" s="339"/>
      <c r="HTI5" s="339"/>
      <c r="HTJ5" s="339"/>
      <c r="HTK5" s="339"/>
      <c r="HTL5" s="339"/>
      <c r="HTM5" s="339"/>
      <c r="HTN5" s="339"/>
      <c r="HTO5" s="339"/>
      <c r="HTP5" s="339"/>
      <c r="HTQ5" s="339"/>
      <c r="HTR5" s="339"/>
      <c r="HTS5" s="339"/>
      <c r="HTT5" s="339"/>
      <c r="HTU5" s="339"/>
      <c r="HTV5" s="339"/>
      <c r="HTW5" s="339"/>
      <c r="HTX5" s="339"/>
      <c r="HTY5" s="339"/>
      <c r="HTZ5" s="339"/>
      <c r="HUA5" s="339"/>
      <c r="HUB5" s="339"/>
      <c r="HUC5" s="339"/>
      <c r="HUD5" s="339"/>
      <c r="HUE5" s="339"/>
      <c r="HUF5" s="339"/>
      <c r="HUG5" s="339"/>
      <c r="HUH5" s="339"/>
      <c r="HUI5" s="339"/>
      <c r="HUJ5" s="339"/>
      <c r="HUK5" s="339"/>
      <c r="HUL5" s="339"/>
      <c r="HUM5" s="339"/>
      <c r="HUN5" s="339"/>
      <c r="HUO5" s="339"/>
      <c r="HUP5" s="339"/>
      <c r="HUQ5" s="339"/>
      <c r="HUR5" s="339"/>
      <c r="HUS5" s="339"/>
      <c r="HUT5" s="339"/>
      <c r="HUU5" s="339"/>
      <c r="HUV5" s="339"/>
      <c r="HUW5" s="339"/>
      <c r="HUX5" s="339"/>
      <c r="HUY5" s="339"/>
      <c r="HUZ5" s="339"/>
      <c r="HVA5" s="339"/>
      <c r="HVB5" s="339"/>
      <c r="HVC5" s="339"/>
      <c r="HVD5" s="339"/>
      <c r="HVE5" s="339"/>
      <c r="HVF5" s="339"/>
      <c r="HVG5" s="339"/>
      <c r="HVH5" s="339"/>
      <c r="HVI5" s="339"/>
      <c r="HVJ5" s="339"/>
      <c r="HVK5" s="339"/>
      <c r="HVL5" s="339"/>
      <c r="HVM5" s="339"/>
      <c r="HVN5" s="339"/>
      <c r="HVO5" s="339"/>
      <c r="HVP5" s="339"/>
      <c r="HVQ5" s="339"/>
      <c r="HVR5" s="339"/>
      <c r="HVS5" s="339"/>
      <c r="HVT5" s="339"/>
      <c r="HVU5" s="339"/>
      <c r="HVV5" s="339"/>
      <c r="HVW5" s="339"/>
      <c r="HVX5" s="339"/>
      <c r="HVY5" s="339"/>
      <c r="HVZ5" s="339"/>
      <c r="HWA5" s="339"/>
      <c r="HWB5" s="339"/>
      <c r="HWC5" s="339"/>
      <c r="HWD5" s="339"/>
      <c r="HWE5" s="339"/>
      <c r="HWF5" s="339"/>
      <c r="HWG5" s="339"/>
      <c r="HWH5" s="339"/>
      <c r="HWI5" s="339"/>
      <c r="HWJ5" s="339"/>
      <c r="HWK5" s="339"/>
      <c r="HWL5" s="339"/>
      <c r="HWM5" s="339"/>
      <c r="HWN5" s="339"/>
      <c r="HWO5" s="339"/>
      <c r="HWP5" s="339"/>
      <c r="HWQ5" s="339"/>
      <c r="HWR5" s="339"/>
      <c r="HWS5" s="339"/>
      <c r="HWT5" s="339"/>
      <c r="HWU5" s="339"/>
      <c r="HWV5" s="339"/>
      <c r="HWW5" s="339"/>
      <c r="HWX5" s="339"/>
      <c r="HWY5" s="339"/>
      <c r="HWZ5" s="339"/>
      <c r="HXA5" s="339"/>
      <c r="HXB5" s="339"/>
      <c r="HXC5" s="339"/>
      <c r="HXD5" s="339"/>
      <c r="HXE5" s="339"/>
      <c r="HXF5" s="339"/>
      <c r="HXG5" s="339"/>
      <c r="HXH5" s="339"/>
      <c r="HXI5" s="339"/>
      <c r="HXJ5" s="339"/>
      <c r="HXK5" s="339"/>
      <c r="HXL5" s="339"/>
      <c r="HXM5" s="339"/>
      <c r="HXN5" s="339"/>
      <c r="HXO5" s="339"/>
      <c r="HXP5" s="339"/>
      <c r="HXQ5" s="339"/>
      <c r="HXR5" s="339"/>
      <c r="HXS5" s="339"/>
      <c r="HXT5" s="339"/>
      <c r="HXU5" s="339"/>
      <c r="HXV5" s="339"/>
      <c r="HXW5" s="339"/>
      <c r="HXX5" s="339"/>
      <c r="HXY5" s="339"/>
      <c r="HXZ5" s="339"/>
      <c r="HYA5" s="339"/>
      <c r="HYB5" s="339"/>
      <c r="HYC5" s="339"/>
      <c r="HYD5" s="339"/>
      <c r="HYE5" s="339"/>
      <c r="HYF5" s="339"/>
      <c r="HYG5" s="339"/>
      <c r="HYH5" s="339"/>
      <c r="HYI5" s="339"/>
      <c r="HYJ5" s="339"/>
      <c r="HYK5" s="339"/>
      <c r="HYL5" s="339"/>
      <c r="HYM5" s="339"/>
      <c r="HYN5" s="339"/>
      <c r="HYO5" s="339"/>
      <c r="HYP5" s="339"/>
      <c r="HYQ5" s="339"/>
      <c r="HYR5" s="339"/>
      <c r="HYS5" s="339"/>
      <c r="HYT5" s="339"/>
      <c r="HYU5" s="339"/>
      <c r="HYV5" s="339"/>
      <c r="HYW5" s="339"/>
      <c r="HYX5" s="339"/>
      <c r="HYY5" s="339"/>
      <c r="HYZ5" s="339"/>
      <c r="HZA5" s="339"/>
      <c r="HZB5" s="339"/>
      <c r="HZC5" s="339"/>
      <c r="HZD5" s="339"/>
      <c r="HZE5" s="339"/>
      <c r="HZF5" s="339"/>
      <c r="HZG5" s="339"/>
      <c r="HZH5" s="339"/>
      <c r="HZI5" s="339"/>
      <c r="HZJ5" s="339"/>
      <c r="HZK5" s="339"/>
      <c r="HZL5" s="339"/>
      <c r="HZM5" s="339"/>
      <c r="HZN5" s="339"/>
      <c r="HZO5" s="339"/>
      <c r="HZP5" s="339"/>
      <c r="HZQ5" s="339"/>
      <c r="HZR5" s="339"/>
      <c r="HZS5" s="339"/>
      <c r="HZT5" s="339"/>
      <c r="HZU5" s="339"/>
      <c r="HZV5" s="339"/>
      <c r="HZW5" s="339"/>
      <c r="HZX5" s="339"/>
      <c r="HZY5" s="339"/>
      <c r="HZZ5" s="339"/>
      <c r="IAA5" s="339"/>
      <c r="IAB5" s="339"/>
      <c r="IAC5" s="339"/>
      <c r="IAD5" s="339"/>
      <c r="IAE5" s="339"/>
      <c r="IAF5" s="339"/>
      <c r="IAG5" s="339"/>
      <c r="IAH5" s="339"/>
      <c r="IAI5" s="339"/>
      <c r="IAJ5" s="339"/>
      <c r="IAK5" s="339"/>
      <c r="IAL5" s="339"/>
      <c r="IAM5" s="339"/>
      <c r="IAN5" s="339"/>
      <c r="IAO5" s="339"/>
      <c r="IAP5" s="339"/>
      <c r="IAQ5" s="339"/>
      <c r="IAR5" s="339"/>
      <c r="IAS5" s="339"/>
      <c r="IAT5" s="339"/>
      <c r="IAU5" s="339"/>
      <c r="IAV5" s="339"/>
      <c r="IAW5" s="339"/>
      <c r="IAX5" s="339"/>
      <c r="IAY5" s="339"/>
      <c r="IAZ5" s="339"/>
      <c r="IBA5" s="339"/>
      <c r="IBB5" s="339"/>
      <c r="IBC5" s="339"/>
      <c r="IBD5" s="339"/>
      <c r="IBE5" s="339"/>
      <c r="IBF5" s="339"/>
      <c r="IBG5" s="339"/>
      <c r="IBH5" s="339"/>
      <c r="IBI5" s="339"/>
      <c r="IBJ5" s="339"/>
      <c r="IBK5" s="339"/>
      <c r="IBL5" s="339"/>
      <c r="IBM5" s="339"/>
      <c r="IBN5" s="339"/>
      <c r="IBO5" s="339"/>
      <c r="IBP5" s="339"/>
      <c r="IBQ5" s="339"/>
      <c r="IBR5" s="339"/>
      <c r="IBS5" s="339"/>
      <c r="IBT5" s="339"/>
      <c r="IBU5" s="339"/>
      <c r="IBV5" s="339"/>
      <c r="IBW5" s="339"/>
      <c r="IBX5" s="339"/>
      <c r="IBY5" s="339"/>
      <c r="IBZ5" s="339"/>
      <c r="ICA5" s="339"/>
      <c r="ICB5" s="339"/>
      <c r="ICC5" s="339"/>
      <c r="ICD5" s="339"/>
      <c r="ICE5" s="339"/>
      <c r="ICF5" s="339"/>
      <c r="ICG5" s="339"/>
      <c r="ICH5" s="339"/>
      <c r="ICI5" s="339"/>
      <c r="ICJ5" s="339"/>
      <c r="ICK5" s="339"/>
      <c r="ICL5" s="339"/>
      <c r="ICM5" s="339"/>
      <c r="ICN5" s="339"/>
      <c r="ICO5" s="339"/>
      <c r="ICP5" s="339"/>
      <c r="ICQ5" s="339"/>
      <c r="ICR5" s="339"/>
      <c r="ICS5" s="339"/>
      <c r="ICT5" s="339"/>
      <c r="ICU5" s="339"/>
      <c r="ICV5" s="339"/>
      <c r="ICW5" s="339"/>
      <c r="ICX5" s="339"/>
      <c r="ICY5" s="339"/>
      <c r="ICZ5" s="339"/>
      <c r="IDA5" s="339"/>
      <c r="IDB5" s="339"/>
      <c r="IDC5" s="339"/>
      <c r="IDD5" s="339"/>
      <c r="IDE5" s="339"/>
      <c r="IDF5" s="339"/>
      <c r="IDG5" s="339"/>
      <c r="IDH5" s="339"/>
      <c r="IDI5" s="339"/>
      <c r="IDJ5" s="339"/>
      <c r="IDK5" s="339"/>
      <c r="IDL5" s="339"/>
      <c r="IDM5" s="339"/>
      <c r="IDN5" s="339"/>
      <c r="IDO5" s="339"/>
      <c r="IDP5" s="339"/>
      <c r="IDQ5" s="339"/>
      <c r="IDR5" s="339"/>
      <c r="IDS5" s="339"/>
      <c r="IDT5" s="339"/>
      <c r="IDU5" s="339"/>
      <c r="IDV5" s="339"/>
      <c r="IDW5" s="339"/>
      <c r="IDX5" s="339"/>
      <c r="IDY5" s="339"/>
      <c r="IDZ5" s="339"/>
      <c r="IEA5" s="339"/>
      <c r="IEB5" s="339"/>
      <c r="IEC5" s="339"/>
      <c r="IED5" s="339"/>
      <c r="IEE5" s="339"/>
      <c r="IEF5" s="339"/>
      <c r="IEG5" s="339"/>
      <c r="IEH5" s="339"/>
      <c r="IEI5" s="339"/>
      <c r="IEJ5" s="339"/>
      <c r="IEK5" s="339"/>
      <c r="IEL5" s="339"/>
      <c r="IEM5" s="339"/>
      <c r="IEN5" s="339"/>
      <c r="IEO5" s="339"/>
      <c r="IEP5" s="339"/>
      <c r="IEQ5" s="339"/>
      <c r="IER5" s="339"/>
      <c r="IES5" s="339"/>
      <c r="IET5" s="339"/>
      <c r="IEU5" s="339"/>
      <c r="IEV5" s="339"/>
      <c r="IEW5" s="339"/>
      <c r="IEX5" s="339"/>
      <c r="IEY5" s="339"/>
      <c r="IEZ5" s="339"/>
      <c r="IFA5" s="339"/>
      <c r="IFB5" s="339"/>
      <c r="IFC5" s="339"/>
      <c r="IFD5" s="339"/>
      <c r="IFE5" s="339"/>
      <c r="IFF5" s="339"/>
      <c r="IFG5" s="339"/>
      <c r="IFH5" s="339"/>
      <c r="IFI5" s="339"/>
      <c r="IFJ5" s="339"/>
      <c r="IFK5" s="339"/>
      <c r="IFL5" s="339"/>
      <c r="IFM5" s="339"/>
      <c r="IFN5" s="339"/>
      <c r="IFO5" s="339"/>
      <c r="IFP5" s="339"/>
      <c r="IFQ5" s="339"/>
      <c r="IFR5" s="339"/>
      <c r="IFS5" s="339"/>
      <c r="IFT5" s="339"/>
      <c r="IFU5" s="339"/>
      <c r="IFV5" s="339"/>
      <c r="IFW5" s="339"/>
      <c r="IFX5" s="339"/>
      <c r="IFY5" s="339"/>
      <c r="IFZ5" s="339"/>
      <c r="IGA5" s="339"/>
      <c r="IGB5" s="339"/>
      <c r="IGC5" s="339"/>
      <c r="IGD5" s="339"/>
      <c r="IGE5" s="339"/>
      <c r="IGF5" s="339"/>
      <c r="IGG5" s="339"/>
      <c r="IGH5" s="339"/>
      <c r="IGI5" s="339"/>
      <c r="IGJ5" s="339"/>
      <c r="IGK5" s="339"/>
      <c r="IGL5" s="339"/>
      <c r="IGM5" s="339"/>
      <c r="IGN5" s="339"/>
      <c r="IGO5" s="339"/>
      <c r="IGP5" s="339"/>
      <c r="IGQ5" s="339"/>
      <c r="IGR5" s="339"/>
      <c r="IGS5" s="339"/>
      <c r="IGT5" s="339"/>
      <c r="IGU5" s="339"/>
      <c r="IGV5" s="339"/>
      <c r="IGW5" s="339"/>
      <c r="IGX5" s="339"/>
      <c r="IGY5" s="339"/>
      <c r="IGZ5" s="339"/>
      <c r="IHA5" s="339"/>
      <c r="IHB5" s="339"/>
      <c r="IHC5" s="339"/>
      <c r="IHD5" s="339"/>
      <c r="IHE5" s="339"/>
      <c r="IHF5" s="339"/>
      <c r="IHG5" s="339"/>
      <c r="IHH5" s="339"/>
      <c r="IHI5" s="339"/>
      <c r="IHJ5" s="339"/>
      <c r="IHK5" s="339"/>
      <c r="IHL5" s="339"/>
      <c r="IHM5" s="339"/>
      <c r="IHN5" s="339"/>
      <c r="IHO5" s="339"/>
      <c r="IHP5" s="339"/>
      <c r="IHQ5" s="339"/>
      <c r="IHR5" s="339"/>
      <c r="IHS5" s="339"/>
      <c r="IHT5" s="339"/>
      <c r="IHU5" s="339"/>
      <c r="IHV5" s="339"/>
      <c r="IHW5" s="339"/>
      <c r="IHX5" s="339"/>
      <c r="IHY5" s="339"/>
      <c r="IHZ5" s="339"/>
      <c r="IIA5" s="339"/>
      <c r="IIB5" s="339"/>
      <c r="IIC5" s="339"/>
      <c r="IID5" s="339"/>
      <c r="IIE5" s="339"/>
      <c r="IIF5" s="339"/>
      <c r="IIG5" s="339"/>
      <c r="IIH5" s="339"/>
      <c r="III5" s="339"/>
      <c r="IIJ5" s="339"/>
      <c r="IIK5" s="339"/>
      <c r="IIL5" s="339"/>
      <c r="IIM5" s="339"/>
      <c r="IIN5" s="339"/>
      <c r="IIO5" s="339"/>
      <c r="IIP5" s="339"/>
      <c r="IIQ5" s="339"/>
      <c r="IIR5" s="339"/>
      <c r="IIS5" s="339"/>
      <c r="IIT5" s="339"/>
      <c r="IIU5" s="339"/>
      <c r="IIV5" s="339"/>
      <c r="IIW5" s="339"/>
      <c r="IIX5" s="339"/>
      <c r="IIY5" s="339"/>
      <c r="IIZ5" s="339"/>
      <c r="IJA5" s="339"/>
      <c r="IJB5" s="339"/>
      <c r="IJC5" s="339"/>
      <c r="IJD5" s="339"/>
      <c r="IJE5" s="339"/>
      <c r="IJF5" s="339"/>
      <c r="IJG5" s="339"/>
      <c r="IJH5" s="339"/>
      <c r="IJI5" s="339"/>
      <c r="IJJ5" s="339"/>
      <c r="IJK5" s="339"/>
      <c r="IJL5" s="339"/>
      <c r="IJM5" s="339"/>
      <c r="IJN5" s="339"/>
      <c r="IJO5" s="339"/>
      <c r="IJP5" s="339"/>
      <c r="IJQ5" s="339"/>
      <c r="IJR5" s="339"/>
      <c r="IJS5" s="339"/>
      <c r="IJT5" s="339"/>
      <c r="IJU5" s="339"/>
      <c r="IJV5" s="339"/>
      <c r="IJW5" s="339"/>
      <c r="IJX5" s="339"/>
      <c r="IJY5" s="339"/>
      <c r="IJZ5" s="339"/>
      <c r="IKA5" s="339"/>
      <c r="IKB5" s="339"/>
      <c r="IKC5" s="339"/>
      <c r="IKD5" s="339"/>
      <c r="IKE5" s="339"/>
      <c r="IKF5" s="339"/>
      <c r="IKG5" s="339"/>
      <c r="IKH5" s="339"/>
      <c r="IKI5" s="339"/>
      <c r="IKJ5" s="339"/>
      <c r="IKK5" s="339"/>
      <c r="IKL5" s="339"/>
      <c r="IKM5" s="339"/>
      <c r="IKN5" s="339"/>
      <c r="IKO5" s="339"/>
      <c r="IKP5" s="339"/>
      <c r="IKQ5" s="339"/>
      <c r="IKR5" s="339"/>
      <c r="IKS5" s="339"/>
      <c r="IKT5" s="339"/>
      <c r="IKU5" s="339"/>
      <c r="IKV5" s="339"/>
      <c r="IKW5" s="339"/>
      <c r="IKX5" s="339"/>
      <c r="IKY5" s="339"/>
      <c r="IKZ5" s="339"/>
      <c r="ILA5" s="339"/>
      <c r="ILB5" s="339"/>
      <c r="ILC5" s="339"/>
      <c r="ILD5" s="339"/>
      <c r="ILE5" s="339"/>
      <c r="ILF5" s="339"/>
      <c r="ILG5" s="339"/>
      <c r="ILH5" s="339"/>
      <c r="ILI5" s="339"/>
      <c r="ILJ5" s="339"/>
      <c r="ILK5" s="339"/>
      <c r="ILL5" s="339"/>
      <c r="ILM5" s="339"/>
      <c r="ILN5" s="339"/>
      <c r="ILO5" s="339"/>
      <c r="ILP5" s="339"/>
      <c r="ILQ5" s="339"/>
      <c r="ILR5" s="339"/>
      <c r="ILS5" s="339"/>
      <c r="ILT5" s="339"/>
      <c r="ILU5" s="339"/>
      <c r="ILV5" s="339"/>
      <c r="ILW5" s="339"/>
      <c r="ILX5" s="339"/>
      <c r="ILY5" s="339"/>
      <c r="ILZ5" s="339"/>
      <c r="IMA5" s="339"/>
      <c r="IMB5" s="339"/>
      <c r="IMC5" s="339"/>
      <c r="IMD5" s="339"/>
      <c r="IME5" s="339"/>
      <c r="IMF5" s="339"/>
      <c r="IMG5" s="339"/>
      <c r="IMH5" s="339"/>
      <c r="IMI5" s="339"/>
      <c r="IMJ5" s="339"/>
      <c r="IMK5" s="339"/>
      <c r="IML5" s="339"/>
      <c r="IMM5" s="339"/>
      <c r="IMN5" s="339"/>
      <c r="IMO5" s="339"/>
      <c r="IMP5" s="339"/>
      <c r="IMQ5" s="339"/>
      <c r="IMR5" s="339"/>
      <c r="IMS5" s="339"/>
      <c r="IMT5" s="339"/>
      <c r="IMU5" s="339"/>
      <c r="IMV5" s="339"/>
      <c r="IMW5" s="339"/>
      <c r="IMX5" s="339"/>
      <c r="IMY5" s="339"/>
      <c r="IMZ5" s="339"/>
      <c r="INA5" s="339"/>
      <c r="INB5" s="339"/>
      <c r="INC5" s="339"/>
      <c r="IND5" s="339"/>
      <c r="INE5" s="339"/>
      <c r="INF5" s="339"/>
      <c r="ING5" s="339"/>
      <c r="INH5" s="339"/>
      <c r="INI5" s="339"/>
      <c r="INJ5" s="339"/>
      <c r="INK5" s="339"/>
      <c r="INL5" s="339"/>
      <c r="INM5" s="339"/>
      <c r="INN5" s="339"/>
      <c r="INO5" s="339"/>
      <c r="INP5" s="339"/>
      <c r="INQ5" s="339"/>
      <c r="INR5" s="339"/>
      <c r="INS5" s="339"/>
      <c r="INT5" s="339"/>
      <c r="INU5" s="339"/>
      <c r="INV5" s="339"/>
      <c r="INW5" s="339"/>
      <c r="INX5" s="339"/>
      <c r="INY5" s="339"/>
      <c r="INZ5" s="339"/>
      <c r="IOA5" s="339"/>
      <c r="IOB5" s="339"/>
      <c r="IOC5" s="339"/>
      <c r="IOD5" s="339"/>
      <c r="IOE5" s="339"/>
      <c r="IOF5" s="339"/>
      <c r="IOG5" s="339"/>
      <c r="IOH5" s="339"/>
      <c r="IOI5" s="339"/>
      <c r="IOJ5" s="339"/>
      <c r="IOK5" s="339"/>
      <c r="IOL5" s="339"/>
      <c r="IOM5" s="339"/>
      <c r="ION5" s="339"/>
      <c r="IOO5" s="339"/>
      <c r="IOP5" s="339"/>
      <c r="IOQ5" s="339"/>
      <c r="IOR5" s="339"/>
      <c r="IOS5" s="339"/>
      <c r="IOT5" s="339"/>
      <c r="IOU5" s="339"/>
      <c r="IOV5" s="339"/>
      <c r="IOW5" s="339"/>
      <c r="IOX5" s="339"/>
      <c r="IOY5" s="339"/>
      <c r="IOZ5" s="339"/>
      <c r="IPA5" s="339"/>
      <c r="IPB5" s="339"/>
      <c r="IPC5" s="339"/>
      <c r="IPD5" s="339"/>
      <c r="IPE5" s="339"/>
      <c r="IPF5" s="339"/>
      <c r="IPG5" s="339"/>
      <c r="IPH5" s="339"/>
      <c r="IPI5" s="339"/>
      <c r="IPJ5" s="339"/>
      <c r="IPK5" s="339"/>
      <c r="IPL5" s="339"/>
      <c r="IPM5" s="339"/>
      <c r="IPN5" s="339"/>
      <c r="IPO5" s="339"/>
      <c r="IPP5" s="339"/>
      <c r="IPQ5" s="339"/>
      <c r="IPR5" s="339"/>
      <c r="IPS5" s="339"/>
      <c r="IPT5" s="339"/>
      <c r="IPU5" s="339"/>
      <c r="IPV5" s="339"/>
      <c r="IPW5" s="339"/>
      <c r="IPX5" s="339"/>
      <c r="IPY5" s="339"/>
      <c r="IPZ5" s="339"/>
      <c r="IQA5" s="339"/>
      <c r="IQB5" s="339"/>
      <c r="IQC5" s="339"/>
      <c r="IQD5" s="339"/>
      <c r="IQE5" s="339"/>
      <c r="IQF5" s="339"/>
      <c r="IQG5" s="339"/>
      <c r="IQH5" s="339"/>
      <c r="IQI5" s="339"/>
      <c r="IQJ5" s="339"/>
      <c r="IQK5" s="339"/>
      <c r="IQL5" s="339"/>
      <c r="IQM5" s="339"/>
      <c r="IQN5" s="339"/>
      <c r="IQO5" s="339"/>
      <c r="IQP5" s="339"/>
      <c r="IQQ5" s="339"/>
      <c r="IQR5" s="339"/>
      <c r="IQS5" s="339"/>
      <c r="IQT5" s="339"/>
      <c r="IQU5" s="339"/>
      <c r="IQV5" s="339"/>
      <c r="IQW5" s="339"/>
      <c r="IQX5" s="339"/>
      <c r="IQY5" s="339"/>
      <c r="IQZ5" s="339"/>
      <c r="IRA5" s="339"/>
      <c r="IRB5" s="339"/>
      <c r="IRC5" s="339"/>
      <c r="IRD5" s="339"/>
      <c r="IRE5" s="339"/>
      <c r="IRF5" s="339"/>
      <c r="IRG5" s="339"/>
      <c r="IRH5" s="339"/>
      <c r="IRI5" s="339"/>
      <c r="IRJ5" s="339"/>
      <c r="IRK5" s="339"/>
      <c r="IRL5" s="339"/>
      <c r="IRM5" s="339"/>
      <c r="IRN5" s="339"/>
      <c r="IRO5" s="339"/>
      <c r="IRP5" s="339"/>
      <c r="IRQ5" s="339"/>
      <c r="IRR5" s="339"/>
      <c r="IRS5" s="339"/>
      <c r="IRT5" s="339"/>
      <c r="IRU5" s="339"/>
      <c r="IRV5" s="339"/>
      <c r="IRW5" s="339"/>
      <c r="IRX5" s="339"/>
      <c r="IRY5" s="339"/>
      <c r="IRZ5" s="339"/>
      <c r="ISA5" s="339"/>
      <c r="ISB5" s="339"/>
      <c r="ISC5" s="339"/>
      <c r="ISD5" s="339"/>
      <c r="ISE5" s="339"/>
      <c r="ISF5" s="339"/>
      <c r="ISG5" s="339"/>
      <c r="ISH5" s="339"/>
      <c r="ISI5" s="339"/>
      <c r="ISJ5" s="339"/>
      <c r="ISK5" s="339"/>
      <c r="ISL5" s="339"/>
      <c r="ISM5" s="339"/>
      <c r="ISN5" s="339"/>
      <c r="ISO5" s="339"/>
      <c r="ISP5" s="339"/>
      <c r="ISQ5" s="339"/>
      <c r="ISR5" s="339"/>
      <c r="ISS5" s="339"/>
      <c r="IST5" s="339"/>
      <c r="ISU5" s="339"/>
      <c r="ISV5" s="339"/>
      <c r="ISW5" s="339"/>
      <c r="ISX5" s="339"/>
      <c r="ISY5" s="339"/>
      <c r="ISZ5" s="339"/>
      <c r="ITA5" s="339"/>
      <c r="ITB5" s="339"/>
      <c r="ITC5" s="339"/>
      <c r="ITD5" s="339"/>
      <c r="ITE5" s="339"/>
      <c r="ITF5" s="339"/>
      <c r="ITG5" s="339"/>
      <c r="ITH5" s="339"/>
      <c r="ITI5" s="339"/>
      <c r="ITJ5" s="339"/>
      <c r="ITK5" s="339"/>
      <c r="ITL5" s="339"/>
      <c r="ITM5" s="339"/>
      <c r="ITN5" s="339"/>
      <c r="ITO5" s="339"/>
      <c r="ITP5" s="339"/>
      <c r="ITQ5" s="339"/>
      <c r="ITR5" s="339"/>
      <c r="ITS5" s="339"/>
      <c r="ITT5" s="339"/>
      <c r="ITU5" s="339"/>
      <c r="ITV5" s="339"/>
      <c r="ITW5" s="339"/>
      <c r="ITX5" s="339"/>
      <c r="ITY5" s="339"/>
      <c r="ITZ5" s="339"/>
      <c r="IUA5" s="339"/>
      <c r="IUB5" s="339"/>
      <c r="IUC5" s="339"/>
      <c r="IUD5" s="339"/>
      <c r="IUE5" s="339"/>
      <c r="IUF5" s="339"/>
      <c r="IUG5" s="339"/>
      <c r="IUH5" s="339"/>
      <c r="IUI5" s="339"/>
      <c r="IUJ5" s="339"/>
      <c r="IUK5" s="339"/>
      <c r="IUL5" s="339"/>
      <c r="IUM5" s="339"/>
      <c r="IUN5" s="339"/>
      <c r="IUO5" s="339"/>
      <c r="IUP5" s="339"/>
      <c r="IUQ5" s="339"/>
      <c r="IUR5" s="339"/>
      <c r="IUS5" s="339"/>
      <c r="IUT5" s="339"/>
      <c r="IUU5" s="339"/>
      <c r="IUV5" s="339"/>
      <c r="IUW5" s="339"/>
      <c r="IUX5" s="339"/>
      <c r="IUY5" s="339"/>
      <c r="IUZ5" s="339"/>
      <c r="IVA5" s="339"/>
      <c r="IVB5" s="339"/>
      <c r="IVC5" s="339"/>
      <c r="IVD5" s="339"/>
      <c r="IVE5" s="339"/>
      <c r="IVF5" s="339"/>
      <c r="IVG5" s="339"/>
      <c r="IVH5" s="339"/>
      <c r="IVI5" s="339"/>
      <c r="IVJ5" s="339"/>
      <c r="IVK5" s="339"/>
      <c r="IVL5" s="339"/>
      <c r="IVM5" s="339"/>
      <c r="IVN5" s="339"/>
      <c r="IVO5" s="339"/>
      <c r="IVP5" s="339"/>
      <c r="IVQ5" s="339"/>
      <c r="IVR5" s="339"/>
      <c r="IVS5" s="339"/>
      <c r="IVT5" s="339"/>
      <c r="IVU5" s="339"/>
      <c r="IVV5" s="339"/>
      <c r="IVW5" s="339"/>
      <c r="IVX5" s="339"/>
      <c r="IVY5" s="339"/>
      <c r="IVZ5" s="339"/>
      <c r="IWA5" s="339"/>
      <c r="IWB5" s="339"/>
      <c r="IWC5" s="339"/>
      <c r="IWD5" s="339"/>
      <c r="IWE5" s="339"/>
      <c r="IWF5" s="339"/>
      <c r="IWG5" s="339"/>
      <c r="IWH5" s="339"/>
      <c r="IWI5" s="339"/>
      <c r="IWJ5" s="339"/>
      <c r="IWK5" s="339"/>
      <c r="IWL5" s="339"/>
      <c r="IWM5" s="339"/>
      <c r="IWN5" s="339"/>
      <c r="IWO5" s="339"/>
      <c r="IWP5" s="339"/>
      <c r="IWQ5" s="339"/>
      <c r="IWR5" s="339"/>
      <c r="IWS5" s="339"/>
      <c r="IWT5" s="339"/>
      <c r="IWU5" s="339"/>
      <c r="IWV5" s="339"/>
      <c r="IWW5" s="339"/>
      <c r="IWX5" s="339"/>
      <c r="IWY5" s="339"/>
      <c r="IWZ5" s="339"/>
      <c r="IXA5" s="339"/>
      <c r="IXB5" s="339"/>
      <c r="IXC5" s="339"/>
      <c r="IXD5" s="339"/>
      <c r="IXE5" s="339"/>
      <c r="IXF5" s="339"/>
      <c r="IXG5" s="339"/>
      <c r="IXH5" s="339"/>
      <c r="IXI5" s="339"/>
      <c r="IXJ5" s="339"/>
      <c r="IXK5" s="339"/>
      <c r="IXL5" s="339"/>
      <c r="IXM5" s="339"/>
      <c r="IXN5" s="339"/>
      <c r="IXO5" s="339"/>
      <c r="IXP5" s="339"/>
      <c r="IXQ5" s="339"/>
      <c r="IXR5" s="339"/>
      <c r="IXS5" s="339"/>
      <c r="IXT5" s="339"/>
      <c r="IXU5" s="339"/>
      <c r="IXV5" s="339"/>
      <c r="IXW5" s="339"/>
      <c r="IXX5" s="339"/>
      <c r="IXY5" s="339"/>
      <c r="IXZ5" s="339"/>
      <c r="IYA5" s="339"/>
      <c r="IYB5" s="339"/>
      <c r="IYC5" s="339"/>
      <c r="IYD5" s="339"/>
      <c r="IYE5" s="339"/>
      <c r="IYF5" s="339"/>
      <c r="IYG5" s="339"/>
      <c r="IYH5" s="339"/>
      <c r="IYI5" s="339"/>
      <c r="IYJ5" s="339"/>
      <c r="IYK5" s="339"/>
      <c r="IYL5" s="339"/>
      <c r="IYM5" s="339"/>
      <c r="IYN5" s="339"/>
      <c r="IYO5" s="339"/>
      <c r="IYP5" s="339"/>
      <c r="IYQ5" s="339"/>
      <c r="IYR5" s="339"/>
      <c r="IYS5" s="339"/>
      <c r="IYT5" s="339"/>
      <c r="IYU5" s="339"/>
      <c r="IYV5" s="339"/>
      <c r="IYW5" s="339"/>
      <c r="IYX5" s="339"/>
      <c r="IYY5" s="339"/>
      <c r="IYZ5" s="339"/>
      <c r="IZA5" s="339"/>
      <c r="IZB5" s="339"/>
      <c r="IZC5" s="339"/>
      <c r="IZD5" s="339"/>
      <c r="IZE5" s="339"/>
      <c r="IZF5" s="339"/>
      <c r="IZG5" s="339"/>
      <c r="IZH5" s="339"/>
      <c r="IZI5" s="339"/>
      <c r="IZJ5" s="339"/>
      <c r="IZK5" s="339"/>
      <c r="IZL5" s="339"/>
      <c r="IZM5" s="339"/>
      <c r="IZN5" s="339"/>
      <c r="IZO5" s="339"/>
      <c r="IZP5" s="339"/>
      <c r="IZQ5" s="339"/>
      <c r="IZR5" s="339"/>
      <c r="IZS5" s="339"/>
      <c r="IZT5" s="339"/>
      <c r="IZU5" s="339"/>
      <c r="IZV5" s="339"/>
      <c r="IZW5" s="339"/>
      <c r="IZX5" s="339"/>
      <c r="IZY5" s="339"/>
      <c r="IZZ5" s="339"/>
      <c r="JAA5" s="339"/>
      <c r="JAB5" s="339"/>
      <c r="JAC5" s="339"/>
      <c r="JAD5" s="339"/>
      <c r="JAE5" s="339"/>
      <c r="JAF5" s="339"/>
      <c r="JAG5" s="339"/>
      <c r="JAH5" s="339"/>
      <c r="JAI5" s="339"/>
      <c r="JAJ5" s="339"/>
      <c r="JAK5" s="339"/>
      <c r="JAL5" s="339"/>
      <c r="JAM5" s="339"/>
      <c r="JAN5" s="339"/>
      <c r="JAO5" s="339"/>
      <c r="JAP5" s="339"/>
      <c r="JAQ5" s="339"/>
      <c r="JAR5" s="339"/>
      <c r="JAS5" s="339"/>
      <c r="JAT5" s="339"/>
      <c r="JAU5" s="339"/>
      <c r="JAV5" s="339"/>
      <c r="JAW5" s="339"/>
      <c r="JAX5" s="339"/>
      <c r="JAY5" s="339"/>
      <c r="JAZ5" s="339"/>
      <c r="JBA5" s="339"/>
      <c r="JBB5" s="339"/>
      <c r="JBC5" s="339"/>
      <c r="JBD5" s="339"/>
      <c r="JBE5" s="339"/>
      <c r="JBF5" s="339"/>
      <c r="JBG5" s="339"/>
      <c r="JBH5" s="339"/>
      <c r="JBI5" s="339"/>
      <c r="JBJ5" s="339"/>
      <c r="JBK5" s="339"/>
      <c r="JBL5" s="339"/>
      <c r="JBM5" s="339"/>
      <c r="JBN5" s="339"/>
      <c r="JBO5" s="339"/>
      <c r="JBP5" s="339"/>
      <c r="JBQ5" s="339"/>
      <c r="JBR5" s="339"/>
      <c r="JBS5" s="339"/>
      <c r="JBT5" s="339"/>
      <c r="JBU5" s="339"/>
      <c r="JBV5" s="339"/>
      <c r="JBW5" s="339"/>
      <c r="JBX5" s="339"/>
      <c r="JBY5" s="339"/>
      <c r="JBZ5" s="339"/>
      <c r="JCA5" s="339"/>
      <c r="JCB5" s="339"/>
      <c r="JCC5" s="339"/>
      <c r="JCD5" s="339"/>
      <c r="JCE5" s="339"/>
      <c r="JCF5" s="339"/>
      <c r="JCG5" s="339"/>
      <c r="JCH5" s="339"/>
      <c r="JCI5" s="339"/>
      <c r="JCJ5" s="339"/>
      <c r="JCK5" s="339"/>
      <c r="JCL5" s="339"/>
      <c r="JCM5" s="339"/>
      <c r="JCN5" s="339"/>
      <c r="JCO5" s="339"/>
      <c r="JCP5" s="339"/>
      <c r="JCQ5" s="339"/>
      <c r="JCR5" s="339"/>
      <c r="JCS5" s="339"/>
      <c r="JCT5" s="339"/>
      <c r="JCU5" s="339"/>
      <c r="JCV5" s="339"/>
      <c r="JCW5" s="339"/>
      <c r="JCX5" s="339"/>
      <c r="JCY5" s="339"/>
      <c r="JCZ5" s="339"/>
      <c r="JDA5" s="339"/>
      <c r="JDB5" s="339"/>
      <c r="JDC5" s="339"/>
      <c r="JDD5" s="339"/>
      <c r="JDE5" s="339"/>
      <c r="JDF5" s="339"/>
      <c r="JDG5" s="339"/>
      <c r="JDH5" s="339"/>
      <c r="JDI5" s="339"/>
      <c r="JDJ5" s="339"/>
      <c r="JDK5" s="339"/>
      <c r="JDL5" s="339"/>
      <c r="JDM5" s="339"/>
      <c r="JDN5" s="339"/>
      <c r="JDO5" s="339"/>
      <c r="JDP5" s="339"/>
      <c r="JDQ5" s="339"/>
      <c r="JDR5" s="339"/>
      <c r="JDS5" s="339"/>
      <c r="JDT5" s="339"/>
      <c r="JDU5" s="339"/>
      <c r="JDV5" s="339"/>
      <c r="JDW5" s="339"/>
      <c r="JDX5" s="339"/>
      <c r="JDY5" s="339"/>
      <c r="JDZ5" s="339"/>
      <c r="JEA5" s="339"/>
      <c r="JEB5" s="339"/>
      <c r="JEC5" s="339"/>
      <c r="JED5" s="339"/>
      <c r="JEE5" s="339"/>
      <c r="JEF5" s="339"/>
      <c r="JEG5" s="339"/>
      <c r="JEH5" s="339"/>
      <c r="JEI5" s="339"/>
      <c r="JEJ5" s="339"/>
      <c r="JEK5" s="339"/>
      <c r="JEL5" s="339"/>
      <c r="JEM5" s="339"/>
      <c r="JEN5" s="339"/>
      <c r="JEO5" s="339"/>
      <c r="JEP5" s="339"/>
      <c r="JEQ5" s="339"/>
      <c r="JER5" s="339"/>
      <c r="JES5" s="339"/>
      <c r="JET5" s="339"/>
      <c r="JEU5" s="339"/>
      <c r="JEV5" s="339"/>
      <c r="JEW5" s="339"/>
      <c r="JEX5" s="339"/>
      <c r="JEY5" s="339"/>
      <c r="JEZ5" s="339"/>
      <c r="JFA5" s="339"/>
      <c r="JFB5" s="339"/>
      <c r="JFC5" s="339"/>
      <c r="JFD5" s="339"/>
      <c r="JFE5" s="339"/>
      <c r="JFF5" s="339"/>
      <c r="JFG5" s="339"/>
      <c r="JFH5" s="339"/>
      <c r="JFI5" s="339"/>
      <c r="JFJ5" s="339"/>
      <c r="JFK5" s="339"/>
      <c r="JFL5" s="339"/>
      <c r="JFM5" s="339"/>
      <c r="JFN5" s="339"/>
      <c r="JFO5" s="339"/>
      <c r="JFP5" s="339"/>
      <c r="JFQ5" s="339"/>
      <c r="JFR5" s="339"/>
      <c r="JFS5" s="339"/>
      <c r="JFT5" s="339"/>
      <c r="JFU5" s="339"/>
      <c r="JFV5" s="339"/>
      <c r="JFW5" s="339"/>
      <c r="JFX5" s="339"/>
      <c r="JFY5" s="339"/>
      <c r="JFZ5" s="339"/>
      <c r="JGA5" s="339"/>
      <c r="JGB5" s="339"/>
      <c r="JGC5" s="339"/>
      <c r="JGD5" s="339"/>
      <c r="JGE5" s="339"/>
      <c r="JGF5" s="339"/>
      <c r="JGG5" s="339"/>
      <c r="JGH5" s="339"/>
      <c r="JGI5" s="339"/>
      <c r="JGJ5" s="339"/>
      <c r="JGK5" s="339"/>
      <c r="JGL5" s="339"/>
      <c r="JGM5" s="339"/>
      <c r="JGN5" s="339"/>
      <c r="JGO5" s="339"/>
      <c r="JGP5" s="339"/>
      <c r="JGQ5" s="339"/>
      <c r="JGR5" s="339"/>
      <c r="JGS5" s="339"/>
      <c r="JGT5" s="339"/>
      <c r="JGU5" s="339"/>
      <c r="JGV5" s="339"/>
      <c r="JGW5" s="339"/>
      <c r="JGX5" s="339"/>
      <c r="JGY5" s="339"/>
      <c r="JGZ5" s="339"/>
      <c r="JHA5" s="339"/>
      <c r="JHB5" s="339"/>
      <c r="JHC5" s="339"/>
      <c r="JHD5" s="339"/>
      <c r="JHE5" s="339"/>
      <c r="JHF5" s="339"/>
      <c r="JHG5" s="339"/>
      <c r="JHH5" s="339"/>
      <c r="JHI5" s="339"/>
      <c r="JHJ5" s="339"/>
      <c r="JHK5" s="339"/>
      <c r="JHL5" s="339"/>
      <c r="JHM5" s="339"/>
      <c r="JHN5" s="339"/>
      <c r="JHO5" s="339"/>
      <c r="JHP5" s="339"/>
      <c r="JHQ5" s="339"/>
      <c r="JHR5" s="339"/>
      <c r="JHS5" s="339"/>
      <c r="JHT5" s="339"/>
      <c r="JHU5" s="339"/>
      <c r="JHV5" s="339"/>
      <c r="JHW5" s="339"/>
      <c r="JHX5" s="339"/>
      <c r="JHY5" s="339"/>
      <c r="JHZ5" s="339"/>
      <c r="JIA5" s="339"/>
      <c r="JIB5" s="339"/>
      <c r="JIC5" s="339"/>
      <c r="JID5" s="339"/>
      <c r="JIE5" s="339"/>
      <c r="JIF5" s="339"/>
      <c r="JIG5" s="339"/>
      <c r="JIH5" s="339"/>
      <c r="JII5" s="339"/>
      <c r="JIJ5" s="339"/>
      <c r="JIK5" s="339"/>
      <c r="JIL5" s="339"/>
      <c r="JIM5" s="339"/>
      <c r="JIN5" s="339"/>
      <c r="JIO5" s="339"/>
      <c r="JIP5" s="339"/>
      <c r="JIQ5" s="339"/>
      <c r="JIR5" s="339"/>
      <c r="JIS5" s="339"/>
      <c r="JIT5" s="339"/>
      <c r="JIU5" s="339"/>
      <c r="JIV5" s="339"/>
      <c r="JIW5" s="339"/>
      <c r="JIX5" s="339"/>
      <c r="JIY5" s="339"/>
      <c r="JIZ5" s="339"/>
      <c r="JJA5" s="339"/>
      <c r="JJB5" s="339"/>
      <c r="JJC5" s="339"/>
      <c r="JJD5" s="339"/>
      <c r="JJE5" s="339"/>
      <c r="JJF5" s="339"/>
      <c r="JJG5" s="339"/>
      <c r="JJH5" s="339"/>
      <c r="JJI5" s="339"/>
      <c r="JJJ5" s="339"/>
      <c r="JJK5" s="339"/>
      <c r="JJL5" s="339"/>
      <c r="JJM5" s="339"/>
      <c r="JJN5" s="339"/>
      <c r="JJO5" s="339"/>
      <c r="JJP5" s="339"/>
      <c r="JJQ5" s="339"/>
      <c r="JJR5" s="339"/>
      <c r="JJS5" s="339"/>
      <c r="JJT5" s="339"/>
      <c r="JJU5" s="339"/>
      <c r="JJV5" s="339"/>
      <c r="JJW5" s="339"/>
      <c r="JJX5" s="339"/>
      <c r="JJY5" s="339"/>
      <c r="JJZ5" s="339"/>
      <c r="JKA5" s="339"/>
      <c r="JKB5" s="339"/>
      <c r="JKC5" s="339"/>
      <c r="JKD5" s="339"/>
      <c r="JKE5" s="339"/>
      <c r="JKF5" s="339"/>
      <c r="JKG5" s="339"/>
      <c r="JKH5" s="339"/>
      <c r="JKI5" s="339"/>
      <c r="JKJ5" s="339"/>
      <c r="JKK5" s="339"/>
      <c r="JKL5" s="339"/>
      <c r="JKM5" s="339"/>
      <c r="JKN5" s="339"/>
      <c r="JKO5" s="339"/>
      <c r="JKP5" s="339"/>
      <c r="JKQ5" s="339"/>
      <c r="JKR5" s="339"/>
      <c r="JKS5" s="339"/>
      <c r="JKT5" s="339"/>
      <c r="JKU5" s="339"/>
      <c r="JKV5" s="339"/>
      <c r="JKW5" s="339"/>
      <c r="JKX5" s="339"/>
      <c r="JKY5" s="339"/>
      <c r="JKZ5" s="339"/>
      <c r="JLA5" s="339"/>
      <c r="JLB5" s="339"/>
      <c r="JLC5" s="339"/>
      <c r="JLD5" s="339"/>
      <c r="JLE5" s="339"/>
      <c r="JLF5" s="339"/>
      <c r="JLG5" s="339"/>
      <c r="JLH5" s="339"/>
      <c r="JLI5" s="339"/>
      <c r="JLJ5" s="339"/>
      <c r="JLK5" s="339"/>
      <c r="JLL5" s="339"/>
      <c r="JLM5" s="339"/>
      <c r="JLN5" s="339"/>
      <c r="JLO5" s="339"/>
      <c r="JLP5" s="339"/>
      <c r="JLQ5" s="339"/>
      <c r="JLR5" s="339"/>
      <c r="JLS5" s="339"/>
      <c r="JLT5" s="339"/>
      <c r="JLU5" s="339"/>
      <c r="JLV5" s="339"/>
      <c r="JLW5" s="339"/>
      <c r="JLX5" s="339"/>
      <c r="JLY5" s="339"/>
      <c r="JLZ5" s="339"/>
      <c r="JMA5" s="339"/>
      <c r="JMB5" s="339"/>
      <c r="JMC5" s="339"/>
      <c r="JMD5" s="339"/>
      <c r="JME5" s="339"/>
      <c r="JMF5" s="339"/>
      <c r="JMG5" s="339"/>
      <c r="JMH5" s="339"/>
      <c r="JMI5" s="339"/>
      <c r="JMJ5" s="339"/>
      <c r="JMK5" s="339"/>
      <c r="JML5" s="339"/>
      <c r="JMM5" s="339"/>
      <c r="JMN5" s="339"/>
      <c r="JMO5" s="339"/>
      <c r="JMP5" s="339"/>
      <c r="JMQ5" s="339"/>
      <c r="JMR5" s="339"/>
      <c r="JMS5" s="339"/>
      <c r="JMT5" s="339"/>
      <c r="JMU5" s="339"/>
      <c r="JMV5" s="339"/>
      <c r="JMW5" s="339"/>
      <c r="JMX5" s="339"/>
      <c r="JMY5" s="339"/>
      <c r="JMZ5" s="339"/>
      <c r="JNA5" s="339"/>
      <c r="JNB5" s="339"/>
      <c r="JNC5" s="339"/>
      <c r="JND5" s="339"/>
      <c r="JNE5" s="339"/>
      <c r="JNF5" s="339"/>
      <c r="JNG5" s="339"/>
      <c r="JNH5" s="339"/>
      <c r="JNI5" s="339"/>
      <c r="JNJ5" s="339"/>
      <c r="JNK5" s="339"/>
      <c r="JNL5" s="339"/>
      <c r="JNM5" s="339"/>
      <c r="JNN5" s="339"/>
      <c r="JNO5" s="339"/>
      <c r="JNP5" s="339"/>
      <c r="JNQ5" s="339"/>
      <c r="JNR5" s="339"/>
      <c r="JNS5" s="339"/>
      <c r="JNT5" s="339"/>
      <c r="JNU5" s="339"/>
      <c r="JNV5" s="339"/>
      <c r="JNW5" s="339"/>
      <c r="JNX5" s="339"/>
      <c r="JNY5" s="339"/>
      <c r="JNZ5" s="339"/>
      <c r="JOA5" s="339"/>
      <c r="JOB5" s="339"/>
      <c r="JOC5" s="339"/>
      <c r="JOD5" s="339"/>
      <c r="JOE5" s="339"/>
      <c r="JOF5" s="339"/>
      <c r="JOG5" s="339"/>
      <c r="JOH5" s="339"/>
      <c r="JOI5" s="339"/>
      <c r="JOJ5" s="339"/>
      <c r="JOK5" s="339"/>
      <c r="JOL5" s="339"/>
      <c r="JOM5" s="339"/>
      <c r="JON5" s="339"/>
      <c r="JOO5" s="339"/>
      <c r="JOP5" s="339"/>
      <c r="JOQ5" s="339"/>
      <c r="JOR5" s="339"/>
      <c r="JOS5" s="339"/>
      <c r="JOT5" s="339"/>
      <c r="JOU5" s="339"/>
      <c r="JOV5" s="339"/>
      <c r="JOW5" s="339"/>
      <c r="JOX5" s="339"/>
      <c r="JOY5" s="339"/>
      <c r="JOZ5" s="339"/>
      <c r="JPA5" s="339"/>
      <c r="JPB5" s="339"/>
      <c r="JPC5" s="339"/>
      <c r="JPD5" s="339"/>
      <c r="JPE5" s="339"/>
      <c r="JPF5" s="339"/>
      <c r="JPG5" s="339"/>
      <c r="JPH5" s="339"/>
      <c r="JPI5" s="339"/>
      <c r="JPJ5" s="339"/>
      <c r="JPK5" s="339"/>
      <c r="JPL5" s="339"/>
      <c r="JPM5" s="339"/>
      <c r="JPN5" s="339"/>
      <c r="JPO5" s="339"/>
      <c r="JPP5" s="339"/>
      <c r="JPQ5" s="339"/>
      <c r="JPR5" s="339"/>
      <c r="JPS5" s="339"/>
      <c r="JPT5" s="339"/>
      <c r="JPU5" s="339"/>
      <c r="JPV5" s="339"/>
      <c r="JPW5" s="339"/>
      <c r="JPX5" s="339"/>
      <c r="JPY5" s="339"/>
      <c r="JPZ5" s="339"/>
      <c r="JQA5" s="339"/>
      <c r="JQB5" s="339"/>
      <c r="JQC5" s="339"/>
      <c r="JQD5" s="339"/>
      <c r="JQE5" s="339"/>
      <c r="JQF5" s="339"/>
      <c r="JQG5" s="339"/>
      <c r="JQH5" s="339"/>
      <c r="JQI5" s="339"/>
      <c r="JQJ5" s="339"/>
      <c r="JQK5" s="339"/>
      <c r="JQL5" s="339"/>
      <c r="JQM5" s="339"/>
      <c r="JQN5" s="339"/>
      <c r="JQO5" s="339"/>
      <c r="JQP5" s="339"/>
      <c r="JQQ5" s="339"/>
      <c r="JQR5" s="339"/>
      <c r="JQS5" s="339"/>
      <c r="JQT5" s="339"/>
      <c r="JQU5" s="339"/>
      <c r="JQV5" s="339"/>
      <c r="JQW5" s="339"/>
      <c r="JQX5" s="339"/>
      <c r="JQY5" s="339"/>
      <c r="JQZ5" s="339"/>
      <c r="JRA5" s="339"/>
      <c r="JRB5" s="339"/>
      <c r="JRC5" s="339"/>
      <c r="JRD5" s="339"/>
      <c r="JRE5" s="339"/>
      <c r="JRF5" s="339"/>
      <c r="JRG5" s="339"/>
      <c r="JRH5" s="339"/>
      <c r="JRI5" s="339"/>
      <c r="JRJ5" s="339"/>
      <c r="JRK5" s="339"/>
      <c r="JRL5" s="339"/>
      <c r="JRM5" s="339"/>
      <c r="JRN5" s="339"/>
      <c r="JRO5" s="339"/>
      <c r="JRP5" s="339"/>
      <c r="JRQ5" s="339"/>
      <c r="JRR5" s="339"/>
      <c r="JRS5" s="339"/>
      <c r="JRT5" s="339"/>
      <c r="JRU5" s="339"/>
      <c r="JRV5" s="339"/>
      <c r="JRW5" s="339"/>
      <c r="JRX5" s="339"/>
      <c r="JRY5" s="339"/>
      <c r="JRZ5" s="339"/>
      <c r="JSA5" s="339"/>
      <c r="JSB5" s="339"/>
      <c r="JSC5" s="339"/>
      <c r="JSD5" s="339"/>
      <c r="JSE5" s="339"/>
      <c r="JSF5" s="339"/>
      <c r="JSG5" s="339"/>
      <c r="JSH5" s="339"/>
      <c r="JSI5" s="339"/>
      <c r="JSJ5" s="339"/>
      <c r="JSK5" s="339"/>
      <c r="JSL5" s="339"/>
      <c r="JSM5" s="339"/>
      <c r="JSN5" s="339"/>
      <c r="JSO5" s="339"/>
      <c r="JSP5" s="339"/>
      <c r="JSQ5" s="339"/>
      <c r="JSR5" s="339"/>
      <c r="JSS5" s="339"/>
      <c r="JST5" s="339"/>
      <c r="JSU5" s="339"/>
      <c r="JSV5" s="339"/>
      <c r="JSW5" s="339"/>
      <c r="JSX5" s="339"/>
      <c r="JSY5" s="339"/>
      <c r="JSZ5" s="339"/>
      <c r="JTA5" s="339"/>
      <c r="JTB5" s="339"/>
      <c r="JTC5" s="339"/>
      <c r="JTD5" s="339"/>
      <c r="JTE5" s="339"/>
      <c r="JTF5" s="339"/>
      <c r="JTG5" s="339"/>
      <c r="JTH5" s="339"/>
      <c r="JTI5" s="339"/>
      <c r="JTJ5" s="339"/>
      <c r="JTK5" s="339"/>
      <c r="JTL5" s="339"/>
      <c r="JTM5" s="339"/>
      <c r="JTN5" s="339"/>
      <c r="JTO5" s="339"/>
      <c r="JTP5" s="339"/>
      <c r="JTQ5" s="339"/>
      <c r="JTR5" s="339"/>
      <c r="JTS5" s="339"/>
      <c r="JTT5" s="339"/>
      <c r="JTU5" s="339"/>
      <c r="JTV5" s="339"/>
      <c r="JTW5" s="339"/>
      <c r="JTX5" s="339"/>
      <c r="JTY5" s="339"/>
      <c r="JTZ5" s="339"/>
      <c r="JUA5" s="339"/>
      <c r="JUB5" s="339"/>
      <c r="JUC5" s="339"/>
      <c r="JUD5" s="339"/>
      <c r="JUE5" s="339"/>
      <c r="JUF5" s="339"/>
      <c r="JUG5" s="339"/>
      <c r="JUH5" s="339"/>
      <c r="JUI5" s="339"/>
      <c r="JUJ5" s="339"/>
      <c r="JUK5" s="339"/>
      <c r="JUL5" s="339"/>
      <c r="JUM5" s="339"/>
      <c r="JUN5" s="339"/>
      <c r="JUO5" s="339"/>
      <c r="JUP5" s="339"/>
      <c r="JUQ5" s="339"/>
      <c r="JUR5" s="339"/>
      <c r="JUS5" s="339"/>
      <c r="JUT5" s="339"/>
      <c r="JUU5" s="339"/>
      <c r="JUV5" s="339"/>
      <c r="JUW5" s="339"/>
      <c r="JUX5" s="339"/>
      <c r="JUY5" s="339"/>
      <c r="JUZ5" s="339"/>
      <c r="JVA5" s="339"/>
      <c r="JVB5" s="339"/>
      <c r="JVC5" s="339"/>
      <c r="JVD5" s="339"/>
      <c r="JVE5" s="339"/>
      <c r="JVF5" s="339"/>
      <c r="JVG5" s="339"/>
      <c r="JVH5" s="339"/>
      <c r="JVI5" s="339"/>
      <c r="JVJ5" s="339"/>
      <c r="JVK5" s="339"/>
      <c r="JVL5" s="339"/>
      <c r="JVM5" s="339"/>
      <c r="JVN5" s="339"/>
      <c r="JVO5" s="339"/>
      <c r="JVP5" s="339"/>
      <c r="JVQ5" s="339"/>
      <c r="JVR5" s="339"/>
      <c r="JVS5" s="339"/>
      <c r="JVT5" s="339"/>
      <c r="JVU5" s="339"/>
      <c r="JVV5" s="339"/>
      <c r="JVW5" s="339"/>
      <c r="JVX5" s="339"/>
      <c r="JVY5" s="339"/>
      <c r="JVZ5" s="339"/>
      <c r="JWA5" s="339"/>
      <c r="JWB5" s="339"/>
      <c r="JWC5" s="339"/>
      <c r="JWD5" s="339"/>
      <c r="JWE5" s="339"/>
      <c r="JWF5" s="339"/>
      <c r="JWG5" s="339"/>
      <c r="JWH5" s="339"/>
      <c r="JWI5" s="339"/>
      <c r="JWJ5" s="339"/>
      <c r="JWK5" s="339"/>
      <c r="JWL5" s="339"/>
      <c r="JWM5" s="339"/>
      <c r="JWN5" s="339"/>
      <c r="JWO5" s="339"/>
      <c r="JWP5" s="339"/>
      <c r="JWQ5" s="339"/>
      <c r="JWR5" s="339"/>
      <c r="JWS5" s="339"/>
      <c r="JWT5" s="339"/>
      <c r="JWU5" s="339"/>
      <c r="JWV5" s="339"/>
      <c r="JWW5" s="339"/>
      <c r="JWX5" s="339"/>
      <c r="JWY5" s="339"/>
      <c r="JWZ5" s="339"/>
      <c r="JXA5" s="339"/>
      <c r="JXB5" s="339"/>
      <c r="JXC5" s="339"/>
      <c r="JXD5" s="339"/>
      <c r="JXE5" s="339"/>
      <c r="JXF5" s="339"/>
      <c r="JXG5" s="339"/>
      <c r="JXH5" s="339"/>
      <c r="JXI5" s="339"/>
      <c r="JXJ5" s="339"/>
      <c r="JXK5" s="339"/>
      <c r="JXL5" s="339"/>
      <c r="JXM5" s="339"/>
      <c r="JXN5" s="339"/>
      <c r="JXO5" s="339"/>
      <c r="JXP5" s="339"/>
      <c r="JXQ5" s="339"/>
      <c r="JXR5" s="339"/>
      <c r="JXS5" s="339"/>
      <c r="JXT5" s="339"/>
      <c r="JXU5" s="339"/>
      <c r="JXV5" s="339"/>
      <c r="JXW5" s="339"/>
      <c r="JXX5" s="339"/>
      <c r="JXY5" s="339"/>
      <c r="JXZ5" s="339"/>
      <c r="JYA5" s="339"/>
      <c r="JYB5" s="339"/>
      <c r="JYC5" s="339"/>
      <c r="JYD5" s="339"/>
      <c r="JYE5" s="339"/>
      <c r="JYF5" s="339"/>
      <c r="JYG5" s="339"/>
      <c r="JYH5" s="339"/>
      <c r="JYI5" s="339"/>
      <c r="JYJ5" s="339"/>
      <c r="JYK5" s="339"/>
      <c r="JYL5" s="339"/>
      <c r="JYM5" s="339"/>
      <c r="JYN5" s="339"/>
      <c r="JYO5" s="339"/>
      <c r="JYP5" s="339"/>
      <c r="JYQ5" s="339"/>
      <c r="JYR5" s="339"/>
      <c r="JYS5" s="339"/>
      <c r="JYT5" s="339"/>
      <c r="JYU5" s="339"/>
      <c r="JYV5" s="339"/>
      <c r="JYW5" s="339"/>
      <c r="JYX5" s="339"/>
      <c r="JYY5" s="339"/>
      <c r="JYZ5" s="339"/>
      <c r="JZA5" s="339"/>
      <c r="JZB5" s="339"/>
      <c r="JZC5" s="339"/>
      <c r="JZD5" s="339"/>
      <c r="JZE5" s="339"/>
      <c r="JZF5" s="339"/>
      <c r="JZG5" s="339"/>
      <c r="JZH5" s="339"/>
      <c r="JZI5" s="339"/>
      <c r="JZJ5" s="339"/>
      <c r="JZK5" s="339"/>
      <c r="JZL5" s="339"/>
      <c r="JZM5" s="339"/>
      <c r="JZN5" s="339"/>
      <c r="JZO5" s="339"/>
      <c r="JZP5" s="339"/>
      <c r="JZQ5" s="339"/>
      <c r="JZR5" s="339"/>
      <c r="JZS5" s="339"/>
      <c r="JZT5" s="339"/>
      <c r="JZU5" s="339"/>
      <c r="JZV5" s="339"/>
      <c r="JZW5" s="339"/>
      <c r="JZX5" s="339"/>
      <c r="JZY5" s="339"/>
      <c r="JZZ5" s="339"/>
      <c r="KAA5" s="339"/>
      <c r="KAB5" s="339"/>
      <c r="KAC5" s="339"/>
      <c r="KAD5" s="339"/>
      <c r="KAE5" s="339"/>
      <c r="KAF5" s="339"/>
      <c r="KAG5" s="339"/>
      <c r="KAH5" s="339"/>
      <c r="KAI5" s="339"/>
      <c r="KAJ5" s="339"/>
      <c r="KAK5" s="339"/>
      <c r="KAL5" s="339"/>
      <c r="KAM5" s="339"/>
      <c r="KAN5" s="339"/>
      <c r="KAO5" s="339"/>
      <c r="KAP5" s="339"/>
      <c r="KAQ5" s="339"/>
      <c r="KAR5" s="339"/>
      <c r="KAS5" s="339"/>
      <c r="KAT5" s="339"/>
      <c r="KAU5" s="339"/>
      <c r="KAV5" s="339"/>
      <c r="KAW5" s="339"/>
      <c r="KAX5" s="339"/>
      <c r="KAY5" s="339"/>
      <c r="KAZ5" s="339"/>
      <c r="KBA5" s="339"/>
      <c r="KBB5" s="339"/>
      <c r="KBC5" s="339"/>
      <c r="KBD5" s="339"/>
      <c r="KBE5" s="339"/>
      <c r="KBF5" s="339"/>
      <c r="KBG5" s="339"/>
      <c r="KBH5" s="339"/>
      <c r="KBI5" s="339"/>
      <c r="KBJ5" s="339"/>
      <c r="KBK5" s="339"/>
      <c r="KBL5" s="339"/>
      <c r="KBM5" s="339"/>
      <c r="KBN5" s="339"/>
      <c r="KBO5" s="339"/>
      <c r="KBP5" s="339"/>
      <c r="KBQ5" s="339"/>
      <c r="KBR5" s="339"/>
      <c r="KBS5" s="339"/>
      <c r="KBT5" s="339"/>
      <c r="KBU5" s="339"/>
      <c r="KBV5" s="339"/>
      <c r="KBW5" s="339"/>
      <c r="KBX5" s="339"/>
      <c r="KBY5" s="339"/>
      <c r="KBZ5" s="339"/>
      <c r="KCA5" s="339"/>
      <c r="KCB5" s="339"/>
      <c r="KCC5" s="339"/>
      <c r="KCD5" s="339"/>
      <c r="KCE5" s="339"/>
      <c r="KCF5" s="339"/>
      <c r="KCG5" s="339"/>
      <c r="KCH5" s="339"/>
      <c r="KCI5" s="339"/>
      <c r="KCJ5" s="339"/>
      <c r="KCK5" s="339"/>
      <c r="KCL5" s="339"/>
      <c r="KCM5" s="339"/>
      <c r="KCN5" s="339"/>
      <c r="KCO5" s="339"/>
      <c r="KCP5" s="339"/>
      <c r="KCQ5" s="339"/>
      <c r="KCR5" s="339"/>
      <c r="KCS5" s="339"/>
      <c r="KCT5" s="339"/>
      <c r="KCU5" s="339"/>
      <c r="KCV5" s="339"/>
      <c r="KCW5" s="339"/>
      <c r="KCX5" s="339"/>
      <c r="KCY5" s="339"/>
      <c r="KCZ5" s="339"/>
      <c r="KDA5" s="339"/>
      <c r="KDB5" s="339"/>
      <c r="KDC5" s="339"/>
      <c r="KDD5" s="339"/>
      <c r="KDE5" s="339"/>
      <c r="KDF5" s="339"/>
      <c r="KDG5" s="339"/>
      <c r="KDH5" s="339"/>
      <c r="KDI5" s="339"/>
      <c r="KDJ5" s="339"/>
      <c r="KDK5" s="339"/>
      <c r="KDL5" s="339"/>
      <c r="KDM5" s="339"/>
      <c r="KDN5" s="339"/>
      <c r="KDO5" s="339"/>
      <c r="KDP5" s="339"/>
      <c r="KDQ5" s="339"/>
      <c r="KDR5" s="339"/>
      <c r="KDS5" s="339"/>
      <c r="KDT5" s="339"/>
      <c r="KDU5" s="339"/>
      <c r="KDV5" s="339"/>
      <c r="KDW5" s="339"/>
      <c r="KDX5" s="339"/>
      <c r="KDY5" s="339"/>
      <c r="KDZ5" s="339"/>
      <c r="KEA5" s="339"/>
      <c r="KEB5" s="339"/>
      <c r="KEC5" s="339"/>
      <c r="KED5" s="339"/>
      <c r="KEE5" s="339"/>
      <c r="KEF5" s="339"/>
      <c r="KEG5" s="339"/>
      <c r="KEH5" s="339"/>
      <c r="KEI5" s="339"/>
      <c r="KEJ5" s="339"/>
      <c r="KEK5" s="339"/>
      <c r="KEL5" s="339"/>
      <c r="KEM5" s="339"/>
      <c r="KEN5" s="339"/>
      <c r="KEO5" s="339"/>
      <c r="KEP5" s="339"/>
      <c r="KEQ5" s="339"/>
      <c r="KER5" s="339"/>
      <c r="KES5" s="339"/>
      <c r="KET5" s="339"/>
      <c r="KEU5" s="339"/>
      <c r="KEV5" s="339"/>
      <c r="KEW5" s="339"/>
      <c r="KEX5" s="339"/>
      <c r="KEY5" s="339"/>
      <c r="KEZ5" s="339"/>
      <c r="KFA5" s="339"/>
      <c r="KFB5" s="339"/>
      <c r="KFC5" s="339"/>
      <c r="KFD5" s="339"/>
      <c r="KFE5" s="339"/>
      <c r="KFF5" s="339"/>
      <c r="KFG5" s="339"/>
      <c r="KFH5" s="339"/>
      <c r="KFI5" s="339"/>
      <c r="KFJ5" s="339"/>
      <c r="KFK5" s="339"/>
      <c r="KFL5" s="339"/>
      <c r="KFM5" s="339"/>
      <c r="KFN5" s="339"/>
      <c r="KFO5" s="339"/>
      <c r="KFP5" s="339"/>
      <c r="KFQ5" s="339"/>
      <c r="KFR5" s="339"/>
      <c r="KFS5" s="339"/>
      <c r="KFT5" s="339"/>
      <c r="KFU5" s="339"/>
      <c r="KFV5" s="339"/>
      <c r="KFW5" s="339"/>
      <c r="KFX5" s="339"/>
      <c r="KFY5" s="339"/>
      <c r="KFZ5" s="339"/>
      <c r="KGA5" s="339"/>
      <c r="KGB5" s="339"/>
      <c r="KGC5" s="339"/>
      <c r="KGD5" s="339"/>
      <c r="KGE5" s="339"/>
      <c r="KGF5" s="339"/>
      <c r="KGG5" s="339"/>
      <c r="KGH5" s="339"/>
      <c r="KGI5" s="339"/>
      <c r="KGJ5" s="339"/>
      <c r="KGK5" s="339"/>
      <c r="KGL5" s="339"/>
      <c r="KGM5" s="339"/>
      <c r="KGN5" s="339"/>
      <c r="KGO5" s="339"/>
      <c r="KGP5" s="339"/>
      <c r="KGQ5" s="339"/>
      <c r="KGR5" s="339"/>
      <c r="KGS5" s="339"/>
      <c r="KGT5" s="339"/>
      <c r="KGU5" s="339"/>
      <c r="KGV5" s="339"/>
      <c r="KGW5" s="339"/>
      <c r="KGX5" s="339"/>
      <c r="KGY5" s="339"/>
      <c r="KGZ5" s="339"/>
      <c r="KHA5" s="339"/>
      <c r="KHB5" s="339"/>
      <c r="KHC5" s="339"/>
      <c r="KHD5" s="339"/>
      <c r="KHE5" s="339"/>
      <c r="KHF5" s="339"/>
      <c r="KHG5" s="339"/>
      <c r="KHH5" s="339"/>
      <c r="KHI5" s="339"/>
      <c r="KHJ5" s="339"/>
      <c r="KHK5" s="339"/>
      <c r="KHL5" s="339"/>
      <c r="KHM5" s="339"/>
      <c r="KHN5" s="339"/>
      <c r="KHO5" s="339"/>
      <c r="KHP5" s="339"/>
      <c r="KHQ5" s="339"/>
      <c r="KHR5" s="339"/>
      <c r="KHS5" s="339"/>
      <c r="KHT5" s="339"/>
      <c r="KHU5" s="339"/>
      <c r="KHV5" s="339"/>
      <c r="KHW5" s="339"/>
      <c r="KHX5" s="339"/>
      <c r="KHY5" s="339"/>
      <c r="KHZ5" s="339"/>
      <c r="KIA5" s="339"/>
      <c r="KIB5" s="339"/>
      <c r="KIC5" s="339"/>
      <c r="KID5" s="339"/>
      <c r="KIE5" s="339"/>
      <c r="KIF5" s="339"/>
      <c r="KIG5" s="339"/>
      <c r="KIH5" s="339"/>
      <c r="KII5" s="339"/>
      <c r="KIJ5" s="339"/>
      <c r="KIK5" s="339"/>
      <c r="KIL5" s="339"/>
      <c r="KIM5" s="339"/>
      <c r="KIN5" s="339"/>
      <c r="KIO5" s="339"/>
      <c r="KIP5" s="339"/>
      <c r="KIQ5" s="339"/>
      <c r="KIR5" s="339"/>
      <c r="KIS5" s="339"/>
      <c r="KIT5" s="339"/>
      <c r="KIU5" s="339"/>
      <c r="KIV5" s="339"/>
      <c r="KIW5" s="339"/>
      <c r="KIX5" s="339"/>
      <c r="KIY5" s="339"/>
      <c r="KIZ5" s="339"/>
      <c r="KJA5" s="339"/>
      <c r="KJB5" s="339"/>
      <c r="KJC5" s="339"/>
      <c r="KJD5" s="339"/>
      <c r="KJE5" s="339"/>
      <c r="KJF5" s="339"/>
      <c r="KJG5" s="339"/>
      <c r="KJH5" s="339"/>
      <c r="KJI5" s="339"/>
      <c r="KJJ5" s="339"/>
      <c r="KJK5" s="339"/>
      <c r="KJL5" s="339"/>
      <c r="KJM5" s="339"/>
      <c r="KJN5" s="339"/>
      <c r="KJO5" s="339"/>
      <c r="KJP5" s="339"/>
      <c r="KJQ5" s="339"/>
      <c r="KJR5" s="339"/>
      <c r="KJS5" s="339"/>
      <c r="KJT5" s="339"/>
      <c r="KJU5" s="339"/>
      <c r="KJV5" s="339"/>
      <c r="KJW5" s="339"/>
      <c r="KJX5" s="339"/>
      <c r="KJY5" s="339"/>
      <c r="KJZ5" s="339"/>
      <c r="KKA5" s="339"/>
      <c r="KKB5" s="339"/>
      <c r="KKC5" s="339"/>
      <c r="KKD5" s="339"/>
      <c r="KKE5" s="339"/>
      <c r="KKF5" s="339"/>
      <c r="KKG5" s="339"/>
      <c r="KKH5" s="339"/>
      <c r="KKI5" s="339"/>
      <c r="KKJ5" s="339"/>
      <c r="KKK5" s="339"/>
      <c r="KKL5" s="339"/>
      <c r="KKM5" s="339"/>
      <c r="KKN5" s="339"/>
      <c r="KKO5" s="339"/>
      <c r="KKP5" s="339"/>
      <c r="KKQ5" s="339"/>
      <c r="KKR5" s="339"/>
      <c r="KKS5" s="339"/>
      <c r="KKT5" s="339"/>
      <c r="KKU5" s="339"/>
      <c r="KKV5" s="339"/>
      <c r="KKW5" s="339"/>
      <c r="KKX5" s="339"/>
      <c r="KKY5" s="339"/>
      <c r="KKZ5" s="339"/>
      <c r="KLA5" s="339"/>
      <c r="KLB5" s="339"/>
      <c r="KLC5" s="339"/>
      <c r="KLD5" s="339"/>
      <c r="KLE5" s="339"/>
      <c r="KLF5" s="339"/>
      <c r="KLG5" s="339"/>
      <c r="KLH5" s="339"/>
      <c r="KLI5" s="339"/>
      <c r="KLJ5" s="339"/>
      <c r="KLK5" s="339"/>
      <c r="KLL5" s="339"/>
      <c r="KLM5" s="339"/>
      <c r="KLN5" s="339"/>
      <c r="KLO5" s="339"/>
      <c r="KLP5" s="339"/>
      <c r="KLQ5" s="339"/>
      <c r="KLR5" s="339"/>
      <c r="KLS5" s="339"/>
      <c r="KLT5" s="339"/>
      <c r="KLU5" s="339"/>
      <c r="KLV5" s="339"/>
      <c r="KLW5" s="339"/>
      <c r="KLX5" s="339"/>
      <c r="KLY5" s="339"/>
      <c r="KLZ5" s="339"/>
      <c r="KMA5" s="339"/>
      <c r="KMB5" s="339"/>
      <c r="KMC5" s="339"/>
      <c r="KMD5" s="339"/>
      <c r="KME5" s="339"/>
      <c r="KMF5" s="339"/>
      <c r="KMG5" s="339"/>
      <c r="KMH5" s="339"/>
      <c r="KMI5" s="339"/>
      <c r="KMJ5" s="339"/>
      <c r="KMK5" s="339"/>
      <c r="KML5" s="339"/>
      <c r="KMM5" s="339"/>
      <c r="KMN5" s="339"/>
      <c r="KMO5" s="339"/>
      <c r="KMP5" s="339"/>
      <c r="KMQ5" s="339"/>
      <c r="KMR5" s="339"/>
      <c r="KMS5" s="339"/>
      <c r="KMT5" s="339"/>
      <c r="KMU5" s="339"/>
      <c r="KMV5" s="339"/>
      <c r="KMW5" s="339"/>
      <c r="KMX5" s="339"/>
      <c r="KMY5" s="339"/>
      <c r="KMZ5" s="339"/>
      <c r="KNA5" s="339"/>
      <c r="KNB5" s="339"/>
      <c r="KNC5" s="339"/>
      <c r="KND5" s="339"/>
      <c r="KNE5" s="339"/>
      <c r="KNF5" s="339"/>
      <c r="KNG5" s="339"/>
      <c r="KNH5" s="339"/>
      <c r="KNI5" s="339"/>
      <c r="KNJ5" s="339"/>
      <c r="KNK5" s="339"/>
      <c r="KNL5" s="339"/>
      <c r="KNM5" s="339"/>
      <c r="KNN5" s="339"/>
      <c r="KNO5" s="339"/>
      <c r="KNP5" s="339"/>
      <c r="KNQ5" s="339"/>
      <c r="KNR5" s="339"/>
      <c r="KNS5" s="339"/>
      <c r="KNT5" s="339"/>
      <c r="KNU5" s="339"/>
      <c r="KNV5" s="339"/>
      <c r="KNW5" s="339"/>
      <c r="KNX5" s="339"/>
      <c r="KNY5" s="339"/>
      <c r="KNZ5" s="339"/>
      <c r="KOA5" s="339"/>
      <c r="KOB5" s="339"/>
      <c r="KOC5" s="339"/>
      <c r="KOD5" s="339"/>
      <c r="KOE5" s="339"/>
      <c r="KOF5" s="339"/>
      <c r="KOG5" s="339"/>
      <c r="KOH5" s="339"/>
      <c r="KOI5" s="339"/>
      <c r="KOJ5" s="339"/>
      <c r="KOK5" s="339"/>
      <c r="KOL5" s="339"/>
      <c r="KOM5" s="339"/>
      <c r="KON5" s="339"/>
      <c r="KOO5" s="339"/>
      <c r="KOP5" s="339"/>
      <c r="KOQ5" s="339"/>
      <c r="KOR5" s="339"/>
      <c r="KOS5" s="339"/>
      <c r="KOT5" s="339"/>
      <c r="KOU5" s="339"/>
      <c r="KOV5" s="339"/>
      <c r="KOW5" s="339"/>
      <c r="KOX5" s="339"/>
      <c r="KOY5" s="339"/>
      <c r="KOZ5" s="339"/>
      <c r="KPA5" s="339"/>
      <c r="KPB5" s="339"/>
      <c r="KPC5" s="339"/>
      <c r="KPD5" s="339"/>
      <c r="KPE5" s="339"/>
      <c r="KPF5" s="339"/>
      <c r="KPG5" s="339"/>
      <c r="KPH5" s="339"/>
      <c r="KPI5" s="339"/>
      <c r="KPJ5" s="339"/>
      <c r="KPK5" s="339"/>
      <c r="KPL5" s="339"/>
      <c r="KPM5" s="339"/>
      <c r="KPN5" s="339"/>
      <c r="KPO5" s="339"/>
      <c r="KPP5" s="339"/>
      <c r="KPQ5" s="339"/>
      <c r="KPR5" s="339"/>
      <c r="KPS5" s="339"/>
      <c r="KPT5" s="339"/>
      <c r="KPU5" s="339"/>
      <c r="KPV5" s="339"/>
      <c r="KPW5" s="339"/>
      <c r="KPX5" s="339"/>
      <c r="KPY5" s="339"/>
      <c r="KPZ5" s="339"/>
      <c r="KQA5" s="339"/>
      <c r="KQB5" s="339"/>
      <c r="KQC5" s="339"/>
      <c r="KQD5" s="339"/>
      <c r="KQE5" s="339"/>
      <c r="KQF5" s="339"/>
      <c r="KQG5" s="339"/>
      <c r="KQH5" s="339"/>
      <c r="KQI5" s="339"/>
      <c r="KQJ5" s="339"/>
      <c r="KQK5" s="339"/>
      <c r="KQL5" s="339"/>
      <c r="KQM5" s="339"/>
      <c r="KQN5" s="339"/>
      <c r="KQO5" s="339"/>
      <c r="KQP5" s="339"/>
      <c r="KQQ5" s="339"/>
      <c r="KQR5" s="339"/>
      <c r="KQS5" s="339"/>
      <c r="KQT5" s="339"/>
      <c r="KQU5" s="339"/>
      <c r="KQV5" s="339"/>
      <c r="KQW5" s="339"/>
      <c r="KQX5" s="339"/>
      <c r="KQY5" s="339"/>
      <c r="KQZ5" s="339"/>
      <c r="KRA5" s="339"/>
      <c r="KRB5" s="339"/>
      <c r="KRC5" s="339"/>
      <c r="KRD5" s="339"/>
      <c r="KRE5" s="339"/>
      <c r="KRF5" s="339"/>
      <c r="KRG5" s="339"/>
      <c r="KRH5" s="339"/>
      <c r="KRI5" s="339"/>
      <c r="KRJ5" s="339"/>
      <c r="KRK5" s="339"/>
      <c r="KRL5" s="339"/>
      <c r="KRM5" s="339"/>
      <c r="KRN5" s="339"/>
      <c r="KRO5" s="339"/>
      <c r="KRP5" s="339"/>
      <c r="KRQ5" s="339"/>
      <c r="KRR5" s="339"/>
      <c r="KRS5" s="339"/>
      <c r="KRT5" s="339"/>
      <c r="KRU5" s="339"/>
      <c r="KRV5" s="339"/>
      <c r="KRW5" s="339"/>
      <c r="KRX5" s="339"/>
      <c r="KRY5" s="339"/>
      <c r="KRZ5" s="339"/>
      <c r="KSA5" s="339"/>
      <c r="KSB5" s="339"/>
      <c r="KSC5" s="339"/>
      <c r="KSD5" s="339"/>
      <c r="KSE5" s="339"/>
      <c r="KSF5" s="339"/>
      <c r="KSG5" s="339"/>
      <c r="KSH5" s="339"/>
      <c r="KSI5" s="339"/>
      <c r="KSJ5" s="339"/>
      <c r="KSK5" s="339"/>
      <c r="KSL5" s="339"/>
      <c r="KSM5" s="339"/>
      <c r="KSN5" s="339"/>
      <c r="KSO5" s="339"/>
      <c r="KSP5" s="339"/>
      <c r="KSQ5" s="339"/>
      <c r="KSR5" s="339"/>
      <c r="KSS5" s="339"/>
      <c r="KST5" s="339"/>
      <c r="KSU5" s="339"/>
      <c r="KSV5" s="339"/>
      <c r="KSW5" s="339"/>
      <c r="KSX5" s="339"/>
      <c r="KSY5" s="339"/>
      <c r="KSZ5" s="339"/>
      <c r="KTA5" s="339"/>
      <c r="KTB5" s="339"/>
      <c r="KTC5" s="339"/>
      <c r="KTD5" s="339"/>
      <c r="KTE5" s="339"/>
      <c r="KTF5" s="339"/>
      <c r="KTG5" s="339"/>
      <c r="KTH5" s="339"/>
      <c r="KTI5" s="339"/>
      <c r="KTJ5" s="339"/>
      <c r="KTK5" s="339"/>
      <c r="KTL5" s="339"/>
      <c r="KTM5" s="339"/>
      <c r="KTN5" s="339"/>
      <c r="KTO5" s="339"/>
      <c r="KTP5" s="339"/>
      <c r="KTQ5" s="339"/>
      <c r="KTR5" s="339"/>
      <c r="KTS5" s="339"/>
      <c r="KTT5" s="339"/>
      <c r="KTU5" s="339"/>
      <c r="KTV5" s="339"/>
      <c r="KTW5" s="339"/>
      <c r="KTX5" s="339"/>
      <c r="KTY5" s="339"/>
      <c r="KTZ5" s="339"/>
      <c r="KUA5" s="339"/>
      <c r="KUB5" s="339"/>
      <c r="KUC5" s="339"/>
      <c r="KUD5" s="339"/>
      <c r="KUE5" s="339"/>
      <c r="KUF5" s="339"/>
      <c r="KUG5" s="339"/>
      <c r="KUH5" s="339"/>
      <c r="KUI5" s="339"/>
      <c r="KUJ5" s="339"/>
      <c r="KUK5" s="339"/>
      <c r="KUL5" s="339"/>
      <c r="KUM5" s="339"/>
      <c r="KUN5" s="339"/>
      <c r="KUO5" s="339"/>
      <c r="KUP5" s="339"/>
      <c r="KUQ5" s="339"/>
      <c r="KUR5" s="339"/>
      <c r="KUS5" s="339"/>
      <c r="KUT5" s="339"/>
      <c r="KUU5" s="339"/>
      <c r="KUV5" s="339"/>
      <c r="KUW5" s="339"/>
      <c r="KUX5" s="339"/>
      <c r="KUY5" s="339"/>
      <c r="KUZ5" s="339"/>
      <c r="KVA5" s="339"/>
      <c r="KVB5" s="339"/>
      <c r="KVC5" s="339"/>
      <c r="KVD5" s="339"/>
      <c r="KVE5" s="339"/>
      <c r="KVF5" s="339"/>
      <c r="KVG5" s="339"/>
      <c r="KVH5" s="339"/>
      <c r="KVI5" s="339"/>
      <c r="KVJ5" s="339"/>
      <c r="KVK5" s="339"/>
      <c r="KVL5" s="339"/>
      <c r="KVM5" s="339"/>
      <c r="KVN5" s="339"/>
      <c r="KVO5" s="339"/>
      <c r="KVP5" s="339"/>
      <c r="KVQ5" s="339"/>
      <c r="KVR5" s="339"/>
      <c r="KVS5" s="339"/>
      <c r="KVT5" s="339"/>
      <c r="KVU5" s="339"/>
      <c r="KVV5" s="339"/>
      <c r="KVW5" s="339"/>
      <c r="KVX5" s="339"/>
      <c r="KVY5" s="339"/>
      <c r="KVZ5" s="339"/>
      <c r="KWA5" s="339"/>
      <c r="KWB5" s="339"/>
      <c r="KWC5" s="339"/>
      <c r="KWD5" s="339"/>
      <c r="KWE5" s="339"/>
      <c r="KWF5" s="339"/>
      <c r="KWG5" s="339"/>
      <c r="KWH5" s="339"/>
      <c r="KWI5" s="339"/>
      <c r="KWJ5" s="339"/>
      <c r="KWK5" s="339"/>
      <c r="KWL5" s="339"/>
      <c r="KWM5" s="339"/>
      <c r="KWN5" s="339"/>
      <c r="KWO5" s="339"/>
      <c r="KWP5" s="339"/>
      <c r="KWQ5" s="339"/>
      <c r="KWR5" s="339"/>
      <c r="KWS5" s="339"/>
      <c r="KWT5" s="339"/>
      <c r="KWU5" s="339"/>
      <c r="KWV5" s="339"/>
      <c r="KWW5" s="339"/>
      <c r="KWX5" s="339"/>
      <c r="KWY5" s="339"/>
      <c r="KWZ5" s="339"/>
      <c r="KXA5" s="339"/>
      <c r="KXB5" s="339"/>
      <c r="KXC5" s="339"/>
      <c r="KXD5" s="339"/>
      <c r="KXE5" s="339"/>
      <c r="KXF5" s="339"/>
      <c r="KXG5" s="339"/>
      <c r="KXH5" s="339"/>
      <c r="KXI5" s="339"/>
      <c r="KXJ5" s="339"/>
      <c r="KXK5" s="339"/>
      <c r="KXL5" s="339"/>
      <c r="KXM5" s="339"/>
      <c r="KXN5" s="339"/>
      <c r="KXO5" s="339"/>
      <c r="KXP5" s="339"/>
      <c r="KXQ5" s="339"/>
      <c r="KXR5" s="339"/>
      <c r="KXS5" s="339"/>
      <c r="KXT5" s="339"/>
      <c r="KXU5" s="339"/>
      <c r="KXV5" s="339"/>
      <c r="KXW5" s="339"/>
      <c r="KXX5" s="339"/>
      <c r="KXY5" s="339"/>
      <c r="KXZ5" s="339"/>
      <c r="KYA5" s="339"/>
      <c r="KYB5" s="339"/>
      <c r="KYC5" s="339"/>
      <c r="KYD5" s="339"/>
      <c r="KYE5" s="339"/>
      <c r="KYF5" s="339"/>
      <c r="KYG5" s="339"/>
      <c r="KYH5" s="339"/>
      <c r="KYI5" s="339"/>
      <c r="KYJ5" s="339"/>
      <c r="KYK5" s="339"/>
      <c r="KYL5" s="339"/>
      <c r="KYM5" s="339"/>
      <c r="KYN5" s="339"/>
      <c r="KYO5" s="339"/>
      <c r="KYP5" s="339"/>
      <c r="KYQ5" s="339"/>
      <c r="KYR5" s="339"/>
      <c r="KYS5" s="339"/>
      <c r="KYT5" s="339"/>
      <c r="KYU5" s="339"/>
      <c r="KYV5" s="339"/>
      <c r="KYW5" s="339"/>
      <c r="KYX5" s="339"/>
      <c r="KYY5" s="339"/>
      <c r="KYZ5" s="339"/>
      <c r="KZA5" s="339"/>
      <c r="KZB5" s="339"/>
      <c r="KZC5" s="339"/>
      <c r="KZD5" s="339"/>
      <c r="KZE5" s="339"/>
      <c r="KZF5" s="339"/>
      <c r="KZG5" s="339"/>
      <c r="KZH5" s="339"/>
      <c r="KZI5" s="339"/>
      <c r="KZJ5" s="339"/>
      <c r="KZK5" s="339"/>
      <c r="KZL5" s="339"/>
      <c r="KZM5" s="339"/>
      <c r="KZN5" s="339"/>
      <c r="KZO5" s="339"/>
      <c r="KZP5" s="339"/>
      <c r="KZQ5" s="339"/>
      <c r="KZR5" s="339"/>
      <c r="KZS5" s="339"/>
      <c r="KZT5" s="339"/>
      <c r="KZU5" s="339"/>
      <c r="KZV5" s="339"/>
      <c r="KZW5" s="339"/>
      <c r="KZX5" s="339"/>
      <c r="KZY5" s="339"/>
      <c r="KZZ5" s="339"/>
      <c r="LAA5" s="339"/>
      <c r="LAB5" s="339"/>
      <c r="LAC5" s="339"/>
      <c r="LAD5" s="339"/>
      <c r="LAE5" s="339"/>
      <c r="LAF5" s="339"/>
      <c r="LAG5" s="339"/>
      <c r="LAH5" s="339"/>
      <c r="LAI5" s="339"/>
      <c r="LAJ5" s="339"/>
      <c r="LAK5" s="339"/>
      <c r="LAL5" s="339"/>
      <c r="LAM5" s="339"/>
      <c r="LAN5" s="339"/>
      <c r="LAO5" s="339"/>
      <c r="LAP5" s="339"/>
      <c r="LAQ5" s="339"/>
      <c r="LAR5" s="339"/>
      <c r="LAS5" s="339"/>
      <c r="LAT5" s="339"/>
      <c r="LAU5" s="339"/>
      <c r="LAV5" s="339"/>
      <c r="LAW5" s="339"/>
      <c r="LAX5" s="339"/>
      <c r="LAY5" s="339"/>
      <c r="LAZ5" s="339"/>
      <c r="LBA5" s="339"/>
      <c r="LBB5" s="339"/>
      <c r="LBC5" s="339"/>
      <c r="LBD5" s="339"/>
      <c r="LBE5" s="339"/>
      <c r="LBF5" s="339"/>
      <c r="LBG5" s="339"/>
      <c r="LBH5" s="339"/>
      <c r="LBI5" s="339"/>
      <c r="LBJ5" s="339"/>
      <c r="LBK5" s="339"/>
      <c r="LBL5" s="339"/>
      <c r="LBM5" s="339"/>
      <c r="LBN5" s="339"/>
      <c r="LBO5" s="339"/>
      <c r="LBP5" s="339"/>
      <c r="LBQ5" s="339"/>
      <c r="LBR5" s="339"/>
      <c r="LBS5" s="339"/>
      <c r="LBT5" s="339"/>
      <c r="LBU5" s="339"/>
      <c r="LBV5" s="339"/>
      <c r="LBW5" s="339"/>
      <c r="LBX5" s="339"/>
      <c r="LBY5" s="339"/>
      <c r="LBZ5" s="339"/>
      <c r="LCA5" s="339"/>
      <c r="LCB5" s="339"/>
      <c r="LCC5" s="339"/>
      <c r="LCD5" s="339"/>
      <c r="LCE5" s="339"/>
      <c r="LCF5" s="339"/>
      <c r="LCG5" s="339"/>
      <c r="LCH5" s="339"/>
      <c r="LCI5" s="339"/>
      <c r="LCJ5" s="339"/>
      <c r="LCK5" s="339"/>
      <c r="LCL5" s="339"/>
      <c r="LCM5" s="339"/>
      <c r="LCN5" s="339"/>
      <c r="LCO5" s="339"/>
      <c r="LCP5" s="339"/>
      <c r="LCQ5" s="339"/>
      <c r="LCR5" s="339"/>
      <c r="LCS5" s="339"/>
      <c r="LCT5" s="339"/>
      <c r="LCU5" s="339"/>
      <c r="LCV5" s="339"/>
      <c r="LCW5" s="339"/>
      <c r="LCX5" s="339"/>
      <c r="LCY5" s="339"/>
      <c r="LCZ5" s="339"/>
      <c r="LDA5" s="339"/>
      <c r="LDB5" s="339"/>
      <c r="LDC5" s="339"/>
      <c r="LDD5" s="339"/>
      <c r="LDE5" s="339"/>
      <c r="LDF5" s="339"/>
      <c r="LDG5" s="339"/>
      <c r="LDH5" s="339"/>
      <c r="LDI5" s="339"/>
      <c r="LDJ5" s="339"/>
      <c r="LDK5" s="339"/>
      <c r="LDL5" s="339"/>
      <c r="LDM5" s="339"/>
      <c r="LDN5" s="339"/>
      <c r="LDO5" s="339"/>
      <c r="LDP5" s="339"/>
      <c r="LDQ5" s="339"/>
      <c r="LDR5" s="339"/>
      <c r="LDS5" s="339"/>
      <c r="LDT5" s="339"/>
      <c r="LDU5" s="339"/>
      <c r="LDV5" s="339"/>
      <c r="LDW5" s="339"/>
      <c r="LDX5" s="339"/>
      <c r="LDY5" s="339"/>
      <c r="LDZ5" s="339"/>
      <c r="LEA5" s="339"/>
      <c r="LEB5" s="339"/>
      <c r="LEC5" s="339"/>
      <c r="LED5" s="339"/>
      <c r="LEE5" s="339"/>
      <c r="LEF5" s="339"/>
      <c r="LEG5" s="339"/>
      <c r="LEH5" s="339"/>
      <c r="LEI5" s="339"/>
      <c r="LEJ5" s="339"/>
      <c r="LEK5" s="339"/>
      <c r="LEL5" s="339"/>
      <c r="LEM5" s="339"/>
      <c r="LEN5" s="339"/>
      <c r="LEO5" s="339"/>
      <c r="LEP5" s="339"/>
      <c r="LEQ5" s="339"/>
      <c r="LER5" s="339"/>
      <c r="LES5" s="339"/>
      <c r="LET5" s="339"/>
      <c r="LEU5" s="339"/>
      <c r="LEV5" s="339"/>
      <c r="LEW5" s="339"/>
      <c r="LEX5" s="339"/>
      <c r="LEY5" s="339"/>
      <c r="LEZ5" s="339"/>
      <c r="LFA5" s="339"/>
      <c r="LFB5" s="339"/>
      <c r="LFC5" s="339"/>
      <c r="LFD5" s="339"/>
      <c r="LFE5" s="339"/>
      <c r="LFF5" s="339"/>
      <c r="LFG5" s="339"/>
      <c r="LFH5" s="339"/>
      <c r="LFI5" s="339"/>
      <c r="LFJ5" s="339"/>
      <c r="LFK5" s="339"/>
      <c r="LFL5" s="339"/>
      <c r="LFM5" s="339"/>
      <c r="LFN5" s="339"/>
      <c r="LFO5" s="339"/>
      <c r="LFP5" s="339"/>
      <c r="LFQ5" s="339"/>
      <c r="LFR5" s="339"/>
      <c r="LFS5" s="339"/>
      <c r="LFT5" s="339"/>
      <c r="LFU5" s="339"/>
      <c r="LFV5" s="339"/>
      <c r="LFW5" s="339"/>
      <c r="LFX5" s="339"/>
      <c r="LFY5" s="339"/>
      <c r="LFZ5" s="339"/>
      <c r="LGA5" s="339"/>
      <c r="LGB5" s="339"/>
      <c r="LGC5" s="339"/>
      <c r="LGD5" s="339"/>
      <c r="LGE5" s="339"/>
      <c r="LGF5" s="339"/>
      <c r="LGG5" s="339"/>
      <c r="LGH5" s="339"/>
      <c r="LGI5" s="339"/>
      <c r="LGJ5" s="339"/>
      <c r="LGK5" s="339"/>
      <c r="LGL5" s="339"/>
      <c r="LGM5" s="339"/>
      <c r="LGN5" s="339"/>
      <c r="LGO5" s="339"/>
      <c r="LGP5" s="339"/>
      <c r="LGQ5" s="339"/>
      <c r="LGR5" s="339"/>
      <c r="LGS5" s="339"/>
      <c r="LGT5" s="339"/>
      <c r="LGU5" s="339"/>
      <c r="LGV5" s="339"/>
      <c r="LGW5" s="339"/>
      <c r="LGX5" s="339"/>
      <c r="LGY5" s="339"/>
      <c r="LGZ5" s="339"/>
      <c r="LHA5" s="339"/>
      <c r="LHB5" s="339"/>
      <c r="LHC5" s="339"/>
      <c r="LHD5" s="339"/>
      <c r="LHE5" s="339"/>
      <c r="LHF5" s="339"/>
      <c r="LHG5" s="339"/>
      <c r="LHH5" s="339"/>
      <c r="LHI5" s="339"/>
      <c r="LHJ5" s="339"/>
      <c r="LHK5" s="339"/>
      <c r="LHL5" s="339"/>
      <c r="LHM5" s="339"/>
      <c r="LHN5" s="339"/>
      <c r="LHO5" s="339"/>
      <c r="LHP5" s="339"/>
      <c r="LHQ5" s="339"/>
      <c r="LHR5" s="339"/>
      <c r="LHS5" s="339"/>
      <c r="LHT5" s="339"/>
      <c r="LHU5" s="339"/>
      <c r="LHV5" s="339"/>
      <c r="LHW5" s="339"/>
      <c r="LHX5" s="339"/>
      <c r="LHY5" s="339"/>
      <c r="LHZ5" s="339"/>
      <c r="LIA5" s="339"/>
      <c r="LIB5" s="339"/>
      <c r="LIC5" s="339"/>
      <c r="LID5" s="339"/>
      <c r="LIE5" s="339"/>
      <c r="LIF5" s="339"/>
      <c r="LIG5" s="339"/>
      <c r="LIH5" s="339"/>
      <c r="LII5" s="339"/>
      <c r="LIJ5" s="339"/>
      <c r="LIK5" s="339"/>
      <c r="LIL5" s="339"/>
      <c r="LIM5" s="339"/>
      <c r="LIN5" s="339"/>
      <c r="LIO5" s="339"/>
      <c r="LIP5" s="339"/>
      <c r="LIQ5" s="339"/>
      <c r="LIR5" s="339"/>
      <c r="LIS5" s="339"/>
      <c r="LIT5" s="339"/>
      <c r="LIU5" s="339"/>
      <c r="LIV5" s="339"/>
      <c r="LIW5" s="339"/>
      <c r="LIX5" s="339"/>
      <c r="LIY5" s="339"/>
      <c r="LIZ5" s="339"/>
      <c r="LJA5" s="339"/>
      <c r="LJB5" s="339"/>
      <c r="LJC5" s="339"/>
      <c r="LJD5" s="339"/>
      <c r="LJE5" s="339"/>
      <c r="LJF5" s="339"/>
      <c r="LJG5" s="339"/>
      <c r="LJH5" s="339"/>
      <c r="LJI5" s="339"/>
      <c r="LJJ5" s="339"/>
      <c r="LJK5" s="339"/>
      <c r="LJL5" s="339"/>
      <c r="LJM5" s="339"/>
      <c r="LJN5" s="339"/>
      <c r="LJO5" s="339"/>
      <c r="LJP5" s="339"/>
      <c r="LJQ5" s="339"/>
      <c r="LJR5" s="339"/>
      <c r="LJS5" s="339"/>
      <c r="LJT5" s="339"/>
      <c r="LJU5" s="339"/>
      <c r="LJV5" s="339"/>
      <c r="LJW5" s="339"/>
      <c r="LJX5" s="339"/>
      <c r="LJY5" s="339"/>
      <c r="LJZ5" s="339"/>
      <c r="LKA5" s="339"/>
      <c r="LKB5" s="339"/>
      <c r="LKC5" s="339"/>
      <c r="LKD5" s="339"/>
      <c r="LKE5" s="339"/>
      <c r="LKF5" s="339"/>
      <c r="LKG5" s="339"/>
      <c r="LKH5" s="339"/>
      <c r="LKI5" s="339"/>
      <c r="LKJ5" s="339"/>
      <c r="LKK5" s="339"/>
      <c r="LKL5" s="339"/>
      <c r="LKM5" s="339"/>
      <c r="LKN5" s="339"/>
      <c r="LKO5" s="339"/>
      <c r="LKP5" s="339"/>
      <c r="LKQ5" s="339"/>
      <c r="LKR5" s="339"/>
      <c r="LKS5" s="339"/>
      <c r="LKT5" s="339"/>
      <c r="LKU5" s="339"/>
      <c r="LKV5" s="339"/>
      <c r="LKW5" s="339"/>
      <c r="LKX5" s="339"/>
      <c r="LKY5" s="339"/>
      <c r="LKZ5" s="339"/>
      <c r="LLA5" s="339"/>
      <c r="LLB5" s="339"/>
      <c r="LLC5" s="339"/>
      <c r="LLD5" s="339"/>
      <c r="LLE5" s="339"/>
      <c r="LLF5" s="339"/>
      <c r="LLG5" s="339"/>
      <c r="LLH5" s="339"/>
      <c r="LLI5" s="339"/>
      <c r="LLJ5" s="339"/>
      <c r="LLK5" s="339"/>
      <c r="LLL5" s="339"/>
      <c r="LLM5" s="339"/>
      <c r="LLN5" s="339"/>
      <c r="LLO5" s="339"/>
      <c r="LLP5" s="339"/>
      <c r="LLQ5" s="339"/>
      <c r="LLR5" s="339"/>
      <c r="LLS5" s="339"/>
      <c r="LLT5" s="339"/>
      <c r="LLU5" s="339"/>
      <c r="LLV5" s="339"/>
      <c r="LLW5" s="339"/>
      <c r="LLX5" s="339"/>
      <c r="LLY5" s="339"/>
      <c r="LLZ5" s="339"/>
      <c r="LMA5" s="339"/>
      <c r="LMB5" s="339"/>
      <c r="LMC5" s="339"/>
      <c r="LMD5" s="339"/>
      <c r="LME5" s="339"/>
      <c r="LMF5" s="339"/>
      <c r="LMG5" s="339"/>
      <c r="LMH5" s="339"/>
      <c r="LMI5" s="339"/>
      <c r="LMJ5" s="339"/>
      <c r="LMK5" s="339"/>
      <c r="LML5" s="339"/>
      <c r="LMM5" s="339"/>
      <c r="LMN5" s="339"/>
      <c r="LMO5" s="339"/>
      <c r="LMP5" s="339"/>
      <c r="LMQ5" s="339"/>
      <c r="LMR5" s="339"/>
      <c r="LMS5" s="339"/>
      <c r="LMT5" s="339"/>
      <c r="LMU5" s="339"/>
      <c r="LMV5" s="339"/>
      <c r="LMW5" s="339"/>
      <c r="LMX5" s="339"/>
      <c r="LMY5" s="339"/>
      <c r="LMZ5" s="339"/>
      <c r="LNA5" s="339"/>
      <c r="LNB5" s="339"/>
      <c r="LNC5" s="339"/>
      <c r="LND5" s="339"/>
      <c r="LNE5" s="339"/>
      <c r="LNF5" s="339"/>
      <c r="LNG5" s="339"/>
      <c r="LNH5" s="339"/>
      <c r="LNI5" s="339"/>
      <c r="LNJ5" s="339"/>
      <c r="LNK5" s="339"/>
      <c r="LNL5" s="339"/>
      <c r="LNM5" s="339"/>
      <c r="LNN5" s="339"/>
      <c r="LNO5" s="339"/>
      <c r="LNP5" s="339"/>
      <c r="LNQ5" s="339"/>
      <c r="LNR5" s="339"/>
      <c r="LNS5" s="339"/>
      <c r="LNT5" s="339"/>
      <c r="LNU5" s="339"/>
      <c r="LNV5" s="339"/>
      <c r="LNW5" s="339"/>
      <c r="LNX5" s="339"/>
      <c r="LNY5" s="339"/>
      <c r="LNZ5" s="339"/>
      <c r="LOA5" s="339"/>
      <c r="LOB5" s="339"/>
      <c r="LOC5" s="339"/>
      <c r="LOD5" s="339"/>
      <c r="LOE5" s="339"/>
      <c r="LOF5" s="339"/>
      <c r="LOG5" s="339"/>
      <c r="LOH5" s="339"/>
      <c r="LOI5" s="339"/>
      <c r="LOJ5" s="339"/>
      <c r="LOK5" s="339"/>
      <c r="LOL5" s="339"/>
      <c r="LOM5" s="339"/>
      <c r="LON5" s="339"/>
      <c r="LOO5" s="339"/>
      <c r="LOP5" s="339"/>
      <c r="LOQ5" s="339"/>
      <c r="LOR5" s="339"/>
      <c r="LOS5" s="339"/>
      <c r="LOT5" s="339"/>
      <c r="LOU5" s="339"/>
      <c r="LOV5" s="339"/>
      <c r="LOW5" s="339"/>
      <c r="LOX5" s="339"/>
      <c r="LOY5" s="339"/>
      <c r="LOZ5" s="339"/>
      <c r="LPA5" s="339"/>
      <c r="LPB5" s="339"/>
      <c r="LPC5" s="339"/>
      <c r="LPD5" s="339"/>
      <c r="LPE5" s="339"/>
      <c r="LPF5" s="339"/>
      <c r="LPG5" s="339"/>
      <c r="LPH5" s="339"/>
      <c r="LPI5" s="339"/>
      <c r="LPJ5" s="339"/>
      <c r="LPK5" s="339"/>
      <c r="LPL5" s="339"/>
      <c r="LPM5" s="339"/>
      <c r="LPN5" s="339"/>
      <c r="LPO5" s="339"/>
      <c r="LPP5" s="339"/>
      <c r="LPQ5" s="339"/>
      <c r="LPR5" s="339"/>
      <c r="LPS5" s="339"/>
      <c r="LPT5" s="339"/>
      <c r="LPU5" s="339"/>
      <c r="LPV5" s="339"/>
      <c r="LPW5" s="339"/>
      <c r="LPX5" s="339"/>
      <c r="LPY5" s="339"/>
      <c r="LPZ5" s="339"/>
      <c r="LQA5" s="339"/>
      <c r="LQB5" s="339"/>
      <c r="LQC5" s="339"/>
      <c r="LQD5" s="339"/>
      <c r="LQE5" s="339"/>
      <c r="LQF5" s="339"/>
      <c r="LQG5" s="339"/>
      <c r="LQH5" s="339"/>
      <c r="LQI5" s="339"/>
      <c r="LQJ5" s="339"/>
      <c r="LQK5" s="339"/>
      <c r="LQL5" s="339"/>
      <c r="LQM5" s="339"/>
      <c r="LQN5" s="339"/>
      <c r="LQO5" s="339"/>
      <c r="LQP5" s="339"/>
      <c r="LQQ5" s="339"/>
      <c r="LQR5" s="339"/>
      <c r="LQS5" s="339"/>
      <c r="LQT5" s="339"/>
      <c r="LQU5" s="339"/>
      <c r="LQV5" s="339"/>
      <c r="LQW5" s="339"/>
      <c r="LQX5" s="339"/>
      <c r="LQY5" s="339"/>
      <c r="LQZ5" s="339"/>
      <c r="LRA5" s="339"/>
      <c r="LRB5" s="339"/>
      <c r="LRC5" s="339"/>
      <c r="LRD5" s="339"/>
      <c r="LRE5" s="339"/>
      <c r="LRF5" s="339"/>
      <c r="LRG5" s="339"/>
      <c r="LRH5" s="339"/>
      <c r="LRI5" s="339"/>
      <c r="LRJ5" s="339"/>
      <c r="LRK5" s="339"/>
      <c r="LRL5" s="339"/>
      <c r="LRM5" s="339"/>
      <c r="LRN5" s="339"/>
      <c r="LRO5" s="339"/>
      <c r="LRP5" s="339"/>
      <c r="LRQ5" s="339"/>
      <c r="LRR5" s="339"/>
      <c r="LRS5" s="339"/>
      <c r="LRT5" s="339"/>
      <c r="LRU5" s="339"/>
      <c r="LRV5" s="339"/>
      <c r="LRW5" s="339"/>
      <c r="LRX5" s="339"/>
      <c r="LRY5" s="339"/>
      <c r="LRZ5" s="339"/>
      <c r="LSA5" s="339"/>
      <c r="LSB5" s="339"/>
      <c r="LSC5" s="339"/>
      <c r="LSD5" s="339"/>
      <c r="LSE5" s="339"/>
      <c r="LSF5" s="339"/>
      <c r="LSG5" s="339"/>
      <c r="LSH5" s="339"/>
      <c r="LSI5" s="339"/>
      <c r="LSJ5" s="339"/>
      <c r="LSK5" s="339"/>
      <c r="LSL5" s="339"/>
      <c r="LSM5" s="339"/>
      <c r="LSN5" s="339"/>
      <c r="LSO5" s="339"/>
      <c r="LSP5" s="339"/>
      <c r="LSQ5" s="339"/>
      <c r="LSR5" s="339"/>
      <c r="LSS5" s="339"/>
      <c r="LST5" s="339"/>
      <c r="LSU5" s="339"/>
      <c r="LSV5" s="339"/>
      <c r="LSW5" s="339"/>
      <c r="LSX5" s="339"/>
      <c r="LSY5" s="339"/>
      <c r="LSZ5" s="339"/>
      <c r="LTA5" s="339"/>
      <c r="LTB5" s="339"/>
      <c r="LTC5" s="339"/>
      <c r="LTD5" s="339"/>
      <c r="LTE5" s="339"/>
      <c r="LTF5" s="339"/>
      <c r="LTG5" s="339"/>
      <c r="LTH5" s="339"/>
      <c r="LTI5" s="339"/>
      <c r="LTJ5" s="339"/>
      <c r="LTK5" s="339"/>
      <c r="LTL5" s="339"/>
      <c r="LTM5" s="339"/>
      <c r="LTN5" s="339"/>
      <c r="LTO5" s="339"/>
      <c r="LTP5" s="339"/>
      <c r="LTQ5" s="339"/>
      <c r="LTR5" s="339"/>
      <c r="LTS5" s="339"/>
      <c r="LTT5" s="339"/>
      <c r="LTU5" s="339"/>
      <c r="LTV5" s="339"/>
      <c r="LTW5" s="339"/>
      <c r="LTX5" s="339"/>
      <c r="LTY5" s="339"/>
      <c r="LTZ5" s="339"/>
      <c r="LUA5" s="339"/>
      <c r="LUB5" s="339"/>
      <c r="LUC5" s="339"/>
      <c r="LUD5" s="339"/>
      <c r="LUE5" s="339"/>
      <c r="LUF5" s="339"/>
      <c r="LUG5" s="339"/>
      <c r="LUH5" s="339"/>
      <c r="LUI5" s="339"/>
      <c r="LUJ5" s="339"/>
      <c r="LUK5" s="339"/>
      <c r="LUL5" s="339"/>
      <c r="LUM5" s="339"/>
      <c r="LUN5" s="339"/>
      <c r="LUO5" s="339"/>
      <c r="LUP5" s="339"/>
      <c r="LUQ5" s="339"/>
      <c r="LUR5" s="339"/>
      <c r="LUS5" s="339"/>
      <c r="LUT5" s="339"/>
      <c r="LUU5" s="339"/>
      <c r="LUV5" s="339"/>
      <c r="LUW5" s="339"/>
      <c r="LUX5" s="339"/>
      <c r="LUY5" s="339"/>
      <c r="LUZ5" s="339"/>
      <c r="LVA5" s="339"/>
      <c r="LVB5" s="339"/>
      <c r="LVC5" s="339"/>
      <c r="LVD5" s="339"/>
      <c r="LVE5" s="339"/>
      <c r="LVF5" s="339"/>
      <c r="LVG5" s="339"/>
      <c r="LVH5" s="339"/>
      <c r="LVI5" s="339"/>
      <c r="LVJ5" s="339"/>
      <c r="LVK5" s="339"/>
      <c r="LVL5" s="339"/>
      <c r="LVM5" s="339"/>
      <c r="LVN5" s="339"/>
      <c r="LVO5" s="339"/>
      <c r="LVP5" s="339"/>
      <c r="LVQ5" s="339"/>
      <c r="LVR5" s="339"/>
      <c r="LVS5" s="339"/>
      <c r="LVT5" s="339"/>
      <c r="LVU5" s="339"/>
      <c r="LVV5" s="339"/>
      <c r="LVW5" s="339"/>
      <c r="LVX5" s="339"/>
      <c r="LVY5" s="339"/>
      <c r="LVZ5" s="339"/>
      <c r="LWA5" s="339"/>
      <c r="LWB5" s="339"/>
      <c r="LWC5" s="339"/>
      <c r="LWD5" s="339"/>
      <c r="LWE5" s="339"/>
      <c r="LWF5" s="339"/>
      <c r="LWG5" s="339"/>
      <c r="LWH5" s="339"/>
      <c r="LWI5" s="339"/>
      <c r="LWJ5" s="339"/>
      <c r="LWK5" s="339"/>
      <c r="LWL5" s="339"/>
      <c r="LWM5" s="339"/>
      <c r="LWN5" s="339"/>
      <c r="LWO5" s="339"/>
      <c r="LWP5" s="339"/>
      <c r="LWQ5" s="339"/>
      <c r="LWR5" s="339"/>
      <c r="LWS5" s="339"/>
      <c r="LWT5" s="339"/>
      <c r="LWU5" s="339"/>
      <c r="LWV5" s="339"/>
      <c r="LWW5" s="339"/>
      <c r="LWX5" s="339"/>
      <c r="LWY5" s="339"/>
      <c r="LWZ5" s="339"/>
      <c r="LXA5" s="339"/>
      <c r="LXB5" s="339"/>
      <c r="LXC5" s="339"/>
      <c r="LXD5" s="339"/>
      <c r="LXE5" s="339"/>
      <c r="LXF5" s="339"/>
      <c r="LXG5" s="339"/>
      <c r="LXH5" s="339"/>
      <c r="LXI5" s="339"/>
      <c r="LXJ5" s="339"/>
      <c r="LXK5" s="339"/>
      <c r="LXL5" s="339"/>
      <c r="LXM5" s="339"/>
      <c r="LXN5" s="339"/>
      <c r="LXO5" s="339"/>
      <c r="LXP5" s="339"/>
      <c r="LXQ5" s="339"/>
      <c r="LXR5" s="339"/>
      <c r="LXS5" s="339"/>
      <c r="LXT5" s="339"/>
      <c r="LXU5" s="339"/>
      <c r="LXV5" s="339"/>
      <c r="LXW5" s="339"/>
      <c r="LXX5" s="339"/>
      <c r="LXY5" s="339"/>
      <c r="LXZ5" s="339"/>
      <c r="LYA5" s="339"/>
      <c r="LYB5" s="339"/>
      <c r="LYC5" s="339"/>
      <c r="LYD5" s="339"/>
      <c r="LYE5" s="339"/>
      <c r="LYF5" s="339"/>
      <c r="LYG5" s="339"/>
      <c r="LYH5" s="339"/>
      <c r="LYI5" s="339"/>
      <c r="LYJ5" s="339"/>
      <c r="LYK5" s="339"/>
      <c r="LYL5" s="339"/>
      <c r="LYM5" s="339"/>
      <c r="LYN5" s="339"/>
      <c r="LYO5" s="339"/>
      <c r="LYP5" s="339"/>
      <c r="LYQ5" s="339"/>
      <c r="LYR5" s="339"/>
      <c r="LYS5" s="339"/>
      <c r="LYT5" s="339"/>
      <c r="LYU5" s="339"/>
      <c r="LYV5" s="339"/>
      <c r="LYW5" s="339"/>
      <c r="LYX5" s="339"/>
      <c r="LYY5" s="339"/>
      <c r="LYZ5" s="339"/>
      <c r="LZA5" s="339"/>
      <c r="LZB5" s="339"/>
      <c r="LZC5" s="339"/>
      <c r="LZD5" s="339"/>
      <c r="LZE5" s="339"/>
      <c r="LZF5" s="339"/>
      <c r="LZG5" s="339"/>
      <c r="LZH5" s="339"/>
      <c r="LZI5" s="339"/>
      <c r="LZJ5" s="339"/>
      <c r="LZK5" s="339"/>
      <c r="LZL5" s="339"/>
      <c r="LZM5" s="339"/>
      <c r="LZN5" s="339"/>
      <c r="LZO5" s="339"/>
      <c r="LZP5" s="339"/>
      <c r="LZQ5" s="339"/>
      <c r="LZR5" s="339"/>
      <c r="LZS5" s="339"/>
      <c r="LZT5" s="339"/>
      <c r="LZU5" s="339"/>
      <c r="LZV5" s="339"/>
      <c r="LZW5" s="339"/>
      <c r="LZX5" s="339"/>
      <c r="LZY5" s="339"/>
      <c r="LZZ5" s="339"/>
      <c r="MAA5" s="339"/>
      <c r="MAB5" s="339"/>
      <c r="MAC5" s="339"/>
      <c r="MAD5" s="339"/>
      <c r="MAE5" s="339"/>
      <c r="MAF5" s="339"/>
      <c r="MAG5" s="339"/>
      <c r="MAH5" s="339"/>
      <c r="MAI5" s="339"/>
      <c r="MAJ5" s="339"/>
      <c r="MAK5" s="339"/>
      <c r="MAL5" s="339"/>
      <c r="MAM5" s="339"/>
      <c r="MAN5" s="339"/>
      <c r="MAO5" s="339"/>
      <c r="MAP5" s="339"/>
      <c r="MAQ5" s="339"/>
      <c r="MAR5" s="339"/>
      <c r="MAS5" s="339"/>
      <c r="MAT5" s="339"/>
      <c r="MAU5" s="339"/>
      <c r="MAV5" s="339"/>
      <c r="MAW5" s="339"/>
      <c r="MAX5" s="339"/>
      <c r="MAY5" s="339"/>
      <c r="MAZ5" s="339"/>
      <c r="MBA5" s="339"/>
      <c r="MBB5" s="339"/>
      <c r="MBC5" s="339"/>
      <c r="MBD5" s="339"/>
      <c r="MBE5" s="339"/>
      <c r="MBF5" s="339"/>
      <c r="MBG5" s="339"/>
      <c r="MBH5" s="339"/>
      <c r="MBI5" s="339"/>
      <c r="MBJ5" s="339"/>
      <c r="MBK5" s="339"/>
      <c r="MBL5" s="339"/>
      <c r="MBM5" s="339"/>
      <c r="MBN5" s="339"/>
      <c r="MBO5" s="339"/>
      <c r="MBP5" s="339"/>
      <c r="MBQ5" s="339"/>
      <c r="MBR5" s="339"/>
      <c r="MBS5" s="339"/>
      <c r="MBT5" s="339"/>
      <c r="MBU5" s="339"/>
      <c r="MBV5" s="339"/>
      <c r="MBW5" s="339"/>
      <c r="MBX5" s="339"/>
      <c r="MBY5" s="339"/>
      <c r="MBZ5" s="339"/>
      <c r="MCA5" s="339"/>
      <c r="MCB5" s="339"/>
      <c r="MCC5" s="339"/>
      <c r="MCD5" s="339"/>
      <c r="MCE5" s="339"/>
      <c r="MCF5" s="339"/>
      <c r="MCG5" s="339"/>
      <c r="MCH5" s="339"/>
      <c r="MCI5" s="339"/>
      <c r="MCJ5" s="339"/>
      <c r="MCK5" s="339"/>
      <c r="MCL5" s="339"/>
      <c r="MCM5" s="339"/>
      <c r="MCN5" s="339"/>
      <c r="MCO5" s="339"/>
      <c r="MCP5" s="339"/>
      <c r="MCQ5" s="339"/>
      <c r="MCR5" s="339"/>
      <c r="MCS5" s="339"/>
      <c r="MCT5" s="339"/>
      <c r="MCU5" s="339"/>
      <c r="MCV5" s="339"/>
      <c r="MCW5" s="339"/>
      <c r="MCX5" s="339"/>
      <c r="MCY5" s="339"/>
      <c r="MCZ5" s="339"/>
      <c r="MDA5" s="339"/>
      <c r="MDB5" s="339"/>
      <c r="MDC5" s="339"/>
      <c r="MDD5" s="339"/>
      <c r="MDE5" s="339"/>
      <c r="MDF5" s="339"/>
      <c r="MDG5" s="339"/>
      <c r="MDH5" s="339"/>
      <c r="MDI5" s="339"/>
      <c r="MDJ5" s="339"/>
      <c r="MDK5" s="339"/>
      <c r="MDL5" s="339"/>
      <c r="MDM5" s="339"/>
      <c r="MDN5" s="339"/>
      <c r="MDO5" s="339"/>
      <c r="MDP5" s="339"/>
      <c r="MDQ5" s="339"/>
      <c r="MDR5" s="339"/>
      <c r="MDS5" s="339"/>
      <c r="MDT5" s="339"/>
      <c r="MDU5" s="339"/>
      <c r="MDV5" s="339"/>
      <c r="MDW5" s="339"/>
      <c r="MDX5" s="339"/>
      <c r="MDY5" s="339"/>
      <c r="MDZ5" s="339"/>
      <c r="MEA5" s="339"/>
      <c r="MEB5" s="339"/>
      <c r="MEC5" s="339"/>
      <c r="MED5" s="339"/>
      <c r="MEE5" s="339"/>
      <c r="MEF5" s="339"/>
      <c r="MEG5" s="339"/>
      <c r="MEH5" s="339"/>
      <c r="MEI5" s="339"/>
      <c r="MEJ5" s="339"/>
      <c r="MEK5" s="339"/>
      <c r="MEL5" s="339"/>
      <c r="MEM5" s="339"/>
      <c r="MEN5" s="339"/>
      <c r="MEO5" s="339"/>
      <c r="MEP5" s="339"/>
      <c r="MEQ5" s="339"/>
      <c r="MER5" s="339"/>
      <c r="MES5" s="339"/>
      <c r="MET5" s="339"/>
      <c r="MEU5" s="339"/>
      <c r="MEV5" s="339"/>
      <c r="MEW5" s="339"/>
      <c r="MEX5" s="339"/>
      <c r="MEY5" s="339"/>
      <c r="MEZ5" s="339"/>
      <c r="MFA5" s="339"/>
      <c r="MFB5" s="339"/>
      <c r="MFC5" s="339"/>
      <c r="MFD5" s="339"/>
      <c r="MFE5" s="339"/>
      <c r="MFF5" s="339"/>
      <c r="MFG5" s="339"/>
      <c r="MFH5" s="339"/>
      <c r="MFI5" s="339"/>
      <c r="MFJ5" s="339"/>
      <c r="MFK5" s="339"/>
      <c r="MFL5" s="339"/>
      <c r="MFM5" s="339"/>
      <c r="MFN5" s="339"/>
      <c r="MFO5" s="339"/>
      <c r="MFP5" s="339"/>
      <c r="MFQ5" s="339"/>
      <c r="MFR5" s="339"/>
      <c r="MFS5" s="339"/>
      <c r="MFT5" s="339"/>
      <c r="MFU5" s="339"/>
      <c r="MFV5" s="339"/>
      <c r="MFW5" s="339"/>
      <c r="MFX5" s="339"/>
      <c r="MFY5" s="339"/>
      <c r="MFZ5" s="339"/>
      <c r="MGA5" s="339"/>
      <c r="MGB5" s="339"/>
      <c r="MGC5" s="339"/>
      <c r="MGD5" s="339"/>
      <c r="MGE5" s="339"/>
      <c r="MGF5" s="339"/>
      <c r="MGG5" s="339"/>
      <c r="MGH5" s="339"/>
      <c r="MGI5" s="339"/>
      <c r="MGJ5" s="339"/>
      <c r="MGK5" s="339"/>
      <c r="MGL5" s="339"/>
      <c r="MGM5" s="339"/>
      <c r="MGN5" s="339"/>
      <c r="MGO5" s="339"/>
      <c r="MGP5" s="339"/>
      <c r="MGQ5" s="339"/>
      <c r="MGR5" s="339"/>
      <c r="MGS5" s="339"/>
      <c r="MGT5" s="339"/>
      <c r="MGU5" s="339"/>
      <c r="MGV5" s="339"/>
      <c r="MGW5" s="339"/>
      <c r="MGX5" s="339"/>
      <c r="MGY5" s="339"/>
      <c r="MGZ5" s="339"/>
      <c r="MHA5" s="339"/>
      <c r="MHB5" s="339"/>
      <c r="MHC5" s="339"/>
      <c r="MHD5" s="339"/>
      <c r="MHE5" s="339"/>
      <c r="MHF5" s="339"/>
      <c r="MHG5" s="339"/>
      <c r="MHH5" s="339"/>
      <c r="MHI5" s="339"/>
      <c r="MHJ5" s="339"/>
      <c r="MHK5" s="339"/>
      <c r="MHL5" s="339"/>
      <c r="MHM5" s="339"/>
      <c r="MHN5" s="339"/>
      <c r="MHO5" s="339"/>
      <c r="MHP5" s="339"/>
      <c r="MHQ5" s="339"/>
      <c r="MHR5" s="339"/>
      <c r="MHS5" s="339"/>
      <c r="MHT5" s="339"/>
      <c r="MHU5" s="339"/>
      <c r="MHV5" s="339"/>
      <c r="MHW5" s="339"/>
      <c r="MHX5" s="339"/>
      <c r="MHY5" s="339"/>
      <c r="MHZ5" s="339"/>
      <c r="MIA5" s="339"/>
      <c r="MIB5" s="339"/>
      <c r="MIC5" s="339"/>
      <c r="MID5" s="339"/>
      <c r="MIE5" s="339"/>
      <c r="MIF5" s="339"/>
      <c r="MIG5" s="339"/>
      <c r="MIH5" s="339"/>
      <c r="MII5" s="339"/>
      <c r="MIJ5" s="339"/>
      <c r="MIK5" s="339"/>
      <c r="MIL5" s="339"/>
      <c r="MIM5" s="339"/>
      <c r="MIN5" s="339"/>
      <c r="MIO5" s="339"/>
      <c r="MIP5" s="339"/>
      <c r="MIQ5" s="339"/>
      <c r="MIR5" s="339"/>
      <c r="MIS5" s="339"/>
      <c r="MIT5" s="339"/>
      <c r="MIU5" s="339"/>
      <c r="MIV5" s="339"/>
      <c r="MIW5" s="339"/>
      <c r="MIX5" s="339"/>
      <c r="MIY5" s="339"/>
      <c r="MIZ5" s="339"/>
      <c r="MJA5" s="339"/>
      <c r="MJB5" s="339"/>
      <c r="MJC5" s="339"/>
      <c r="MJD5" s="339"/>
      <c r="MJE5" s="339"/>
      <c r="MJF5" s="339"/>
      <c r="MJG5" s="339"/>
      <c r="MJH5" s="339"/>
      <c r="MJI5" s="339"/>
      <c r="MJJ5" s="339"/>
      <c r="MJK5" s="339"/>
      <c r="MJL5" s="339"/>
      <c r="MJM5" s="339"/>
      <c r="MJN5" s="339"/>
      <c r="MJO5" s="339"/>
      <c r="MJP5" s="339"/>
      <c r="MJQ5" s="339"/>
      <c r="MJR5" s="339"/>
      <c r="MJS5" s="339"/>
      <c r="MJT5" s="339"/>
      <c r="MJU5" s="339"/>
      <c r="MJV5" s="339"/>
      <c r="MJW5" s="339"/>
      <c r="MJX5" s="339"/>
      <c r="MJY5" s="339"/>
      <c r="MJZ5" s="339"/>
      <c r="MKA5" s="339"/>
      <c r="MKB5" s="339"/>
      <c r="MKC5" s="339"/>
      <c r="MKD5" s="339"/>
      <c r="MKE5" s="339"/>
      <c r="MKF5" s="339"/>
      <c r="MKG5" s="339"/>
      <c r="MKH5" s="339"/>
      <c r="MKI5" s="339"/>
      <c r="MKJ5" s="339"/>
      <c r="MKK5" s="339"/>
      <c r="MKL5" s="339"/>
      <c r="MKM5" s="339"/>
      <c r="MKN5" s="339"/>
      <c r="MKO5" s="339"/>
      <c r="MKP5" s="339"/>
      <c r="MKQ5" s="339"/>
      <c r="MKR5" s="339"/>
      <c r="MKS5" s="339"/>
      <c r="MKT5" s="339"/>
      <c r="MKU5" s="339"/>
      <c r="MKV5" s="339"/>
      <c r="MKW5" s="339"/>
      <c r="MKX5" s="339"/>
      <c r="MKY5" s="339"/>
      <c r="MKZ5" s="339"/>
      <c r="MLA5" s="339"/>
      <c r="MLB5" s="339"/>
      <c r="MLC5" s="339"/>
      <c r="MLD5" s="339"/>
      <c r="MLE5" s="339"/>
      <c r="MLF5" s="339"/>
      <c r="MLG5" s="339"/>
      <c r="MLH5" s="339"/>
      <c r="MLI5" s="339"/>
      <c r="MLJ5" s="339"/>
      <c r="MLK5" s="339"/>
      <c r="MLL5" s="339"/>
      <c r="MLM5" s="339"/>
      <c r="MLN5" s="339"/>
      <c r="MLO5" s="339"/>
      <c r="MLP5" s="339"/>
      <c r="MLQ5" s="339"/>
      <c r="MLR5" s="339"/>
      <c r="MLS5" s="339"/>
      <c r="MLT5" s="339"/>
      <c r="MLU5" s="339"/>
      <c r="MLV5" s="339"/>
      <c r="MLW5" s="339"/>
      <c r="MLX5" s="339"/>
      <c r="MLY5" s="339"/>
      <c r="MLZ5" s="339"/>
      <c r="MMA5" s="339"/>
      <c r="MMB5" s="339"/>
      <c r="MMC5" s="339"/>
      <c r="MMD5" s="339"/>
      <c r="MME5" s="339"/>
      <c r="MMF5" s="339"/>
      <c r="MMG5" s="339"/>
      <c r="MMH5" s="339"/>
      <c r="MMI5" s="339"/>
      <c r="MMJ5" s="339"/>
      <c r="MMK5" s="339"/>
      <c r="MML5" s="339"/>
      <c r="MMM5" s="339"/>
      <c r="MMN5" s="339"/>
      <c r="MMO5" s="339"/>
      <c r="MMP5" s="339"/>
      <c r="MMQ5" s="339"/>
      <c r="MMR5" s="339"/>
      <c r="MMS5" s="339"/>
      <c r="MMT5" s="339"/>
      <c r="MMU5" s="339"/>
      <c r="MMV5" s="339"/>
      <c r="MMW5" s="339"/>
      <c r="MMX5" s="339"/>
      <c r="MMY5" s="339"/>
      <c r="MMZ5" s="339"/>
      <c r="MNA5" s="339"/>
      <c r="MNB5" s="339"/>
      <c r="MNC5" s="339"/>
      <c r="MND5" s="339"/>
      <c r="MNE5" s="339"/>
      <c r="MNF5" s="339"/>
      <c r="MNG5" s="339"/>
      <c r="MNH5" s="339"/>
      <c r="MNI5" s="339"/>
      <c r="MNJ5" s="339"/>
      <c r="MNK5" s="339"/>
      <c r="MNL5" s="339"/>
      <c r="MNM5" s="339"/>
      <c r="MNN5" s="339"/>
      <c r="MNO5" s="339"/>
      <c r="MNP5" s="339"/>
      <c r="MNQ5" s="339"/>
      <c r="MNR5" s="339"/>
      <c r="MNS5" s="339"/>
      <c r="MNT5" s="339"/>
      <c r="MNU5" s="339"/>
      <c r="MNV5" s="339"/>
      <c r="MNW5" s="339"/>
      <c r="MNX5" s="339"/>
      <c r="MNY5" s="339"/>
      <c r="MNZ5" s="339"/>
      <c r="MOA5" s="339"/>
      <c r="MOB5" s="339"/>
      <c r="MOC5" s="339"/>
      <c r="MOD5" s="339"/>
      <c r="MOE5" s="339"/>
      <c r="MOF5" s="339"/>
      <c r="MOG5" s="339"/>
      <c r="MOH5" s="339"/>
      <c r="MOI5" s="339"/>
      <c r="MOJ5" s="339"/>
      <c r="MOK5" s="339"/>
      <c r="MOL5" s="339"/>
      <c r="MOM5" s="339"/>
      <c r="MON5" s="339"/>
      <c r="MOO5" s="339"/>
      <c r="MOP5" s="339"/>
      <c r="MOQ5" s="339"/>
      <c r="MOR5" s="339"/>
      <c r="MOS5" s="339"/>
      <c r="MOT5" s="339"/>
      <c r="MOU5" s="339"/>
      <c r="MOV5" s="339"/>
      <c r="MOW5" s="339"/>
      <c r="MOX5" s="339"/>
      <c r="MOY5" s="339"/>
      <c r="MOZ5" s="339"/>
      <c r="MPA5" s="339"/>
      <c r="MPB5" s="339"/>
      <c r="MPC5" s="339"/>
      <c r="MPD5" s="339"/>
      <c r="MPE5" s="339"/>
      <c r="MPF5" s="339"/>
      <c r="MPG5" s="339"/>
      <c r="MPH5" s="339"/>
      <c r="MPI5" s="339"/>
      <c r="MPJ5" s="339"/>
      <c r="MPK5" s="339"/>
      <c r="MPL5" s="339"/>
      <c r="MPM5" s="339"/>
      <c r="MPN5" s="339"/>
      <c r="MPO5" s="339"/>
      <c r="MPP5" s="339"/>
      <c r="MPQ5" s="339"/>
      <c r="MPR5" s="339"/>
      <c r="MPS5" s="339"/>
      <c r="MPT5" s="339"/>
      <c r="MPU5" s="339"/>
      <c r="MPV5" s="339"/>
      <c r="MPW5" s="339"/>
      <c r="MPX5" s="339"/>
      <c r="MPY5" s="339"/>
      <c r="MPZ5" s="339"/>
      <c r="MQA5" s="339"/>
      <c r="MQB5" s="339"/>
      <c r="MQC5" s="339"/>
      <c r="MQD5" s="339"/>
      <c r="MQE5" s="339"/>
      <c r="MQF5" s="339"/>
      <c r="MQG5" s="339"/>
      <c r="MQH5" s="339"/>
      <c r="MQI5" s="339"/>
      <c r="MQJ5" s="339"/>
      <c r="MQK5" s="339"/>
      <c r="MQL5" s="339"/>
      <c r="MQM5" s="339"/>
      <c r="MQN5" s="339"/>
      <c r="MQO5" s="339"/>
      <c r="MQP5" s="339"/>
      <c r="MQQ5" s="339"/>
      <c r="MQR5" s="339"/>
      <c r="MQS5" s="339"/>
      <c r="MQT5" s="339"/>
      <c r="MQU5" s="339"/>
      <c r="MQV5" s="339"/>
      <c r="MQW5" s="339"/>
      <c r="MQX5" s="339"/>
      <c r="MQY5" s="339"/>
      <c r="MQZ5" s="339"/>
      <c r="MRA5" s="339"/>
      <c r="MRB5" s="339"/>
      <c r="MRC5" s="339"/>
      <c r="MRD5" s="339"/>
      <c r="MRE5" s="339"/>
      <c r="MRF5" s="339"/>
      <c r="MRG5" s="339"/>
      <c r="MRH5" s="339"/>
      <c r="MRI5" s="339"/>
      <c r="MRJ5" s="339"/>
      <c r="MRK5" s="339"/>
      <c r="MRL5" s="339"/>
      <c r="MRM5" s="339"/>
      <c r="MRN5" s="339"/>
      <c r="MRO5" s="339"/>
      <c r="MRP5" s="339"/>
      <c r="MRQ5" s="339"/>
      <c r="MRR5" s="339"/>
      <c r="MRS5" s="339"/>
      <c r="MRT5" s="339"/>
      <c r="MRU5" s="339"/>
      <c r="MRV5" s="339"/>
      <c r="MRW5" s="339"/>
      <c r="MRX5" s="339"/>
      <c r="MRY5" s="339"/>
      <c r="MRZ5" s="339"/>
      <c r="MSA5" s="339"/>
      <c r="MSB5" s="339"/>
      <c r="MSC5" s="339"/>
      <c r="MSD5" s="339"/>
      <c r="MSE5" s="339"/>
      <c r="MSF5" s="339"/>
      <c r="MSG5" s="339"/>
      <c r="MSH5" s="339"/>
      <c r="MSI5" s="339"/>
      <c r="MSJ5" s="339"/>
      <c r="MSK5" s="339"/>
      <c r="MSL5" s="339"/>
      <c r="MSM5" s="339"/>
      <c r="MSN5" s="339"/>
      <c r="MSO5" s="339"/>
      <c r="MSP5" s="339"/>
      <c r="MSQ5" s="339"/>
      <c r="MSR5" s="339"/>
      <c r="MSS5" s="339"/>
      <c r="MST5" s="339"/>
      <c r="MSU5" s="339"/>
      <c r="MSV5" s="339"/>
      <c r="MSW5" s="339"/>
      <c r="MSX5" s="339"/>
      <c r="MSY5" s="339"/>
      <c r="MSZ5" s="339"/>
      <c r="MTA5" s="339"/>
      <c r="MTB5" s="339"/>
      <c r="MTC5" s="339"/>
      <c r="MTD5" s="339"/>
      <c r="MTE5" s="339"/>
      <c r="MTF5" s="339"/>
      <c r="MTG5" s="339"/>
      <c r="MTH5" s="339"/>
      <c r="MTI5" s="339"/>
      <c r="MTJ5" s="339"/>
      <c r="MTK5" s="339"/>
      <c r="MTL5" s="339"/>
      <c r="MTM5" s="339"/>
      <c r="MTN5" s="339"/>
      <c r="MTO5" s="339"/>
      <c r="MTP5" s="339"/>
      <c r="MTQ5" s="339"/>
      <c r="MTR5" s="339"/>
      <c r="MTS5" s="339"/>
      <c r="MTT5" s="339"/>
      <c r="MTU5" s="339"/>
      <c r="MTV5" s="339"/>
      <c r="MTW5" s="339"/>
      <c r="MTX5" s="339"/>
      <c r="MTY5" s="339"/>
      <c r="MTZ5" s="339"/>
      <c r="MUA5" s="339"/>
      <c r="MUB5" s="339"/>
      <c r="MUC5" s="339"/>
      <c r="MUD5" s="339"/>
      <c r="MUE5" s="339"/>
      <c r="MUF5" s="339"/>
      <c r="MUG5" s="339"/>
      <c r="MUH5" s="339"/>
      <c r="MUI5" s="339"/>
      <c r="MUJ5" s="339"/>
      <c r="MUK5" s="339"/>
      <c r="MUL5" s="339"/>
      <c r="MUM5" s="339"/>
      <c r="MUN5" s="339"/>
      <c r="MUO5" s="339"/>
      <c r="MUP5" s="339"/>
      <c r="MUQ5" s="339"/>
      <c r="MUR5" s="339"/>
      <c r="MUS5" s="339"/>
      <c r="MUT5" s="339"/>
      <c r="MUU5" s="339"/>
      <c r="MUV5" s="339"/>
      <c r="MUW5" s="339"/>
      <c r="MUX5" s="339"/>
      <c r="MUY5" s="339"/>
      <c r="MUZ5" s="339"/>
      <c r="MVA5" s="339"/>
      <c r="MVB5" s="339"/>
      <c r="MVC5" s="339"/>
      <c r="MVD5" s="339"/>
      <c r="MVE5" s="339"/>
      <c r="MVF5" s="339"/>
      <c r="MVG5" s="339"/>
      <c r="MVH5" s="339"/>
      <c r="MVI5" s="339"/>
      <c r="MVJ5" s="339"/>
      <c r="MVK5" s="339"/>
      <c r="MVL5" s="339"/>
      <c r="MVM5" s="339"/>
      <c r="MVN5" s="339"/>
      <c r="MVO5" s="339"/>
      <c r="MVP5" s="339"/>
      <c r="MVQ5" s="339"/>
      <c r="MVR5" s="339"/>
      <c r="MVS5" s="339"/>
      <c r="MVT5" s="339"/>
      <c r="MVU5" s="339"/>
      <c r="MVV5" s="339"/>
      <c r="MVW5" s="339"/>
      <c r="MVX5" s="339"/>
      <c r="MVY5" s="339"/>
      <c r="MVZ5" s="339"/>
      <c r="MWA5" s="339"/>
      <c r="MWB5" s="339"/>
      <c r="MWC5" s="339"/>
      <c r="MWD5" s="339"/>
      <c r="MWE5" s="339"/>
      <c r="MWF5" s="339"/>
      <c r="MWG5" s="339"/>
      <c r="MWH5" s="339"/>
      <c r="MWI5" s="339"/>
      <c r="MWJ5" s="339"/>
      <c r="MWK5" s="339"/>
      <c r="MWL5" s="339"/>
      <c r="MWM5" s="339"/>
      <c r="MWN5" s="339"/>
      <c r="MWO5" s="339"/>
      <c r="MWP5" s="339"/>
      <c r="MWQ5" s="339"/>
      <c r="MWR5" s="339"/>
      <c r="MWS5" s="339"/>
      <c r="MWT5" s="339"/>
      <c r="MWU5" s="339"/>
      <c r="MWV5" s="339"/>
      <c r="MWW5" s="339"/>
      <c r="MWX5" s="339"/>
      <c r="MWY5" s="339"/>
      <c r="MWZ5" s="339"/>
      <c r="MXA5" s="339"/>
      <c r="MXB5" s="339"/>
      <c r="MXC5" s="339"/>
      <c r="MXD5" s="339"/>
      <c r="MXE5" s="339"/>
      <c r="MXF5" s="339"/>
      <c r="MXG5" s="339"/>
      <c r="MXH5" s="339"/>
      <c r="MXI5" s="339"/>
      <c r="MXJ5" s="339"/>
      <c r="MXK5" s="339"/>
      <c r="MXL5" s="339"/>
      <c r="MXM5" s="339"/>
      <c r="MXN5" s="339"/>
      <c r="MXO5" s="339"/>
      <c r="MXP5" s="339"/>
      <c r="MXQ5" s="339"/>
      <c r="MXR5" s="339"/>
      <c r="MXS5" s="339"/>
      <c r="MXT5" s="339"/>
      <c r="MXU5" s="339"/>
      <c r="MXV5" s="339"/>
      <c r="MXW5" s="339"/>
      <c r="MXX5" s="339"/>
      <c r="MXY5" s="339"/>
      <c r="MXZ5" s="339"/>
      <c r="MYA5" s="339"/>
      <c r="MYB5" s="339"/>
      <c r="MYC5" s="339"/>
      <c r="MYD5" s="339"/>
      <c r="MYE5" s="339"/>
      <c r="MYF5" s="339"/>
      <c r="MYG5" s="339"/>
      <c r="MYH5" s="339"/>
      <c r="MYI5" s="339"/>
      <c r="MYJ5" s="339"/>
      <c r="MYK5" s="339"/>
      <c r="MYL5" s="339"/>
      <c r="MYM5" s="339"/>
      <c r="MYN5" s="339"/>
      <c r="MYO5" s="339"/>
      <c r="MYP5" s="339"/>
      <c r="MYQ5" s="339"/>
      <c r="MYR5" s="339"/>
      <c r="MYS5" s="339"/>
      <c r="MYT5" s="339"/>
      <c r="MYU5" s="339"/>
      <c r="MYV5" s="339"/>
      <c r="MYW5" s="339"/>
      <c r="MYX5" s="339"/>
      <c r="MYY5" s="339"/>
      <c r="MYZ5" s="339"/>
      <c r="MZA5" s="339"/>
      <c r="MZB5" s="339"/>
      <c r="MZC5" s="339"/>
      <c r="MZD5" s="339"/>
      <c r="MZE5" s="339"/>
      <c r="MZF5" s="339"/>
      <c r="MZG5" s="339"/>
      <c r="MZH5" s="339"/>
      <c r="MZI5" s="339"/>
      <c r="MZJ5" s="339"/>
      <c r="MZK5" s="339"/>
      <c r="MZL5" s="339"/>
      <c r="MZM5" s="339"/>
      <c r="MZN5" s="339"/>
      <c r="MZO5" s="339"/>
      <c r="MZP5" s="339"/>
      <c r="MZQ5" s="339"/>
      <c r="MZR5" s="339"/>
      <c r="MZS5" s="339"/>
      <c r="MZT5" s="339"/>
      <c r="MZU5" s="339"/>
      <c r="MZV5" s="339"/>
      <c r="MZW5" s="339"/>
      <c r="MZX5" s="339"/>
      <c r="MZY5" s="339"/>
      <c r="MZZ5" s="339"/>
      <c r="NAA5" s="339"/>
      <c r="NAB5" s="339"/>
      <c r="NAC5" s="339"/>
      <c r="NAD5" s="339"/>
      <c r="NAE5" s="339"/>
      <c r="NAF5" s="339"/>
      <c r="NAG5" s="339"/>
      <c r="NAH5" s="339"/>
      <c r="NAI5" s="339"/>
      <c r="NAJ5" s="339"/>
      <c r="NAK5" s="339"/>
      <c r="NAL5" s="339"/>
      <c r="NAM5" s="339"/>
      <c r="NAN5" s="339"/>
      <c r="NAO5" s="339"/>
      <c r="NAP5" s="339"/>
      <c r="NAQ5" s="339"/>
      <c r="NAR5" s="339"/>
      <c r="NAS5" s="339"/>
      <c r="NAT5" s="339"/>
      <c r="NAU5" s="339"/>
      <c r="NAV5" s="339"/>
      <c r="NAW5" s="339"/>
      <c r="NAX5" s="339"/>
      <c r="NAY5" s="339"/>
      <c r="NAZ5" s="339"/>
      <c r="NBA5" s="339"/>
      <c r="NBB5" s="339"/>
      <c r="NBC5" s="339"/>
      <c r="NBD5" s="339"/>
      <c r="NBE5" s="339"/>
      <c r="NBF5" s="339"/>
      <c r="NBG5" s="339"/>
      <c r="NBH5" s="339"/>
      <c r="NBI5" s="339"/>
      <c r="NBJ5" s="339"/>
      <c r="NBK5" s="339"/>
      <c r="NBL5" s="339"/>
      <c r="NBM5" s="339"/>
      <c r="NBN5" s="339"/>
      <c r="NBO5" s="339"/>
      <c r="NBP5" s="339"/>
      <c r="NBQ5" s="339"/>
      <c r="NBR5" s="339"/>
      <c r="NBS5" s="339"/>
      <c r="NBT5" s="339"/>
      <c r="NBU5" s="339"/>
      <c r="NBV5" s="339"/>
      <c r="NBW5" s="339"/>
      <c r="NBX5" s="339"/>
      <c r="NBY5" s="339"/>
      <c r="NBZ5" s="339"/>
      <c r="NCA5" s="339"/>
      <c r="NCB5" s="339"/>
      <c r="NCC5" s="339"/>
      <c r="NCD5" s="339"/>
      <c r="NCE5" s="339"/>
      <c r="NCF5" s="339"/>
      <c r="NCG5" s="339"/>
      <c r="NCH5" s="339"/>
      <c r="NCI5" s="339"/>
      <c r="NCJ5" s="339"/>
      <c r="NCK5" s="339"/>
      <c r="NCL5" s="339"/>
      <c r="NCM5" s="339"/>
      <c r="NCN5" s="339"/>
      <c r="NCO5" s="339"/>
      <c r="NCP5" s="339"/>
      <c r="NCQ5" s="339"/>
      <c r="NCR5" s="339"/>
      <c r="NCS5" s="339"/>
      <c r="NCT5" s="339"/>
      <c r="NCU5" s="339"/>
      <c r="NCV5" s="339"/>
      <c r="NCW5" s="339"/>
      <c r="NCX5" s="339"/>
      <c r="NCY5" s="339"/>
      <c r="NCZ5" s="339"/>
      <c r="NDA5" s="339"/>
      <c r="NDB5" s="339"/>
      <c r="NDC5" s="339"/>
      <c r="NDD5" s="339"/>
      <c r="NDE5" s="339"/>
      <c r="NDF5" s="339"/>
      <c r="NDG5" s="339"/>
      <c r="NDH5" s="339"/>
      <c r="NDI5" s="339"/>
      <c r="NDJ5" s="339"/>
      <c r="NDK5" s="339"/>
      <c r="NDL5" s="339"/>
      <c r="NDM5" s="339"/>
      <c r="NDN5" s="339"/>
      <c r="NDO5" s="339"/>
      <c r="NDP5" s="339"/>
      <c r="NDQ5" s="339"/>
      <c r="NDR5" s="339"/>
      <c r="NDS5" s="339"/>
      <c r="NDT5" s="339"/>
      <c r="NDU5" s="339"/>
      <c r="NDV5" s="339"/>
      <c r="NDW5" s="339"/>
      <c r="NDX5" s="339"/>
      <c r="NDY5" s="339"/>
      <c r="NDZ5" s="339"/>
      <c r="NEA5" s="339"/>
      <c r="NEB5" s="339"/>
      <c r="NEC5" s="339"/>
      <c r="NED5" s="339"/>
      <c r="NEE5" s="339"/>
      <c r="NEF5" s="339"/>
      <c r="NEG5" s="339"/>
      <c r="NEH5" s="339"/>
      <c r="NEI5" s="339"/>
      <c r="NEJ5" s="339"/>
      <c r="NEK5" s="339"/>
      <c r="NEL5" s="339"/>
      <c r="NEM5" s="339"/>
      <c r="NEN5" s="339"/>
      <c r="NEO5" s="339"/>
      <c r="NEP5" s="339"/>
      <c r="NEQ5" s="339"/>
      <c r="NER5" s="339"/>
      <c r="NES5" s="339"/>
      <c r="NET5" s="339"/>
      <c r="NEU5" s="339"/>
      <c r="NEV5" s="339"/>
      <c r="NEW5" s="339"/>
      <c r="NEX5" s="339"/>
      <c r="NEY5" s="339"/>
      <c r="NEZ5" s="339"/>
      <c r="NFA5" s="339"/>
      <c r="NFB5" s="339"/>
      <c r="NFC5" s="339"/>
      <c r="NFD5" s="339"/>
      <c r="NFE5" s="339"/>
      <c r="NFF5" s="339"/>
      <c r="NFG5" s="339"/>
      <c r="NFH5" s="339"/>
      <c r="NFI5" s="339"/>
      <c r="NFJ5" s="339"/>
      <c r="NFK5" s="339"/>
      <c r="NFL5" s="339"/>
      <c r="NFM5" s="339"/>
      <c r="NFN5" s="339"/>
      <c r="NFO5" s="339"/>
      <c r="NFP5" s="339"/>
      <c r="NFQ5" s="339"/>
      <c r="NFR5" s="339"/>
      <c r="NFS5" s="339"/>
      <c r="NFT5" s="339"/>
      <c r="NFU5" s="339"/>
      <c r="NFV5" s="339"/>
      <c r="NFW5" s="339"/>
      <c r="NFX5" s="339"/>
      <c r="NFY5" s="339"/>
      <c r="NFZ5" s="339"/>
      <c r="NGA5" s="339"/>
      <c r="NGB5" s="339"/>
      <c r="NGC5" s="339"/>
      <c r="NGD5" s="339"/>
      <c r="NGE5" s="339"/>
      <c r="NGF5" s="339"/>
      <c r="NGG5" s="339"/>
      <c r="NGH5" s="339"/>
      <c r="NGI5" s="339"/>
      <c r="NGJ5" s="339"/>
      <c r="NGK5" s="339"/>
      <c r="NGL5" s="339"/>
      <c r="NGM5" s="339"/>
      <c r="NGN5" s="339"/>
      <c r="NGO5" s="339"/>
      <c r="NGP5" s="339"/>
      <c r="NGQ5" s="339"/>
      <c r="NGR5" s="339"/>
      <c r="NGS5" s="339"/>
      <c r="NGT5" s="339"/>
      <c r="NGU5" s="339"/>
      <c r="NGV5" s="339"/>
      <c r="NGW5" s="339"/>
      <c r="NGX5" s="339"/>
      <c r="NGY5" s="339"/>
      <c r="NGZ5" s="339"/>
      <c r="NHA5" s="339"/>
      <c r="NHB5" s="339"/>
      <c r="NHC5" s="339"/>
      <c r="NHD5" s="339"/>
      <c r="NHE5" s="339"/>
      <c r="NHF5" s="339"/>
      <c r="NHG5" s="339"/>
      <c r="NHH5" s="339"/>
      <c r="NHI5" s="339"/>
      <c r="NHJ5" s="339"/>
      <c r="NHK5" s="339"/>
      <c r="NHL5" s="339"/>
      <c r="NHM5" s="339"/>
      <c r="NHN5" s="339"/>
      <c r="NHO5" s="339"/>
      <c r="NHP5" s="339"/>
      <c r="NHQ5" s="339"/>
      <c r="NHR5" s="339"/>
      <c r="NHS5" s="339"/>
      <c r="NHT5" s="339"/>
      <c r="NHU5" s="339"/>
      <c r="NHV5" s="339"/>
      <c r="NHW5" s="339"/>
      <c r="NHX5" s="339"/>
      <c r="NHY5" s="339"/>
      <c r="NHZ5" s="339"/>
      <c r="NIA5" s="339"/>
      <c r="NIB5" s="339"/>
      <c r="NIC5" s="339"/>
      <c r="NID5" s="339"/>
      <c r="NIE5" s="339"/>
      <c r="NIF5" s="339"/>
      <c r="NIG5" s="339"/>
      <c r="NIH5" s="339"/>
      <c r="NII5" s="339"/>
      <c r="NIJ5" s="339"/>
      <c r="NIK5" s="339"/>
      <c r="NIL5" s="339"/>
      <c r="NIM5" s="339"/>
      <c r="NIN5" s="339"/>
      <c r="NIO5" s="339"/>
      <c r="NIP5" s="339"/>
      <c r="NIQ5" s="339"/>
      <c r="NIR5" s="339"/>
      <c r="NIS5" s="339"/>
      <c r="NIT5" s="339"/>
      <c r="NIU5" s="339"/>
      <c r="NIV5" s="339"/>
      <c r="NIW5" s="339"/>
      <c r="NIX5" s="339"/>
      <c r="NIY5" s="339"/>
      <c r="NIZ5" s="339"/>
      <c r="NJA5" s="339"/>
      <c r="NJB5" s="339"/>
      <c r="NJC5" s="339"/>
      <c r="NJD5" s="339"/>
      <c r="NJE5" s="339"/>
      <c r="NJF5" s="339"/>
      <c r="NJG5" s="339"/>
      <c r="NJH5" s="339"/>
      <c r="NJI5" s="339"/>
      <c r="NJJ5" s="339"/>
      <c r="NJK5" s="339"/>
      <c r="NJL5" s="339"/>
      <c r="NJM5" s="339"/>
      <c r="NJN5" s="339"/>
      <c r="NJO5" s="339"/>
      <c r="NJP5" s="339"/>
      <c r="NJQ5" s="339"/>
      <c r="NJR5" s="339"/>
      <c r="NJS5" s="339"/>
      <c r="NJT5" s="339"/>
      <c r="NJU5" s="339"/>
      <c r="NJV5" s="339"/>
      <c r="NJW5" s="339"/>
      <c r="NJX5" s="339"/>
      <c r="NJY5" s="339"/>
      <c r="NJZ5" s="339"/>
      <c r="NKA5" s="339"/>
      <c r="NKB5" s="339"/>
      <c r="NKC5" s="339"/>
      <c r="NKD5" s="339"/>
      <c r="NKE5" s="339"/>
      <c r="NKF5" s="339"/>
      <c r="NKG5" s="339"/>
      <c r="NKH5" s="339"/>
      <c r="NKI5" s="339"/>
      <c r="NKJ5" s="339"/>
      <c r="NKK5" s="339"/>
      <c r="NKL5" s="339"/>
      <c r="NKM5" s="339"/>
      <c r="NKN5" s="339"/>
      <c r="NKO5" s="339"/>
      <c r="NKP5" s="339"/>
      <c r="NKQ5" s="339"/>
      <c r="NKR5" s="339"/>
      <c r="NKS5" s="339"/>
      <c r="NKT5" s="339"/>
      <c r="NKU5" s="339"/>
      <c r="NKV5" s="339"/>
      <c r="NKW5" s="339"/>
      <c r="NKX5" s="339"/>
      <c r="NKY5" s="339"/>
      <c r="NKZ5" s="339"/>
      <c r="NLA5" s="339"/>
      <c r="NLB5" s="339"/>
      <c r="NLC5" s="339"/>
      <c r="NLD5" s="339"/>
      <c r="NLE5" s="339"/>
      <c r="NLF5" s="339"/>
      <c r="NLG5" s="339"/>
      <c r="NLH5" s="339"/>
      <c r="NLI5" s="339"/>
      <c r="NLJ5" s="339"/>
      <c r="NLK5" s="339"/>
      <c r="NLL5" s="339"/>
      <c r="NLM5" s="339"/>
      <c r="NLN5" s="339"/>
      <c r="NLO5" s="339"/>
      <c r="NLP5" s="339"/>
      <c r="NLQ5" s="339"/>
      <c r="NLR5" s="339"/>
      <c r="NLS5" s="339"/>
      <c r="NLT5" s="339"/>
      <c r="NLU5" s="339"/>
      <c r="NLV5" s="339"/>
      <c r="NLW5" s="339"/>
      <c r="NLX5" s="339"/>
      <c r="NLY5" s="339"/>
      <c r="NLZ5" s="339"/>
      <c r="NMA5" s="339"/>
      <c r="NMB5" s="339"/>
      <c r="NMC5" s="339"/>
      <c r="NMD5" s="339"/>
      <c r="NME5" s="339"/>
      <c r="NMF5" s="339"/>
      <c r="NMG5" s="339"/>
      <c r="NMH5" s="339"/>
      <c r="NMI5" s="339"/>
      <c r="NMJ5" s="339"/>
      <c r="NMK5" s="339"/>
      <c r="NML5" s="339"/>
      <c r="NMM5" s="339"/>
      <c r="NMN5" s="339"/>
      <c r="NMO5" s="339"/>
      <c r="NMP5" s="339"/>
      <c r="NMQ5" s="339"/>
      <c r="NMR5" s="339"/>
      <c r="NMS5" s="339"/>
      <c r="NMT5" s="339"/>
      <c r="NMU5" s="339"/>
      <c r="NMV5" s="339"/>
      <c r="NMW5" s="339"/>
      <c r="NMX5" s="339"/>
      <c r="NMY5" s="339"/>
      <c r="NMZ5" s="339"/>
      <c r="NNA5" s="339"/>
      <c r="NNB5" s="339"/>
      <c r="NNC5" s="339"/>
      <c r="NND5" s="339"/>
      <c r="NNE5" s="339"/>
      <c r="NNF5" s="339"/>
      <c r="NNG5" s="339"/>
      <c r="NNH5" s="339"/>
      <c r="NNI5" s="339"/>
      <c r="NNJ5" s="339"/>
      <c r="NNK5" s="339"/>
      <c r="NNL5" s="339"/>
      <c r="NNM5" s="339"/>
      <c r="NNN5" s="339"/>
      <c r="NNO5" s="339"/>
      <c r="NNP5" s="339"/>
      <c r="NNQ5" s="339"/>
      <c r="NNR5" s="339"/>
      <c r="NNS5" s="339"/>
      <c r="NNT5" s="339"/>
      <c r="NNU5" s="339"/>
      <c r="NNV5" s="339"/>
      <c r="NNW5" s="339"/>
      <c r="NNX5" s="339"/>
      <c r="NNY5" s="339"/>
      <c r="NNZ5" s="339"/>
      <c r="NOA5" s="339"/>
      <c r="NOB5" s="339"/>
      <c r="NOC5" s="339"/>
      <c r="NOD5" s="339"/>
      <c r="NOE5" s="339"/>
      <c r="NOF5" s="339"/>
      <c r="NOG5" s="339"/>
      <c r="NOH5" s="339"/>
      <c r="NOI5" s="339"/>
      <c r="NOJ5" s="339"/>
      <c r="NOK5" s="339"/>
      <c r="NOL5" s="339"/>
      <c r="NOM5" s="339"/>
      <c r="NON5" s="339"/>
      <c r="NOO5" s="339"/>
      <c r="NOP5" s="339"/>
      <c r="NOQ5" s="339"/>
      <c r="NOR5" s="339"/>
      <c r="NOS5" s="339"/>
      <c r="NOT5" s="339"/>
      <c r="NOU5" s="339"/>
      <c r="NOV5" s="339"/>
      <c r="NOW5" s="339"/>
      <c r="NOX5" s="339"/>
      <c r="NOY5" s="339"/>
      <c r="NOZ5" s="339"/>
      <c r="NPA5" s="339"/>
      <c r="NPB5" s="339"/>
      <c r="NPC5" s="339"/>
      <c r="NPD5" s="339"/>
      <c r="NPE5" s="339"/>
      <c r="NPF5" s="339"/>
      <c r="NPG5" s="339"/>
      <c r="NPH5" s="339"/>
      <c r="NPI5" s="339"/>
      <c r="NPJ5" s="339"/>
      <c r="NPK5" s="339"/>
      <c r="NPL5" s="339"/>
      <c r="NPM5" s="339"/>
      <c r="NPN5" s="339"/>
      <c r="NPO5" s="339"/>
      <c r="NPP5" s="339"/>
      <c r="NPQ5" s="339"/>
      <c r="NPR5" s="339"/>
      <c r="NPS5" s="339"/>
      <c r="NPT5" s="339"/>
      <c r="NPU5" s="339"/>
      <c r="NPV5" s="339"/>
      <c r="NPW5" s="339"/>
      <c r="NPX5" s="339"/>
      <c r="NPY5" s="339"/>
      <c r="NPZ5" s="339"/>
      <c r="NQA5" s="339"/>
      <c r="NQB5" s="339"/>
      <c r="NQC5" s="339"/>
      <c r="NQD5" s="339"/>
      <c r="NQE5" s="339"/>
      <c r="NQF5" s="339"/>
      <c r="NQG5" s="339"/>
      <c r="NQH5" s="339"/>
      <c r="NQI5" s="339"/>
      <c r="NQJ5" s="339"/>
      <c r="NQK5" s="339"/>
      <c r="NQL5" s="339"/>
      <c r="NQM5" s="339"/>
      <c r="NQN5" s="339"/>
      <c r="NQO5" s="339"/>
      <c r="NQP5" s="339"/>
      <c r="NQQ5" s="339"/>
      <c r="NQR5" s="339"/>
      <c r="NQS5" s="339"/>
      <c r="NQT5" s="339"/>
      <c r="NQU5" s="339"/>
      <c r="NQV5" s="339"/>
      <c r="NQW5" s="339"/>
      <c r="NQX5" s="339"/>
      <c r="NQY5" s="339"/>
      <c r="NQZ5" s="339"/>
      <c r="NRA5" s="339"/>
      <c r="NRB5" s="339"/>
      <c r="NRC5" s="339"/>
      <c r="NRD5" s="339"/>
      <c r="NRE5" s="339"/>
      <c r="NRF5" s="339"/>
      <c r="NRG5" s="339"/>
      <c r="NRH5" s="339"/>
      <c r="NRI5" s="339"/>
      <c r="NRJ5" s="339"/>
      <c r="NRK5" s="339"/>
      <c r="NRL5" s="339"/>
      <c r="NRM5" s="339"/>
      <c r="NRN5" s="339"/>
      <c r="NRO5" s="339"/>
      <c r="NRP5" s="339"/>
      <c r="NRQ5" s="339"/>
      <c r="NRR5" s="339"/>
      <c r="NRS5" s="339"/>
      <c r="NRT5" s="339"/>
      <c r="NRU5" s="339"/>
      <c r="NRV5" s="339"/>
      <c r="NRW5" s="339"/>
      <c r="NRX5" s="339"/>
      <c r="NRY5" s="339"/>
      <c r="NRZ5" s="339"/>
      <c r="NSA5" s="339"/>
      <c r="NSB5" s="339"/>
      <c r="NSC5" s="339"/>
      <c r="NSD5" s="339"/>
      <c r="NSE5" s="339"/>
      <c r="NSF5" s="339"/>
      <c r="NSG5" s="339"/>
      <c r="NSH5" s="339"/>
      <c r="NSI5" s="339"/>
      <c r="NSJ5" s="339"/>
      <c r="NSK5" s="339"/>
      <c r="NSL5" s="339"/>
      <c r="NSM5" s="339"/>
      <c r="NSN5" s="339"/>
      <c r="NSO5" s="339"/>
      <c r="NSP5" s="339"/>
      <c r="NSQ5" s="339"/>
      <c r="NSR5" s="339"/>
      <c r="NSS5" s="339"/>
      <c r="NST5" s="339"/>
      <c r="NSU5" s="339"/>
      <c r="NSV5" s="339"/>
      <c r="NSW5" s="339"/>
      <c r="NSX5" s="339"/>
      <c r="NSY5" s="339"/>
      <c r="NSZ5" s="339"/>
      <c r="NTA5" s="339"/>
      <c r="NTB5" s="339"/>
      <c r="NTC5" s="339"/>
      <c r="NTD5" s="339"/>
      <c r="NTE5" s="339"/>
      <c r="NTF5" s="339"/>
      <c r="NTG5" s="339"/>
      <c r="NTH5" s="339"/>
      <c r="NTI5" s="339"/>
      <c r="NTJ5" s="339"/>
      <c r="NTK5" s="339"/>
      <c r="NTL5" s="339"/>
      <c r="NTM5" s="339"/>
      <c r="NTN5" s="339"/>
      <c r="NTO5" s="339"/>
      <c r="NTP5" s="339"/>
      <c r="NTQ5" s="339"/>
      <c r="NTR5" s="339"/>
      <c r="NTS5" s="339"/>
      <c r="NTT5" s="339"/>
      <c r="NTU5" s="339"/>
      <c r="NTV5" s="339"/>
      <c r="NTW5" s="339"/>
      <c r="NTX5" s="339"/>
      <c r="NTY5" s="339"/>
      <c r="NTZ5" s="339"/>
      <c r="NUA5" s="339"/>
      <c r="NUB5" s="339"/>
      <c r="NUC5" s="339"/>
      <c r="NUD5" s="339"/>
      <c r="NUE5" s="339"/>
      <c r="NUF5" s="339"/>
      <c r="NUG5" s="339"/>
      <c r="NUH5" s="339"/>
      <c r="NUI5" s="339"/>
      <c r="NUJ5" s="339"/>
      <c r="NUK5" s="339"/>
      <c r="NUL5" s="339"/>
      <c r="NUM5" s="339"/>
      <c r="NUN5" s="339"/>
      <c r="NUO5" s="339"/>
      <c r="NUP5" s="339"/>
      <c r="NUQ5" s="339"/>
      <c r="NUR5" s="339"/>
      <c r="NUS5" s="339"/>
      <c r="NUT5" s="339"/>
      <c r="NUU5" s="339"/>
      <c r="NUV5" s="339"/>
      <c r="NUW5" s="339"/>
      <c r="NUX5" s="339"/>
      <c r="NUY5" s="339"/>
      <c r="NUZ5" s="339"/>
      <c r="NVA5" s="339"/>
      <c r="NVB5" s="339"/>
      <c r="NVC5" s="339"/>
      <c r="NVD5" s="339"/>
      <c r="NVE5" s="339"/>
      <c r="NVF5" s="339"/>
      <c r="NVG5" s="339"/>
      <c r="NVH5" s="339"/>
      <c r="NVI5" s="339"/>
      <c r="NVJ5" s="339"/>
      <c r="NVK5" s="339"/>
      <c r="NVL5" s="339"/>
      <c r="NVM5" s="339"/>
      <c r="NVN5" s="339"/>
      <c r="NVO5" s="339"/>
      <c r="NVP5" s="339"/>
      <c r="NVQ5" s="339"/>
      <c r="NVR5" s="339"/>
      <c r="NVS5" s="339"/>
      <c r="NVT5" s="339"/>
      <c r="NVU5" s="339"/>
      <c r="NVV5" s="339"/>
      <c r="NVW5" s="339"/>
      <c r="NVX5" s="339"/>
      <c r="NVY5" s="339"/>
      <c r="NVZ5" s="339"/>
      <c r="NWA5" s="339"/>
      <c r="NWB5" s="339"/>
      <c r="NWC5" s="339"/>
      <c r="NWD5" s="339"/>
      <c r="NWE5" s="339"/>
      <c r="NWF5" s="339"/>
      <c r="NWG5" s="339"/>
      <c r="NWH5" s="339"/>
      <c r="NWI5" s="339"/>
      <c r="NWJ5" s="339"/>
      <c r="NWK5" s="339"/>
      <c r="NWL5" s="339"/>
      <c r="NWM5" s="339"/>
      <c r="NWN5" s="339"/>
      <c r="NWO5" s="339"/>
      <c r="NWP5" s="339"/>
      <c r="NWQ5" s="339"/>
      <c r="NWR5" s="339"/>
      <c r="NWS5" s="339"/>
      <c r="NWT5" s="339"/>
      <c r="NWU5" s="339"/>
      <c r="NWV5" s="339"/>
      <c r="NWW5" s="339"/>
      <c r="NWX5" s="339"/>
      <c r="NWY5" s="339"/>
      <c r="NWZ5" s="339"/>
      <c r="NXA5" s="339"/>
      <c r="NXB5" s="339"/>
      <c r="NXC5" s="339"/>
      <c r="NXD5" s="339"/>
      <c r="NXE5" s="339"/>
      <c r="NXF5" s="339"/>
      <c r="NXG5" s="339"/>
      <c r="NXH5" s="339"/>
      <c r="NXI5" s="339"/>
      <c r="NXJ5" s="339"/>
      <c r="NXK5" s="339"/>
      <c r="NXL5" s="339"/>
      <c r="NXM5" s="339"/>
      <c r="NXN5" s="339"/>
      <c r="NXO5" s="339"/>
      <c r="NXP5" s="339"/>
      <c r="NXQ5" s="339"/>
      <c r="NXR5" s="339"/>
      <c r="NXS5" s="339"/>
      <c r="NXT5" s="339"/>
      <c r="NXU5" s="339"/>
      <c r="NXV5" s="339"/>
      <c r="NXW5" s="339"/>
      <c r="NXX5" s="339"/>
      <c r="NXY5" s="339"/>
      <c r="NXZ5" s="339"/>
      <c r="NYA5" s="339"/>
      <c r="NYB5" s="339"/>
      <c r="NYC5" s="339"/>
      <c r="NYD5" s="339"/>
      <c r="NYE5" s="339"/>
      <c r="NYF5" s="339"/>
      <c r="NYG5" s="339"/>
      <c r="NYH5" s="339"/>
      <c r="NYI5" s="339"/>
      <c r="NYJ5" s="339"/>
      <c r="NYK5" s="339"/>
      <c r="NYL5" s="339"/>
      <c r="NYM5" s="339"/>
      <c r="NYN5" s="339"/>
      <c r="NYO5" s="339"/>
      <c r="NYP5" s="339"/>
      <c r="NYQ5" s="339"/>
      <c r="NYR5" s="339"/>
      <c r="NYS5" s="339"/>
      <c r="NYT5" s="339"/>
      <c r="NYU5" s="339"/>
      <c r="NYV5" s="339"/>
      <c r="NYW5" s="339"/>
      <c r="NYX5" s="339"/>
      <c r="NYY5" s="339"/>
      <c r="NYZ5" s="339"/>
      <c r="NZA5" s="339"/>
      <c r="NZB5" s="339"/>
      <c r="NZC5" s="339"/>
      <c r="NZD5" s="339"/>
      <c r="NZE5" s="339"/>
      <c r="NZF5" s="339"/>
      <c r="NZG5" s="339"/>
      <c r="NZH5" s="339"/>
      <c r="NZI5" s="339"/>
      <c r="NZJ5" s="339"/>
      <c r="NZK5" s="339"/>
      <c r="NZL5" s="339"/>
      <c r="NZM5" s="339"/>
      <c r="NZN5" s="339"/>
      <c r="NZO5" s="339"/>
      <c r="NZP5" s="339"/>
      <c r="NZQ5" s="339"/>
      <c r="NZR5" s="339"/>
      <c r="NZS5" s="339"/>
      <c r="NZT5" s="339"/>
      <c r="NZU5" s="339"/>
      <c r="NZV5" s="339"/>
      <c r="NZW5" s="339"/>
      <c r="NZX5" s="339"/>
      <c r="NZY5" s="339"/>
      <c r="NZZ5" s="339"/>
      <c r="OAA5" s="339"/>
      <c r="OAB5" s="339"/>
      <c r="OAC5" s="339"/>
      <c r="OAD5" s="339"/>
      <c r="OAE5" s="339"/>
      <c r="OAF5" s="339"/>
      <c r="OAG5" s="339"/>
      <c r="OAH5" s="339"/>
      <c r="OAI5" s="339"/>
      <c r="OAJ5" s="339"/>
      <c r="OAK5" s="339"/>
      <c r="OAL5" s="339"/>
      <c r="OAM5" s="339"/>
      <c r="OAN5" s="339"/>
      <c r="OAO5" s="339"/>
      <c r="OAP5" s="339"/>
      <c r="OAQ5" s="339"/>
      <c r="OAR5" s="339"/>
      <c r="OAS5" s="339"/>
      <c r="OAT5" s="339"/>
      <c r="OAU5" s="339"/>
      <c r="OAV5" s="339"/>
      <c r="OAW5" s="339"/>
      <c r="OAX5" s="339"/>
      <c r="OAY5" s="339"/>
      <c r="OAZ5" s="339"/>
      <c r="OBA5" s="339"/>
      <c r="OBB5" s="339"/>
      <c r="OBC5" s="339"/>
      <c r="OBD5" s="339"/>
      <c r="OBE5" s="339"/>
      <c r="OBF5" s="339"/>
      <c r="OBG5" s="339"/>
      <c r="OBH5" s="339"/>
      <c r="OBI5" s="339"/>
      <c r="OBJ5" s="339"/>
      <c r="OBK5" s="339"/>
      <c r="OBL5" s="339"/>
      <c r="OBM5" s="339"/>
      <c r="OBN5" s="339"/>
      <c r="OBO5" s="339"/>
      <c r="OBP5" s="339"/>
      <c r="OBQ5" s="339"/>
      <c r="OBR5" s="339"/>
      <c r="OBS5" s="339"/>
      <c r="OBT5" s="339"/>
      <c r="OBU5" s="339"/>
      <c r="OBV5" s="339"/>
      <c r="OBW5" s="339"/>
      <c r="OBX5" s="339"/>
      <c r="OBY5" s="339"/>
      <c r="OBZ5" s="339"/>
      <c r="OCA5" s="339"/>
      <c r="OCB5" s="339"/>
      <c r="OCC5" s="339"/>
      <c r="OCD5" s="339"/>
      <c r="OCE5" s="339"/>
      <c r="OCF5" s="339"/>
      <c r="OCG5" s="339"/>
      <c r="OCH5" s="339"/>
      <c r="OCI5" s="339"/>
      <c r="OCJ5" s="339"/>
      <c r="OCK5" s="339"/>
      <c r="OCL5" s="339"/>
      <c r="OCM5" s="339"/>
      <c r="OCN5" s="339"/>
      <c r="OCO5" s="339"/>
      <c r="OCP5" s="339"/>
      <c r="OCQ5" s="339"/>
      <c r="OCR5" s="339"/>
      <c r="OCS5" s="339"/>
      <c r="OCT5" s="339"/>
      <c r="OCU5" s="339"/>
      <c r="OCV5" s="339"/>
      <c r="OCW5" s="339"/>
      <c r="OCX5" s="339"/>
      <c r="OCY5" s="339"/>
      <c r="OCZ5" s="339"/>
      <c r="ODA5" s="339"/>
      <c r="ODB5" s="339"/>
      <c r="ODC5" s="339"/>
      <c r="ODD5" s="339"/>
      <c r="ODE5" s="339"/>
      <c r="ODF5" s="339"/>
      <c r="ODG5" s="339"/>
      <c r="ODH5" s="339"/>
      <c r="ODI5" s="339"/>
      <c r="ODJ5" s="339"/>
      <c r="ODK5" s="339"/>
      <c r="ODL5" s="339"/>
      <c r="ODM5" s="339"/>
      <c r="ODN5" s="339"/>
      <c r="ODO5" s="339"/>
      <c r="ODP5" s="339"/>
      <c r="ODQ5" s="339"/>
      <c r="ODR5" s="339"/>
      <c r="ODS5" s="339"/>
      <c r="ODT5" s="339"/>
      <c r="ODU5" s="339"/>
      <c r="ODV5" s="339"/>
      <c r="ODW5" s="339"/>
      <c r="ODX5" s="339"/>
      <c r="ODY5" s="339"/>
      <c r="ODZ5" s="339"/>
      <c r="OEA5" s="339"/>
      <c r="OEB5" s="339"/>
      <c r="OEC5" s="339"/>
      <c r="OED5" s="339"/>
      <c r="OEE5" s="339"/>
      <c r="OEF5" s="339"/>
      <c r="OEG5" s="339"/>
      <c r="OEH5" s="339"/>
      <c r="OEI5" s="339"/>
      <c r="OEJ5" s="339"/>
      <c r="OEK5" s="339"/>
      <c r="OEL5" s="339"/>
      <c r="OEM5" s="339"/>
      <c r="OEN5" s="339"/>
      <c r="OEO5" s="339"/>
      <c r="OEP5" s="339"/>
      <c r="OEQ5" s="339"/>
      <c r="OER5" s="339"/>
      <c r="OES5" s="339"/>
      <c r="OET5" s="339"/>
      <c r="OEU5" s="339"/>
      <c r="OEV5" s="339"/>
      <c r="OEW5" s="339"/>
      <c r="OEX5" s="339"/>
      <c r="OEY5" s="339"/>
      <c r="OEZ5" s="339"/>
      <c r="OFA5" s="339"/>
      <c r="OFB5" s="339"/>
      <c r="OFC5" s="339"/>
      <c r="OFD5" s="339"/>
      <c r="OFE5" s="339"/>
      <c r="OFF5" s="339"/>
      <c r="OFG5" s="339"/>
      <c r="OFH5" s="339"/>
      <c r="OFI5" s="339"/>
      <c r="OFJ5" s="339"/>
      <c r="OFK5" s="339"/>
      <c r="OFL5" s="339"/>
      <c r="OFM5" s="339"/>
      <c r="OFN5" s="339"/>
      <c r="OFO5" s="339"/>
      <c r="OFP5" s="339"/>
      <c r="OFQ5" s="339"/>
      <c r="OFR5" s="339"/>
      <c r="OFS5" s="339"/>
      <c r="OFT5" s="339"/>
      <c r="OFU5" s="339"/>
      <c r="OFV5" s="339"/>
      <c r="OFW5" s="339"/>
      <c r="OFX5" s="339"/>
      <c r="OFY5" s="339"/>
      <c r="OFZ5" s="339"/>
      <c r="OGA5" s="339"/>
      <c r="OGB5" s="339"/>
      <c r="OGC5" s="339"/>
      <c r="OGD5" s="339"/>
      <c r="OGE5" s="339"/>
      <c r="OGF5" s="339"/>
      <c r="OGG5" s="339"/>
      <c r="OGH5" s="339"/>
      <c r="OGI5" s="339"/>
      <c r="OGJ5" s="339"/>
      <c r="OGK5" s="339"/>
      <c r="OGL5" s="339"/>
      <c r="OGM5" s="339"/>
      <c r="OGN5" s="339"/>
      <c r="OGO5" s="339"/>
      <c r="OGP5" s="339"/>
      <c r="OGQ5" s="339"/>
      <c r="OGR5" s="339"/>
      <c r="OGS5" s="339"/>
      <c r="OGT5" s="339"/>
      <c r="OGU5" s="339"/>
      <c r="OGV5" s="339"/>
      <c r="OGW5" s="339"/>
      <c r="OGX5" s="339"/>
      <c r="OGY5" s="339"/>
      <c r="OGZ5" s="339"/>
      <c r="OHA5" s="339"/>
      <c r="OHB5" s="339"/>
      <c r="OHC5" s="339"/>
      <c r="OHD5" s="339"/>
      <c r="OHE5" s="339"/>
      <c r="OHF5" s="339"/>
      <c r="OHG5" s="339"/>
      <c r="OHH5" s="339"/>
      <c r="OHI5" s="339"/>
      <c r="OHJ5" s="339"/>
      <c r="OHK5" s="339"/>
      <c r="OHL5" s="339"/>
      <c r="OHM5" s="339"/>
      <c r="OHN5" s="339"/>
      <c r="OHO5" s="339"/>
      <c r="OHP5" s="339"/>
      <c r="OHQ5" s="339"/>
      <c r="OHR5" s="339"/>
      <c r="OHS5" s="339"/>
      <c r="OHT5" s="339"/>
      <c r="OHU5" s="339"/>
      <c r="OHV5" s="339"/>
      <c r="OHW5" s="339"/>
      <c r="OHX5" s="339"/>
      <c r="OHY5" s="339"/>
      <c r="OHZ5" s="339"/>
      <c r="OIA5" s="339"/>
      <c r="OIB5" s="339"/>
      <c r="OIC5" s="339"/>
      <c r="OID5" s="339"/>
      <c r="OIE5" s="339"/>
      <c r="OIF5" s="339"/>
      <c r="OIG5" s="339"/>
      <c r="OIH5" s="339"/>
      <c r="OII5" s="339"/>
      <c r="OIJ5" s="339"/>
      <c r="OIK5" s="339"/>
      <c r="OIL5" s="339"/>
      <c r="OIM5" s="339"/>
      <c r="OIN5" s="339"/>
      <c r="OIO5" s="339"/>
      <c r="OIP5" s="339"/>
      <c r="OIQ5" s="339"/>
      <c r="OIR5" s="339"/>
      <c r="OIS5" s="339"/>
      <c r="OIT5" s="339"/>
      <c r="OIU5" s="339"/>
      <c r="OIV5" s="339"/>
      <c r="OIW5" s="339"/>
      <c r="OIX5" s="339"/>
      <c r="OIY5" s="339"/>
      <c r="OIZ5" s="339"/>
      <c r="OJA5" s="339"/>
      <c r="OJB5" s="339"/>
      <c r="OJC5" s="339"/>
      <c r="OJD5" s="339"/>
      <c r="OJE5" s="339"/>
      <c r="OJF5" s="339"/>
      <c r="OJG5" s="339"/>
      <c r="OJH5" s="339"/>
      <c r="OJI5" s="339"/>
      <c r="OJJ5" s="339"/>
      <c r="OJK5" s="339"/>
      <c r="OJL5" s="339"/>
      <c r="OJM5" s="339"/>
      <c r="OJN5" s="339"/>
      <c r="OJO5" s="339"/>
      <c r="OJP5" s="339"/>
      <c r="OJQ5" s="339"/>
      <c r="OJR5" s="339"/>
      <c r="OJS5" s="339"/>
      <c r="OJT5" s="339"/>
      <c r="OJU5" s="339"/>
      <c r="OJV5" s="339"/>
      <c r="OJW5" s="339"/>
      <c r="OJX5" s="339"/>
      <c r="OJY5" s="339"/>
      <c r="OJZ5" s="339"/>
      <c r="OKA5" s="339"/>
      <c r="OKB5" s="339"/>
      <c r="OKC5" s="339"/>
      <c r="OKD5" s="339"/>
      <c r="OKE5" s="339"/>
      <c r="OKF5" s="339"/>
      <c r="OKG5" s="339"/>
      <c r="OKH5" s="339"/>
      <c r="OKI5" s="339"/>
      <c r="OKJ5" s="339"/>
      <c r="OKK5" s="339"/>
      <c r="OKL5" s="339"/>
      <c r="OKM5" s="339"/>
      <c r="OKN5" s="339"/>
      <c r="OKO5" s="339"/>
      <c r="OKP5" s="339"/>
      <c r="OKQ5" s="339"/>
      <c r="OKR5" s="339"/>
      <c r="OKS5" s="339"/>
      <c r="OKT5" s="339"/>
      <c r="OKU5" s="339"/>
      <c r="OKV5" s="339"/>
      <c r="OKW5" s="339"/>
      <c r="OKX5" s="339"/>
      <c r="OKY5" s="339"/>
      <c r="OKZ5" s="339"/>
      <c r="OLA5" s="339"/>
      <c r="OLB5" s="339"/>
      <c r="OLC5" s="339"/>
      <c r="OLD5" s="339"/>
      <c r="OLE5" s="339"/>
      <c r="OLF5" s="339"/>
      <c r="OLG5" s="339"/>
      <c r="OLH5" s="339"/>
      <c r="OLI5" s="339"/>
      <c r="OLJ5" s="339"/>
      <c r="OLK5" s="339"/>
      <c r="OLL5" s="339"/>
      <c r="OLM5" s="339"/>
      <c r="OLN5" s="339"/>
      <c r="OLO5" s="339"/>
      <c r="OLP5" s="339"/>
      <c r="OLQ5" s="339"/>
      <c r="OLR5" s="339"/>
      <c r="OLS5" s="339"/>
      <c r="OLT5" s="339"/>
      <c r="OLU5" s="339"/>
      <c r="OLV5" s="339"/>
      <c r="OLW5" s="339"/>
      <c r="OLX5" s="339"/>
      <c r="OLY5" s="339"/>
      <c r="OLZ5" s="339"/>
      <c r="OMA5" s="339"/>
      <c r="OMB5" s="339"/>
      <c r="OMC5" s="339"/>
      <c r="OMD5" s="339"/>
      <c r="OME5" s="339"/>
      <c r="OMF5" s="339"/>
      <c r="OMG5" s="339"/>
      <c r="OMH5" s="339"/>
      <c r="OMI5" s="339"/>
      <c r="OMJ5" s="339"/>
      <c r="OMK5" s="339"/>
      <c r="OML5" s="339"/>
      <c r="OMM5" s="339"/>
      <c r="OMN5" s="339"/>
      <c r="OMO5" s="339"/>
      <c r="OMP5" s="339"/>
      <c r="OMQ5" s="339"/>
      <c r="OMR5" s="339"/>
      <c r="OMS5" s="339"/>
      <c r="OMT5" s="339"/>
      <c r="OMU5" s="339"/>
      <c r="OMV5" s="339"/>
      <c r="OMW5" s="339"/>
      <c r="OMX5" s="339"/>
      <c r="OMY5" s="339"/>
      <c r="OMZ5" s="339"/>
      <c r="ONA5" s="339"/>
      <c r="ONB5" s="339"/>
      <c r="ONC5" s="339"/>
      <c r="OND5" s="339"/>
      <c r="ONE5" s="339"/>
      <c r="ONF5" s="339"/>
      <c r="ONG5" s="339"/>
      <c r="ONH5" s="339"/>
      <c r="ONI5" s="339"/>
      <c r="ONJ5" s="339"/>
      <c r="ONK5" s="339"/>
      <c r="ONL5" s="339"/>
      <c r="ONM5" s="339"/>
      <c r="ONN5" s="339"/>
      <c r="ONO5" s="339"/>
      <c r="ONP5" s="339"/>
      <c r="ONQ5" s="339"/>
      <c r="ONR5" s="339"/>
      <c r="ONS5" s="339"/>
      <c r="ONT5" s="339"/>
      <c r="ONU5" s="339"/>
      <c r="ONV5" s="339"/>
      <c r="ONW5" s="339"/>
      <c r="ONX5" s="339"/>
      <c r="ONY5" s="339"/>
      <c r="ONZ5" s="339"/>
      <c r="OOA5" s="339"/>
      <c r="OOB5" s="339"/>
      <c r="OOC5" s="339"/>
      <c r="OOD5" s="339"/>
      <c r="OOE5" s="339"/>
      <c r="OOF5" s="339"/>
      <c r="OOG5" s="339"/>
      <c r="OOH5" s="339"/>
      <c r="OOI5" s="339"/>
      <c r="OOJ5" s="339"/>
      <c r="OOK5" s="339"/>
      <c r="OOL5" s="339"/>
      <c r="OOM5" s="339"/>
      <c r="OON5" s="339"/>
      <c r="OOO5" s="339"/>
      <c r="OOP5" s="339"/>
      <c r="OOQ5" s="339"/>
      <c r="OOR5" s="339"/>
      <c r="OOS5" s="339"/>
      <c r="OOT5" s="339"/>
      <c r="OOU5" s="339"/>
      <c r="OOV5" s="339"/>
      <c r="OOW5" s="339"/>
      <c r="OOX5" s="339"/>
      <c r="OOY5" s="339"/>
      <c r="OOZ5" s="339"/>
      <c r="OPA5" s="339"/>
      <c r="OPB5" s="339"/>
      <c r="OPC5" s="339"/>
      <c r="OPD5" s="339"/>
      <c r="OPE5" s="339"/>
      <c r="OPF5" s="339"/>
      <c r="OPG5" s="339"/>
      <c r="OPH5" s="339"/>
      <c r="OPI5" s="339"/>
      <c r="OPJ5" s="339"/>
      <c r="OPK5" s="339"/>
      <c r="OPL5" s="339"/>
      <c r="OPM5" s="339"/>
      <c r="OPN5" s="339"/>
      <c r="OPO5" s="339"/>
      <c r="OPP5" s="339"/>
      <c r="OPQ5" s="339"/>
      <c r="OPR5" s="339"/>
      <c r="OPS5" s="339"/>
      <c r="OPT5" s="339"/>
      <c r="OPU5" s="339"/>
      <c r="OPV5" s="339"/>
      <c r="OPW5" s="339"/>
      <c r="OPX5" s="339"/>
      <c r="OPY5" s="339"/>
      <c r="OPZ5" s="339"/>
      <c r="OQA5" s="339"/>
      <c r="OQB5" s="339"/>
      <c r="OQC5" s="339"/>
      <c r="OQD5" s="339"/>
      <c r="OQE5" s="339"/>
      <c r="OQF5" s="339"/>
      <c r="OQG5" s="339"/>
      <c r="OQH5" s="339"/>
      <c r="OQI5" s="339"/>
      <c r="OQJ5" s="339"/>
      <c r="OQK5" s="339"/>
      <c r="OQL5" s="339"/>
      <c r="OQM5" s="339"/>
      <c r="OQN5" s="339"/>
      <c r="OQO5" s="339"/>
      <c r="OQP5" s="339"/>
      <c r="OQQ5" s="339"/>
      <c r="OQR5" s="339"/>
      <c r="OQS5" s="339"/>
      <c r="OQT5" s="339"/>
      <c r="OQU5" s="339"/>
      <c r="OQV5" s="339"/>
      <c r="OQW5" s="339"/>
      <c r="OQX5" s="339"/>
      <c r="OQY5" s="339"/>
      <c r="OQZ5" s="339"/>
      <c r="ORA5" s="339"/>
      <c r="ORB5" s="339"/>
      <c r="ORC5" s="339"/>
      <c r="ORD5" s="339"/>
      <c r="ORE5" s="339"/>
      <c r="ORF5" s="339"/>
      <c r="ORG5" s="339"/>
      <c r="ORH5" s="339"/>
      <c r="ORI5" s="339"/>
      <c r="ORJ5" s="339"/>
      <c r="ORK5" s="339"/>
      <c r="ORL5" s="339"/>
      <c r="ORM5" s="339"/>
      <c r="ORN5" s="339"/>
      <c r="ORO5" s="339"/>
      <c r="ORP5" s="339"/>
      <c r="ORQ5" s="339"/>
      <c r="ORR5" s="339"/>
      <c r="ORS5" s="339"/>
      <c r="ORT5" s="339"/>
      <c r="ORU5" s="339"/>
      <c r="ORV5" s="339"/>
      <c r="ORW5" s="339"/>
      <c r="ORX5" s="339"/>
      <c r="ORY5" s="339"/>
      <c r="ORZ5" s="339"/>
      <c r="OSA5" s="339"/>
      <c r="OSB5" s="339"/>
      <c r="OSC5" s="339"/>
      <c r="OSD5" s="339"/>
      <c r="OSE5" s="339"/>
      <c r="OSF5" s="339"/>
      <c r="OSG5" s="339"/>
      <c r="OSH5" s="339"/>
      <c r="OSI5" s="339"/>
      <c r="OSJ5" s="339"/>
      <c r="OSK5" s="339"/>
      <c r="OSL5" s="339"/>
      <c r="OSM5" s="339"/>
      <c r="OSN5" s="339"/>
      <c r="OSO5" s="339"/>
      <c r="OSP5" s="339"/>
      <c r="OSQ5" s="339"/>
      <c r="OSR5" s="339"/>
      <c r="OSS5" s="339"/>
      <c r="OST5" s="339"/>
      <c r="OSU5" s="339"/>
      <c r="OSV5" s="339"/>
      <c r="OSW5" s="339"/>
      <c r="OSX5" s="339"/>
      <c r="OSY5" s="339"/>
      <c r="OSZ5" s="339"/>
      <c r="OTA5" s="339"/>
      <c r="OTB5" s="339"/>
      <c r="OTC5" s="339"/>
      <c r="OTD5" s="339"/>
      <c r="OTE5" s="339"/>
      <c r="OTF5" s="339"/>
      <c r="OTG5" s="339"/>
      <c r="OTH5" s="339"/>
      <c r="OTI5" s="339"/>
      <c r="OTJ5" s="339"/>
      <c r="OTK5" s="339"/>
      <c r="OTL5" s="339"/>
      <c r="OTM5" s="339"/>
      <c r="OTN5" s="339"/>
      <c r="OTO5" s="339"/>
      <c r="OTP5" s="339"/>
      <c r="OTQ5" s="339"/>
      <c r="OTR5" s="339"/>
      <c r="OTS5" s="339"/>
      <c r="OTT5" s="339"/>
      <c r="OTU5" s="339"/>
      <c r="OTV5" s="339"/>
      <c r="OTW5" s="339"/>
      <c r="OTX5" s="339"/>
      <c r="OTY5" s="339"/>
      <c r="OTZ5" s="339"/>
      <c r="OUA5" s="339"/>
      <c r="OUB5" s="339"/>
      <c r="OUC5" s="339"/>
      <c r="OUD5" s="339"/>
      <c r="OUE5" s="339"/>
      <c r="OUF5" s="339"/>
      <c r="OUG5" s="339"/>
      <c r="OUH5" s="339"/>
      <c r="OUI5" s="339"/>
      <c r="OUJ5" s="339"/>
      <c r="OUK5" s="339"/>
      <c r="OUL5" s="339"/>
      <c r="OUM5" s="339"/>
      <c r="OUN5" s="339"/>
      <c r="OUO5" s="339"/>
      <c r="OUP5" s="339"/>
      <c r="OUQ5" s="339"/>
      <c r="OUR5" s="339"/>
      <c r="OUS5" s="339"/>
      <c r="OUT5" s="339"/>
      <c r="OUU5" s="339"/>
      <c r="OUV5" s="339"/>
      <c r="OUW5" s="339"/>
      <c r="OUX5" s="339"/>
      <c r="OUY5" s="339"/>
      <c r="OUZ5" s="339"/>
      <c r="OVA5" s="339"/>
      <c r="OVB5" s="339"/>
      <c r="OVC5" s="339"/>
      <c r="OVD5" s="339"/>
      <c r="OVE5" s="339"/>
      <c r="OVF5" s="339"/>
      <c r="OVG5" s="339"/>
      <c r="OVH5" s="339"/>
      <c r="OVI5" s="339"/>
      <c r="OVJ5" s="339"/>
      <c r="OVK5" s="339"/>
      <c r="OVL5" s="339"/>
      <c r="OVM5" s="339"/>
      <c r="OVN5" s="339"/>
      <c r="OVO5" s="339"/>
      <c r="OVP5" s="339"/>
      <c r="OVQ5" s="339"/>
      <c r="OVR5" s="339"/>
      <c r="OVS5" s="339"/>
      <c r="OVT5" s="339"/>
      <c r="OVU5" s="339"/>
      <c r="OVV5" s="339"/>
      <c r="OVW5" s="339"/>
      <c r="OVX5" s="339"/>
      <c r="OVY5" s="339"/>
      <c r="OVZ5" s="339"/>
      <c r="OWA5" s="339"/>
      <c r="OWB5" s="339"/>
      <c r="OWC5" s="339"/>
      <c r="OWD5" s="339"/>
      <c r="OWE5" s="339"/>
      <c r="OWF5" s="339"/>
      <c r="OWG5" s="339"/>
      <c r="OWH5" s="339"/>
      <c r="OWI5" s="339"/>
      <c r="OWJ5" s="339"/>
      <c r="OWK5" s="339"/>
      <c r="OWL5" s="339"/>
      <c r="OWM5" s="339"/>
      <c r="OWN5" s="339"/>
      <c r="OWO5" s="339"/>
      <c r="OWP5" s="339"/>
      <c r="OWQ5" s="339"/>
      <c r="OWR5" s="339"/>
      <c r="OWS5" s="339"/>
      <c r="OWT5" s="339"/>
      <c r="OWU5" s="339"/>
      <c r="OWV5" s="339"/>
      <c r="OWW5" s="339"/>
      <c r="OWX5" s="339"/>
      <c r="OWY5" s="339"/>
      <c r="OWZ5" s="339"/>
      <c r="OXA5" s="339"/>
      <c r="OXB5" s="339"/>
      <c r="OXC5" s="339"/>
      <c r="OXD5" s="339"/>
      <c r="OXE5" s="339"/>
      <c r="OXF5" s="339"/>
      <c r="OXG5" s="339"/>
      <c r="OXH5" s="339"/>
      <c r="OXI5" s="339"/>
      <c r="OXJ5" s="339"/>
      <c r="OXK5" s="339"/>
      <c r="OXL5" s="339"/>
      <c r="OXM5" s="339"/>
      <c r="OXN5" s="339"/>
      <c r="OXO5" s="339"/>
      <c r="OXP5" s="339"/>
      <c r="OXQ5" s="339"/>
      <c r="OXR5" s="339"/>
      <c r="OXS5" s="339"/>
      <c r="OXT5" s="339"/>
      <c r="OXU5" s="339"/>
      <c r="OXV5" s="339"/>
      <c r="OXW5" s="339"/>
      <c r="OXX5" s="339"/>
      <c r="OXY5" s="339"/>
      <c r="OXZ5" s="339"/>
      <c r="OYA5" s="339"/>
      <c r="OYB5" s="339"/>
      <c r="OYC5" s="339"/>
      <c r="OYD5" s="339"/>
      <c r="OYE5" s="339"/>
      <c r="OYF5" s="339"/>
      <c r="OYG5" s="339"/>
      <c r="OYH5" s="339"/>
      <c r="OYI5" s="339"/>
      <c r="OYJ5" s="339"/>
      <c r="OYK5" s="339"/>
      <c r="OYL5" s="339"/>
      <c r="OYM5" s="339"/>
      <c r="OYN5" s="339"/>
      <c r="OYO5" s="339"/>
      <c r="OYP5" s="339"/>
      <c r="OYQ5" s="339"/>
      <c r="OYR5" s="339"/>
      <c r="OYS5" s="339"/>
      <c r="OYT5" s="339"/>
      <c r="OYU5" s="339"/>
      <c r="OYV5" s="339"/>
      <c r="OYW5" s="339"/>
      <c r="OYX5" s="339"/>
      <c r="OYY5" s="339"/>
      <c r="OYZ5" s="339"/>
      <c r="OZA5" s="339"/>
      <c r="OZB5" s="339"/>
      <c r="OZC5" s="339"/>
      <c r="OZD5" s="339"/>
      <c r="OZE5" s="339"/>
      <c r="OZF5" s="339"/>
      <c r="OZG5" s="339"/>
      <c r="OZH5" s="339"/>
      <c r="OZI5" s="339"/>
      <c r="OZJ5" s="339"/>
      <c r="OZK5" s="339"/>
      <c r="OZL5" s="339"/>
      <c r="OZM5" s="339"/>
      <c r="OZN5" s="339"/>
      <c r="OZO5" s="339"/>
      <c r="OZP5" s="339"/>
      <c r="OZQ5" s="339"/>
      <c r="OZR5" s="339"/>
      <c r="OZS5" s="339"/>
      <c r="OZT5" s="339"/>
      <c r="OZU5" s="339"/>
      <c r="OZV5" s="339"/>
      <c r="OZW5" s="339"/>
      <c r="OZX5" s="339"/>
      <c r="OZY5" s="339"/>
      <c r="OZZ5" s="339"/>
      <c r="PAA5" s="339"/>
      <c r="PAB5" s="339"/>
      <c r="PAC5" s="339"/>
      <c r="PAD5" s="339"/>
      <c r="PAE5" s="339"/>
      <c r="PAF5" s="339"/>
      <c r="PAG5" s="339"/>
      <c r="PAH5" s="339"/>
      <c r="PAI5" s="339"/>
      <c r="PAJ5" s="339"/>
      <c r="PAK5" s="339"/>
      <c r="PAL5" s="339"/>
      <c r="PAM5" s="339"/>
      <c r="PAN5" s="339"/>
      <c r="PAO5" s="339"/>
      <c r="PAP5" s="339"/>
      <c r="PAQ5" s="339"/>
      <c r="PAR5" s="339"/>
      <c r="PAS5" s="339"/>
      <c r="PAT5" s="339"/>
      <c r="PAU5" s="339"/>
      <c r="PAV5" s="339"/>
      <c r="PAW5" s="339"/>
      <c r="PAX5" s="339"/>
      <c r="PAY5" s="339"/>
      <c r="PAZ5" s="339"/>
      <c r="PBA5" s="339"/>
      <c r="PBB5" s="339"/>
      <c r="PBC5" s="339"/>
      <c r="PBD5" s="339"/>
      <c r="PBE5" s="339"/>
      <c r="PBF5" s="339"/>
      <c r="PBG5" s="339"/>
      <c r="PBH5" s="339"/>
      <c r="PBI5" s="339"/>
      <c r="PBJ5" s="339"/>
      <c r="PBK5" s="339"/>
      <c r="PBL5" s="339"/>
      <c r="PBM5" s="339"/>
      <c r="PBN5" s="339"/>
      <c r="PBO5" s="339"/>
      <c r="PBP5" s="339"/>
      <c r="PBQ5" s="339"/>
      <c r="PBR5" s="339"/>
      <c r="PBS5" s="339"/>
      <c r="PBT5" s="339"/>
      <c r="PBU5" s="339"/>
      <c r="PBV5" s="339"/>
      <c r="PBW5" s="339"/>
      <c r="PBX5" s="339"/>
      <c r="PBY5" s="339"/>
      <c r="PBZ5" s="339"/>
      <c r="PCA5" s="339"/>
      <c r="PCB5" s="339"/>
      <c r="PCC5" s="339"/>
      <c r="PCD5" s="339"/>
      <c r="PCE5" s="339"/>
      <c r="PCF5" s="339"/>
      <c r="PCG5" s="339"/>
      <c r="PCH5" s="339"/>
      <c r="PCI5" s="339"/>
      <c r="PCJ5" s="339"/>
      <c r="PCK5" s="339"/>
      <c r="PCL5" s="339"/>
      <c r="PCM5" s="339"/>
      <c r="PCN5" s="339"/>
      <c r="PCO5" s="339"/>
      <c r="PCP5" s="339"/>
      <c r="PCQ5" s="339"/>
      <c r="PCR5" s="339"/>
      <c r="PCS5" s="339"/>
      <c r="PCT5" s="339"/>
      <c r="PCU5" s="339"/>
      <c r="PCV5" s="339"/>
      <c r="PCW5" s="339"/>
      <c r="PCX5" s="339"/>
      <c r="PCY5" s="339"/>
      <c r="PCZ5" s="339"/>
      <c r="PDA5" s="339"/>
      <c r="PDB5" s="339"/>
      <c r="PDC5" s="339"/>
      <c r="PDD5" s="339"/>
      <c r="PDE5" s="339"/>
      <c r="PDF5" s="339"/>
      <c r="PDG5" s="339"/>
      <c r="PDH5" s="339"/>
      <c r="PDI5" s="339"/>
      <c r="PDJ5" s="339"/>
      <c r="PDK5" s="339"/>
      <c r="PDL5" s="339"/>
      <c r="PDM5" s="339"/>
      <c r="PDN5" s="339"/>
      <c r="PDO5" s="339"/>
      <c r="PDP5" s="339"/>
      <c r="PDQ5" s="339"/>
      <c r="PDR5" s="339"/>
      <c r="PDS5" s="339"/>
      <c r="PDT5" s="339"/>
      <c r="PDU5" s="339"/>
      <c r="PDV5" s="339"/>
      <c r="PDW5" s="339"/>
      <c r="PDX5" s="339"/>
      <c r="PDY5" s="339"/>
      <c r="PDZ5" s="339"/>
      <c r="PEA5" s="339"/>
      <c r="PEB5" s="339"/>
      <c r="PEC5" s="339"/>
      <c r="PED5" s="339"/>
      <c r="PEE5" s="339"/>
      <c r="PEF5" s="339"/>
      <c r="PEG5" s="339"/>
      <c r="PEH5" s="339"/>
      <c r="PEI5" s="339"/>
      <c r="PEJ5" s="339"/>
      <c r="PEK5" s="339"/>
      <c r="PEL5" s="339"/>
      <c r="PEM5" s="339"/>
      <c r="PEN5" s="339"/>
      <c r="PEO5" s="339"/>
      <c r="PEP5" s="339"/>
      <c r="PEQ5" s="339"/>
      <c r="PER5" s="339"/>
      <c r="PES5" s="339"/>
      <c r="PET5" s="339"/>
      <c r="PEU5" s="339"/>
      <c r="PEV5" s="339"/>
      <c r="PEW5" s="339"/>
      <c r="PEX5" s="339"/>
      <c r="PEY5" s="339"/>
      <c r="PEZ5" s="339"/>
      <c r="PFA5" s="339"/>
      <c r="PFB5" s="339"/>
      <c r="PFC5" s="339"/>
      <c r="PFD5" s="339"/>
      <c r="PFE5" s="339"/>
      <c r="PFF5" s="339"/>
      <c r="PFG5" s="339"/>
      <c r="PFH5" s="339"/>
      <c r="PFI5" s="339"/>
      <c r="PFJ5" s="339"/>
      <c r="PFK5" s="339"/>
      <c r="PFL5" s="339"/>
      <c r="PFM5" s="339"/>
      <c r="PFN5" s="339"/>
      <c r="PFO5" s="339"/>
      <c r="PFP5" s="339"/>
      <c r="PFQ5" s="339"/>
      <c r="PFR5" s="339"/>
      <c r="PFS5" s="339"/>
      <c r="PFT5" s="339"/>
      <c r="PFU5" s="339"/>
      <c r="PFV5" s="339"/>
      <c r="PFW5" s="339"/>
      <c r="PFX5" s="339"/>
      <c r="PFY5" s="339"/>
      <c r="PFZ5" s="339"/>
      <c r="PGA5" s="339"/>
      <c r="PGB5" s="339"/>
      <c r="PGC5" s="339"/>
      <c r="PGD5" s="339"/>
      <c r="PGE5" s="339"/>
      <c r="PGF5" s="339"/>
      <c r="PGG5" s="339"/>
      <c r="PGH5" s="339"/>
      <c r="PGI5" s="339"/>
      <c r="PGJ5" s="339"/>
      <c r="PGK5" s="339"/>
      <c r="PGL5" s="339"/>
      <c r="PGM5" s="339"/>
      <c r="PGN5" s="339"/>
      <c r="PGO5" s="339"/>
      <c r="PGP5" s="339"/>
      <c r="PGQ5" s="339"/>
      <c r="PGR5" s="339"/>
      <c r="PGS5" s="339"/>
      <c r="PGT5" s="339"/>
      <c r="PGU5" s="339"/>
      <c r="PGV5" s="339"/>
      <c r="PGW5" s="339"/>
      <c r="PGX5" s="339"/>
      <c r="PGY5" s="339"/>
      <c r="PGZ5" s="339"/>
      <c r="PHA5" s="339"/>
      <c r="PHB5" s="339"/>
      <c r="PHC5" s="339"/>
      <c r="PHD5" s="339"/>
      <c r="PHE5" s="339"/>
      <c r="PHF5" s="339"/>
      <c r="PHG5" s="339"/>
      <c r="PHH5" s="339"/>
      <c r="PHI5" s="339"/>
      <c r="PHJ5" s="339"/>
      <c r="PHK5" s="339"/>
      <c r="PHL5" s="339"/>
      <c r="PHM5" s="339"/>
      <c r="PHN5" s="339"/>
      <c r="PHO5" s="339"/>
      <c r="PHP5" s="339"/>
      <c r="PHQ5" s="339"/>
      <c r="PHR5" s="339"/>
      <c r="PHS5" s="339"/>
      <c r="PHT5" s="339"/>
      <c r="PHU5" s="339"/>
      <c r="PHV5" s="339"/>
      <c r="PHW5" s="339"/>
      <c r="PHX5" s="339"/>
      <c r="PHY5" s="339"/>
      <c r="PHZ5" s="339"/>
      <c r="PIA5" s="339"/>
      <c r="PIB5" s="339"/>
      <c r="PIC5" s="339"/>
      <c r="PID5" s="339"/>
      <c r="PIE5" s="339"/>
      <c r="PIF5" s="339"/>
      <c r="PIG5" s="339"/>
      <c r="PIH5" s="339"/>
      <c r="PII5" s="339"/>
      <c r="PIJ5" s="339"/>
      <c r="PIK5" s="339"/>
      <c r="PIL5" s="339"/>
      <c r="PIM5" s="339"/>
      <c r="PIN5" s="339"/>
      <c r="PIO5" s="339"/>
      <c r="PIP5" s="339"/>
      <c r="PIQ5" s="339"/>
      <c r="PIR5" s="339"/>
      <c r="PIS5" s="339"/>
      <c r="PIT5" s="339"/>
      <c r="PIU5" s="339"/>
      <c r="PIV5" s="339"/>
      <c r="PIW5" s="339"/>
      <c r="PIX5" s="339"/>
      <c r="PIY5" s="339"/>
      <c r="PIZ5" s="339"/>
      <c r="PJA5" s="339"/>
      <c r="PJB5" s="339"/>
      <c r="PJC5" s="339"/>
      <c r="PJD5" s="339"/>
      <c r="PJE5" s="339"/>
      <c r="PJF5" s="339"/>
      <c r="PJG5" s="339"/>
      <c r="PJH5" s="339"/>
      <c r="PJI5" s="339"/>
      <c r="PJJ5" s="339"/>
      <c r="PJK5" s="339"/>
      <c r="PJL5" s="339"/>
      <c r="PJM5" s="339"/>
      <c r="PJN5" s="339"/>
      <c r="PJO5" s="339"/>
      <c r="PJP5" s="339"/>
      <c r="PJQ5" s="339"/>
      <c r="PJR5" s="339"/>
      <c r="PJS5" s="339"/>
      <c r="PJT5" s="339"/>
      <c r="PJU5" s="339"/>
      <c r="PJV5" s="339"/>
      <c r="PJW5" s="339"/>
      <c r="PJX5" s="339"/>
      <c r="PJY5" s="339"/>
      <c r="PJZ5" s="339"/>
      <c r="PKA5" s="339"/>
      <c r="PKB5" s="339"/>
      <c r="PKC5" s="339"/>
      <c r="PKD5" s="339"/>
      <c r="PKE5" s="339"/>
      <c r="PKF5" s="339"/>
      <c r="PKG5" s="339"/>
      <c r="PKH5" s="339"/>
      <c r="PKI5" s="339"/>
      <c r="PKJ5" s="339"/>
      <c r="PKK5" s="339"/>
      <c r="PKL5" s="339"/>
      <c r="PKM5" s="339"/>
      <c r="PKN5" s="339"/>
      <c r="PKO5" s="339"/>
      <c r="PKP5" s="339"/>
      <c r="PKQ5" s="339"/>
      <c r="PKR5" s="339"/>
      <c r="PKS5" s="339"/>
      <c r="PKT5" s="339"/>
      <c r="PKU5" s="339"/>
      <c r="PKV5" s="339"/>
      <c r="PKW5" s="339"/>
      <c r="PKX5" s="339"/>
      <c r="PKY5" s="339"/>
      <c r="PKZ5" s="339"/>
      <c r="PLA5" s="339"/>
      <c r="PLB5" s="339"/>
      <c r="PLC5" s="339"/>
      <c r="PLD5" s="339"/>
      <c r="PLE5" s="339"/>
      <c r="PLF5" s="339"/>
      <c r="PLG5" s="339"/>
      <c r="PLH5" s="339"/>
      <c r="PLI5" s="339"/>
      <c r="PLJ5" s="339"/>
      <c r="PLK5" s="339"/>
      <c r="PLL5" s="339"/>
      <c r="PLM5" s="339"/>
      <c r="PLN5" s="339"/>
      <c r="PLO5" s="339"/>
      <c r="PLP5" s="339"/>
      <c r="PLQ5" s="339"/>
      <c r="PLR5" s="339"/>
      <c r="PLS5" s="339"/>
      <c r="PLT5" s="339"/>
      <c r="PLU5" s="339"/>
      <c r="PLV5" s="339"/>
      <c r="PLW5" s="339"/>
      <c r="PLX5" s="339"/>
      <c r="PLY5" s="339"/>
      <c r="PLZ5" s="339"/>
      <c r="PMA5" s="339"/>
      <c r="PMB5" s="339"/>
      <c r="PMC5" s="339"/>
      <c r="PMD5" s="339"/>
      <c r="PME5" s="339"/>
      <c r="PMF5" s="339"/>
      <c r="PMG5" s="339"/>
      <c r="PMH5" s="339"/>
      <c r="PMI5" s="339"/>
      <c r="PMJ5" s="339"/>
      <c r="PMK5" s="339"/>
      <c r="PML5" s="339"/>
      <c r="PMM5" s="339"/>
      <c r="PMN5" s="339"/>
      <c r="PMO5" s="339"/>
      <c r="PMP5" s="339"/>
      <c r="PMQ5" s="339"/>
      <c r="PMR5" s="339"/>
      <c r="PMS5" s="339"/>
      <c r="PMT5" s="339"/>
      <c r="PMU5" s="339"/>
      <c r="PMV5" s="339"/>
      <c r="PMW5" s="339"/>
      <c r="PMX5" s="339"/>
      <c r="PMY5" s="339"/>
      <c r="PMZ5" s="339"/>
      <c r="PNA5" s="339"/>
      <c r="PNB5" s="339"/>
      <c r="PNC5" s="339"/>
      <c r="PND5" s="339"/>
      <c r="PNE5" s="339"/>
      <c r="PNF5" s="339"/>
      <c r="PNG5" s="339"/>
      <c r="PNH5" s="339"/>
      <c r="PNI5" s="339"/>
      <c r="PNJ5" s="339"/>
      <c r="PNK5" s="339"/>
      <c r="PNL5" s="339"/>
      <c r="PNM5" s="339"/>
      <c r="PNN5" s="339"/>
      <c r="PNO5" s="339"/>
      <c r="PNP5" s="339"/>
      <c r="PNQ5" s="339"/>
      <c r="PNR5" s="339"/>
      <c r="PNS5" s="339"/>
      <c r="PNT5" s="339"/>
      <c r="PNU5" s="339"/>
      <c r="PNV5" s="339"/>
      <c r="PNW5" s="339"/>
      <c r="PNX5" s="339"/>
      <c r="PNY5" s="339"/>
      <c r="PNZ5" s="339"/>
      <c r="POA5" s="339"/>
      <c r="POB5" s="339"/>
      <c r="POC5" s="339"/>
      <c r="POD5" s="339"/>
      <c r="POE5" s="339"/>
      <c r="POF5" s="339"/>
      <c r="POG5" s="339"/>
      <c r="POH5" s="339"/>
      <c r="POI5" s="339"/>
      <c r="POJ5" s="339"/>
      <c r="POK5" s="339"/>
      <c r="POL5" s="339"/>
      <c r="POM5" s="339"/>
      <c r="PON5" s="339"/>
      <c r="POO5" s="339"/>
      <c r="POP5" s="339"/>
      <c r="POQ5" s="339"/>
      <c r="POR5" s="339"/>
      <c r="POS5" s="339"/>
      <c r="POT5" s="339"/>
      <c r="POU5" s="339"/>
      <c r="POV5" s="339"/>
      <c r="POW5" s="339"/>
      <c r="POX5" s="339"/>
      <c r="POY5" s="339"/>
      <c r="POZ5" s="339"/>
      <c r="PPA5" s="339"/>
      <c r="PPB5" s="339"/>
      <c r="PPC5" s="339"/>
      <c r="PPD5" s="339"/>
      <c r="PPE5" s="339"/>
      <c r="PPF5" s="339"/>
      <c r="PPG5" s="339"/>
      <c r="PPH5" s="339"/>
      <c r="PPI5" s="339"/>
      <c r="PPJ5" s="339"/>
      <c r="PPK5" s="339"/>
      <c r="PPL5" s="339"/>
      <c r="PPM5" s="339"/>
      <c r="PPN5" s="339"/>
      <c r="PPO5" s="339"/>
      <c r="PPP5" s="339"/>
      <c r="PPQ5" s="339"/>
      <c r="PPR5" s="339"/>
      <c r="PPS5" s="339"/>
      <c r="PPT5" s="339"/>
      <c r="PPU5" s="339"/>
      <c r="PPV5" s="339"/>
      <c r="PPW5" s="339"/>
      <c r="PPX5" s="339"/>
      <c r="PPY5" s="339"/>
      <c r="PPZ5" s="339"/>
      <c r="PQA5" s="339"/>
      <c r="PQB5" s="339"/>
      <c r="PQC5" s="339"/>
      <c r="PQD5" s="339"/>
      <c r="PQE5" s="339"/>
      <c r="PQF5" s="339"/>
      <c r="PQG5" s="339"/>
      <c r="PQH5" s="339"/>
      <c r="PQI5" s="339"/>
      <c r="PQJ5" s="339"/>
      <c r="PQK5" s="339"/>
      <c r="PQL5" s="339"/>
      <c r="PQM5" s="339"/>
      <c r="PQN5" s="339"/>
      <c r="PQO5" s="339"/>
      <c r="PQP5" s="339"/>
      <c r="PQQ5" s="339"/>
      <c r="PQR5" s="339"/>
      <c r="PQS5" s="339"/>
      <c r="PQT5" s="339"/>
      <c r="PQU5" s="339"/>
      <c r="PQV5" s="339"/>
      <c r="PQW5" s="339"/>
      <c r="PQX5" s="339"/>
      <c r="PQY5" s="339"/>
      <c r="PQZ5" s="339"/>
      <c r="PRA5" s="339"/>
      <c r="PRB5" s="339"/>
      <c r="PRC5" s="339"/>
      <c r="PRD5" s="339"/>
      <c r="PRE5" s="339"/>
      <c r="PRF5" s="339"/>
      <c r="PRG5" s="339"/>
      <c r="PRH5" s="339"/>
      <c r="PRI5" s="339"/>
      <c r="PRJ5" s="339"/>
      <c r="PRK5" s="339"/>
      <c r="PRL5" s="339"/>
      <c r="PRM5" s="339"/>
      <c r="PRN5" s="339"/>
      <c r="PRO5" s="339"/>
      <c r="PRP5" s="339"/>
      <c r="PRQ5" s="339"/>
      <c r="PRR5" s="339"/>
      <c r="PRS5" s="339"/>
      <c r="PRT5" s="339"/>
      <c r="PRU5" s="339"/>
      <c r="PRV5" s="339"/>
      <c r="PRW5" s="339"/>
      <c r="PRX5" s="339"/>
      <c r="PRY5" s="339"/>
      <c r="PRZ5" s="339"/>
      <c r="PSA5" s="339"/>
      <c r="PSB5" s="339"/>
      <c r="PSC5" s="339"/>
      <c r="PSD5" s="339"/>
      <c r="PSE5" s="339"/>
      <c r="PSF5" s="339"/>
      <c r="PSG5" s="339"/>
      <c r="PSH5" s="339"/>
      <c r="PSI5" s="339"/>
      <c r="PSJ5" s="339"/>
      <c r="PSK5" s="339"/>
      <c r="PSL5" s="339"/>
      <c r="PSM5" s="339"/>
      <c r="PSN5" s="339"/>
      <c r="PSO5" s="339"/>
      <c r="PSP5" s="339"/>
      <c r="PSQ5" s="339"/>
      <c r="PSR5" s="339"/>
      <c r="PSS5" s="339"/>
      <c r="PST5" s="339"/>
      <c r="PSU5" s="339"/>
      <c r="PSV5" s="339"/>
      <c r="PSW5" s="339"/>
      <c r="PSX5" s="339"/>
      <c r="PSY5" s="339"/>
      <c r="PSZ5" s="339"/>
      <c r="PTA5" s="339"/>
      <c r="PTB5" s="339"/>
      <c r="PTC5" s="339"/>
      <c r="PTD5" s="339"/>
      <c r="PTE5" s="339"/>
      <c r="PTF5" s="339"/>
      <c r="PTG5" s="339"/>
      <c r="PTH5" s="339"/>
      <c r="PTI5" s="339"/>
      <c r="PTJ5" s="339"/>
      <c r="PTK5" s="339"/>
      <c r="PTL5" s="339"/>
      <c r="PTM5" s="339"/>
      <c r="PTN5" s="339"/>
      <c r="PTO5" s="339"/>
      <c r="PTP5" s="339"/>
      <c r="PTQ5" s="339"/>
      <c r="PTR5" s="339"/>
      <c r="PTS5" s="339"/>
      <c r="PTT5" s="339"/>
      <c r="PTU5" s="339"/>
      <c r="PTV5" s="339"/>
      <c r="PTW5" s="339"/>
      <c r="PTX5" s="339"/>
      <c r="PTY5" s="339"/>
      <c r="PTZ5" s="339"/>
      <c r="PUA5" s="339"/>
      <c r="PUB5" s="339"/>
      <c r="PUC5" s="339"/>
      <c r="PUD5" s="339"/>
      <c r="PUE5" s="339"/>
      <c r="PUF5" s="339"/>
      <c r="PUG5" s="339"/>
      <c r="PUH5" s="339"/>
      <c r="PUI5" s="339"/>
      <c r="PUJ5" s="339"/>
      <c r="PUK5" s="339"/>
      <c r="PUL5" s="339"/>
      <c r="PUM5" s="339"/>
      <c r="PUN5" s="339"/>
      <c r="PUO5" s="339"/>
      <c r="PUP5" s="339"/>
      <c r="PUQ5" s="339"/>
      <c r="PUR5" s="339"/>
      <c r="PUS5" s="339"/>
      <c r="PUT5" s="339"/>
      <c r="PUU5" s="339"/>
      <c r="PUV5" s="339"/>
      <c r="PUW5" s="339"/>
      <c r="PUX5" s="339"/>
      <c r="PUY5" s="339"/>
      <c r="PUZ5" s="339"/>
      <c r="PVA5" s="339"/>
      <c r="PVB5" s="339"/>
      <c r="PVC5" s="339"/>
      <c r="PVD5" s="339"/>
      <c r="PVE5" s="339"/>
      <c r="PVF5" s="339"/>
      <c r="PVG5" s="339"/>
      <c r="PVH5" s="339"/>
      <c r="PVI5" s="339"/>
      <c r="PVJ5" s="339"/>
      <c r="PVK5" s="339"/>
      <c r="PVL5" s="339"/>
      <c r="PVM5" s="339"/>
      <c r="PVN5" s="339"/>
      <c r="PVO5" s="339"/>
      <c r="PVP5" s="339"/>
      <c r="PVQ5" s="339"/>
      <c r="PVR5" s="339"/>
      <c r="PVS5" s="339"/>
      <c r="PVT5" s="339"/>
      <c r="PVU5" s="339"/>
      <c r="PVV5" s="339"/>
      <c r="PVW5" s="339"/>
      <c r="PVX5" s="339"/>
      <c r="PVY5" s="339"/>
      <c r="PVZ5" s="339"/>
      <c r="PWA5" s="339"/>
      <c r="PWB5" s="339"/>
      <c r="PWC5" s="339"/>
      <c r="PWD5" s="339"/>
      <c r="PWE5" s="339"/>
      <c r="PWF5" s="339"/>
      <c r="PWG5" s="339"/>
      <c r="PWH5" s="339"/>
      <c r="PWI5" s="339"/>
      <c r="PWJ5" s="339"/>
      <c r="PWK5" s="339"/>
      <c r="PWL5" s="339"/>
      <c r="PWM5" s="339"/>
      <c r="PWN5" s="339"/>
      <c r="PWO5" s="339"/>
      <c r="PWP5" s="339"/>
      <c r="PWQ5" s="339"/>
      <c r="PWR5" s="339"/>
      <c r="PWS5" s="339"/>
      <c r="PWT5" s="339"/>
      <c r="PWU5" s="339"/>
      <c r="PWV5" s="339"/>
      <c r="PWW5" s="339"/>
      <c r="PWX5" s="339"/>
      <c r="PWY5" s="339"/>
      <c r="PWZ5" s="339"/>
      <c r="PXA5" s="339"/>
      <c r="PXB5" s="339"/>
      <c r="PXC5" s="339"/>
      <c r="PXD5" s="339"/>
      <c r="PXE5" s="339"/>
      <c r="PXF5" s="339"/>
      <c r="PXG5" s="339"/>
      <c r="PXH5" s="339"/>
      <c r="PXI5" s="339"/>
      <c r="PXJ5" s="339"/>
      <c r="PXK5" s="339"/>
      <c r="PXL5" s="339"/>
      <c r="PXM5" s="339"/>
      <c r="PXN5" s="339"/>
      <c r="PXO5" s="339"/>
      <c r="PXP5" s="339"/>
      <c r="PXQ5" s="339"/>
      <c r="PXR5" s="339"/>
      <c r="PXS5" s="339"/>
      <c r="PXT5" s="339"/>
      <c r="PXU5" s="339"/>
      <c r="PXV5" s="339"/>
      <c r="PXW5" s="339"/>
      <c r="PXX5" s="339"/>
      <c r="PXY5" s="339"/>
      <c r="PXZ5" s="339"/>
      <c r="PYA5" s="339"/>
      <c r="PYB5" s="339"/>
      <c r="PYC5" s="339"/>
      <c r="PYD5" s="339"/>
      <c r="PYE5" s="339"/>
      <c r="PYF5" s="339"/>
      <c r="PYG5" s="339"/>
      <c r="PYH5" s="339"/>
      <c r="PYI5" s="339"/>
      <c r="PYJ5" s="339"/>
      <c r="PYK5" s="339"/>
      <c r="PYL5" s="339"/>
      <c r="PYM5" s="339"/>
      <c r="PYN5" s="339"/>
      <c r="PYO5" s="339"/>
      <c r="PYP5" s="339"/>
      <c r="PYQ5" s="339"/>
      <c r="PYR5" s="339"/>
      <c r="PYS5" s="339"/>
      <c r="PYT5" s="339"/>
      <c r="PYU5" s="339"/>
      <c r="PYV5" s="339"/>
      <c r="PYW5" s="339"/>
      <c r="PYX5" s="339"/>
      <c r="PYY5" s="339"/>
      <c r="PYZ5" s="339"/>
      <c r="PZA5" s="339"/>
      <c r="PZB5" s="339"/>
      <c r="PZC5" s="339"/>
      <c r="PZD5" s="339"/>
      <c r="PZE5" s="339"/>
      <c r="PZF5" s="339"/>
      <c r="PZG5" s="339"/>
      <c r="PZH5" s="339"/>
      <c r="PZI5" s="339"/>
      <c r="PZJ5" s="339"/>
      <c r="PZK5" s="339"/>
      <c r="PZL5" s="339"/>
      <c r="PZM5" s="339"/>
      <c r="PZN5" s="339"/>
      <c r="PZO5" s="339"/>
      <c r="PZP5" s="339"/>
      <c r="PZQ5" s="339"/>
      <c r="PZR5" s="339"/>
      <c r="PZS5" s="339"/>
      <c r="PZT5" s="339"/>
      <c r="PZU5" s="339"/>
      <c r="PZV5" s="339"/>
      <c r="PZW5" s="339"/>
      <c r="PZX5" s="339"/>
      <c r="PZY5" s="339"/>
      <c r="PZZ5" s="339"/>
      <c r="QAA5" s="339"/>
      <c r="QAB5" s="339"/>
      <c r="QAC5" s="339"/>
      <c r="QAD5" s="339"/>
      <c r="QAE5" s="339"/>
      <c r="QAF5" s="339"/>
      <c r="QAG5" s="339"/>
      <c r="QAH5" s="339"/>
      <c r="QAI5" s="339"/>
      <c r="QAJ5" s="339"/>
      <c r="QAK5" s="339"/>
      <c r="QAL5" s="339"/>
      <c r="QAM5" s="339"/>
      <c r="QAN5" s="339"/>
      <c r="QAO5" s="339"/>
      <c r="QAP5" s="339"/>
      <c r="QAQ5" s="339"/>
      <c r="QAR5" s="339"/>
      <c r="QAS5" s="339"/>
      <c r="QAT5" s="339"/>
      <c r="QAU5" s="339"/>
      <c r="QAV5" s="339"/>
      <c r="QAW5" s="339"/>
      <c r="QAX5" s="339"/>
      <c r="QAY5" s="339"/>
      <c r="QAZ5" s="339"/>
      <c r="QBA5" s="339"/>
      <c r="QBB5" s="339"/>
      <c r="QBC5" s="339"/>
      <c r="QBD5" s="339"/>
      <c r="QBE5" s="339"/>
      <c r="QBF5" s="339"/>
      <c r="QBG5" s="339"/>
      <c r="QBH5" s="339"/>
      <c r="QBI5" s="339"/>
      <c r="QBJ5" s="339"/>
      <c r="QBK5" s="339"/>
      <c r="QBL5" s="339"/>
      <c r="QBM5" s="339"/>
      <c r="QBN5" s="339"/>
      <c r="QBO5" s="339"/>
      <c r="QBP5" s="339"/>
      <c r="QBQ5" s="339"/>
      <c r="QBR5" s="339"/>
      <c r="QBS5" s="339"/>
      <c r="QBT5" s="339"/>
      <c r="QBU5" s="339"/>
      <c r="QBV5" s="339"/>
      <c r="QBW5" s="339"/>
      <c r="QBX5" s="339"/>
      <c r="QBY5" s="339"/>
      <c r="QBZ5" s="339"/>
      <c r="QCA5" s="339"/>
      <c r="QCB5" s="339"/>
      <c r="QCC5" s="339"/>
      <c r="QCD5" s="339"/>
      <c r="QCE5" s="339"/>
      <c r="QCF5" s="339"/>
      <c r="QCG5" s="339"/>
      <c r="QCH5" s="339"/>
      <c r="QCI5" s="339"/>
      <c r="QCJ5" s="339"/>
      <c r="QCK5" s="339"/>
      <c r="QCL5" s="339"/>
      <c r="QCM5" s="339"/>
      <c r="QCN5" s="339"/>
      <c r="QCO5" s="339"/>
      <c r="QCP5" s="339"/>
      <c r="QCQ5" s="339"/>
      <c r="QCR5" s="339"/>
      <c r="QCS5" s="339"/>
      <c r="QCT5" s="339"/>
      <c r="QCU5" s="339"/>
      <c r="QCV5" s="339"/>
      <c r="QCW5" s="339"/>
      <c r="QCX5" s="339"/>
      <c r="QCY5" s="339"/>
      <c r="QCZ5" s="339"/>
      <c r="QDA5" s="339"/>
      <c r="QDB5" s="339"/>
      <c r="QDC5" s="339"/>
      <c r="QDD5" s="339"/>
      <c r="QDE5" s="339"/>
      <c r="QDF5" s="339"/>
      <c r="QDG5" s="339"/>
      <c r="QDH5" s="339"/>
      <c r="QDI5" s="339"/>
      <c r="QDJ5" s="339"/>
      <c r="QDK5" s="339"/>
      <c r="QDL5" s="339"/>
      <c r="QDM5" s="339"/>
      <c r="QDN5" s="339"/>
      <c r="QDO5" s="339"/>
      <c r="QDP5" s="339"/>
      <c r="QDQ5" s="339"/>
      <c r="QDR5" s="339"/>
      <c r="QDS5" s="339"/>
      <c r="QDT5" s="339"/>
      <c r="QDU5" s="339"/>
      <c r="QDV5" s="339"/>
      <c r="QDW5" s="339"/>
      <c r="QDX5" s="339"/>
      <c r="QDY5" s="339"/>
      <c r="QDZ5" s="339"/>
      <c r="QEA5" s="339"/>
      <c r="QEB5" s="339"/>
      <c r="QEC5" s="339"/>
      <c r="QED5" s="339"/>
      <c r="QEE5" s="339"/>
      <c r="QEF5" s="339"/>
      <c r="QEG5" s="339"/>
      <c r="QEH5" s="339"/>
      <c r="QEI5" s="339"/>
      <c r="QEJ5" s="339"/>
      <c r="QEK5" s="339"/>
      <c r="QEL5" s="339"/>
      <c r="QEM5" s="339"/>
      <c r="QEN5" s="339"/>
      <c r="QEO5" s="339"/>
      <c r="QEP5" s="339"/>
      <c r="QEQ5" s="339"/>
      <c r="QER5" s="339"/>
      <c r="QES5" s="339"/>
      <c r="QET5" s="339"/>
      <c r="QEU5" s="339"/>
      <c r="QEV5" s="339"/>
      <c r="QEW5" s="339"/>
      <c r="QEX5" s="339"/>
      <c r="QEY5" s="339"/>
      <c r="QEZ5" s="339"/>
      <c r="QFA5" s="339"/>
      <c r="QFB5" s="339"/>
      <c r="QFC5" s="339"/>
      <c r="QFD5" s="339"/>
      <c r="QFE5" s="339"/>
      <c r="QFF5" s="339"/>
      <c r="QFG5" s="339"/>
      <c r="QFH5" s="339"/>
      <c r="QFI5" s="339"/>
      <c r="QFJ5" s="339"/>
      <c r="QFK5" s="339"/>
      <c r="QFL5" s="339"/>
      <c r="QFM5" s="339"/>
      <c r="QFN5" s="339"/>
      <c r="QFO5" s="339"/>
      <c r="QFP5" s="339"/>
      <c r="QFQ5" s="339"/>
      <c r="QFR5" s="339"/>
      <c r="QFS5" s="339"/>
      <c r="QFT5" s="339"/>
      <c r="QFU5" s="339"/>
      <c r="QFV5" s="339"/>
      <c r="QFW5" s="339"/>
      <c r="QFX5" s="339"/>
      <c r="QFY5" s="339"/>
      <c r="QFZ5" s="339"/>
      <c r="QGA5" s="339"/>
      <c r="QGB5" s="339"/>
      <c r="QGC5" s="339"/>
      <c r="QGD5" s="339"/>
      <c r="QGE5" s="339"/>
      <c r="QGF5" s="339"/>
      <c r="QGG5" s="339"/>
      <c r="QGH5" s="339"/>
      <c r="QGI5" s="339"/>
      <c r="QGJ5" s="339"/>
      <c r="QGK5" s="339"/>
      <c r="QGL5" s="339"/>
      <c r="QGM5" s="339"/>
      <c r="QGN5" s="339"/>
      <c r="QGO5" s="339"/>
      <c r="QGP5" s="339"/>
      <c r="QGQ5" s="339"/>
      <c r="QGR5" s="339"/>
      <c r="QGS5" s="339"/>
      <c r="QGT5" s="339"/>
      <c r="QGU5" s="339"/>
      <c r="QGV5" s="339"/>
      <c r="QGW5" s="339"/>
      <c r="QGX5" s="339"/>
      <c r="QGY5" s="339"/>
      <c r="QGZ5" s="339"/>
      <c r="QHA5" s="339"/>
      <c r="QHB5" s="339"/>
      <c r="QHC5" s="339"/>
      <c r="QHD5" s="339"/>
      <c r="QHE5" s="339"/>
      <c r="QHF5" s="339"/>
      <c r="QHG5" s="339"/>
      <c r="QHH5" s="339"/>
      <c r="QHI5" s="339"/>
      <c r="QHJ5" s="339"/>
      <c r="QHK5" s="339"/>
      <c r="QHL5" s="339"/>
      <c r="QHM5" s="339"/>
      <c r="QHN5" s="339"/>
      <c r="QHO5" s="339"/>
      <c r="QHP5" s="339"/>
      <c r="QHQ5" s="339"/>
      <c r="QHR5" s="339"/>
      <c r="QHS5" s="339"/>
      <c r="QHT5" s="339"/>
      <c r="QHU5" s="339"/>
      <c r="QHV5" s="339"/>
      <c r="QHW5" s="339"/>
      <c r="QHX5" s="339"/>
      <c r="QHY5" s="339"/>
      <c r="QHZ5" s="339"/>
      <c r="QIA5" s="339"/>
      <c r="QIB5" s="339"/>
      <c r="QIC5" s="339"/>
      <c r="QID5" s="339"/>
      <c r="QIE5" s="339"/>
      <c r="QIF5" s="339"/>
      <c r="QIG5" s="339"/>
      <c r="QIH5" s="339"/>
      <c r="QII5" s="339"/>
      <c r="QIJ5" s="339"/>
      <c r="QIK5" s="339"/>
      <c r="QIL5" s="339"/>
      <c r="QIM5" s="339"/>
      <c r="QIN5" s="339"/>
      <c r="QIO5" s="339"/>
      <c r="QIP5" s="339"/>
      <c r="QIQ5" s="339"/>
      <c r="QIR5" s="339"/>
      <c r="QIS5" s="339"/>
      <c r="QIT5" s="339"/>
      <c r="QIU5" s="339"/>
      <c r="QIV5" s="339"/>
      <c r="QIW5" s="339"/>
      <c r="QIX5" s="339"/>
      <c r="QIY5" s="339"/>
      <c r="QIZ5" s="339"/>
      <c r="QJA5" s="339"/>
      <c r="QJB5" s="339"/>
      <c r="QJC5" s="339"/>
      <c r="QJD5" s="339"/>
      <c r="QJE5" s="339"/>
      <c r="QJF5" s="339"/>
      <c r="QJG5" s="339"/>
      <c r="QJH5" s="339"/>
      <c r="QJI5" s="339"/>
      <c r="QJJ5" s="339"/>
      <c r="QJK5" s="339"/>
      <c r="QJL5" s="339"/>
      <c r="QJM5" s="339"/>
      <c r="QJN5" s="339"/>
      <c r="QJO5" s="339"/>
      <c r="QJP5" s="339"/>
      <c r="QJQ5" s="339"/>
      <c r="QJR5" s="339"/>
      <c r="QJS5" s="339"/>
      <c r="QJT5" s="339"/>
      <c r="QJU5" s="339"/>
      <c r="QJV5" s="339"/>
      <c r="QJW5" s="339"/>
      <c r="QJX5" s="339"/>
      <c r="QJY5" s="339"/>
      <c r="QJZ5" s="339"/>
      <c r="QKA5" s="339"/>
      <c r="QKB5" s="339"/>
      <c r="QKC5" s="339"/>
      <c r="QKD5" s="339"/>
      <c r="QKE5" s="339"/>
      <c r="QKF5" s="339"/>
      <c r="QKG5" s="339"/>
      <c r="QKH5" s="339"/>
      <c r="QKI5" s="339"/>
      <c r="QKJ5" s="339"/>
      <c r="QKK5" s="339"/>
      <c r="QKL5" s="339"/>
      <c r="QKM5" s="339"/>
      <c r="QKN5" s="339"/>
      <c r="QKO5" s="339"/>
      <c r="QKP5" s="339"/>
      <c r="QKQ5" s="339"/>
      <c r="QKR5" s="339"/>
      <c r="QKS5" s="339"/>
      <c r="QKT5" s="339"/>
      <c r="QKU5" s="339"/>
      <c r="QKV5" s="339"/>
      <c r="QKW5" s="339"/>
      <c r="QKX5" s="339"/>
      <c r="QKY5" s="339"/>
      <c r="QKZ5" s="339"/>
      <c r="QLA5" s="339"/>
      <c r="QLB5" s="339"/>
      <c r="QLC5" s="339"/>
      <c r="QLD5" s="339"/>
      <c r="QLE5" s="339"/>
      <c r="QLF5" s="339"/>
      <c r="QLG5" s="339"/>
      <c r="QLH5" s="339"/>
      <c r="QLI5" s="339"/>
      <c r="QLJ5" s="339"/>
      <c r="QLK5" s="339"/>
      <c r="QLL5" s="339"/>
      <c r="QLM5" s="339"/>
      <c r="QLN5" s="339"/>
      <c r="QLO5" s="339"/>
      <c r="QLP5" s="339"/>
      <c r="QLQ5" s="339"/>
      <c r="QLR5" s="339"/>
      <c r="QLS5" s="339"/>
      <c r="QLT5" s="339"/>
      <c r="QLU5" s="339"/>
      <c r="QLV5" s="339"/>
      <c r="QLW5" s="339"/>
      <c r="QLX5" s="339"/>
      <c r="QLY5" s="339"/>
      <c r="QLZ5" s="339"/>
      <c r="QMA5" s="339"/>
      <c r="QMB5" s="339"/>
      <c r="QMC5" s="339"/>
      <c r="QMD5" s="339"/>
      <c r="QME5" s="339"/>
      <c r="QMF5" s="339"/>
      <c r="QMG5" s="339"/>
      <c r="QMH5" s="339"/>
      <c r="QMI5" s="339"/>
      <c r="QMJ5" s="339"/>
      <c r="QMK5" s="339"/>
      <c r="QML5" s="339"/>
      <c r="QMM5" s="339"/>
      <c r="QMN5" s="339"/>
      <c r="QMO5" s="339"/>
      <c r="QMP5" s="339"/>
      <c r="QMQ5" s="339"/>
      <c r="QMR5" s="339"/>
      <c r="QMS5" s="339"/>
      <c r="QMT5" s="339"/>
      <c r="QMU5" s="339"/>
      <c r="QMV5" s="339"/>
      <c r="QMW5" s="339"/>
      <c r="QMX5" s="339"/>
      <c r="QMY5" s="339"/>
      <c r="QMZ5" s="339"/>
      <c r="QNA5" s="339"/>
      <c r="QNB5" s="339"/>
      <c r="QNC5" s="339"/>
      <c r="QND5" s="339"/>
      <c r="QNE5" s="339"/>
      <c r="QNF5" s="339"/>
      <c r="QNG5" s="339"/>
      <c r="QNH5" s="339"/>
      <c r="QNI5" s="339"/>
      <c r="QNJ5" s="339"/>
      <c r="QNK5" s="339"/>
      <c r="QNL5" s="339"/>
      <c r="QNM5" s="339"/>
      <c r="QNN5" s="339"/>
      <c r="QNO5" s="339"/>
      <c r="QNP5" s="339"/>
      <c r="QNQ5" s="339"/>
      <c r="QNR5" s="339"/>
      <c r="QNS5" s="339"/>
      <c r="QNT5" s="339"/>
      <c r="QNU5" s="339"/>
      <c r="QNV5" s="339"/>
      <c r="QNW5" s="339"/>
      <c r="QNX5" s="339"/>
      <c r="QNY5" s="339"/>
      <c r="QNZ5" s="339"/>
      <c r="QOA5" s="339"/>
      <c r="QOB5" s="339"/>
      <c r="QOC5" s="339"/>
      <c r="QOD5" s="339"/>
      <c r="QOE5" s="339"/>
      <c r="QOF5" s="339"/>
      <c r="QOG5" s="339"/>
      <c r="QOH5" s="339"/>
      <c r="QOI5" s="339"/>
      <c r="QOJ5" s="339"/>
      <c r="QOK5" s="339"/>
      <c r="QOL5" s="339"/>
      <c r="QOM5" s="339"/>
      <c r="QON5" s="339"/>
      <c r="QOO5" s="339"/>
      <c r="QOP5" s="339"/>
      <c r="QOQ5" s="339"/>
      <c r="QOR5" s="339"/>
      <c r="QOS5" s="339"/>
      <c r="QOT5" s="339"/>
      <c r="QOU5" s="339"/>
      <c r="QOV5" s="339"/>
      <c r="QOW5" s="339"/>
      <c r="QOX5" s="339"/>
      <c r="QOY5" s="339"/>
      <c r="QOZ5" s="339"/>
      <c r="QPA5" s="339"/>
      <c r="QPB5" s="339"/>
      <c r="QPC5" s="339"/>
      <c r="QPD5" s="339"/>
      <c r="QPE5" s="339"/>
      <c r="QPF5" s="339"/>
      <c r="QPG5" s="339"/>
      <c r="QPH5" s="339"/>
      <c r="QPI5" s="339"/>
      <c r="QPJ5" s="339"/>
      <c r="QPK5" s="339"/>
      <c r="QPL5" s="339"/>
      <c r="QPM5" s="339"/>
      <c r="QPN5" s="339"/>
      <c r="QPO5" s="339"/>
      <c r="QPP5" s="339"/>
      <c r="QPQ5" s="339"/>
      <c r="QPR5" s="339"/>
      <c r="QPS5" s="339"/>
      <c r="QPT5" s="339"/>
      <c r="QPU5" s="339"/>
      <c r="QPV5" s="339"/>
      <c r="QPW5" s="339"/>
      <c r="QPX5" s="339"/>
      <c r="QPY5" s="339"/>
      <c r="QPZ5" s="339"/>
      <c r="QQA5" s="339"/>
      <c r="QQB5" s="339"/>
      <c r="QQC5" s="339"/>
      <c r="QQD5" s="339"/>
      <c r="QQE5" s="339"/>
      <c r="QQF5" s="339"/>
      <c r="QQG5" s="339"/>
      <c r="QQH5" s="339"/>
      <c r="QQI5" s="339"/>
      <c r="QQJ5" s="339"/>
      <c r="QQK5" s="339"/>
      <c r="QQL5" s="339"/>
      <c r="QQM5" s="339"/>
      <c r="QQN5" s="339"/>
      <c r="QQO5" s="339"/>
      <c r="QQP5" s="339"/>
      <c r="QQQ5" s="339"/>
      <c r="QQR5" s="339"/>
      <c r="QQS5" s="339"/>
      <c r="QQT5" s="339"/>
      <c r="QQU5" s="339"/>
      <c r="QQV5" s="339"/>
      <c r="QQW5" s="339"/>
      <c r="QQX5" s="339"/>
      <c r="QQY5" s="339"/>
      <c r="QQZ5" s="339"/>
      <c r="QRA5" s="339"/>
      <c r="QRB5" s="339"/>
      <c r="QRC5" s="339"/>
      <c r="QRD5" s="339"/>
      <c r="QRE5" s="339"/>
      <c r="QRF5" s="339"/>
      <c r="QRG5" s="339"/>
      <c r="QRH5" s="339"/>
      <c r="QRI5" s="339"/>
      <c r="QRJ5" s="339"/>
      <c r="QRK5" s="339"/>
      <c r="QRL5" s="339"/>
      <c r="QRM5" s="339"/>
      <c r="QRN5" s="339"/>
      <c r="QRO5" s="339"/>
      <c r="QRP5" s="339"/>
      <c r="QRQ5" s="339"/>
      <c r="QRR5" s="339"/>
      <c r="QRS5" s="339"/>
      <c r="QRT5" s="339"/>
      <c r="QRU5" s="339"/>
      <c r="QRV5" s="339"/>
      <c r="QRW5" s="339"/>
      <c r="QRX5" s="339"/>
      <c r="QRY5" s="339"/>
      <c r="QRZ5" s="339"/>
      <c r="QSA5" s="339"/>
      <c r="QSB5" s="339"/>
      <c r="QSC5" s="339"/>
      <c r="QSD5" s="339"/>
      <c r="QSE5" s="339"/>
      <c r="QSF5" s="339"/>
      <c r="QSG5" s="339"/>
      <c r="QSH5" s="339"/>
      <c r="QSI5" s="339"/>
      <c r="QSJ5" s="339"/>
      <c r="QSK5" s="339"/>
      <c r="QSL5" s="339"/>
      <c r="QSM5" s="339"/>
      <c r="QSN5" s="339"/>
      <c r="QSO5" s="339"/>
      <c r="QSP5" s="339"/>
      <c r="QSQ5" s="339"/>
      <c r="QSR5" s="339"/>
      <c r="QSS5" s="339"/>
      <c r="QST5" s="339"/>
      <c r="QSU5" s="339"/>
      <c r="QSV5" s="339"/>
      <c r="QSW5" s="339"/>
      <c r="QSX5" s="339"/>
      <c r="QSY5" s="339"/>
      <c r="QSZ5" s="339"/>
      <c r="QTA5" s="339"/>
      <c r="QTB5" s="339"/>
      <c r="QTC5" s="339"/>
      <c r="QTD5" s="339"/>
      <c r="QTE5" s="339"/>
      <c r="QTF5" s="339"/>
      <c r="QTG5" s="339"/>
      <c r="QTH5" s="339"/>
      <c r="QTI5" s="339"/>
      <c r="QTJ5" s="339"/>
      <c r="QTK5" s="339"/>
      <c r="QTL5" s="339"/>
      <c r="QTM5" s="339"/>
      <c r="QTN5" s="339"/>
      <c r="QTO5" s="339"/>
      <c r="QTP5" s="339"/>
      <c r="QTQ5" s="339"/>
      <c r="QTR5" s="339"/>
      <c r="QTS5" s="339"/>
      <c r="QTT5" s="339"/>
      <c r="QTU5" s="339"/>
      <c r="QTV5" s="339"/>
      <c r="QTW5" s="339"/>
      <c r="QTX5" s="339"/>
      <c r="QTY5" s="339"/>
      <c r="QTZ5" s="339"/>
      <c r="QUA5" s="339"/>
      <c r="QUB5" s="339"/>
      <c r="QUC5" s="339"/>
      <c r="QUD5" s="339"/>
      <c r="QUE5" s="339"/>
      <c r="QUF5" s="339"/>
      <c r="QUG5" s="339"/>
      <c r="QUH5" s="339"/>
      <c r="QUI5" s="339"/>
      <c r="QUJ5" s="339"/>
      <c r="QUK5" s="339"/>
      <c r="QUL5" s="339"/>
      <c r="QUM5" s="339"/>
      <c r="QUN5" s="339"/>
      <c r="QUO5" s="339"/>
      <c r="QUP5" s="339"/>
      <c r="QUQ5" s="339"/>
      <c r="QUR5" s="339"/>
      <c r="QUS5" s="339"/>
      <c r="QUT5" s="339"/>
      <c r="QUU5" s="339"/>
      <c r="QUV5" s="339"/>
      <c r="QUW5" s="339"/>
      <c r="QUX5" s="339"/>
      <c r="QUY5" s="339"/>
      <c r="QUZ5" s="339"/>
      <c r="QVA5" s="339"/>
      <c r="QVB5" s="339"/>
      <c r="QVC5" s="339"/>
      <c r="QVD5" s="339"/>
      <c r="QVE5" s="339"/>
      <c r="QVF5" s="339"/>
      <c r="QVG5" s="339"/>
      <c r="QVH5" s="339"/>
      <c r="QVI5" s="339"/>
      <c r="QVJ5" s="339"/>
      <c r="QVK5" s="339"/>
      <c r="QVL5" s="339"/>
      <c r="QVM5" s="339"/>
      <c r="QVN5" s="339"/>
      <c r="QVO5" s="339"/>
      <c r="QVP5" s="339"/>
      <c r="QVQ5" s="339"/>
      <c r="QVR5" s="339"/>
      <c r="QVS5" s="339"/>
      <c r="QVT5" s="339"/>
      <c r="QVU5" s="339"/>
      <c r="QVV5" s="339"/>
      <c r="QVW5" s="339"/>
      <c r="QVX5" s="339"/>
      <c r="QVY5" s="339"/>
      <c r="QVZ5" s="339"/>
      <c r="QWA5" s="339"/>
      <c r="QWB5" s="339"/>
      <c r="QWC5" s="339"/>
      <c r="QWD5" s="339"/>
      <c r="QWE5" s="339"/>
      <c r="QWF5" s="339"/>
      <c r="QWG5" s="339"/>
      <c r="QWH5" s="339"/>
      <c r="QWI5" s="339"/>
      <c r="QWJ5" s="339"/>
      <c r="QWK5" s="339"/>
      <c r="QWL5" s="339"/>
      <c r="QWM5" s="339"/>
      <c r="QWN5" s="339"/>
      <c r="QWO5" s="339"/>
      <c r="QWP5" s="339"/>
      <c r="QWQ5" s="339"/>
      <c r="QWR5" s="339"/>
      <c r="QWS5" s="339"/>
      <c r="QWT5" s="339"/>
      <c r="QWU5" s="339"/>
      <c r="QWV5" s="339"/>
      <c r="QWW5" s="339"/>
      <c r="QWX5" s="339"/>
      <c r="QWY5" s="339"/>
      <c r="QWZ5" s="339"/>
      <c r="QXA5" s="339"/>
      <c r="QXB5" s="339"/>
      <c r="QXC5" s="339"/>
      <c r="QXD5" s="339"/>
      <c r="QXE5" s="339"/>
      <c r="QXF5" s="339"/>
      <c r="QXG5" s="339"/>
      <c r="QXH5" s="339"/>
      <c r="QXI5" s="339"/>
      <c r="QXJ5" s="339"/>
      <c r="QXK5" s="339"/>
      <c r="QXL5" s="339"/>
      <c r="QXM5" s="339"/>
      <c r="QXN5" s="339"/>
      <c r="QXO5" s="339"/>
      <c r="QXP5" s="339"/>
      <c r="QXQ5" s="339"/>
      <c r="QXR5" s="339"/>
      <c r="QXS5" s="339"/>
      <c r="QXT5" s="339"/>
      <c r="QXU5" s="339"/>
      <c r="QXV5" s="339"/>
      <c r="QXW5" s="339"/>
      <c r="QXX5" s="339"/>
      <c r="QXY5" s="339"/>
      <c r="QXZ5" s="339"/>
      <c r="QYA5" s="339"/>
      <c r="QYB5" s="339"/>
      <c r="QYC5" s="339"/>
      <c r="QYD5" s="339"/>
      <c r="QYE5" s="339"/>
      <c r="QYF5" s="339"/>
      <c r="QYG5" s="339"/>
      <c r="QYH5" s="339"/>
      <c r="QYI5" s="339"/>
      <c r="QYJ5" s="339"/>
      <c r="QYK5" s="339"/>
      <c r="QYL5" s="339"/>
      <c r="QYM5" s="339"/>
      <c r="QYN5" s="339"/>
      <c r="QYO5" s="339"/>
      <c r="QYP5" s="339"/>
      <c r="QYQ5" s="339"/>
      <c r="QYR5" s="339"/>
      <c r="QYS5" s="339"/>
      <c r="QYT5" s="339"/>
      <c r="QYU5" s="339"/>
      <c r="QYV5" s="339"/>
      <c r="QYW5" s="339"/>
      <c r="QYX5" s="339"/>
      <c r="QYY5" s="339"/>
      <c r="QYZ5" s="339"/>
      <c r="QZA5" s="339"/>
      <c r="QZB5" s="339"/>
      <c r="QZC5" s="339"/>
      <c r="QZD5" s="339"/>
      <c r="QZE5" s="339"/>
      <c r="QZF5" s="339"/>
      <c r="QZG5" s="339"/>
      <c r="QZH5" s="339"/>
      <c r="QZI5" s="339"/>
      <c r="QZJ5" s="339"/>
      <c r="QZK5" s="339"/>
      <c r="QZL5" s="339"/>
      <c r="QZM5" s="339"/>
      <c r="QZN5" s="339"/>
      <c r="QZO5" s="339"/>
      <c r="QZP5" s="339"/>
      <c r="QZQ5" s="339"/>
      <c r="QZR5" s="339"/>
      <c r="QZS5" s="339"/>
      <c r="QZT5" s="339"/>
      <c r="QZU5" s="339"/>
      <c r="QZV5" s="339"/>
      <c r="QZW5" s="339"/>
      <c r="QZX5" s="339"/>
      <c r="QZY5" s="339"/>
      <c r="QZZ5" s="339"/>
      <c r="RAA5" s="339"/>
      <c r="RAB5" s="339"/>
      <c r="RAC5" s="339"/>
      <c r="RAD5" s="339"/>
      <c r="RAE5" s="339"/>
      <c r="RAF5" s="339"/>
      <c r="RAG5" s="339"/>
      <c r="RAH5" s="339"/>
      <c r="RAI5" s="339"/>
      <c r="RAJ5" s="339"/>
      <c r="RAK5" s="339"/>
      <c r="RAL5" s="339"/>
      <c r="RAM5" s="339"/>
      <c r="RAN5" s="339"/>
      <c r="RAO5" s="339"/>
      <c r="RAP5" s="339"/>
      <c r="RAQ5" s="339"/>
      <c r="RAR5" s="339"/>
      <c r="RAS5" s="339"/>
      <c r="RAT5" s="339"/>
      <c r="RAU5" s="339"/>
      <c r="RAV5" s="339"/>
      <c r="RAW5" s="339"/>
      <c r="RAX5" s="339"/>
      <c r="RAY5" s="339"/>
      <c r="RAZ5" s="339"/>
      <c r="RBA5" s="339"/>
      <c r="RBB5" s="339"/>
      <c r="RBC5" s="339"/>
      <c r="RBD5" s="339"/>
      <c r="RBE5" s="339"/>
      <c r="RBF5" s="339"/>
      <c r="RBG5" s="339"/>
      <c r="RBH5" s="339"/>
      <c r="RBI5" s="339"/>
      <c r="RBJ5" s="339"/>
      <c r="RBK5" s="339"/>
      <c r="RBL5" s="339"/>
      <c r="RBM5" s="339"/>
      <c r="RBN5" s="339"/>
      <c r="RBO5" s="339"/>
      <c r="RBP5" s="339"/>
      <c r="RBQ5" s="339"/>
      <c r="RBR5" s="339"/>
      <c r="RBS5" s="339"/>
      <c r="RBT5" s="339"/>
      <c r="RBU5" s="339"/>
      <c r="RBV5" s="339"/>
      <c r="RBW5" s="339"/>
      <c r="RBX5" s="339"/>
      <c r="RBY5" s="339"/>
      <c r="RBZ5" s="339"/>
      <c r="RCA5" s="339"/>
      <c r="RCB5" s="339"/>
      <c r="RCC5" s="339"/>
      <c r="RCD5" s="339"/>
      <c r="RCE5" s="339"/>
      <c r="RCF5" s="339"/>
      <c r="RCG5" s="339"/>
      <c r="RCH5" s="339"/>
      <c r="RCI5" s="339"/>
      <c r="RCJ5" s="339"/>
      <c r="RCK5" s="339"/>
      <c r="RCL5" s="339"/>
      <c r="RCM5" s="339"/>
      <c r="RCN5" s="339"/>
      <c r="RCO5" s="339"/>
      <c r="RCP5" s="339"/>
      <c r="RCQ5" s="339"/>
      <c r="RCR5" s="339"/>
      <c r="RCS5" s="339"/>
      <c r="RCT5" s="339"/>
      <c r="RCU5" s="339"/>
      <c r="RCV5" s="339"/>
      <c r="RCW5" s="339"/>
      <c r="RCX5" s="339"/>
      <c r="RCY5" s="339"/>
      <c r="RCZ5" s="339"/>
      <c r="RDA5" s="339"/>
      <c r="RDB5" s="339"/>
      <c r="RDC5" s="339"/>
      <c r="RDD5" s="339"/>
      <c r="RDE5" s="339"/>
      <c r="RDF5" s="339"/>
      <c r="RDG5" s="339"/>
      <c r="RDH5" s="339"/>
      <c r="RDI5" s="339"/>
      <c r="RDJ5" s="339"/>
      <c r="RDK5" s="339"/>
      <c r="RDL5" s="339"/>
      <c r="RDM5" s="339"/>
      <c r="RDN5" s="339"/>
      <c r="RDO5" s="339"/>
      <c r="RDP5" s="339"/>
      <c r="RDQ5" s="339"/>
      <c r="RDR5" s="339"/>
      <c r="RDS5" s="339"/>
      <c r="RDT5" s="339"/>
      <c r="RDU5" s="339"/>
      <c r="RDV5" s="339"/>
      <c r="RDW5" s="339"/>
      <c r="RDX5" s="339"/>
      <c r="RDY5" s="339"/>
      <c r="RDZ5" s="339"/>
      <c r="REA5" s="339"/>
      <c r="REB5" s="339"/>
      <c r="REC5" s="339"/>
      <c r="RED5" s="339"/>
      <c r="REE5" s="339"/>
      <c r="REF5" s="339"/>
      <c r="REG5" s="339"/>
      <c r="REH5" s="339"/>
      <c r="REI5" s="339"/>
      <c r="REJ5" s="339"/>
      <c r="REK5" s="339"/>
      <c r="REL5" s="339"/>
      <c r="REM5" s="339"/>
      <c r="REN5" s="339"/>
      <c r="REO5" s="339"/>
      <c r="REP5" s="339"/>
      <c r="REQ5" s="339"/>
      <c r="RER5" s="339"/>
      <c r="RES5" s="339"/>
      <c r="RET5" s="339"/>
      <c r="REU5" s="339"/>
      <c r="REV5" s="339"/>
      <c r="REW5" s="339"/>
      <c r="REX5" s="339"/>
      <c r="REY5" s="339"/>
      <c r="REZ5" s="339"/>
      <c r="RFA5" s="339"/>
      <c r="RFB5" s="339"/>
      <c r="RFC5" s="339"/>
      <c r="RFD5" s="339"/>
      <c r="RFE5" s="339"/>
      <c r="RFF5" s="339"/>
      <c r="RFG5" s="339"/>
      <c r="RFH5" s="339"/>
      <c r="RFI5" s="339"/>
      <c r="RFJ5" s="339"/>
      <c r="RFK5" s="339"/>
      <c r="RFL5" s="339"/>
      <c r="RFM5" s="339"/>
      <c r="RFN5" s="339"/>
      <c r="RFO5" s="339"/>
      <c r="RFP5" s="339"/>
      <c r="RFQ5" s="339"/>
      <c r="RFR5" s="339"/>
      <c r="RFS5" s="339"/>
      <c r="RFT5" s="339"/>
      <c r="RFU5" s="339"/>
      <c r="RFV5" s="339"/>
      <c r="RFW5" s="339"/>
      <c r="RFX5" s="339"/>
      <c r="RFY5" s="339"/>
      <c r="RFZ5" s="339"/>
      <c r="RGA5" s="339"/>
      <c r="RGB5" s="339"/>
      <c r="RGC5" s="339"/>
      <c r="RGD5" s="339"/>
      <c r="RGE5" s="339"/>
      <c r="RGF5" s="339"/>
      <c r="RGG5" s="339"/>
      <c r="RGH5" s="339"/>
      <c r="RGI5" s="339"/>
      <c r="RGJ5" s="339"/>
      <c r="RGK5" s="339"/>
      <c r="RGL5" s="339"/>
      <c r="RGM5" s="339"/>
      <c r="RGN5" s="339"/>
      <c r="RGO5" s="339"/>
      <c r="RGP5" s="339"/>
      <c r="RGQ5" s="339"/>
      <c r="RGR5" s="339"/>
      <c r="RGS5" s="339"/>
      <c r="RGT5" s="339"/>
      <c r="RGU5" s="339"/>
      <c r="RGV5" s="339"/>
      <c r="RGW5" s="339"/>
      <c r="RGX5" s="339"/>
      <c r="RGY5" s="339"/>
      <c r="RGZ5" s="339"/>
      <c r="RHA5" s="339"/>
      <c r="RHB5" s="339"/>
      <c r="RHC5" s="339"/>
      <c r="RHD5" s="339"/>
      <c r="RHE5" s="339"/>
      <c r="RHF5" s="339"/>
      <c r="RHG5" s="339"/>
      <c r="RHH5" s="339"/>
      <c r="RHI5" s="339"/>
      <c r="RHJ5" s="339"/>
      <c r="RHK5" s="339"/>
      <c r="RHL5" s="339"/>
      <c r="RHM5" s="339"/>
      <c r="RHN5" s="339"/>
      <c r="RHO5" s="339"/>
      <c r="RHP5" s="339"/>
      <c r="RHQ5" s="339"/>
      <c r="RHR5" s="339"/>
      <c r="RHS5" s="339"/>
      <c r="RHT5" s="339"/>
      <c r="RHU5" s="339"/>
      <c r="RHV5" s="339"/>
      <c r="RHW5" s="339"/>
      <c r="RHX5" s="339"/>
      <c r="RHY5" s="339"/>
      <c r="RHZ5" s="339"/>
      <c r="RIA5" s="339"/>
      <c r="RIB5" s="339"/>
      <c r="RIC5" s="339"/>
      <c r="RID5" s="339"/>
      <c r="RIE5" s="339"/>
      <c r="RIF5" s="339"/>
      <c r="RIG5" s="339"/>
      <c r="RIH5" s="339"/>
      <c r="RII5" s="339"/>
      <c r="RIJ5" s="339"/>
      <c r="RIK5" s="339"/>
      <c r="RIL5" s="339"/>
      <c r="RIM5" s="339"/>
      <c r="RIN5" s="339"/>
      <c r="RIO5" s="339"/>
      <c r="RIP5" s="339"/>
      <c r="RIQ5" s="339"/>
      <c r="RIR5" s="339"/>
      <c r="RIS5" s="339"/>
      <c r="RIT5" s="339"/>
      <c r="RIU5" s="339"/>
      <c r="RIV5" s="339"/>
      <c r="RIW5" s="339"/>
      <c r="RIX5" s="339"/>
      <c r="RIY5" s="339"/>
      <c r="RIZ5" s="339"/>
      <c r="RJA5" s="339"/>
      <c r="RJB5" s="339"/>
      <c r="RJC5" s="339"/>
      <c r="RJD5" s="339"/>
      <c r="RJE5" s="339"/>
      <c r="RJF5" s="339"/>
      <c r="RJG5" s="339"/>
      <c r="RJH5" s="339"/>
      <c r="RJI5" s="339"/>
      <c r="RJJ5" s="339"/>
      <c r="RJK5" s="339"/>
      <c r="RJL5" s="339"/>
      <c r="RJM5" s="339"/>
      <c r="RJN5" s="339"/>
      <c r="RJO5" s="339"/>
      <c r="RJP5" s="339"/>
      <c r="RJQ5" s="339"/>
      <c r="RJR5" s="339"/>
      <c r="RJS5" s="339"/>
      <c r="RJT5" s="339"/>
      <c r="RJU5" s="339"/>
      <c r="RJV5" s="339"/>
      <c r="RJW5" s="339"/>
      <c r="RJX5" s="339"/>
      <c r="RJY5" s="339"/>
      <c r="RJZ5" s="339"/>
      <c r="RKA5" s="339"/>
      <c r="RKB5" s="339"/>
      <c r="RKC5" s="339"/>
      <c r="RKD5" s="339"/>
      <c r="RKE5" s="339"/>
      <c r="RKF5" s="339"/>
      <c r="RKG5" s="339"/>
      <c r="RKH5" s="339"/>
      <c r="RKI5" s="339"/>
      <c r="RKJ5" s="339"/>
      <c r="RKK5" s="339"/>
      <c r="RKL5" s="339"/>
      <c r="RKM5" s="339"/>
      <c r="RKN5" s="339"/>
      <c r="RKO5" s="339"/>
      <c r="RKP5" s="339"/>
      <c r="RKQ5" s="339"/>
      <c r="RKR5" s="339"/>
      <c r="RKS5" s="339"/>
      <c r="RKT5" s="339"/>
      <c r="RKU5" s="339"/>
      <c r="RKV5" s="339"/>
      <c r="RKW5" s="339"/>
      <c r="RKX5" s="339"/>
      <c r="RKY5" s="339"/>
      <c r="RKZ5" s="339"/>
      <c r="RLA5" s="339"/>
      <c r="RLB5" s="339"/>
      <c r="RLC5" s="339"/>
      <c r="RLD5" s="339"/>
      <c r="RLE5" s="339"/>
      <c r="RLF5" s="339"/>
      <c r="RLG5" s="339"/>
      <c r="RLH5" s="339"/>
      <c r="RLI5" s="339"/>
      <c r="RLJ5" s="339"/>
      <c r="RLK5" s="339"/>
      <c r="RLL5" s="339"/>
      <c r="RLM5" s="339"/>
      <c r="RLN5" s="339"/>
      <c r="RLO5" s="339"/>
      <c r="RLP5" s="339"/>
      <c r="RLQ5" s="339"/>
      <c r="RLR5" s="339"/>
      <c r="RLS5" s="339"/>
      <c r="RLT5" s="339"/>
      <c r="RLU5" s="339"/>
      <c r="RLV5" s="339"/>
      <c r="RLW5" s="339"/>
      <c r="RLX5" s="339"/>
      <c r="RLY5" s="339"/>
      <c r="RLZ5" s="339"/>
      <c r="RMA5" s="339"/>
      <c r="RMB5" s="339"/>
      <c r="RMC5" s="339"/>
      <c r="RMD5" s="339"/>
      <c r="RME5" s="339"/>
      <c r="RMF5" s="339"/>
      <c r="RMG5" s="339"/>
      <c r="RMH5" s="339"/>
      <c r="RMI5" s="339"/>
      <c r="RMJ5" s="339"/>
      <c r="RMK5" s="339"/>
      <c r="RML5" s="339"/>
      <c r="RMM5" s="339"/>
      <c r="RMN5" s="339"/>
      <c r="RMO5" s="339"/>
      <c r="RMP5" s="339"/>
      <c r="RMQ5" s="339"/>
      <c r="RMR5" s="339"/>
      <c r="RMS5" s="339"/>
      <c r="RMT5" s="339"/>
      <c r="RMU5" s="339"/>
      <c r="RMV5" s="339"/>
      <c r="RMW5" s="339"/>
      <c r="RMX5" s="339"/>
      <c r="RMY5" s="339"/>
      <c r="RMZ5" s="339"/>
      <c r="RNA5" s="339"/>
      <c r="RNB5" s="339"/>
      <c r="RNC5" s="339"/>
      <c r="RND5" s="339"/>
      <c r="RNE5" s="339"/>
      <c r="RNF5" s="339"/>
      <c r="RNG5" s="339"/>
      <c r="RNH5" s="339"/>
      <c r="RNI5" s="339"/>
      <c r="RNJ5" s="339"/>
      <c r="RNK5" s="339"/>
      <c r="RNL5" s="339"/>
      <c r="RNM5" s="339"/>
      <c r="RNN5" s="339"/>
      <c r="RNO5" s="339"/>
      <c r="RNP5" s="339"/>
      <c r="RNQ5" s="339"/>
      <c r="RNR5" s="339"/>
      <c r="RNS5" s="339"/>
      <c r="RNT5" s="339"/>
      <c r="RNU5" s="339"/>
      <c r="RNV5" s="339"/>
      <c r="RNW5" s="339"/>
      <c r="RNX5" s="339"/>
      <c r="RNY5" s="339"/>
      <c r="RNZ5" s="339"/>
      <c r="ROA5" s="339"/>
      <c r="ROB5" s="339"/>
      <c r="ROC5" s="339"/>
      <c r="ROD5" s="339"/>
      <c r="ROE5" s="339"/>
      <c r="ROF5" s="339"/>
      <c r="ROG5" s="339"/>
      <c r="ROH5" s="339"/>
      <c r="ROI5" s="339"/>
      <c r="ROJ5" s="339"/>
      <c r="ROK5" s="339"/>
      <c r="ROL5" s="339"/>
      <c r="ROM5" s="339"/>
      <c r="RON5" s="339"/>
      <c r="ROO5" s="339"/>
      <c r="ROP5" s="339"/>
      <c r="ROQ5" s="339"/>
      <c r="ROR5" s="339"/>
      <c r="ROS5" s="339"/>
      <c r="ROT5" s="339"/>
      <c r="ROU5" s="339"/>
      <c r="ROV5" s="339"/>
      <c r="ROW5" s="339"/>
      <c r="ROX5" s="339"/>
      <c r="ROY5" s="339"/>
      <c r="ROZ5" s="339"/>
      <c r="RPA5" s="339"/>
      <c r="RPB5" s="339"/>
      <c r="RPC5" s="339"/>
      <c r="RPD5" s="339"/>
      <c r="RPE5" s="339"/>
      <c r="RPF5" s="339"/>
      <c r="RPG5" s="339"/>
      <c r="RPH5" s="339"/>
      <c r="RPI5" s="339"/>
      <c r="RPJ5" s="339"/>
      <c r="RPK5" s="339"/>
      <c r="RPL5" s="339"/>
      <c r="RPM5" s="339"/>
      <c r="RPN5" s="339"/>
      <c r="RPO5" s="339"/>
      <c r="RPP5" s="339"/>
      <c r="RPQ5" s="339"/>
      <c r="RPR5" s="339"/>
      <c r="RPS5" s="339"/>
      <c r="RPT5" s="339"/>
      <c r="RPU5" s="339"/>
      <c r="RPV5" s="339"/>
      <c r="RPW5" s="339"/>
      <c r="RPX5" s="339"/>
      <c r="RPY5" s="339"/>
      <c r="RPZ5" s="339"/>
      <c r="RQA5" s="339"/>
      <c r="RQB5" s="339"/>
      <c r="RQC5" s="339"/>
      <c r="RQD5" s="339"/>
      <c r="RQE5" s="339"/>
      <c r="RQF5" s="339"/>
      <c r="RQG5" s="339"/>
      <c r="RQH5" s="339"/>
      <c r="RQI5" s="339"/>
      <c r="RQJ5" s="339"/>
      <c r="RQK5" s="339"/>
      <c r="RQL5" s="339"/>
      <c r="RQM5" s="339"/>
      <c r="RQN5" s="339"/>
      <c r="RQO5" s="339"/>
      <c r="RQP5" s="339"/>
      <c r="RQQ5" s="339"/>
      <c r="RQR5" s="339"/>
      <c r="RQS5" s="339"/>
      <c r="RQT5" s="339"/>
      <c r="RQU5" s="339"/>
      <c r="RQV5" s="339"/>
      <c r="RQW5" s="339"/>
      <c r="RQX5" s="339"/>
      <c r="RQY5" s="339"/>
      <c r="RQZ5" s="339"/>
      <c r="RRA5" s="339"/>
      <c r="RRB5" s="339"/>
      <c r="RRC5" s="339"/>
      <c r="RRD5" s="339"/>
      <c r="RRE5" s="339"/>
      <c r="RRF5" s="339"/>
      <c r="RRG5" s="339"/>
      <c r="RRH5" s="339"/>
      <c r="RRI5" s="339"/>
      <c r="RRJ5" s="339"/>
      <c r="RRK5" s="339"/>
      <c r="RRL5" s="339"/>
      <c r="RRM5" s="339"/>
      <c r="RRN5" s="339"/>
      <c r="RRO5" s="339"/>
      <c r="RRP5" s="339"/>
      <c r="RRQ5" s="339"/>
      <c r="RRR5" s="339"/>
      <c r="RRS5" s="339"/>
      <c r="RRT5" s="339"/>
      <c r="RRU5" s="339"/>
      <c r="RRV5" s="339"/>
      <c r="RRW5" s="339"/>
      <c r="RRX5" s="339"/>
      <c r="RRY5" s="339"/>
      <c r="RRZ5" s="339"/>
      <c r="RSA5" s="339"/>
      <c r="RSB5" s="339"/>
      <c r="RSC5" s="339"/>
      <c r="RSD5" s="339"/>
      <c r="RSE5" s="339"/>
      <c r="RSF5" s="339"/>
      <c r="RSG5" s="339"/>
      <c r="RSH5" s="339"/>
      <c r="RSI5" s="339"/>
      <c r="RSJ5" s="339"/>
      <c r="RSK5" s="339"/>
      <c r="RSL5" s="339"/>
      <c r="RSM5" s="339"/>
      <c r="RSN5" s="339"/>
      <c r="RSO5" s="339"/>
      <c r="RSP5" s="339"/>
      <c r="RSQ5" s="339"/>
      <c r="RSR5" s="339"/>
      <c r="RSS5" s="339"/>
      <c r="RST5" s="339"/>
      <c r="RSU5" s="339"/>
      <c r="RSV5" s="339"/>
      <c r="RSW5" s="339"/>
      <c r="RSX5" s="339"/>
      <c r="RSY5" s="339"/>
      <c r="RSZ5" s="339"/>
      <c r="RTA5" s="339"/>
      <c r="RTB5" s="339"/>
      <c r="RTC5" s="339"/>
      <c r="RTD5" s="339"/>
      <c r="RTE5" s="339"/>
      <c r="RTF5" s="339"/>
      <c r="RTG5" s="339"/>
      <c r="RTH5" s="339"/>
      <c r="RTI5" s="339"/>
      <c r="RTJ5" s="339"/>
      <c r="RTK5" s="339"/>
      <c r="RTL5" s="339"/>
      <c r="RTM5" s="339"/>
      <c r="RTN5" s="339"/>
      <c r="RTO5" s="339"/>
      <c r="RTP5" s="339"/>
      <c r="RTQ5" s="339"/>
      <c r="RTR5" s="339"/>
      <c r="RTS5" s="339"/>
      <c r="RTT5" s="339"/>
      <c r="RTU5" s="339"/>
      <c r="RTV5" s="339"/>
      <c r="RTW5" s="339"/>
      <c r="RTX5" s="339"/>
      <c r="RTY5" s="339"/>
      <c r="RTZ5" s="339"/>
      <c r="RUA5" s="339"/>
      <c r="RUB5" s="339"/>
      <c r="RUC5" s="339"/>
      <c r="RUD5" s="339"/>
      <c r="RUE5" s="339"/>
      <c r="RUF5" s="339"/>
      <c r="RUG5" s="339"/>
      <c r="RUH5" s="339"/>
      <c r="RUI5" s="339"/>
      <c r="RUJ5" s="339"/>
      <c r="RUK5" s="339"/>
      <c r="RUL5" s="339"/>
      <c r="RUM5" s="339"/>
      <c r="RUN5" s="339"/>
      <c r="RUO5" s="339"/>
      <c r="RUP5" s="339"/>
      <c r="RUQ5" s="339"/>
      <c r="RUR5" s="339"/>
      <c r="RUS5" s="339"/>
      <c r="RUT5" s="339"/>
      <c r="RUU5" s="339"/>
      <c r="RUV5" s="339"/>
      <c r="RUW5" s="339"/>
      <c r="RUX5" s="339"/>
      <c r="RUY5" s="339"/>
      <c r="RUZ5" s="339"/>
      <c r="RVA5" s="339"/>
      <c r="RVB5" s="339"/>
      <c r="RVC5" s="339"/>
      <c r="RVD5" s="339"/>
      <c r="RVE5" s="339"/>
      <c r="RVF5" s="339"/>
      <c r="RVG5" s="339"/>
      <c r="RVH5" s="339"/>
      <c r="RVI5" s="339"/>
      <c r="RVJ5" s="339"/>
      <c r="RVK5" s="339"/>
      <c r="RVL5" s="339"/>
      <c r="RVM5" s="339"/>
      <c r="RVN5" s="339"/>
      <c r="RVO5" s="339"/>
      <c r="RVP5" s="339"/>
      <c r="RVQ5" s="339"/>
      <c r="RVR5" s="339"/>
      <c r="RVS5" s="339"/>
      <c r="RVT5" s="339"/>
      <c r="RVU5" s="339"/>
      <c r="RVV5" s="339"/>
      <c r="RVW5" s="339"/>
      <c r="RVX5" s="339"/>
      <c r="RVY5" s="339"/>
      <c r="RVZ5" s="339"/>
      <c r="RWA5" s="339"/>
      <c r="RWB5" s="339"/>
      <c r="RWC5" s="339"/>
      <c r="RWD5" s="339"/>
      <c r="RWE5" s="339"/>
      <c r="RWF5" s="339"/>
      <c r="RWG5" s="339"/>
      <c r="RWH5" s="339"/>
      <c r="RWI5" s="339"/>
      <c r="RWJ5" s="339"/>
      <c r="RWK5" s="339"/>
      <c r="RWL5" s="339"/>
      <c r="RWM5" s="339"/>
      <c r="RWN5" s="339"/>
      <c r="RWO5" s="339"/>
      <c r="RWP5" s="339"/>
      <c r="RWQ5" s="339"/>
      <c r="RWR5" s="339"/>
      <c r="RWS5" s="339"/>
      <c r="RWT5" s="339"/>
      <c r="RWU5" s="339"/>
      <c r="RWV5" s="339"/>
      <c r="RWW5" s="339"/>
      <c r="RWX5" s="339"/>
      <c r="RWY5" s="339"/>
      <c r="RWZ5" s="339"/>
      <c r="RXA5" s="339"/>
      <c r="RXB5" s="339"/>
      <c r="RXC5" s="339"/>
      <c r="RXD5" s="339"/>
      <c r="RXE5" s="339"/>
      <c r="RXF5" s="339"/>
      <c r="RXG5" s="339"/>
      <c r="RXH5" s="339"/>
      <c r="RXI5" s="339"/>
      <c r="RXJ5" s="339"/>
      <c r="RXK5" s="339"/>
      <c r="RXL5" s="339"/>
      <c r="RXM5" s="339"/>
      <c r="RXN5" s="339"/>
      <c r="RXO5" s="339"/>
      <c r="RXP5" s="339"/>
      <c r="RXQ5" s="339"/>
      <c r="RXR5" s="339"/>
      <c r="RXS5" s="339"/>
      <c r="RXT5" s="339"/>
      <c r="RXU5" s="339"/>
      <c r="RXV5" s="339"/>
      <c r="RXW5" s="339"/>
      <c r="RXX5" s="339"/>
      <c r="RXY5" s="339"/>
      <c r="RXZ5" s="339"/>
      <c r="RYA5" s="339"/>
      <c r="RYB5" s="339"/>
      <c r="RYC5" s="339"/>
      <c r="RYD5" s="339"/>
      <c r="RYE5" s="339"/>
      <c r="RYF5" s="339"/>
      <c r="RYG5" s="339"/>
      <c r="RYH5" s="339"/>
      <c r="RYI5" s="339"/>
      <c r="RYJ5" s="339"/>
      <c r="RYK5" s="339"/>
      <c r="RYL5" s="339"/>
      <c r="RYM5" s="339"/>
      <c r="RYN5" s="339"/>
      <c r="RYO5" s="339"/>
      <c r="RYP5" s="339"/>
      <c r="RYQ5" s="339"/>
      <c r="RYR5" s="339"/>
      <c r="RYS5" s="339"/>
      <c r="RYT5" s="339"/>
      <c r="RYU5" s="339"/>
      <c r="RYV5" s="339"/>
      <c r="RYW5" s="339"/>
      <c r="RYX5" s="339"/>
      <c r="RYY5" s="339"/>
      <c r="RYZ5" s="339"/>
      <c r="RZA5" s="339"/>
      <c r="RZB5" s="339"/>
      <c r="RZC5" s="339"/>
      <c r="RZD5" s="339"/>
      <c r="RZE5" s="339"/>
      <c r="RZF5" s="339"/>
      <c r="RZG5" s="339"/>
      <c r="RZH5" s="339"/>
      <c r="RZI5" s="339"/>
      <c r="RZJ5" s="339"/>
      <c r="RZK5" s="339"/>
      <c r="RZL5" s="339"/>
      <c r="RZM5" s="339"/>
      <c r="RZN5" s="339"/>
      <c r="RZO5" s="339"/>
      <c r="RZP5" s="339"/>
      <c r="RZQ5" s="339"/>
      <c r="RZR5" s="339"/>
      <c r="RZS5" s="339"/>
      <c r="RZT5" s="339"/>
      <c r="RZU5" s="339"/>
      <c r="RZV5" s="339"/>
      <c r="RZW5" s="339"/>
      <c r="RZX5" s="339"/>
      <c r="RZY5" s="339"/>
      <c r="RZZ5" s="339"/>
      <c r="SAA5" s="339"/>
      <c r="SAB5" s="339"/>
      <c r="SAC5" s="339"/>
      <c r="SAD5" s="339"/>
      <c r="SAE5" s="339"/>
      <c r="SAF5" s="339"/>
      <c r="SAG5" s="339"/>
      <c r="SAH5" s="339"/>
      <c r="SAI5" s="339"/>
      <c r="SAJ5" s="339"/>
      <c r="SAK5" s="339"/>
      <c r="SAL5" s="339"/>
      <c r="SAM5" s="339"/>
      <c r="SAN5" s="339"/>
      <c r="SAO5" s="339"/>
      <c r="SAP5" s="339"/>
      <c r="SAQ5" s="339"/>
      <c r="SAR5" s="339"/>
      <c r="SAS5" s="339"/>
      <c r="SAT5" s="339"/>
      <c r="SAU5" s="339"/>
      <c r="SAV5" s="339"/>
      <c r="SAW5" s="339"/>
      <c r="SAX5" s="339"/>
      <c r="SAY5" s="339"/>
      <c r="SAZ5" s="339"/>
      <c r="SBA5" s="339"/>
      <c r="SBB5" s="339"/>
      <c r="SBC5" s="339"/>
      <c r="SBD5" s="339"/>
      <c r="SBE5" s="339"/>
      <c r="SBF5" s="339"/>
      <c r="SBG5" s="339"/>
      <c r="SBH5" s="339"/>
      <c r="SBI5" s="339"/>
      <c r="SBJ5" s="339"/>
      <c r="SBK5" s="339"/>
      <c r="SBL5" s="339"/>
      <c r="SBM5" s="339"/>
      <c r="SBN5" s="339"/>
      <c r="SBO5" s="339"/>
      <c r="SBP5" s="339"/>
      <c r="SBQ5" s="339"/>
      <c r="SBR5" s="339"/>
      <c r="SBS5" s="339"/>
      <c r="SBT5" s="339"/>
      <c r="SBU5" s="339"/>
      <c r="SBV5" s="339"/>
      <c r="SBW5" s="339"/>
      <c r="SBX5" s="339"/>
      <c r="SBY5" s="339"/>
      <c r="SBZ5" s="339"/>
      <c r="SCA5" s="339"/>
      <c r="SCB5" s="339"/>
      <c r="SCC5" s="339"/>
      <c r="SCD5" s="339"/>
      <c r="SCE5" s="339"/>
      <c r="SCF5" s="339"/>
      <c r="SCG5" s="339"/>
      <c r="SCH5" s="339"/>
      <c r="SCI5" s="339"/>
      <c r="SCJ5" s="339"/>
      <c r="SCK5" s="339"/>
      <c r="SCL5" s="339"/>
      <c r="SCM5" s="339"/>
      <c r="SCN5" s="339"/>
      <c r="SCO5" s="339"/>
      <c r="SCP5" s="339"/>
      <c r="SCQ5" s="339"/>
      <c r="SCR5" s="339"/>
      <c r="SCS5" s="339"/>
      <c r="SCT5" s="339"/>
      <c r="SCU5" s="339"/>
      <c r="SCV5" s="339"/>
      <c r="SCW5" s="339"/>
      <c r="SCX5" s="339"/>
      <c r="SCY5" s="339"/>
      <c r="SCZ5" s="339"/>
      <c r="SDA5" s="339"/>
      <c r="SDB5" s="339"/>
      <c r="SDC5" s="339"/>
      <c r="SDD5" s="339"/>
      <c r="SDE5" s="339"/>
      <c r="SDF5" s="339"/>
      <c r="SDG5" s="339"/>
      <c r="SDH5" s="339"/>
      <c r="SDI5" s="339"/>
      <c r="SDJ5" s="339"/>
      <c r="SDK5" s="339"/>
      <c r="SDL5" s="339"/>
      <c r="SDM5" s="339"/>
      <c r="SDN5" s="339"/>
      <c r="SDO5" s="339"/>
      <c r="SDP5" s="339"/>
      <c r="SDQ5" s="339"/>
      <c r="SDR5" s="339"/>
      <c r="SDS5" s="339"/>
      <c r="SDT5" s="339"/>
      <c r="SDU5" s="339"/>
      <c r="SDV5" s="339"/>
      <c r="SDW5" s="339"/>
      <c r="SDX5" s="339"/>
      <c r="SDY5" s="339"/>
      <c r="SDZ5" s="339"/>
      <c r="SEA5" s="339"/>
      <c r="SEB5" s="339"/>
      <c r="SEC5" s="339"/>
      <c r="SED5" s="339"/>
      <c r="SEE5" s="339"/>
      <c r="SEF5" s="339"/>
      <c r="SEG5" s="339"/>
      <c r="SEH5" s="339"/>
      <c r="SEI5" s="339"/>
      <c r="SEJ5" s="339"/>
      <c r="SEK5" s="339"/>
      <c r="SEL5" s="339"/>
      <c r="SEM5" s="339"/>
      <c r="SEN5" s="339"/>
      <c r="SEO5" s="339"/>
      <c r="SEP5" s="339"/>
      <c r="SEQ5" s="339"/>
      <c r="SER5" s="339"/>
      <c r="SES5" s="339"/>
      <c r="SET5" s="339"/>
      <c r="SEU5" s="339"/>
      <c r="SEV5" s="339"/>
      <c r="SEW5" s="339"/>
      <c r="SEX5" s="339"/>
      <c r="SEY5" s="339"/>
      <c r="SEZ5" s="339"/>
      <c r="SFA5" s="339"/>
      <c r="SFB5" s="339"/>
      <c r="SFC5" s="339"/>
      <c r="SFD5" s="339"/>
      <c r="SFE5" s="339"/>
      <c r="SFF5" s="339"/>
      <c r="SFG5" s="339"/>
      <c r="SFH5" s="339"/>
      <c r="SFI5" s="339"/>
      <c r="SFJ5" s="339"/>
      <c r="SFK5" s="339"/>
      <c r="SFL5" s="339"/>
      <c r="SFM5" s="339"/>
      <c r="SFN5" s="339"/>
      <c r="SFO5" s="339"/>
      <c r="SFP5" s="339"/>
      <c r="SFQ5" s="339"/>
      <c r="SFR5" s="339"/>
      <c r="SFS5" s="339"/>
      <c r="SFT5" s="339"/>
      <c r="SFU5" s="339"/>
      <c r="SFV5" s="339"/>
      <c r="SFW5" s="339"/>
      <c r="SFX5" s="339"/>
      <c r="SFY5" s="339"/>
      <c r="SFZ5" s="339"/>
      <c r="SGA5" s="339"/>
      <c r="SGB5" s="339"/>
      <c r="SGC5" s="339"/>
      <c r="SGD5" s="339"/>
      <c r="SGE5" s="339"/>
      <c r="SGF5" s="339"/>
      <c r="SGG5" s="339"/>
      <c r="SGH5" s="339"/>
      <c r="SGI5" s="339"/>
      <c r="SGJ5" s="339"/>
      <c r="SGK5" s="339"/>
      <c r="SGL5" s="339"/>
      <c r="SGM5" s="339"/>
      <c r="SGN5" s="339"/>
      <c r="SGO5" s="339"/>
      <c r="SGP5" s="339"/>
      <c r="SGQ5" s="339"/>
      <c r="SGR5" s="339"/>
      <c r="SGS5" s="339"/>
      <c r="SGT5" s="339"/>
      <c r="SGU5" s="339"/>
      <c r="SGV5" s="339"/>
      <c r="SGW5" s="339"/>
      <c r="SGX5" s="339"/>
      <c r="SGY5" s="339"/>
      <c r="SGZ5" s="339"/>
      <c r="SHA5" s="339"/>
      <c r="SHB5" s="339"/>
      <c r="SHC5" s="339"/>
      <c r="SHD5" s="339"/>
      <c r="SHE5" s="339"/>
      <c r="SHF5" s="339"/>
      <c r="SHG5" s="339"/>
      <c r="SHH5" s="339"/>
      <c r="SHI5" s="339"/>
      <c r="SHJ5" s="339"/>
      <c r="SHK5" s="339"/>
      <c r="SHL5" s="339"/>
      <c r="SHM5" s="339"/>
      <c r="SHN5" s="339"/>
      <c r="SHO5" s="339"/>
      <c r="SHP5" s="339"/>
      <c r="SHQ5" s="339"/>
      <c r="SHR5" s="339"/>
      <c r="SHS5" s="339"/>
      <c r="SHT5" s="339"/>
      <c r="SHU5" s="339"/>
      <c r="SHV5" s="339"/>
      <c r="SHW5" s="339"/>
      <c r="SHX5" s="339"/>
      <c r="SHY5" s="339"/>
      <c r="SHZ5" s="339"/>
      <c r="SIA5" s="339"/>
      <c r="SIB5" s="339"/>
      <c r="SIC5" s="339"/>
      <c r="SID5" s="339"/>
      <c r="SIE5" s="339"/>
      <c r="SIF5" s="339"/>
      <c r="SIG5" s="339"/>
      <c r="SIH5" s="339"/>
      <c r="SII5" s="339"/>
      <c r="SIJ5" s="339"/>
      <c r="SIK5" s="339"/>
      <c r="SIL5" s="339"/>
      <c r="SIM5" s="339"/>
      <c r="SIN5" s="339"/>
      <c r="SIO5" s="339"/>
      <c r="SIP5" s="339"/>
      <c r="SIQ5" s="339"/>
      <c r="SIR5" s="339"/>
      <c r="SIS5" s="339"/>
      <c r="SIT5" s="339"/>
      <c r="SIU5" s="339"/>
      <c r="SIV5" s="339"/>
      <c r="SIW5" s="339"/>
      <c r="SIX5" s="339"/>
      <c r="SIY5" s="339"/>
      <c r="SIZ5" s="339"/>
      <c r="SJA5" s="339"/>
      <c r="SJB5" s="339"/>
      <c r="SJC5" s="339"/>
      <c r="SJD5" s="339"/>
      <c r="SJE5" s="339"/>
      <c r="SJF5" s="339"/>
      <c r="SJG5" s="339"/>
      <c r="SJH5" s="339"/>
      <c r="SJI5" s="339"/>
      <c r="SJJ5" s="339"/>
      <c r="SJK5" s="339"/>
      <c r="SJL5" s="339"/>
      <c r="SJM5" s="339"/>
      <c r="SJN5" s="339"/>
      <c r="SJO5" s="339"/>
      <c r="SJP5" s="339"/>
      <c r="SJQ5" s="339"/>
      <c r="SJR5" s="339"/>
      <c r="SJS5" s="339"/>
      <c r="SJT5" s="339"/>
      <c r="SJU5" s="339"/>
      <c r="SJV5" s="339"/>
      <c r="SJW5" s="339"/>
      <c r="SJX5" s="339"/>
      <c r="SJY5" s="339"/>
      <c r="SJZ5" s="339"/>
      <c r="SKA5" s="339"/>
      <c r="SKB5" s="339"/>
      <c r="SKC5" s="339"/>
      <c r="SKD5" s="339"/>
      <c r="SKE5" s="339"/>
      <c r="SKF5" s="339"/>
      <c r="SKG5" s="339"/>
      <c r="SKH5" s="339"/>
      <c r="SKI5" s="339"/>
      <c r="SKJ5" s="339"/>
      <c r="SKK5" s="339"/>
      <c r="SKL5" s="339"/>
      <c r="SKM5" s="339"/>
      <c r="SKN5" s="339"/>
      <c r="SKO5" s="339"/>
      <c r="SKP5" s="339"/>
      <c r="SKQ5" s="339"/>
      <c r="SKR5" s="339"/>
      <c r="SKS5" s="339"/>
      <c r="SKT5" s="339"/>
      <c r="SKU5" s="339"/>
      <c r="SKV5" s="339"/>
      <c r="SKW5" s="339"/>
      <c r="SKX5" s="339"/>
      <c r="SKY5" s="339"/>
      <c r="SKZ5" s="339"/>
      <c r="SLA5" s="339"/>
      <c r="SLB5" s="339"/>
      <c r="SLC5" s="339"/>
      <c r="SLD5" s="339"/>
      <c r="SLE5" s="339"/>
      <c r="SLF5" s="339"/>
      <c r="SLG5" s="339"/>
      <c r="SLH5" s="339"/>
      <c r="SLI5" s="339"/>
      <c r="SLJ5" s="339"/>
      <c r="SLK5" s="339"/>
      <c r="SLL5" s="339"/>
      <c r="SLM5" s="339"/>
      <c r="SLN5" s="339"/>
      <c r="SLO5" s="339"/>
      <c r="SLP5" s="339"/>
      <c r="SLQ5" s="339"/>
      <c r="SLR5" s="339"/>
      <c r="SLS5" s="339"/>
      <c r="SLT5" s="339"/>
      <c r="SLU5" s="339"/>
      <c r="SLV5" s="339"/>
      <c r="SLW5" s="339"/>
      <c r="SLX5" s="339"/>
      <c r="SLY5" s="339"/>
      <c r="SLZ5" s="339"/>
      <c r="SMA5" s="339"/>
      <c r="SMB5" s="339"/>
      <c r="SMC5" s="339"/>
      <c r="SMD5" s="339"/>
      <c r="SME5" s="339"/>
      <c r="SMF5" s="339"/>
      <c r="SMG5" s="339"/>
      <c r="SMH5" s="339"/>
      <c r="SMI5" s="339"/>
      <c r="SMJ5" s="339"/>
      <c r="SMK5" s="339"/>
      <c r="SML5" s="339"/>
      <c r="SMM5" s="339"/>
      <c r="SMN5" s="339"/>
      <c r="SMO5" s="339"/>
      <c r="SMP5" s="339"/>
      <c r="SMQ5" s="339"/>
      <c r="SMR5" s="339"/>
      <c r="SMS5" s="339"/>
      <c r="SMT5" s="339"/>
      <c r="SMU5" s="339"/>
      <c r="SMV5" s="339"/>
      <c r="SMW5" s="339"/>
      <c r="SMX5" s="339"/>
      <c r="SMY5" s="339"/>
      <c r="SMZ5" s="339"/>
      <c r="SNA5" s="339"/>
      <c r="SNB5" s="339"/>
      <c r="SNC5" s="339"/>
      <c r="SND5" s="339"/>
      <c r="SNE5" s="339"/>
      <c r="SNF5" s="339"/>
      <c r="SNG5" s="339"/>
      <c r="SNH5" s="339"/>
      <c r="SNI5" s="339"/>
      <c r="SNJ5" s="339"/>
      <c r="SNK5" s="339"/>
      <c r="SNL5" s="339"/>
      <c r="SNM5" s="339"/>
      <c r="SNN5" s="339"/>
      <c r="SNO5" s="339"/>
      <c r="SNP5" s="339"/>
      <c r="SNQ5" s="339"/>
      <c r="SNR5" s="339"/>
      <c r="SNS5" s="339"/>
      <c r="SNT5" s="339"/>
      <c r="SNU5" s="339"/>
      <c r="SNV5" s="339"/>
      <c r="SNW5" s="339"/>
      <c r="SNX5" s="339"/>
      <c r="SNY5" s="339"/>
      <c r="SNZ5" s="339"/>
      <c r="SOA5" s="339"/>
      <c r="SOB5" s="339"/>
      <c r="SOC5" s="339"/>
      <c r="SOD5" s="339"/>
      <c r="SOE5" s="339"/>
      <c r="SOF5" s="339"/>
      <c r="SOG5" s="339"/>
      <c r="SOH5" s="339"/>
      <c r="SOI5" s="339"/>
      <c r="SOJ5" s="339"/>
      <c r="SOK5" s="339"/>
      <c r="SOL5" s="339"/>
      <c r="SOM5" s="339"/>
      <c r="SON5" s="339"/>
      <c r="SOO5" s="339"/>
      <c r="SOP5" s="339"/>
      <c r="SOQ5" s="339"/>
      <c r="SOR5" s="339"/>
      <c r="SOS5" s="339"/>
      <c r="SOT5" s="339"/>
      <c r="SOU5" s="339"/>
      <c r="SOV5" s="339"/>
      <c r="SOW5" s="339"/>
      <c r="SOX5" s="339"/>
      <c r="SOY5" s="339"/>
      <c r="SOZ5" s="339"/>
      <c r="SPA5" s="339"/>
      <c r="SPB5" s="339"/>
      <c r="SPC5" s="339"/>
      <c r="SPD5" s="339"/>
      <c r="SPE5" s="339"/>
      <c r="SPF5" s="339"/>
      <c r="SPG5" s="339"/>
      <c r="SPH5" s="339"/>
      <c r="SPI5" s="339"/>
      <c r="SPJ5" s="339"/>
      <c r="SPK5" s="339"/>
      <c r="SPL5" s="339"/>
      <c r="SPM5" s="339"/>
      <c r="SPN5" s="339"/>
      <c r="SPO5" s="339"/>
      <c r="SPP5" s="339"/>
      <c r="SPQ5" s="339"/>
      <c r="SPR5" s="339"/>
      <c r="SPS5" s="339"/>
      <c r="SPT5" s="339"/>
      <c r="SPU5" s="339"/>
      <c r="SPV5" s="339"/>
      <c r="SPW5" s="339"/>
      <c r="SPX5" s="339"/>
      <c r="SPY5" s="339"/>
      <c r="SPZ5" s="339"/>
      <c r="SQA5" s="339"/>
      <c r="SQB5" s="339"/>
      <c r="SQC5" s="339"/>
      <c r="SQD5" s="339"/>
      <c r="SQE5" s="339"/>
      <c r="SQF5" s="339"/>
      <c r="SQG5" s="339"/>
      <c r="SQH5" s="339"/>
      <c r="SQI5" s="339"/>
      <c r="SQJ5" s="339"/>
      <c r="SQK5" s="339"/>
      <c r="SQL5" s="339"/>
      <c r="SQM5" s="339"/>
      <c r="SQN5" s="339"/>
      <c r="SQO5" s="339"/>
      <c r="SQP5" s="339"/>
      <c r="SQQ5" s="339"/>
      <c r="SQR5" s="339"/>
      <c r="SQS5" s="339"/>
      <c r="SQT5" s="339"/>
      <c r="SQU5" s="339"/>
      <c r="SQV5" s="339"/>
      <c r="SQW5" s="339"/>
      <c r="SQX5" s="339"/>
      <c r="SQY5" s="339"/>
      <c r="SQZ5" s="339"/>
      <c r="SRA5" s="339"/>
      <c r="SRB5" s="339"/>
      <c r="SRC5" s="339"/>
      <c r="SRD5" s="339"/>
      <c r="SRE5" s="339"/>
      <c r="SRF5" s="339"/>
      <c r="SRG5" s="339"/>
      <c r="SRH5" s="339"/>
      <c r="SRI5" s="339"/>
      <c r="SRJ5" s="339"/>
      <c r="SRK5" s="339"/>
      <c r="SRL5" s="339"/>
      <c r="SRM5" s="339"/>
      <c r="SRN5" s="339"/>
      <c r="SRO5" s="339"/>
      <c r="SRP5" s="339"/>
      <c r="SRQ5" s="339"/>
      <c r="SRR5" s="339"/>
      <c r="SRS5" s="339"/>
      <c r="SRT5" s="339"/>
      <c r="SRU5" s="339"/>
      <c r="SRV5" s="339"/>
      <c r="SRW5" s="339"/>
      <c r="SRX5" s="339"/>
      <c r="SRY5" s="339"/>
      <c r="SRZ5" s="339"/>
      <c r="SSA5" s="339"/>
      <c r="SSB5" s="339"/>
      <c r="SSC5" s="339"/>
      <c r="SSD5" s="339"/>
      <c r="SSE5" s="339"/>
      <c r="SSF5" s="339"/>
      <c r="SSG5" s="339"/>
      <c r="SSH5" s="339"/>
      <c r="SSI5" s="339"/>
      <c r="SSJ5" s="339"/>
      <c r="SSK5" s="339"/>
      <c r="SSL5" s="339"/>
      <c r="SSM5" s="339"/>
      <c r="SSN5" s="339"/>
      <c r="SSO5" s="339"/>
      <c r="SSP5" s="339"/>
      <c r="SSQ5" s="339"/>
      <c r="SSR5" s="339"/>
      <c r="SSS5" s="339"/>
      <c r="SST5" s="339"/>
      <c r="SSU5" s="339"/>
      <c r="SSV5" s="339"/>
      <c r="SSW5" s="339"/>
      <c r="SSX5" s="339"/>
      <c r="SSY5" s="339"/>
      <c r="SSZ5" s="339"/>
      <c r="STA5" s="339"/>
      <c r="STB5" s="339"/>
      <c r="STC5" s="339"/>
      <c r="STD5" s="339"/>
      <c r="STE5" s="339"/>
      <c r="STF5" s="339"/>
      <c r="STG5" s="339"/>
      <c r="STH5" s="339"/>
      <c r="STI5" s="339"/>
      <c r="STJ5" s="339"/>
      <c r="STK5" s="339"/>
      <c r="STL5" s="339"/>
      <c r="STM5" s="339"/>
      <c r="STN5" s="339"/>
      <c r="STO5" s="339"/>
      <c r="STP5" s="339"/>
      <c r="STQ5" s="339"/>
      <c r="STR5" s="339"/>
      <c r="STS5" s="339"/>
      <c r="STT5" s="339"/>
      <c r="STU5" s="339"/>
      <c r="STV5" s="339"/>
      <c r="STW5" s="339"/>
      <c r="STX5" s="339"/>
      <c r="STY5" s="339"/>
      <c r="STZ5" s="339"/>
      <c r="SUA5" s="339"/>
      <c r="SUB5" s="339"/>
      <c r="SUC5" s="339"/>
      <c r="SUD5" s="339"/>
      <c r="SUE5" s="339"/>
      <c r="SUF5" s="339"/>
      <c r="SUG5" s="339"/>
      <c r="SUH5" s="339"/>
      <c r="SUI5" s="339"/>
      <c r="SUJ5" s="339"/>
      <c r="SUK5" s="339"/>
      <c r="SUL5" s="339"/>
      <c r="SUM5" s="339"/>
      <c r="SUN5" s="339"/>
      <c r="SUO5" s="339"/>
      <c r="SUP5" s="339"/>
      <c r="SUQ5" s="339"/>
      <c r="SUR5" s="339"/>
      <c r="SUS5" s="339"/>
      <c r="SUT5" s="339"/>
      <c r="SUU5" s="339"/>
      <c r="SUV5" s="339"/>
      <c r="SUW5" s="339"/>
      <c r="SUX5" s="339"/>
      <c r="SUY5" s="339"/>
      <c r="SUZ5" s="339"/>
      <c r="SVA5" s="339"/>
      <c r="SVB5" s="339"/>
      <c r="SVC5" s="339"/>
      <c r="SVD5" s="339"/>
      <c r="SVE5" s="339"/>
      <c r="SVF5" s="339"/>
      <c r="SVG5" s="339"/>
      <c r="SVH5" s="339"/>
      <c r="SVI5" s="339"/>
      <c r="SVJ5" s="339"/>
      <c r="SVK5" s="339"/>
      <c r="SVL5" s="339"/>
      <c r="SVM5" s="339"/>
      <c r="SVN5" s="339"/>
      <c r="SVO5" s="339"/>
      <c r="SVP5" s="339"/>
      <c r="SVQ5" s="339"/>
      <c r="SVR5" s="339"/>
      <c r="SVS5" s="339"/>
      <c r="SVT5" s="339"/>
      <c r="SVU5" s="339"/>
      <c r="SVV5" s="339"/>
      <c r="SVW5" s="339"/>
      <c r="SVX5" s="339"/>
      <c r="SVY5" s="339"/>
      <c r="SVZ5" s="339"/>
      <c r="SWA5" s="339"/>
      <c r="SWB5" s="339"/>
      <c r="SWC5" s="339"/>
      <c r="SWD5" s="339"/>
      <c r="SWE5" s="339"/>
      <c r="SWF5" s="339"/>
      <c r="SWG5" s="339"/>
      <c r="SWH5" s="339"/>
      <c r="SWI5" s="339"/>
      <c r="SWJ5" s="339"/>
      <c r="SWK5" s="339"/>
      <c r="SWL5" s="339"/>
      <c r="SWM5" s="339"/>
      <c r="SWN5" s="339"/>
      <c r="SWO5" s="339"/>
      <c r="SWP5" s="339"/>
      <c r="SWQ5" s="339"/>
      <c r="SWR5" s="339"/>
      <c r="SWS5" s="339"/>
      <c r="SWT5" s="339"/>
      <c r="SWU5" s="339"/>
      <c r="SWV5" s="339"/>
      <c r="SWW5" s="339"/>
      <c r="SWX5" s="339"/>
      <c r="SWY5" s="339"/>
      <c r="SWZ5" s="339"/>
      <c r="SXA5" s="339"/>
      <c r="SXB5" s="339"/>
      <c r="SXC5" s="339"/>
      <c r="SXD5" s="339"/>
      <c r="SXE5" s="339"/>
      <c r="SXF5" s="339"/>
      <c r="SXG5" s="339"/>
      <c r="SXH5" s="339"/>
      <c r="SXI5" s="339"/>
      <c r="SXJ5" s="339"/>
      <c r="SXK5" s="339"/>
      <c r="SXL5" s="339"/>
      <c r="SXM5" s="339"/>
      <c r="SXN5" s="339"/>
      <c r="SXO5" s="339"/>
      <c r="SXP5" s="339"/>
      <c r="SXQ5" s="339"/>
      <c r="SXR5" s="339"/>
      <c r="SXS5" s="339"/>
      <c r="SXT5" s="339"/>
      <c r="SXU5" s="339"/>
      <c r="SXV5" s="339"/>
      <c r="SXW5" s="339"/>
      <c r="SXX5" s="339"/>
      <c r="SXY5" s="339"/>
      <c r="SXZ5" s="339"/>
      <c r="SYA5" s="339"/>
      <c r="SYB5" s="339"/>
      <c r="SYC5" s="339"/>
      <c r="SYD5" s="339"/>
      <c r="SYE5" s="339"/>
      <c r="SYF5" s="339"/>
      <c r="SYG5" s="339"/>
      <c r="SYH5" s="339"/>
      <c r="SYI5" s="339"/>
      <c r="SYJ5" s="339"/>
      <c r="SYK5" s="339"/>
      <c r="SYL5" s="339"/>
      <c r="SYM5" s="339"/>
      <c r="SYN5" s="339"/>
      <c r="SYO5" s="339"/>
      <c r="SYP5" s="339"/>
      <c r="SYQ5" s="339"/>
      <c r="SYR5" s="339"/>
      <c r="SYS5" s="339"/>
      <c r="SYT5" s="339"/>
      <c r="SYU5" s="339"/>
      <c r="SYV5" s="339"/>
      <c r="SYW5" s="339"/>
      <c r="SYX5" s="339"/>
      <c r="SYY5" s="339"/>
      <c r="SYZ5" s="339"/>
      <c r="SZA5" s="339"/>
      <c r="SZB5" s="339"/>
      <c r="SZC5" s="339"/>
      <c r="SZD5" s="339"/>
      <c r="SZE5" s="339"/>
      <c r="SZF5" s="339"/>
      <c r="SZG5" s="339"/>
      <c r="SZH5" s="339"/>
      <c r="SZI5" s="339"/>
      <c r="SZJ5" s="339"/>
      <c r="SZK5" s="339"/>
      <c r="SZL5" s="339"/>
      <c r="SZM5" s="339"/>
      <c r="SZN5" s="339"/>
      <c r="SZO5" s="339"/>
      <c r="SZP5" s="339"/>
      <c r="SZQ5" s="339"/>
      <c r="SZR5" s="339"/>
      <c r="SZS5" s="339"/>
      <c r="SZT5" s="339"/>
      <c r="SZU5" s="339"/>
      <c r="SZV5" s="339"/>
      <c r="SZW5" s="339"/>
      <c r="SZX5" s="339"/>
      <c r="SZY5" s="339"/>
      <c r="SZZ5" s="339"/>
      <c r="TAA5" s="339"/>
      <c r="TAB5" s="339"/>
      <c r="TAC5" s="339"/>
      <c r="TAD5" s="339"/>
      <c r="TAE5" s="339"/>
      <c r="TAF5" s="339"/>
      <c r="TAG5" s="339"/>
      <c r="TAH5" s="339"/>
      <c r="TAI5" s="339"/>
      <c r="TAJ5" s="339"/>
      <c r="TAK5" s="339"/>
      <c r="TAL5" s="339"/>
      <c r="TAM5" s="339"/>
      <c r="TAN5" s="339"/>
      <c r="TAO5" s="339"/>
      <c r="TAP5" s="339"/>
      <c r="TAQ5" s="339"/>
      <c r="TAR5" s="339"/>
      <c r="TAS5" s="339"/>
      <c r="TAT5" s="339"/>
      <c r="TAU5" s="339"/>
      <c r="TAV5" s="339"/>
      <c r="TAW5" s="339"/>
      <c r="TAX5" s="339"/>
      <c r="TAY5" s="339"/>
      <c r="TAZ5" s="339"/>
      <c r="TBA5" s="339"/>
      <c r="TBB5" s="339"/>
      <c r="TBC5" s="339"/>
      <c r="TBD5" s="339"/>
      <c r="TBE5" s="339"/>
      <c r="TBF5" s="339"/>
      <c r="TBG5" s="339"/>
      <c r="TBH5" s="339"/>
      <c r="TBI5" s="339"/>
      <c r="TBJ5" s="339"/>
      <c r="TBK5" s="339"/>
      <c r="TBL5" s="339"/>
      <c r="TBM5" s="339"/>
      <c r="TBN5" s="339"/>
      <c r="TBO5" s="339"/>
      <c r="TBP5" s="339"/>
      <c r="TBQ5" s="339"/>
      <c r="TBR5" s="339"/>
      <c r="TBS5" s="339"/>
      <c r="TBT5" s="339"/>
      <c r="TBU5" s="339"/>
      <c r="TBV5" s="339"/>
      <c r="TBW5" s="339"/>
      <c r="TBX5" s="339"/>
      <c r="TBY5" s="339"/>
      <c r="TBZ5" s="339"/>
      <c r="TCA5" s="339"/>
      <c r="TCB5" s="339"/>
      <c r="TCC5" s="339"/>
      <c r="TCD5" s="339"/>
      <c r="TCE5" s="339"/>
      <c r="TCF5" s="339"/>
      <c r="TCG5" s="339"/>
      <c r="TCH5" s="339"/>
      <c r="TCI5" s="339"/>
      <c r="TCJ5" s="339"/>
      <c r="TCK5" s="339"/>
      <c r="TCL5" s="339"/>
      <c r="TCM5" s="339"/>
      <c r="TCN5" s="339"/>
      <c r="TCO5" s="339"/>
      <c r="TCP5" s="339"/>
      <c r="TCQ5" s="339"/>
      <c r="TCR5" s="339"/>
      <c r="TCS5" s="339"/>
      <c r="TCT5" s="339"/>
      <c r="TCU5" s="339"/>
      <c r="TCV5" s="339"/>
      <c r="TCW5" s="339"/>
      <c r="TCX5" s="339"/>
      <c r="TCY5" s="339"/>
      <c r="TCZ5" s="339"/>
      <c r="TDA5" s="339"/>
      <c r="TDB5" s="339"/>
      <c r="TDC5" s="339"/>
      <c r="TDD5" s="339"/>
      <c r="TDE5" s="339"/>
      <c r="TDF5" s="339"/>
      <c r="TDG5" s="339"/>
      <c r="TDH5" s="339"/>
      <c r="TDI5" s="339"/>
      <c r="TDJ5" s="339"/>
      <c r="TDK5" s="339"/>
      <c r="TDL5" s="339"/>
      <c r="TDM5" s="339"/>
      <c r="TDN5" s="339"/>
      <c r="TDO5" s="339"/>
      <c r="TDP5" s="339"/>
      <c r="TDQ5" s="339"/>
      <c r="TDR5" s="339"/>
      <c r="TDS5" s="339"/>
      <c r="TDT5" s="339"/>
      <c r="TDU5" s="339"/>
      <c r="TDV5" s="339"/>
      <c r="TDW5" s="339"/>
      <c r="TDX5" s="339"/>
      <c r="TDY5" s="339"/>
      <c r="TDZ5" s="339"/>
      <c r="TEA5" s="339"/>
      <c r="TEB5" s="339"/>
      <c r="TEC5" s="339"/>
      <c r="TED5" s="339"/>
      <c r="TEE5" s="339"/>
      <c r="TEF5" s="339"/>
      <c r="TEG5" s="339"/>
      <c r="TEH5" s="339"/>
      <c r="TEI5" s="339"/>
      <c r="TEJ5" s="339"/>
      <c r="TEK5" s="339"/>
      <c r="TEL5" s="339"/>
      <c r="TEM5" s="339"/>
      <c r="TEN5" s="339"/>
      <c r="TEO5" s="339"/>
      <c r="TEP5" s="339"/>
      <c r="TEQ5" s="339"/>
      <c r="TER5" s="339"/>
      <c r="TES5" s="339"/>
      <c r="TET5" s="339"/>
      <c r="TEU5" s="339"/>
      <c r="TEV5" s="339"/>
      <c r="TEW5" s="339"/>
      <c r="TEX5" s="339"/>
      <c r="TEY5" s="339"/>
      <c r="TEZ5" s="339"/>
      <c r="TFA5" s="339"/>
      <c r="TFB5" s="339"/>
      <c r="TFC5" s="339"/>
      <c r="TFD5" s="339"/>
      <c r="TFE5" s="339"/>
      <c r="TFF5" s="339"/>
      <c r="TFG5" s="339"/>
      <c r="TFH5" s="339"/>
      <c r="TFI5" s="339"/>
      <c r="TFJ5" s="339"/>
      <c r="TFK5" s="339"/>
      <c r="TFL5" s="339"/>
      <c r="TFM5" s="339"/>
      <c r="TFN5" s="339"/>
      <c r="TFO5" s="339"/>
      <c r="TFP5" s="339"/>
      <c r="TFQ5" s="339"/>
      <c r="TFR5" s="339"/>
      <c r="TFS5" s="339"/>
      <c r="TFT5" s="339"/>
      <c r="TFU5" s="339"/>
      <c r="TFV5" s="339"/>
      <c r="TFW5" s="339"/>
      <c r="TFX5" s="339"/>
      <c r="TFY5" s="339"/>
      <c r="TFZ5" s="339"/>
      <c r="TGA5" s="339"/>
      <c r="TGB5" s="339"/>
      <c r="TGC5" s="339"/>
      <c r="TGD5" s="339"/>
      <c r="TGE5" s="339"/>
      <c r="TGF5" s="339"/>
      <c r="TGG5" s="339"/>
      <c r="TGH5" s="339"/>
      <c r="TGI5" s="339"/>
      <c r="TGJ5" s="339"/>
      <c r="TGK5" s="339"/>
      <c r="TGL5" s="339"/>
      <c r="TGM5" s="339"/>
      <c r="TGN5" s="339"/>
      <c r="TGO5" s="339"/>
      <c r="TGP5" s="339"/>
      <c r="TGQ5" s="339"/>
      <c r="TGR5" s="339"/>
      <c r="TGS5" s="339"/>
      <c r="TGT5" s="339"/>
      <c r="TGU5" s="339"/>
      <c r="TGV5" s="339"/>
      <c r="TGW5" s="339"/>
      <c r="TGX5" s="339"/>
      <c r="TGY5" s="339"/>
      <c r="TGZ5" s="339"/>
      <c r="THA5" s="339"/>
      <c r="THB5" s="339"/>
      <c r="THC5" s="339"/>
      <c r="THD5" s="339"/>
      <c r="THE5" s="339"/>
      <c r="THF5" s="339"/>
      <c r="THG5" s="339"/>
      <c r="THH5" s="339"/>
      <c r="THI5" s="339"/>
      <c r="THJ5" s="339"/>
      <c r="THK5" s="339"/>
      <c r="THL5" s="339"/>
      <c r="THM5" s="339"/>
      <c r="THN5" s="339"/>
      <c r="THO5" s="339"/>
      <c r="THP5" s="339"/>
      <c r="THQ5" s="339"/>
      <c r="THR5" s="339"/>
      <c r="THS5" s="339"/>
      <c r="THT5" s="339"/>
      <c r="THU5" s="339"/>
      <c r="THV5" s="339"/>
      <c r="THW5" s="339"/>
      <c r="THX5" s="339"/>
      <c r="THY5" s="339"/>
      <c r="THZ5" s="339"/>
      <c r="TIA5" s="339"/>
      <c r="TIB5" s="339"/>
      <c r="TIC5" s="339"/>
      <c r="TID5" s="339"/>
      <c r="TIE5" s="339"/>
      <c r="TIF5" s="339"/>
      <c r="TIG5" s="339"/>
      <c r="TIH5" s="339"/>
      <c r="TII5" s="339"/>
      <c r="TIJ5" s="339"/>
      <c r="TIK5" s="339"/>
      <c r="TIL5" s="339"/>
      <c r="TIM5" s="339"/>
      <c r="TIN5" s="339"/>
      <c r="TIO5" s="339"/>
      <c r="TIP5" s="339"/>
      <c r="TIQ5" s="339"/>
      <c r="TIR5" s="339"/>
      <c r="TIS5" s="339"/>
      <c r="TIT5" s="339"/>
      <c r="TIU5" s="339"/>
      <c r="TIV5" s="339"/>
      <c r="TIW5" s="339"/>
      <c r="TIX5" s="339"/>
      <c r="TIY5" s="339"/>
      <c r="TIZ5" s="339"/>
      <c r="TJA5" s="339"/>
      <c r="TJB5" s="339"/>
      <c r="TJC5" s="339"/>
      <c r="TJD5" s="339"/>
      <c r="TJE5" s="339"/>
      <c r="TJF5" s="339"/>
      <c r="TJG5" s="339"/>
      <c r="TJH5" s="339"/>
      <c r="TJI5" s="339"/>
      <c r="TJJ5" s="339"/>
      <c r="TJK5" s="339"/>
      <c r="TJL5" s="339"/>
      <c r="TJM5" s="339"/>
      <c r="TJN5" s="339"/>
      <c r="TJO5" s="339"/>
      <c r="TJP5" s="339"/>
      <c r="TJQ5" s="339"/>
      <c r="TJR5" s="339"/>
      <c r="TJS5" s="339"/>
      <c r="TJT5" s="339"/>
      <c r="TJU5" s="339"/>
      <c r="TJV5" s="339"/>
      <c r="TJW5" s="339"/>
      <c r="TJX5" s="339"/>
      <c r="TJY5" s="339"/>
      <c r="TJZ5" s="339"/>
      <c r="TKA5" s="339"/>
      <c r="TKB5" s="339"/>
      <c r="TKC5" s="339"/>
      <c r="TKD5" s="339"/>
      <c r="TKE5" s="339"/>
      <c r="TKF5" s="339"/>
      <c r="TKG5" s="339"/>
      <c r="TKH5" s="339"/>
      <c r="TKI5" s="339"/>
      <c r="TKJ5" s="339"/>
      <c r="TKK5" s="339"/>
      <c r="TKL5" s="339"/>
      <c r="TKM5" s="339"/>
      <c r="TKN5" s="339"/>
      <c r="TKO5" s="339"/>
      <c r="TKP5" s="339"/>
      <c r="TKQ5" s="339"/>
      <c r="TKR5" s="339"/>
      <c r="TKS5" s="339"/>
      <c r="TKT5" s="339"/>
      <c r="TKU5" s="339"/>
      <c r="TKV5" s="339"/>
      <c r="TKW5" s="339"/>
      <c r="TKX5" s="339"/>
      <c r="TKY5" s="339"/>
      <c r="TKZ5" s="339"/>
      <c r="TLA5" s="339"/>
      <c r="TLB5" s="339"/>
      <c r="TLC5" s="339"/>
      <c r="TLD5" s="339"/>
      <c r="TLE5" s="339"/>
      <c r="TLF5" s="339"/>
      <c r="TLG5" s="339"/>
      <c r="TLH5" s="339"/>
      <c r="TLI5" s="339"/>
      <c r="TLJ5" s="339"/>
      <c r="TLK5" s="339"/>
      <c r="TLL5" s="339"/>
      <c r="TLM5" s="339"/>
      <c r="TLN5" s="339"/>
      <c r="TLO5" s="339"/>
      <c r="TLP5" s="339"/>
      <c r="TLQ5" s="339"/>
      <c r="TLR5" s="339"/>
      <c r="TLS5" s="339"/>
      <c r="TLT5" s="339"/>
      <c r="TLU5" s="339"/>
      <c r="TLV5" s="339"/>
      <c r="TLW5" s="339"/>
      <c r="TLX5" s="339"/>
      <c r="TLY5" s="339"/>
      <c r="TLZ5" s="339"/>
      <c r="TMA5" s="339"/>
      <c r="TMB5" s="339"/>
      <c r="TMC5" s="339"/>
      <c r="TMD5" s="339"/>
      <c r="TME5" s="339"/>
      <c r="TMF5" s="339"/>
      <c r="TMG5" s="339"/>
      <c r="TMH5" s="339"/>
      <c r="TMI5" s="339"/>
      <c r="TMJ5" s="339"/>
      <c r="TMK5" s="339"/>
      <c r="TML5" s="339"/>
      <c r="TMM5" s="339"/>
      <c r="TMN5" s="339"/>
      <c r="TMO5" s="339"/>
      <c r="TMP5" s="339"/>
      <c r="TMQ5" s="339"/>
      <c r="TMR5" s="339"/>
      <c r="TMS5" s="339"/>
      <c r="TMT5" s="339"/>
      <c r="TMU5" s="339"/>
      <c r="TMV5" s="339"/>
      <c r="TMW5" s="339"/>
      <c r="TMX5" s="339"/>
      <c r="TMY5" s="339"/>
      <c r="TMZ5" s="339"/>
      <c r="TNA5" s="339"/>
      <c r="TNB5" s="339"/>
      <c r="TNC5" s="339"/>
      <c r="TND5" s="339"/>
      <c r="TNE5" s="339"/>
      <c r="TNF5" s="339"/>
      <c r="TNG5" s="339"/>
      <c r="TNH5" s="339"/>
      <c r="TNI5" s="339"/>
      <c r="TNJ5" s="339"/>
      <c r="TNK5" s="339"/>
      <c r="TNL5" s="339"/>
      <c r="TNM5" s="339"/>
      <c r="TNN5" s="339"/>
      <c r="TNO5" s="339"/>
      <c r="TNP5" s="339"/>
      <c r="TNQ5" s="339"/>
      <c r="TNR5" s="339"/>
      <c r="TNS5" s="339"/>
      <c r="TNT5" s="339"/>
      <c r="TNU5" s="339"/>
      <c r="TNV5" s="339"/>
      <c r="TNW5" s="339"/>
      <c r="TNX5" s="339"/>
      <c r="TNY5" s="339"/>
      <c r="TNZ5" s="339"/>
      <c r="TOA5" s="339"/>
      <c r="TOB5" s="339"/>
      <c r="TOC5" s="339"/>
      <c r="TOD5" s="339"/>
      <c r="TOE5" s="339"/>
      <c r="TOF5" s="339"/>
      <c r="TOG5" s="339"/>
      <c r="TOH5" s="339"/>
      <c r="TOI5" s="339"/>
      <c r="TOJ5" s="339"/>
      <c r="TOK5" s="339"/>
      <c r="TOL5" s="339"/>
      <c r="TOM5" s="339"/>
      <c r="TON5" s="339"/>
      <c r="TOO5" s="339"/>
      <c r="TOP5" s="339"/>
      <c r="TOQ5" s="339"/>
      <c r="TOR5" s="339"/>
      <c r="TOS5" s="339"/>
      <c r="TOT5" s="339"/>
      <c r="TOU5" s="339"/>
      <c r="TOV5" s="339"/>
      <c r="TOW5" s="339"/>
      <c r="TOX5" s="339"/>
      <c r="TOY5" s="339"/>
      <c r="TOZ5" s="339"/>
      <c r="TPA5" s="339"/>
      <c r="TPB5" s="339"/>
      <c r="TPC5" s="339"/>
      <c r="TPD5" s="339"/>
      <c r="TPE5" s="339"/>
      <c r="TPF5" s="339"/>
      <c r="TPG5" s="339"/>
      <c r="TPH5" s="339"/>
      <c r="TPI5" s="339"/>
      <c r="TPJ5" s="339"/>
      <c r="TPK5" s="339"/>
      <c r="TPL5" s="339"/>
      <c r="TPM5" s="339"/>
      <c r="TPN5" s="339"/>
      <c r="TPO5" s="339"/>
      <c r="TPP5" s="339"/>
      <c r="TPQ5" s="339"/>
      <c r="TPR5" s="339"/>
      <c r="TPS5" s="339"/>
      <c r="TPT5" s="339"/>
      <c r="TPU5" s="339"/>
      <c r="TPV5" s="339"/>
      <c r="TPW5" s="339"/>
      <c r="TPX5" s="339"/>
      <c r="TPY5" s="339"/>
      <c r="TPZ5" s="339"/>
      <c r="TQA5" s="339"/>
      <c r="TQB5" s="339"/>
      <c r="TQC5" s="339"/>
      <c r="TQD5" s="339"/>
      <c r="TQE5" s="339"/>
      <c r="TQF5" s="339"/>
      <c r="TQG5" s="339"/>
      <c r="TQH5" s="339"/>
      <c r="TQI5" s="339"/>
      <c r="TQJ5" s="339"/>
      <c r="TQK5" s="339"/>
      <c r="TQL5" s="339"/>
      <c r="TQM5" s="339"/>
      <c r="TQN5" s="339"/>
      <c r="TQO5" s="339"/>
      <c r="TQP5" s="339"/>
      <c r="TQQ5" s="339"/>
      <c r="TQR5" s="339"/>
      <c r="TQS5" s="339"/>
      <c r="TQT5" s="339"/>
      <c r="TQU5" s="339"/>
      <c r="TQV5" s="339"/>
      <c r="TQW5" s="339"/>
      <c r="TQX5" s="339"/>
      <c r="TQY5" s="339"/>
      <c r="TQZ5" s="339"/>
      <c r="TRA5" s="339"/>
      <c r="TRB5" s="339"/>
      <c r="TRC5" s="339"/>
      <c r="TRD5" s="339"/>
      <c r="TRE5" s="339"/>
      <c r="TRF5" s="339"/>
      <c r="TRG5" s="339"/>
      <c r="TRH5" s="339"/>
      <c r="TRI5" s="339"/>
      <c r="TRJ5" s="339"/>
      <c r="TRK5" s="339"/>
      <c r="TRL5" s="339"/>
      <c r="TRM5" s="339"/>
      <c r="TRN5" s="339"/>
      <c r="TRO5" s="339"/>
      <c r="TRP5" s="339"/>
      <c r="TRQ5" s="339"/>
      <c r="TRR5" s="339"/>
      <c r="TRS5" s="339"/>
      <c r="TRT5" s="339"/>
      <c r="TRU5" s="339"/>
      <c r="TRV5" s="339"/>
      <c r="TRW5" s="339"/>
      <c r="TRX5" s="339"/>
      <c r="TRY5" s="339"/>
      <c r="TRZ5" s="339"/>
      <c r="TSA5" s="339"/>
      <c r="TSB5" s="339"/>
      <c r="TSC5" s="339"/>
      <c r="TSD5" s="339"/>
      <c r="TSE5" s="339"/>
      <c r="TSF5" s="339"/>
      <c r="TSG5" s="339"/>
      <c r="TSH5" s="339"/>
      <c r="TSI5" s="339"/>
      <c r="TSJ5" s="339"/>
      <c r="TSK5" s="339"/>
      <c r="TSL5" s="339"/>
      <c r="TSM5" s="339"/>
      <c r="TSN5" s="339"/>
      <c r="TSO5" s="339"/>
      <c r="TSP5" s="339"/>
      <c r="TSQ5" s="339"/>
      <c r="TSR5" s="339"/>
      <c r="TSS5" s="339"/>
      <c r="TST5" s="339"/>
      <c r="TSU5" s="339"/>
      <c r="TSV5" s="339"/>
      <c r="TSW5" s="339"/>
      <c r="TSX5" s="339"/>
      <c r="TSY5" s="339"/>
      <c r="TSZ5" s="339"/>
      <c r="TTA5" s="339"/>
      <c r="TTB5" s="339"/>
      <c r="TTC5" s="339"/>
      <c r="TTD5" s="339"/>
      <c r="TTE5" s="339"/>
      <c r="TTF5" s="339"/>
      <c r="TTG5" s="339"/>
      <c r="TTH5" s="339"/>
      <c r="TTI5" s="339"/>
      <c r="TTJ5" s="339"/>
      <c r="TTK5" s="339"/>
      <c r="TTL5" s="339"/>
      <c r="TTM5" s="339"/>
      <c r="TTN5" s="339"/>
      <c r="TTO5" s="339"/>
      <c r="TTP5" s="339"/>
      <c r="TTQ5" s="339"/>
      <c r="TTR5" s="339"/>
      <c r="TTS5" s="339"/>
      <c r="TTT5" s="339"/>
      <c r="TTU5" s="339"/>
      <c r="TTV5" s="339"/>
      <c r="TTW5" s="339"/>
      <c r="TTX5" s="339"/>
      <c r="TTY5" s="339"/>
      <c r="TTZ5" s="339"/>
      <c r="TUA5" s="339"/>
      <c r="TUB5" s="339"/>
      <c r="TUC5" s="339"/>
      <c r="TUD5" s="339"/>
      <c r="TUE5" s="339"/>
      <c r="TUF5" s="339"/>
      <c r="TUG5" s="339"/>
      <c r="TUH5" s="339"/>
      <c r="TUI5" s="339"/>
      <c r="TUJ5" s="339"/>
      <c r="TUK5" s="339"/>
      <c r="TUL5" s="339"/>
      <c r="TUM5" s="339"/>
      <c r="TUN5" s="339"/>
      <c r="TUO5" s="339"/>
      <c r="TUP5" s="339"/>
      <c r="TUQ5" s="339"/>
      <c r="TUR5" s="339"/>
      <c r="TUS5" s="339"/>
      <c r="TUT5" s="339"/>
      <c r="TUU5" s="339"/>
      <c r="TUV5" s="339"/>
      <c r="TUW5" s="339"/>
      <c r="TUX5" s="339"/>
      <c r="TUY5" s="339"/>
      <c r="TUZ5" s="339"/>
      <c r="TVA5" s="339"/>
      <c r="TVB5" s="339"/>
      <c r="TVC5" s="339"/>
      <c r="TVD5" s="339"/>
      <c r="TVE5" s="339"/>
      <c r="TVF5" s="339"/>
      <c r="TVG5" s="339"/>
      <c r="TVH5" s="339"/>
      <c r="TVI5" s="339"/>
      <c r="TVJ5" s="339"/>
      <c r="TVK5" s="339"/>
      <c r="TVL5" s="339"/>
      <c r="TVM5" s="339"/>
      <c r="TVN5" s="339"/>
      <c r="TVO5" s="339"/>
      <c r="TVP5" s="339"/>
      <c r="TVQ5" s="339"/>
      <c r="TVR5" s="339"/>
      <c r="TVS5" s="339"/>
      <c r="TVT5" s="339"/>
      <c r="TVU5" s="339"/>
      <c r="TVV5" s="339"/>
      <c r="TVW5" s="339"/>
      <c r="TVX5" s="339"/>
      <c r="TVY5" s="339"/>
      <c r="TVZ5" s="339"/>
      <c r="TWA5" s="339"/>
      <c r="TWB5" s="339"/>
      <c r="TWC5" s="339"/>
      <c r="TWD5" s="339"/>
      <c r="TWE5" s="339"/>
      <c r="TWF5" s="339"/>
      <c r="TWG5" s="339"/>
      <c r="TWH5" s="339"/>
      <c r="TWI5" s="339"/>
      <c r="TWJ5" s="339"/>
      <c r="TWK5" s="339"/>
      <c r="TWL5" s="339"/>
      <c r="TWM5" s="339"/>
      <c r="TWN5" s="339"/>
      <c r="TWO5" s="339"/>
      <c r="TWP5" s="339"/>
      <c r="TWQ5" s="339"/>
      <c r="TWR5" s="339"/>
      <c r="TWS5" s="339"/>
      <c r="TWT5" s="339"/>
      <c r="TWU5" s="339"/>
      <c r="TWV5" s="339"/>
      <c r="TWW5" s="339"/>
      <c r="TWX5" s="339"/>
      <c r="TWY5" s="339"/>
      <c r="TWZ5" s="339"/>
      <c r="TXA5" s="339"/>
      <c r="TXB5" s="339"/>
      <c r="TXC5" s="339"/>
      <c r="TXD5" s="339"/>
      <c r="TXE5" s="339"/>
      <c r="TXF5" s="339"/>
      <c r="TXG5" s="339"/>
      <c r="TXH5" s="339"/>
      <c r="TXI5" s="339"/>
      <c r="TXJ5" s="339"/>
      <c r="TXK5" s="339"/>
      <c r="TXL5" s="339"/>
      <c r="TXM5" s="339"/>
      <c r="TXN5" s="339"/>
      <c r="TXO5" s="339"/>
      <c r="TXP5" s="339"/>
      <c r="TXQ5" s="339"/>
      <c r="TXR5" s="339"/>
      <c r="TXS5" s="339"/>
      <c r="TXT5" s="339"/>
      <c r="TXU5" s="339"/>
      <c r="TXV5" s="339"/>
      <c r="TXW5" s="339"/>
      <c r="TXX5" s="339"/>
      <c r="TXY5" s="339"/>
      <c r="TXZ5" s="339"/>
      <c r="TYA5" s="339"/>
      <c r="TYB5" s="339"/>
      <c r="TYC5" s="339"/>
      <c r="TYD5" s="339"/>
      <c r="TYE5" s="339"/>
      <c r="TYF5" s="339"/>
      <c r="TYG5" s="339"/>
      <c r="TYH5" s="339"/>
      <c r="TYI5" s="339"/>
      <c r="TYJ5" s="339"/>
      <c r="TYK5" s="339"/>
      <c r="TYL5" s="339"/>
      <c r="TYM5" s="339"/>
      <c r="TYN5" s="339"/>
      <c r="TYO5" s="339"/>
      <c r="TYP5" s="339"/>
      <c r="TYQ5" s="339"/>
      <c r="TYR5" s="339"/>
      <c r="TYS5" s="339"/>
      <c r="TYT5" s="339"/>
      <c r="TYU5" s="339"/>
      <c r="TYV5" s="339"/>
      <c r="TYW5" s="339"/>
      <c r="TYX5" s="339"/>
      <c r="TYY5" s="339"/>
      <c r="TYZ5" s="339"/>
      <c r="TZA5" s="339"/>
      <c r="TZB5" s="339"/>
      <c r="TZC5" s="339"/>
      <c r="TZD5" s="339"/>
      <c r="TZE5" s="339"/>
      <c r="TZF5" s="339"/>
      <c r="TZG5" s="339"/>
      <c r="TZH5" s="339"/>
      <c r="TZI5" s="339"/>
      <c r="TZJ5" s="339"/>
      <c r="TZK5" s="339"/>
      <c r="TZL5" s="339"/>
      <c r="TZM5" s="339"/>
      <c r="TZN5" s="339"/>
      <c r="TZO5" s="339"/>
      <c r="TZP5" s="339"/>
      <c r="TZQ5" s="339"/>
      <c r="TZR5" s="339"/>
      <c r="TZS5" s="339"/>
      <c r="TZT5" s="339"/>
      <c r="TZU5" s="339"/>
      <c r="TZV5" s="339"/>
      <c r="TZW5" s="339"/>
      <c r="TZX5" s="339"/>
      <c r="TZY5" s="339"/>
      <c r="TZZ5" s="339"/>
      <c r="UAA5" s="339"/>
      <c r="UAB5" s="339"/>
      <c r="UAC5" s="339"/>
      <c r="UAD5" s="339"/>
      <c r="UAE5" s="339"/>
      <c r="UAF5" s="339"/>
      <c r="UAG5" s="339"/>
      <c r="UAH5" s="339"/>
      <c r="UAI5" s="339"/>
      <c r="UAJ5" s="339"/>
      <c r="UAK5" s="339"/>
      <c r="UAL5" s="339"/>
      <c r="UAM5" s="339"/>
      <c r="UAN5" s="339"/>
      <c r="UAO5" s="339"/>
      <c r="UAP5" s="339"/>
      <c r="UAQ5" s="339"/>
      <c r="UAR5" s="339"/>
      <c r="UAS5" s="339"/>
      <c r="UAT5" s="339"/>
      <c r="UAU5" s="339"/>
      <c r="UAV5" s="339"/>
      <c r="UAW5" s="339"/>
      <c r="UAX5" s="339"/>
      <c r="UAY5" s="339"/>
      <c r="UAZ5" s="339"/>
      <c r="UBA5" s="339"/>
      <c r="UBB5" s="339"/>
      <c r="UBC5" s="339"/>
      <c r="UBD5" s="339"/>
      <c r="UBE5" s="339"/>
      <c r="UBF5" s="339"/>
      <c r="UBG5" s="339"/>
      <c r="UBH5" s="339"/>
      <c r="UBI5" s="339"/>
      <c r="UBJ5" s="339"/>
      <c r="UBK5" s="339"/>
      <c r="UBL5" s="339"/>
      <c r="UBM5" s="339"/>
      <c r="UBN5" s="339"/>
      <c r="UBO5" s="339"/>
      <c r="UBP5" s="339"/>
      <c r="UBQ5" s="339"/>
      <c r="UBR5" s="339"/>
      <c r="UBS5" s="339"/>
      <c r="UBT5" s="339"/>
      <c r="UBU5" s="339"/>
      <c r="UBV5" s="339"/>
      <c r="UBW5" s="339"/>
      <c r="UBX5" s="339"/>
      <c r="UBY5" s="339"/>
      <c r="UBZ5" s="339"/>
      <c r="UCA5" s="339"/>
      <c r="UCB5" s="339"/>
      <c r="UCC5" s="339"/>
      <c r="UCD5" s="339"/>
      <c r="UCE5" s="339"/>
      <c r="UCF5" s="339"/>
      <c r="UCG5" s="339"/>
      <c r="UCH5" s="339"/>
      <c r="UCI5" s="339"/>
      <c r="UCJ5" s="339"/>
      <c r="UCK5" s="339"/>
      <c r="UCL5" s="339"/>
      <c r="UCM5" s="339"/>
      <c r="UCN5" s="339"/>
      <c r="UCO5" s="339"/>
      <c r="UCP5" s="339"/>
      <c r="UCQ5" s="339"/>
      <c r="UCR5" s="339"/>
      <c r="UCS5" s="339"/>
      <c r="UCT5" s="339"/>
      <c r="UCU5" s="339"/>
      <c r="UCV5" s="339"/>
      <c r="UCW5" s="339"/>
      <c r="UCX5" s="339"/>
      <c r="UCY5" s="339"/>
      <c r="UCZ5" s="339"/>
      <c r="UDA5" s="339"/>
      <c r="UDB5" s="339"/>
      <c r="UDC5" s="339"/>
      <c r="UDD5" s="339"/>
      <c r="UDE5" s="339"/>
      <c r="UDF5" s="339"/>
      <c r="UDG5" s="339"/>
      <c r="UDH5" s="339"/>
      <c r="UDI5" s="339"/>
      <c r="UDJ5" s="339"/>
      <c r="UDK5" s="339"/>
      <c r="UDL5" s="339"/>
      <c r="UDM5" s="339"/>
      <c r="UDN5" s="339"/>
      <c r="UDO5" s="339"/>
      <c r="UDP5" s="339"/>
      <c r="UDQ5" s="339"/>
      <c r="UDR5" s="339"/>
      <c r="UDS5" s="339"/>
      <c r="UDT5" s="339"/>
      <c r="UDU5" s="339"/>
      <c r="UDV5" s="339"/>
      <c r="UDW5" s="339"/>
      <c r="UDX5" s="339"/>
      <c r="UDY5" s="339"/>
      <c r="UDZ5" s="339"/>
      <c r="UEA5" s="339"/>
      <c r="UEB5" s="339"/>
      <c r="UEC5" s="339"/>
      <c r="UED5" s="339"/>
      <c r="UEE5" s="339"/>
      <c r="UEF5" s="339"/>
      <c r="UEG5" s="339"/>
      <c r="UEH5" s="339"/>
      <c r="UEI5" s="339"/>
      <c r="UEJ5" s="339"/>
      <c r="UEK5" s="339"/>
      <c r="UEL5" s="339"/>
      <c r="UEM5" s="339"/>
      <c r="UEN5" s="339"/>
      <c r="UEO5" s="339"/>
      <c r="UEP5" s="339"/>
      <c r="UEQ5" s="339"/>
      <c r="UER5" s="339"/>
      <c r="UES5" s="339"/>
      <c r="UET5" s="339"/>
      <c r="UEU5" s="339"/>
      <c r="UEV5" s="339"/>
      <c r="UEW5" s="339"/>
      <c r="UEX5" s="339"/>
      <c r="UEY5" s="339"/>
      <c r="UEZ5" s="339"/>
      <c r="UFA5" s="339"/>
      <c r="UFB5" s="339"/>
      <c r="UFC5" s="339"/>
      <c r="UFD5" s="339"/>
      <c r="UFE5" s="339"/>
      <c r="UFF5" s="339"/>
      <c r="UFG5" s="339"/>
      <c r="UFH5" s="339"/>
      <c r="UFI5" s="339"/>
      <c r="UFJ5" s="339"/>
      <c r="UFK5" s="339"/>
      <c r="UFL5" s="339"/>
      <c r="UFM5" s="339"/>
      <c r="UFN5" s="339"/>
      <c r="UFO5" s="339"/>
      <c r="UFP5" s="339"/>
      <c r="UFQ5" s="339"/>
      <c r="UFR5" s="339"/>
      <c r="UFS5" s="339"/>
      <c r="UFT5" s="339"/>
      <c r="UFU5" s="339"/>
      <c r="UFV5" s="339"/>
      <c r="UFW5" s="339"/>
      <c r="UFX5" s="339"/>
      <c r="UFY5" s="339"/>
      <c r="UFZ5" s="339"/>
      <c r="UGA5" s="339"/>
      <c r="UGB5" s="339"/>
      <c r="UGC5" s="339"/>
      <c r="UGD5" s="339"/>
      <c r="UGE5" s="339"/>
      <c r="UGF5" s="339"/>
      <c r="UGG5" s="339"/>
      <c r="UGH5" s="339"/>
      <c r="UGI5" s="339"/>
      <c r="UGJ5" s="339"/>
      <c r="UGK5" s="339"/>
      <c r="UGL5" s="339"/>
      <c r="UGM5" s="339"/>
      <c r="UGN5" s="339"/>
      <c r="UGO5" s="339"/>
      <c r="UGP5" s="339"/>
      <c r="UGQ5" s="339"/>
      <c r="UGR5" s="339"/>
      <c r="UGS5" s="339"/>
      <c r="UGT5" s="339"/>
      <c r="UGU5" s="339"/>
      <c r="UGV5" s="339"/>
      <c r="UGW5" s="339"/>
      <c r="UGX5" s="339"/>
      <c r="UGY5" s="339"/>
      <c r="UGZ5" s="339"/>
      <c r="UHA5" s="339"/>
      <c r="UHB5" s="339"/>
      <c r="UHC5" s="339"/>
      <c r="UHD5" s="339"/>
      <c r="UHE5" s="339"/>
      <c r="UHF5" s="339"/>
      <c r="UHG5" s="339"/>
      <c r="UHH5" s="339"/>
      <c r="UHI5" s="339"/>
      <c r="UHJ5" s="339"/>
      <c r="UHK5" s="339"/>
      <c r="UHL5" s="339"/>
      <c r="UHM5" s="339"/>
      <c r="UHN5" s="339"/>
      <c r="UHO5" s="339"/>
      <c r="UHP5" s="339"/>
      <c r="UHQ5" s="339"/>
      <c r="UHR5" s="339"/>
      <c r="UHS5" s="339"/>
      <c r="UHT5" s="339"/>
      <c r="UHU5" s="339"/>
      <c r="UHV5" s="339"/>
      <c r="UHW5" s="339"/>
      <c r="UHX5" s="339"/>
      <c r="UHY5" s="339"/>
      <c r="UHZ5" s="339"/>
      <c r="UIA5" s="339"/>
      <c r="UIB5" s="339"/>
      <c r="UIC5" s="339"/>
      <c r="UID5" s="339"/>
      <c r="UIE5" s="339"/>
      <c r="UIF5" s="339"/>
      <c r="UIG5" s="339"/>
      <c r="UIH5" s="339"/>
      <c r="UII5" s="339"/>
      <c r="UIJ5" s="339"/>
      <c r="UIK5" s="339"/>
      <c r="UIL5" s="339"/>
      <c r="UIM5" s="339"/>
      <c r="UIN5" s="339"/>
      <c r="UIO5" s="339"/>
      <c r="UIP5" s="339"/>
      <c r="UIQ5" s="339"/>
      <c r="UIR5" s="339"/>
      <c r="UIS5" s="339"/>
      <c r="UIT5" s="339"/>
      <c r="UIU5" s="339"/>
      <c r="UIV5" s="339"/>
      <c r="UIW5" s="339"/>
      <c r="UIX5" s="339"/>
      <c r="UIY5" s="339"/>
      <c r="UIZ5" s="339"/>
      <c r="UJA5" s="339"/>
      <c r="UJB5" s="339"/>
      <c r="UJC5" s="339"/>
      <c r="UJD5" s="339"/>
      <c r="UJE5" s="339"/>
      <c r="UJF5" s="339"/>
      <c r="UJG5" s="339"/>
      <c r="UJH5" s="339"/>
      <c r="UJI5" s="339"/>
      <c r="UJJ5" s="339"/>
      <c r="UJK5" s="339"/>
      <c r="UJL5" s="339"/>
      <c r="UJM5" s="339"/>
      <c r="UJN5" s="339"/>
      <c r="UJO5" s="339"/>
      <c r="UJP5" s="339"/>
      <c r="UJQ5" s="339"/>
      <c r="UJR5" s="339"/>
      <c r="UJS5" s="339"/>
      <c r="UJT5" s="339"/>
      <c r="UJU5" s="339"/>
      <c r="UJV5" s="339"/>
      <c r="UJW5" s="339"/>
      <c r="UJX5" s="339"/>
      <c r="UJY5" s="339"/>
      <c r="UJZ5" s="339"/>
      <c r="UKA5" s="339"/>
      <c r="UKB5" s="339"/>
      <c r="UKC5" s="339"/>
      <c r="UKD5" s="339"/>
      <c r="UKE5" s="339"/>
      <c r="UKF5" s="339"/>
      <c r="UKG5" s="339"/>
      <c r="UKH5" s="339"/>
      <c r="UKI5" s="339"/>
      <c r="UKJ5" s="339"/>
      <c r="UKK5" s="339"/>
      <c r="UKL5" s="339"/>
      <c r="UKM5" s="339"/>
      <c r="UKN5" s="339"/>
      <c r="UKO5" s="339"/>
      <c r="UKP5" s="339"/>
      <c r="UKQ5" s="339"/>
      <c r="UKR5" s="339"/>
      <c r="UKS5" s="339"/>
      <c r="UKT5" s="339"/>
      <c r="UKU5" s="339"/>
      <c r="UKV5" s="339"/>
      <c r="UKW5" s="339"/>
      <c r="UKX5" s="339"/>
      <c r="UKY5" s="339"/>
      <c r="UKZ5" s="339"/>
      <c r="ULA5" s="339"/>
      <c r="ULB5" s="339"/>
      <c r="ULC5" s="339"/>
      <c r="ULD5" s="339"/>
      <c r="ULE5" s="339"/>
      <c r="ULF5" s="339"/>
      <c r="ULG5" s="339"/>
      <c r="ULH5" s="339"/>
      <c r="ULI5" s="339"/>
      <c r="ULJ5" s="339"/>
      <c r="ULK5" s="339"/>
      <c r="ULL5" s="339"/>
      <c r="ULM5" s="339"/>
      <c r="ULN5" s="339"/>
      <c r="ULO5" s="339"/>
      <c r="ULP5" s="339"/>
      <c r="ULQ5" s="339"/>
      <c r="ULR5" s="339"/>
      <c r="ULS5" s="339"/>
      <c r="ULT5" s="339"/>
      <c r="ULU5" s="339"/>
      <c r="ULV5" s="339"/>
      <c r="ULW5" s="339"/>
      <c r="ULX5" s="339"/>
      <c r="ULY5" s="339"/>
      <c r="ULZ5" s="339"/>
      <c r="UMA5" s="339"/>
      <c r="UMB5" s="339"/>
      <c r="UMC5" s="339"/>
      <c r="UMD5" s="339"/>
      <c r="UME5" s="339"/>
      <c r="UMF5" s="339"/>
      <c r="UMG5" s="339"/>
      <c r="UMH5" s="339"/>
      <c r="UMI5" s="339"/>
      <c r="UMJ5" s="339"/>
      <c r="UMK5" s="339"/>
      <c r="UML5" s="339"/>
      <c r="UMM5" s="339"/>
      <c r="UMN5" s="339"/>
      <c r="UMO5" s="339"/>
      <c r="UMP5" s="339"/>
      <c r="UMQ5" s="339"/>
      <c r="UMR5" s="339"/>
      <c r="UMS5" s="339"/>
      <c r="UMT5" s="339"/>
      <c r="UMU5" s="339"/>
      <c r="UMV5" s="339"/>
      <c r="UMW5" s="339"/>
      <c r="UMX5" s="339"/>
      <c r="UMY5" s="339"/>
      <c r="UMZ5" s="339"/>
      <c r="UNA5" s="339"/>
      <c r="UNB5" s="339"/>
      <c r="UNC5" s="339"/>
      <c r="UND5" s="339"/>
      <c r="UNE5" s="339"/>
      <c r="UNF5" s="339"/>
      <c r="UNG5" s="339"/>
      <c r="UNH5" s="339"/>
      <c r="UNI5" s="339"/>
      <c r="UNJ5" s="339"/>
      <c r="UNK5" s="339"/>
      <c r="UNL5" s="339"/>
      <c r="UNM5" s="339"/>
      <c r="UNN5" s="339"/>
      <c r="UNO5" s="339"/>
      <c r="UNP5" s="339"/>
      <c r="UNQ5" s="339"/>
      <c r="UNR5" s="339"/>
      <c r="UNS5" s="339"/>
      <c r="UNT5" s="339"/>
      <c r="UNU5" s="339"/>
      <c r="UNV5" s="339"/>
      <c r="UNW5" s="339"/>
      <c r="UNX5" s="339"/>
      <c r="UNY5" s="339"/>
      <c r="UNZ5" s="339"/>
      <c r="UOA5" s="339"/>
      <c r="UOB5" s="339"/>
      <c r="UOC5" s="339"/>
      <c r="UOD5" s="339"/>
      <c r="UOE5" s="339"/>
      <c r="UOF5" s="339"/>
      <c r="UOG5" s="339"/>
      <c r="UOH5" s="339"/>
      <c r="UOI5" s="339"/>
      <c r="UOJ5" s="339"/>
      <c r="UOK5" s="339"/>
      <c r="UOL5" s="339"/>
      <c r="UOM5" s="339"/>
      <c r="UON5" s="339"/>
      <c r="UOO5" s="339"/>
      <c r="UOP5" s="339"/>
      <c r="UOQ5" s="339"/>
      <c r="UOR5" s="339"/>
      <c r="UOS5" s="339"/>
      <c r="UOT5" s="339"/>
      <c r="UOU5" s="339"/>
      <c r="UOV5" s="339"/>
      <c r="UOW5" s="339"/>
      <c r="UOX5" s="339"/>
      <c r="UOY5" s="339"/>
      <c r="UOZ5" s="339"/>
      <c r="UPA5" s="339"/>
      <c r="UPB5" s="339"/>
      <c r="UPC5" s="339"/>
      <c r="UPD5" s="339"/>
      <c r="UPE5" s="339"/>
      <c r="UPF5" s="339"/>
      <c r="UPG5" s="339"/>
      <c r="UPH5" s="339"/>
      <c r="UPI5" s="339"/>
      <c r="UPJ5" s="339"/>
      <c r="UPK5" s="339"/>
      <c r="UPL5" s="339"/>
      <c r="UPM5" s="339"/>
      <c r="UPN5" s="339"/>
      <c r="UPO5" s="339"/>
      <c r="UPP5" s="339"/>
      <c r="UPQ5" s="339"/>
      <c r="UPR5" s="339"/>
      <c r="UPS5" s="339"/>
      <c r="UPT5" s="339"/>
      <c r="UPU5" s="339"/>
      <c r="UPV5" s="339"/>
      <c r="UPW5" s="339"/>
      <c r="UPX5" s="339"/>
      <c r="UPY5" s="339"/>
      <c r="UPZ5" s="339"/>
      <c r="UQA5" s="339"/>
      <c r="UQB5" s="339"/>
      <c r="UQC5" s="339"/>
      <c r="UQD5" s="339"/>
      <c r="UQE5" s="339"/>
      <c r="UQF5" s="339"/>
      <c r="UQG5" s="339"/>
      <c r="UQH5" s="339"/>
      <c r="UQI5" s="339"/>
      <c r="UQJ5" s="339"/>
      <c r="UQK5" s="339"/>
      <c r="UQL5" s="339"/>
      <c r="UQM5" s="339"/>
      <c r="UQN5" s="339"/>
      <c r="UQO5" s="339"/>
      <c r="UQP5" s="339"/>
      <c r="UQQ5" s="339"/>
      <c r="UQR5" s="339"/>
      <c r="UQS5" s="339"/>
      <c r="UQT5" s="339"/>
      <c r="UQU5" s="339"/>
      <c r="UQV5" s="339"/>
      <c r="UQW5" s="339"/>
      <c r="UQX5" s="339"/>
      <c r="UQY5" s="339"/>
      <c r="UQZ5" s="339"/>
      <c r="URA5" s="339"/>
      <c r="URB5" s="339"/>
      <c r="URC5" s="339"/>
      <c r="URD5" s="339"/>
      <c r="URE5" s="339"/>
      <c r="URF5" s="339"/>
      <c r="URG5" s="339"/>
      <c r="URH5" s="339"/>
      <c r="URI5" s="339"/>
      <c r="URJ5" s="339"/>
      <c r="URK5" s="339"/>
      <c r="URL5" s="339"/>
      <c r="URM5" s="339"/>
      <c r="URN5" s="339"/>
      <c r="URO5" s="339"/>
      <c r="URP5" s="339"/>
      <c r="URQ5" s="339"/>
      <c r="URR5" s="339"/>
      <c r="URS5" s="339"/>
      <c r="URT5" s="339"/>
      <c r="URU5" s="339"/>
      <c r="URV5" s="339"/>
      <c r="URW5" s="339"/>
      <c r="URX5" s="339"/>
      <c r="URY5" s="339"/>
      <c r="URZ5" s="339"/>
      <c r="USA5" s="339"/>
      <c r="USB5" s="339"/>
      <c r="USC5" s="339"/>
      <c r="USD5" s="339"/>
      <c r="USE5" s="339"/>
      <c r="USF5" s="339"/>
      <c r="USG5" s="339"/>
      <c r="USH5" s="339"/>
      <c r="USI5" s="339"/>
      <c r="USJ5" s="339"/>
      <c r="USK5" s="339"/>
      <c r="USL5" s="339"/>
      <c r="USM5" s="339"/>
      <c r="USN5" s="339"/>
      <c r="USO5" s="339"/>
      <c r="USP5" s="339"/>
      <c r="USQ5" s="339"/>
      <c r="USR5" s="339"/>
      <c r="USS5" s="339"/>
      <c r="UST5" s="339"/>
      <c r="USU5" s="339"/>
      <c r="USV5" s="339"/>
      <c r="USW5" s="339"/>
      <c r="USX5" s="339"/>
      <c r="USY5" s="339"/>
      <c r="USZ5" s="339"/>
      <c r="UTA5" s="339"/>
      <c r="UTB5" s="339"/>
      <c r="UTC5" s="339"/>
      <c r="UTD5" s="339"/>
      <c r="UTE5" s="339"/>
      <c r="UTF5" s="339"/>
      <c r="UTG5" s="339"/>
      <c r="UTH5" s="339"/>
      <c r="UTI5" s="339"/>
      <c r="UTJ5" s="339"/>
      <c r="UTK5" s="339"/>
      <c r="UTL5" s="339"/>
      <c r="UTM5" s="339"/>
      <c r="UTN5" s="339"/>
      <c r="UTO5" s="339"/>
      <c r="UTP5" s="339"/>
      <c r="UTQ5" s="339"/>
      <c r="UTR5" s="339"/>
      <c r="UTS5" s="339"/>
      <c r="UTT5" s="339"/>
      <c r="UTU5" s="339"/>
      <c r="UTV5" s="339"/>
      <c r="UTW5" s="339"/>
      <c r="UTX5" s="339"/>
      <c r="UTY5" s="339"/>
      <c r="UTZ5" s="339"/>
      <c r="UUA5" s="339"/>
      <c r="UUB5" s="339"/>
      <c r="UUC5" s="339"/>
      <c r="UUD5" s="339"/>
      <c r="UUE5" s="339"/>
      <c r="UUF5" s="339"/>
      <c r="UUG5" s="339"/>
      <c r="UUH5" s="339"/>
      <c r="UUI5" s="339"/>
      <c r="UUJ5" s="339"/>
      <c r="UUK5" s="339"/>
      <c r="UUL5" s="339"/>
      <c r="UUM5" s="339"/>
      <c r="UUN5" s="339"/>
      <c r="UUO5" s="339"/>
      <c r="UUP5" s="339"/>
      <c r="UUQ5" s="339"/>
      <c r="UUR5" s="339"/>
      <c r="UUS5" s="339"/>
      <c r="UUT5" s="339"/>
      <c r="UUU5" s="339"/>
      <c r="UUV5" s="339"/>
      <c r="UUW5" s="339"/>
      <c r="UUX5" s="339"/>
      <c r="UUY5" s="339"/>
      <c r="UUZ5" s="339"/>
      <c r="UVA5" s="339"/>
      <c r="UVB5" s="339"/>
      <c r="UVC5" s="339"/>
      <c r="UVD5" s="339"/>
      <c r="UVE5" s="339"/>
      <c r="UVF5" s="339"/>
      <c r="UVG5" s="339"/>
      <c r="UVH5" s="339"/>
      <c r="UVI5" s="339"/>
      <c r="UVJ5" s="339"/>
      <c r="UVK5" s="339"/>
      <c r="UVL5" s="339"/>
      <c r="UVM5" s="339"/>
      <c r="UVN5" s="339"/>
      <c r="UVO5" s="339"/>
      <c r="UVP5" s="339"/>
      <c r="UVQ5" s="339"/>
      <c r="UVR5" s="339"/>
      <c r="UVS5" s="339"/>
      <c r="UVT5" s="339"/>
      <c r="UVU5" s="339"/>
      <c r="UVV5" s="339"/>
      <c r="UVW5" s="339"/>
      <c r="UVX5" s="339"/>
      <c r="UVY5" s="339"/>
      <c r="UVZ5" s="339"/>
      <c r="UWA5" s="339"/>
      <c r="UWB5" s="339"/>
      <c r="UWC5" s="339"/>
      <c r="UWD5" s="339"/>
      <c r="UWE5" s="339"/>
      <c r="UWF5" s="339"/>
      <c r="UWG5" s="339"/>
      <c r="UWH5" s="339"/>
      <c r="UWI5" s="339"/>
      <c r="UWJ5" s="339"/>
      <c r="UWK5" s="339"/>
      <c r="UWL5" s="339"/>
      <c r="UWM5" s="339"/>
      <c r="UWN5" s="339"/>
      <c r="UWO5" s="339"/>
      <c r="UWP5" s="339"/>
      <c r="UWQ5" s="339"/>
      <c r="UWR5" s="339"/>
      <c r="UWS5" s="339"/>
      <c r="UWT5" s="339"/>
      <c r="UWU5" s="339"/>
      <c r="UWV5" s="339"/>
      <c r="UWW5" s="339"/>
      <c r="UWX5" s="339"/>
      <c r="UWY5" s="339"/>
      <c r="UWZ5" s="339"/>
      <c r="UXA5" s="339"/>
      <c r="UXB5" s="339"/>
      <c r="UXC5" s="339"/>
      <c r="UXD5" s="339"/>
      <c r="UXE5" s="339"/>
      <c r="UXF5" s="339"/>
      <c r="UXG5" s="339"/>
      <c r="UXH5" s="339"/>
      <c r="UXI5" s="339"/>
      <c r="UXJ5" s="339"/>
      <c r="UXK5" s="339"/>
      <c r="UXL5" s="339"/>
      <c r="UXM5" s="339"/>
      <c r="UXN5" s="339"/>
      <c r="UXO5" s="339"/>
      <c r="UXP5" s="339"/>
      <c r="UXQ5" s="339"/>
      <c r="UXR5" s="339"/>
      <c r="UXS5" s="339"/>
      <c r="UXT5" s="339"/>
      <c r="UXU5" s="339"/>
      <c r="UXV5" s="339"/>
      <c r="UXW5" s="339"/>
      <c r="UXX5" s="339"/>
      <c r="UXY5" s="339"/>
      <c r="UXZ5" s="339"/>
      <c r="UYA5" s="339"/>
      <c r="UYB5" s="339"/>
      <c r="UYC5" s="339"/>
      <c r="UYD5" s="339"/>
      <c r="UYE5" s="339"/>
      <c r="UYF5" s="339"/>
      <c r="UYG5" s="339"/>
      <c r="UYH5" s="339"/>
      <c r="UYI5" s="339"/>
      <c r="UYJ5" s="339"/>
      <c r="UYK5" s="339"/>
      <c r="UYL5" s="339"/>
      <c r="UYM5" s="339"/>
      <c r="UYN5" s="339"/>
      <c r="UYO5" s="339"/>
      <c r="UYP5" s="339"/>
      <c r="UYQ5" s="339"/>
      <c r="UYR5" s="339"/>
      <c r="UYS5" s="339"/>
      <c r="UYT5" s="339"/>
      <c r="UYU5" s="339"/>
      <c r="UYV5" s="339"/>
      <c r="UYW5" s="339"/>
      <c r="UYX5" s="339"/>
      <c r="UYY5" s="339"/>
      <c r="UYZ5" s="339"/>
      <c r="UZA5" s="339"/>
      <c r="UZB5" s="339"/>
      <c r="UZC5" s="339"/>
      <c r="UZD5" s="339"/>
      <c r="UZE5" s="339"/>
      <c r="UZF5" s="339"/>
      <c r="UZG5" s="339"/>
      <c r="UZH5" s="339"/>
      <c r="UZI5" s="339"/>
      <c r="UZJ5" s="339"/>
      <c r="UZK5" s="339"/>
      <c r="UZL5" s="339"/>
      <c r="UZM5" s="339"/>
      <c r="UZN5" s="339"/>
      <c r="UZO5" s="339"/>
      <c r="UZP5" s="339"/>
      <c r="UZQ5" s="339"/>
      <c r="UZR5" s="339"/>
      <c r="UZS5" s="339"/>
      <c r="UZT5" s="339"/>
      <c r="UZU5" s="339"/>
      <c r="UZV5" s="339"/>
      <c r="UZW5" s="339"/>
      <c r="UZX5" s="339"/>
      <c r="UZY5" s="339"/>
      <c r="UZZ5" s="339"/>
      <c r="VAA5" s="339"/>
      <c r="VAB5" s="339"/>
      <c r="VAC5" s="339"/>
      <c r="VAD5" s="339"/>
      <c r="VAE5" s="339"/>
      <c r="VAF5" s="339"/>
      <c r="VAG5" s="339"/>
      <c r="VAH5" s="339"/>
      <c r="VAI5" s="339"/>
      <c r="VAJ5" s="339"/>
      <c r="VAK5" s="339"/>
      <c r="VAL5" s="339"/>
      <c r="VAM5" s="339"/>
      <c r="VAN5" s="339"/>
      <c r="VAO5" s="339"/>
      <c r="VAP5" s="339"/>
      <c r="VAQ5" s="339"/>
      <c r="VAR5" s="339"/>
      <c r="VAS5" s="339"/>
      <c r="VAT5" s="339"/>
      <c r="VAU5" s="339"/>
      <c r="VAV5" s="339"/>
      <c r="VAW5" s="339"/>
      <c r="VAX5" s="339"/>
      <c r="VAY5" s="339"/>
      <c r="VAZ5" s="339"/>
      <c r="VBA5" s="339"/>
      <c r="VBB5" s="339"/>
      <c r="VBC5" s="339"/>
      <c r="VBD5" s="339"/>
      <c r="VBE5" s="339"/>
      <c r="VBF5" s="339"/>
      <c r="VBG5" s="339"/>
      <c r="VBH5" s="339"/>
      <c r="VBI5" s="339"/>
      <c r="VBJ5" s="339"/>
      <c r="VBK5" s="339"/>
      <c r="VBL5" s="339"/>
      <c r="VBM5" s="339"/>
      <c r="VBN5" s="339"/>
      <c r="VBO5" s="339"/>
      <c r="VBP5" s="339"/>
      <c r="VBQ5" s="339"/>
      <c r="VBR5" s="339"/>
      <c r="VBS5" s="339"/>
      <c r="VBT5" s="339"/>
      <c r="VBU5" s="339"/>
      <c r="VBV5" s="339"/>
      <c r="VBW5" s="339"/>
      <c r="VBX5" s="339"/>
      <c r="VBY5" s="339"/>
      <c r="VBZ5" s="339"/>
      <c r="VCA5" s="339"/>
      <c r="VCB5" s="339"/>
      <c r="VCC5" s="339"/>
      <c r="VCD5" s="339"/>
      <c r="VCE5" s="339"/>
      <c r="VCF5" s="339"/>
      <c r="VCG5" s="339"/>
      <c r="VCH5" s="339"/>
      <c r="VCI5" s="339"/>
      <c r="VCJ5" s="339"/>
      <c r="VCK5" s="339"/>
      <c r="VCL5" s="339"/>
      <c r="VCM5" s="339"/>
      <c r="VCN5" s="339"/>
      <c r="VCO5" s="339"/>
      <c r="VCP5" s="339"/>
      <c r="VCQ5" s="339"/>
      <c r="VCR5" s="339"/>
      <c r="VCS5" s="339"/>
      <c r="VCT5" s="339"/>
      <c r="VCU5" s="339"/>
      <c r="VCV5" s="339"/>
      <c r="VCW5" s="339"/>
      <c r="VCX5" s="339"/>
      <c r="VCY5" s="339"/>
      <c r="VCZ5" s="339"/>
      <c r="VDA5" s="339"/>
      <c r="VDB5" s="339"/>
      <c r="VDC5" s="339"/>
      <c r="VDD5" s="339"/>
      <c r="VDE5" s="339"/>
      <c r="VDF5" s="339"/>
      <c r="VDG5" s="339"/>
      <c r="VDH5" s="339"/>
      <c r="VDI5" s="339"/>
      <c r="VDJ5" s="339"/>
      <c r="VDK5" s="339"/>
      <c r="VDL5" s="339"/>
      <c r="VDM5" s="339"/>
      <c r="VDN5" s="339"/>
      <c r="VDO5" s="339"/>
      <c r="VDP5" s="339"/>
      <c r="VDQ5" s="339"/>
      <c r="VDR5" s="339"/>
      <c r="VDS5" s="339"/>
      <c r="VDT5" s="339"/>
      <c r="VDU5" s="339"/>
      <c r="VDV5" s="339"/>
      <c r="VDW5" s="339"/>
      <c r="VDX5" s="339"/>
      <c r="VDY5" s="339"/>
      <c r="VDZ5" s="339"/>
      <c r="VEA5" s="339"/>
      <c r="VEB5" s="339"/>
      <c r="VEC5" s="339"/>
      <c r="VED5" s="339"/>
      <c r="VEE5" s="339"/>
      <c r="VEF5" s="339"/>
      <c r="VEG5" s="339"/>
      <c r="VEH5" s="339"/>
      <c r="VEI5" s="339"/>
      <c r="VEJ5" s="339"/>
      <c r="VEK5" s="339"/>
      <c r="VEL5" s="339"/>
      <c r="VEM5" s="339"/>
      <c r="VEN5" s="339"/>
      <c r="VEO5" s="339"/>
      <c r="VEP5" s="339"/>
      <c r="VEQ5" s="339"/>
      <c r="VER5" s="339"/>
      <c r="VES5" s="339"/>
      <c r="VET5" s="339"/>
      <c r="VEU5" s="339"/>
      <c r="VEV5" s="339"/>
      <c r="VEW5" s="339"/>
      <c r="VEX5" s="339"/>
      <c r="VEY5" s="339"/>
      <c r="VEZ5" s="339"/>
      <c r="VFA5" s="339"/>
      <c r="VFB5" s="339"/>
      <c r="VFC5" s="339"/>
      <c r="VFD5" s="339"/>
      <c r="VFE5" s="339"/>
      <c r="VFF5" s="339"/>
      <c r="VFG5" s="339"/>
      <c r="VFH5" s="339"/>
      <c r="VFI5" s="339"/>
      <c r="VFJ5" s="339"/>
      <c r="VFK5" s="339"/>
      <c r="VFL5" s="339"/>
      <c r="VFM5" s="339"/>
      <c r="VFN5" s="339"/>
      <c r="VFO5" s="339"/>
      <c r="VFP5" s="339"/>
      <c r="VFQ5" s="339"/>
      <c r="VFR5" s="339"/>
      <c r="VFS5" s="339"/>
      <c r="VFT5" s="339"/>
      <c r="VFU5" s="339"/>
      <c r="VFV5" s="339"/>
      <c r="VFW5" s="339"/>
      <c r="VFX5" s="339"/>
      <c r="VFY5" s="339"/>
      <c r="VFZ5" s="339"/>
      <c r="VGA5" s="339"/>
      <c r="VGB5" s="339"/>
      <c r="VGC5" s="339"/>
      <c r="VGD5" s="339"/>
      <c r="VGE5" s="339"/>
      <c r="VGF5" s="339"/>
      <c r="VGG5" s="339"/>
      <c r="VGH5" s="339"/>
      <c r="VGI5" s="339"/>
      <c r="VGJ5" s="339"/>
      <c r="VGK5" s="339"/>
      <c r="VGL5" s="339"/>
      <c r="VGM5" s="339"/>
      <c r="VGN5" s="339"/>
      <c r="VGO5" s="339"/>
      <c r="VGP5" s="339"/>
      <c r="VGQ5" s="339"/>
      <c r="VGR5" s="339"/>
      <c r="VGS5" s="339"/>
      <c r="VGT5" s="339"/>
      <c r="VGU5" s="339"/>
      <c r="VGV5" s="339"/>
      <c r="VGW5" s="339"/>
      <c r="VGX5" s="339"/>
      <c r="VGY5" s="339"/>
      <c r="VGZ5" s="339"/>
      <c r="VHA5" s="339"/>
      <c r="VHB5" s="339"/>
      <c r="VHC5" s="339"/>
      <c r="VHD5" s="339"/>
      <c r="VHE5" s="339"/>
      <c r="VHF5" s="339"/>
      <c r="VHG5" s="339"/>
      <c r="VHH5" s="339"/>
      <c r="VHI5" s="339"/>
      <c r="VHJ5" s="339"/>
      <c r="VHK5" s="339"/>
      <c r="VHL5" s="339"/>
      <c r="VHM5" s="339"/>
      <c r="VHN5" s="339"/>
      <c r="VHO5" s="339"/>
      <c r="VHP5" s="339"/>
      <c r="VHQ5" s="339"/>
      <c r="VHR5" s="339"/>
      <c r="VHS5" s="339"/>
      <c r="VHT5" s="339"/>
      <c r="VHU5" s="339"/>
      <c r="VHV5" s="339"/>
      <c r="VHW5" s="339"/>
      <c r="VHX5" s="339"/>
      <c r="VHY5" s="339"/>
      <c r="VHZ5" s="339"/>
      <c r="VIA5" s="339"/>
      <c r="VIB5" s="339"/>
      <c r="VIC5" s="339"/>
      <c r="VID5" s="339"/>
      <c r="VIE5" s="339"/>
      <c r="VIF5" s="339"/>
      <c r="VIG5" s="339"/>
      <c r="VIH5" s="339"/>
      <c r="VII5" s="339"/>
      <c r="VIJ5" s="339"/>
      <c r="VIK5" s="339"/>
      <c r="VIL5" s="339"/>
      <c r="VIM5" s="339"/>
      <c r="VIN5" s="339"/>
      <c r="VIO5" s="339"/>
      <c r="VIP5" s="339"/>
      <c r="VIQ5" s="339"/>
      <c r="VIR5" s="339"/>
      <c r="VIS5" s="339"/>
      <c r="VIT5" s="339"/>
      <c r="VIU5" s="339"/>
      <c r="VIV5" s="339"/>
      <c r="VIW5" s="339"/>
      <c r="VIX5" s="339"/>
      <c r="VIY5" s="339"/>
      <c r="VIZ5" s="339"/>
      <c r="VJA5" s="339"/>
      <c r="VJB5" s="339"/>
      <c r="VJC5" s="339"/>
      <c r="VJD5" s="339"/>
      <c r="VJE5" s="339"/>
      <c r="VJF5" s="339"/>
      <c r="VJG5" s="339"/>
      <c r="VJH5" s="339"/>
      <c r="VJI5" s="339"/>
      <c r="VJJ5" s="339"/>
      <c r="VJK5" s="339"/>
      <c r="VJL5" s="339"/>
      <c r="VJM5" s="339"/>
      <c r="VJN5" s="339"/>
      <c r="VJO5" s="339"/>
      <c r="VJP5" s="339"/>
      <c r="VJQ5" s="339"/>
      <c r="VJR5" s="339"/>
      <c r="VJS5" s="339"/>
      <c r="VJT5" s="339"/>
      <c r="VJU5" s="339"/>
      <c r="VJV5" s="339"/>
      <c r="VJW5" s="339"/>
      <c r="VJX5" s="339"/>
      <c r="VJY5" s="339"/>
      <c r="VJZ5" s="339"/>
      <c r="VKA5" s="339"/>
      <c r="VKB5" s="339"/>
      <c r="VKC5" s="339"/>
      <c r="VKD5" s="339"/>
      <c r="VKE5" s="339"/>
      <c r="VKF5" s="339"/>
      <c r="VKG5" s="339"/>
      <c r="VKH5" s="339"/>
      <c r="VKI5" s="339"/>
      <c r="VKJ5" s="339"/>
      <c r="VKK5" s="339"/>
      <c r="VKL5" s="339"/>
      <c r="VKM5" s="339"/>
      <c r="VKN5" s="339"/>
      <c r="VKO5" s="339"/>
      <c r="VKP5" s="339"/>
      <c r="VKQ5" s="339"/>
      <c r="VKR5" s="339"/>
      <c r="VKS5" s="339"/>
      <c r="VKT5" s="339"/>
      <c r="VKU5" s="339"/>
      <c r="VKV5" s="339"/>
      <c r="VKW5" s="339"/>
      <c r="VKX5" s="339"/>
      <c r="VKY5" s="339"/>
      <c r="VKZ5" s="339"/>
      <c r="VLA5" s="339"/>
      <c r="VLB5" s="339"/>
      <c r="VLC5" s="339"/>
      <c r="VLD5" s="339"/>
      <c r="VLE5" s="339"/>
      <c r="VLF5" s="339"/>
      <c r="VLG5" s="339"/>
      <c r="VLH5" s="339"/>
      <c r="VLI5" s="339"/>
      <c r="VLJ5" s="339"/>
      <c r="VLK5" s="339"/>
      <c r="VLL5" s="339"/>
      <c r="VLM5" s="339"/>
      <c r="VLN5" s="339"/>
      <c r="VLO5" s="339"/>
      <c r="VLP5" s="339"/>
      <c r="VLQ5" s="339"/>
      <c r="VLR5" s="339"/>
      <c r="VLS5" s="339"/>
      <c r="VLT5" s="339"/>
      <c r="VLU5" s="339"/>
      <c r="VLV5" s="339"/>
      <c r="VLW5" s="339"/>
      <c r="VLX5" s="339"/>
      <c r="VLY5" s="339"/>
      <c r="VLZ5" s="339"/>
      <c r="VMA5" s="339"/>
      <c r="VMB5" s="339"/>
      <c r="VMC5" s="339"/>
      <c r="VMD5" s="339"/>
      <c r="VME5" s="339"/>
      <c r="VMF5" s="339"/>
      <c r="VMG5" s="339"/>
      <c r="VMH5" s="339"/>
      <c r="VMI5" s="339"/>
      <c r="VMJ5" s="339"/>
      <c r="VMK5" s="339"/>
      <c r="VML5" s="339"/>
      <c r="VMM5" s="339"/>
      <c r="VMN5" s="339"/>
      <c r="VMO5" s="339"/>
      <c r="VMP5" s="339"/>
      <c r="VMQ5" s="339"/>
      <c r="VMR5" s="339"/>
      <c r="VMS5" s="339"/>
      <c r="VMT5" s="339"/>
      <c r="VMU5" s="339"/>
      <c r="VMV5" s="339"/>
      <c r="VMW5" s="339"/>
      <c r="VMX5" s="339"/>
      <c r="VMY5" s="339"/>
      <c r="VMZ5" s="339"/>
      <c r="VNA5" s="339"/>
      <c r="VNB5" s="339"/>
      <c r="VNC5" s="339"/>
      <c r="VND5" s="339"/>
      <c r="VNE5" s="339"/>
      <c r="VNF5" s="339"/>
      <c r="VNG5" s="339"/>
      <c r="VNH5" s="339"/>
      <c r="VNI5" s="339"/>
      <c r="VNJ5" s="339"/>
      <c r="VNK5" s="339"/>
      <c r="VNL5" s="339"/>
      <c r="VNM5" s="339"/>
      <c r="VNN5" s="339"/>
      <c r="VNO5" s="339"/>
      <c r="VNP5" s="339"/>
      <c r="VNQ5" s="339"/>
      <c r="VNR5" s="339"/>
      <c r="VNS5" s="339"/>
      <c r="VNT5" s="339"/>
      <c r="VNU5" s="339"/>
      <c r="VNV5" s="339"/>
      <c r="VNW5" s="339"/>
      <c r="VNX5" s="339"/>
      <c r="VNY5" s="339"/>
      <c r="VNZ5" s="339"/>
      <c r="VOA5" s="339"/>
      <c r="VOB5" s="339"/>
      <c r="VOC5" s="339"/>
      <c r="VOD5" s="339"/>
      <c r="VOE5" s="339"/>
      <c r="VOF5" s="339"/>
      <c r="VOG5" s="339"/>
      <c r="VOH5" s="339"/>
      <c r="VOI5" s="339"/>
      <c r="VOJ5" s="339"/>
      <c r="VOK5" s="339"/>
      <c r="VOL5" s="339"/>
      <c r="VOM5" s="339"/>
      <c r="VON5" s="339"/>
      <c r="VOO5" s="339"/>
      <c r="VOP5" s="339"/>
      <c r="VOQ5" s="339"/>
      <c r="VOR5" s="339"/>
      <c r="VOS5" s="339"/>
      <c r="VOT5" s="339"/>
      <c r="VOU5" s="339"/>
      <c r="VOV5" s="339"/>
      <c r="VOW5" s="339"/>
      <c r="VOX5" s="339"/>
      <c r="VOY5" s="339"/>
      <c r="VOZ5" s="339"/>
      <c r="VPA5" s="339"/>
      <c r="VPB5" s="339"/>
      <c r="VPC5" s="339"/>
      <c r="VPD5" s="339"/>
      <c r="VPE5" s="339"/>
      <c r="VPF5" s="339"/>
      <c r="VPG5" s="339"/>
      <c r="VPH5" s="339"/>
      <c r="VPI5" s="339"/>
      <c r="VPJ5" s="339"/>
      <c r="VPK5" s="339"/>
      <c r="VPL5" s="339"/>
      <c r="VPM5" s="339"/>
      <c r="VPN5" s="339"/>
      <c r="VPO5" s="339"/>
      <c r="VPP5" s="339"/>
      <c r="VPQ5" s="339"/>
      <c r="VPR5" s="339"/>
      <c r="VPS5" s="339"/>
      <c r="VPT5" s="339"/>
      <c r="VPU5" s="339"/>
      <c r="VPV5" s="339"/>
      <c r="VPW5" s="339"/>
      <c r="VPX5" s="339"/>
      <c r="VPY5" s="339"/>
      <c r="VPZ5" s="339"/>
      <c r="VQA5" s="339"/>
      <c r="VQB5" s="339"/>
      <c r="VQC5" s="339"/>
      <c r="VQD5" s="339"/>
      <c r="VQE5" s="339"/>
      <c r="VQF5" s="339"/>
      <c r="VQG5" s="339"/>
      <c r="VQH5" s="339"/>
      <c r="VQI5" s="339"/>
      <c r="VQJ5" s="339"/>
      <c r="VQK5" s="339"/>
      <c r="VQL5" s="339"/>
      <c r="VQM5" s="339"/>
      <c r="VQN5" s="339"/>
      <c r="VQO5" s="339"/>
      <c r="VQP5" s="339"/>
      <c r="VQQ5" s="339"/>
      <c r="VQR5" s="339"/>
      <c r="VQS5" s="339"/>
      <c r="VQT5" s="339"/>
      <c r="VQU5" s="339"/>
      <c r="VQV5" s="339"/>
      <c r="VQW5" s="339"/>
      <c r="VQX5" s="339"/>
      <c r="VQY5" s="339"/>
      <c r="VQZ5" s="339"/>
      <c r="VRA5" s="339"/>
      <c r="VRB5" s="339"/>
      <c r="VRC5" s="339"/>
      <c r="VRD5" s="339"/>
      <c r="VRE5" s="339"/>
      <c r="VRF5" s="339"/>
      <c r="VRG5" s="339"/>
      <c r="VRH5" s="339"/>
      <c r="VRI5" s="339"/>
      <c r="VRJ5" s="339"/>
      <c r="VRK5" s="339"/>
      <c r="VRL5" s="339"/>
      <c r="VRM5" s="339"/>
      <c r="VRN5" s="339"/>
      <c r="VRO5" s="339"/>
      <c r="VRP5" s="339"/>
      <c r="VRQ5" s="339"/>
      <c r="VRR5" s="339"/>
      <c r="VRS5" s="339"/>
      <c r="VRT5" s="339"/>
      <c r="VRU5" s="339"/>
      <c r="VRV5" s="339"/>
      <c r="VRW5" s="339"/>
      <c r="VRX5" s="339"/>
      <c r="VRY5" s="339"/>
      <c r="VRZ5" s="339"/>
      <c r="VSA5" s="339"/>
      <c r="VSB5" s="339"/>
      <c r="VSC5" s="339"/>
      <c r="VSD5" s="339"/>
      <c r="VSE5" s="339"/>
      <c r="VSF5" s="339"/>
      <c r="VSG5" s="339"/>
      <c r="VSH5" s="339"/>
      <c r="VSI5" s="339"/>
      <c r="VSJ5" s="339"/>
      <c r="VSK5" s="339"/>
      <c r="VSL5" s="339"/>
      <c r="VSM5" s="339"/>
      <c r="VSN5" s="339"/>
      <c r="VSO5" s="339"/>
      <c r="VSP5" s="339"/>
      <c r="VSQ5" s="339"/>
      <c r="VSR5" s="339"/>
      <c r="VSS5" s="339"/>
      <c r="VST5" s="339"/>
      <c r="VSU5" s="339"/>
      <c r="VSV5" s="339"/>
      <c r="VSW5" s="339"/>
      <c r="VSX5" s="339"/>
      <c r="VSY5" s="339"/>
      <c r="VSZ5" s="339"/>
      <c r="VTA5" s="339"/>
      <c r="VTB5" s="339"/>
      <c r="VTC5" s="339"/>
      <c r="VTD5" s="339"/>
      <c r="VTE5" s="339"/>
      <c r="VTF5" s="339"/>
      <c r="VTG5" s="339"/>
      <c r="VTH5" s="339"/>
      <c r="VTI5" s="339"/>
      <c r="VTJ5" s="339"/>
      <c r="VTK5" s="339"/>
      <c r="VTL5" s="339"/>
      <c r="VTM5" s="339"/>
      <c r="VTN5" s="339"/>
      <c r="VTO5" s="339"/>
      <c r="VTP5" s="339"/>
      <c r="VTQ5" s="339"/>
      <c r="VTR5" s="339"/>
      <c r="VTS5" s="339"/>
      <c r="VTT5" s="339"/>
      <c r="VTU5" s="339"/>
      <c r="VTV5" s="339"/>
      <c r="VTW5" s="339"/>
      <c r="VTX5" s="339"/>
      <c r="VTY5" s="339"/>
      <c r="VTZ5" s="339"/>
      <c r="VUA5" s="339"/>
      <c r="VUB5" s="339"/>
      <c r="VUC5" s="339"/>
      <c r="VUD5" s="339"/>
      <c r="VUE5" s="339"/>
      <c r="VUF5" s="339"/>
      <c r="VUG5" s="339"/>
      <c r="VUH5" s="339"/>
      <c r="VUI5" s="339"/>
      <c r="VUJ5" s="339"/>
      <c r="VUK5" s="339"/>
      <c r="VUL5" s="339"/>
      <c r="VUM5" s="339"/>
      <c r="VUN5" s="339"/>
      <c r="VUO5" s="339"/>
      <c r="VUP5" s="339"/>
      <c r="VUQ5" s="339"/>
      <c r="VUR5" s="339"/>
      <c r="VUS5" s="339"/>
      <c r="VUT5" s="339"/>
      <c r="VUU5" s="339"/>
      <c r="VUV5" s="339"/>
      <c r="VUW5" s="339"/>
      <c r="VUX5" s="339"/>
      <c r="VUY5" s="339"/>
      <c r="VUZ5" s="339"/>
      <c r="VVA5" s="339"/>
      <c r="VVB5" s="339"/>
      <c r="VVC5" s="339"/>
      <c r="VVD5" s="339"/>
      <c r="VVE5" s="339"/>
      <c r="VVF5" s="339"/>
      <c r="VVG5" s="339"/>
      <c r="VVH5" s="339"/>
      <c r="VVI5" s="339"/>
      <c r="VVJ5" s="339"/>
      <c r="VVK5" s="339"/>
      <c r="VVL5" s="339"/>
      <c r="VVM5" s="339"/>
      <c r="VVN5" s="339"/>
      <c r="VVO5" s="339"/>
      <c r="VVP5" s="339"/>
      <c r="VVQ5" s="339"/>
      <c r="VVR5" s="339"/>
      <c r="VVS5" s="339"/>
      <c r="VVT5" s="339"/>
      <c r="VVU5" s="339"/>
      <c r="VVV5" s="339"/>
      <c r="VVW5" s="339"/>
      <c r="VVX5" s="339"/>
      <c r="VVY5" s="339"/>
      <c r="VVZ5" s="339"/>
      <c r="VWA5" s="339"/>
      <c r="VWB5" s="339"/>
      <c r="VWC5" s="339"/>
      <c r="VWD5" s="339"/>
      <c r="VWE5" s="339"/>
      <c r="VWF5" s="339"/>
      <c r="VWG5" s="339"/>
      <c r="VWH5" s="339"/>
      <c r="VWI5" s="339"/>
      <c r="VWJ5" s="339"/>
      <c r="VWK5" s="339"/>
      <c r="VWL5" s="339"/>
      <c r="VWM5" s="339"/>
      <c r="VWN5" s="339"/>
      <c r="VWO5" s="339"/>
      <c r="VWP5" s="339"/>
      <c r="VWQ5" s="339"/>
      <c r="VWR5" s="339"/>
      <c r="VWS5" s="339"/>
      <c r="VWT5" s="339"/>
      <c r="VWU5" s="339"/>
      <c r="VWV5" s="339"/>
      <c r="VWW5" s="339"/>
      <c r="VWX5" s="339"/>
      <c r="VWY5" s="339"/>
      <c r="VWZ5" s="339"/>
      <c r="VXA5" s="339"/>
      <c r="VXB5" s="339"/>
      <c r="VXC5" s="339"/>
      <c r="VXD5" s="339"/>
      <c r="VXE5" s="339"/>
      <c r="VXF5" s="339"/>
      <c r="VXG5" s="339"/>
      <c r="VXH5" s="339"/>
      <c r="VXI5" s="339"/>
      <c r="VXJ5" s="339"/>
      <c r="VXK5" s="339"/>
      <c r="VXL5" s="339"/>
      <c r="VXM5" s="339"/>
      <c r="VXN5" s="339"/>
      <c r="VXO5" s="339"/>
      <c r="VXP5" s="339"/>
      <c r="VXQ5" s="339"/>
      <c r="VXR5" s="339"/>
      <c r="VXS5" s="339"/>
      <c r="VXT5" s="339"/>
      <c r="VXU5" s="339"/>
      <c r="VXV5" s="339"/>
      <c r="VXW5" s="339"/>
      <c r="VXX5" s="339"/>
      <c r="VXY5" s="339"/>
      <c r="VXZ5" s="339"/>
      <c r="VYA5" s="339"/>
      <c r="VYB5" s="339"/>
      <c r="VYC5" s="339"/>
      <c r="VYD5" s="339"/>
      <c r="VYE5" s="339"/>
      <c r="VYF5" s="339"/>
      <c r="VYG5" s="339"/>
      <c r="VYH5" s="339"/>
      <c r="VYI5" s="339"/>
      <c r="VYJ5" s="339"/>
      <c r="VYK5" s="339"/>
      <c r="VYL5" s="339"/>
      <c r="VYM5" s="339"/>
      <c r="VYN5" s="339"/>
      <c r="VYO5" s="339"/>
      <c r="VYP5" s="339"/>
      <c r="VYQ5" s="339"/>
      <c r="VYR5" s="339"/>
      <c r="VYS5" s="339"/>
      <c r="VYT5" s="339"/>
      <c r="VYU5" s="339"/>
      <c r="VYV5" s="339"/>
      <c r="VYW5" s="339"/>
      <c r="VYX5" s="339"/>
      <c r="VYY5" s="339"/>
      <c r="VYZ5" s="339"/>
      <c r="VZA5" s="339"/>
      <c r="VZB5" s="339"/>
      <c r="VZC5" s="339"/>
      <c r="VZD5" s="339"/>
      <c r="VZE5" s="339"/>
      <c r="VZF5" s="339"/>
      <c r="VZG5" s="339"/>
      <c r="VZH5" s="339"/>
      <c r="VZI5" s="339"/>
      <c r="VZJ5" s="339"/>
      <c r="VZK5" s="339"/>
      <c r="VZL5" s="339"/>
      <c r="VZM5" s="339"/>
      <c r="VZN5" s="339"/>
      <c r="VZO5" s="339"/>
      <c r="VZP5" s="339"/>
      <c r="VZQ5" s="339"/>
      <c r="VZR5" s="339"/>
      <c r="VZS5" s="339"/>
      <c r="VZT5" s="339"/>
      <c r="VZU5" s="339"/>
      <c r="VZV5" s="339"/>
      <c r="VZW5" s="339"/>
      <c r="VZX5" s="339"/>
      <c r="VZY5" s="339"/>
      <c r="VZZ5" s="339"/>
      <c r="WAA5" s="339"/>
      <c r="WAB5" s="339"/>
      <c r="WAC5" s="339"/>
      <c r="WAD5" s="339"/>
      <c r="WAE5" s="339"/>
      <c r="WAF5" s="339"/>
      <c r="WAG5" s="339"/>
      <c r="WAH5" s="339"/>
      <c r="WAI5" s="339"/>
      <c r="WAJ5" s="339"/>
      <c r="WAK5" s="339"/>
      <c r="WAL5" s="339"/>
      <c r="WAM5" s="339"/>
      <c r="WAN5" s="339"/>
      <c r="WAO5" s="339"/>
      <c r="WAP5" s="339"/>
      <c r="WAQ5" s="339"/>
      <c r="WAR5" s="339"/>
      <c r="WAS5" s="339"/>
      <c r="WAT5" s="339"/>
      <c r="WAU5" s="339"/>
      <c r="WAV5" s="339"/>
      <c r="WAW5" s="339"/>
      <c r="WAX5" s="339"/>
      <c r="WAY5" s="339"/>
      <c r="WAZ5" s="339"/>
      <c r="WBA5" s="339"/>
      <c r="WBB5" s="339"/>
      <c r="WBC5" s="339"/>
      <c r="WBD5" s="339"/>
      <c r="WBE5" s="339"/>
      <c r="WBF5" s="339"/>
      <c r="WBG5" s="339"/>
      <c r="WBH5" s="339"/>
      <c r="WBI5" s="339"/>
      <c r="WBJ5" s="339"/>
      <c r="WBK5" s="339"/>
      <c r="WBL5" s="339"/>
      <c r="WBM5" s="339"/>
      <c r="WBN5" s="339"/>
      <c r="WBO5" s="339"/>
      <c r="WBP5" s="339"/>
      <c r="WBQ5" s="339"/>
      <c r="WBR5" s="339"/>
      <c r="WBS5" s="339"/>
      <c r="WBT5" s="339"/>
      <c r="WBU5" s="339"/>
      <c r="WBV5" s="339"/>
      <c r="WBW5" s="339"/>
      <c r="WBX5" s="339"/>
      <c r="WBY5" s="339"/>
      <c r="WBZ5" s="339"/>
      <c r="WCA5" s="339"/>
      <c r="WCB5" s="339"/>
      <c r="WCC5" s="339"/>
      <c r="WCD5" s="339"/>
      <c r="WCE5" s="339"/>
      <c r="WCF5" s="339"/>
      <c r="WCG5" s="339"/>
      <c r="WCH5" s="339"/>
      <c r="WCI5" s="339"/>
      <c r="WCJ5" s="339"/>
      <c r="WCK5" s="339"/>
      <c r="WCL5" s="339"/>
      <c r="WCM5" s="339"/>
      <c r="WCN5" s="339"/>
      <c r="WCO5" s="339"/>
      <c r="WCP5" s="339"/>
      <c r="WCQ5" s="339"/>
      <c r="WCR5" s="339"/>
      <c r="WCS5" s="339"/>
      <c r="WCT5" s="339"/>
      <c r="WCU5" s="339"/>
      <c r="WCV5" s="339"/>
      <c r="WCW5" s="339"/>
      <c r="WCX5" s="339"/>
      <c r="WCY5" s="339"/>
      <c r="WCZ5" s="339"/>
      <c r="WDA5" s="339"/>
      <c r="WDB5" s="339"/>
      <c r="WDC5" s="339"/>
      <c r="WDD5" s="339"/>
      <c r="WDE5" s="339"/>
      <c r="WDF5" s="339"/>
      <c r="WDG5" s="339"/>
      <c r="WDH5" s="339"/>
      <c r="WDI5" s="339"/>
      <c r="WDJ5" s="339"/>
      <c r="WDK5" s="339"/>
      <c r="WDL5" s="339"/>
      <c r="WDM5" s="339"/>
      <c r="WDN5" s="339"/>
      <c r="WDO5" s="339"/>
      <c r="WDP5" s="339"/>
      <c r="WDQ5" s="339"/>
      <c r="WDR5" s="339"/>
      <c r="WDS5" s="339"/>
      <c r="WDT5" s="339"/>
      <c r="WDU5" s="339"/>
      <c r="WDV5" s="339"/>
      <c r="WDW5" s="339"/>
      <c r="WDX5" s="339"/>
      <c r="WDY5" s="339"/>
      <c r="WDZ5" s="339"/>
      <c r="WEA5" s="339"/>
      <c r="WEB5" s="339"/>
      <c r="WEC5" s="339"/>
      <c r="WED5" s="339"/>
      <c r="WEE5" s="339"/>
      <c r="WEF5" s="339"/>
      <c r="WEG5" s="339"/>
      <c r="WEH5" s="339"/>
      <c r="WEI5" s="339"/>
      <c r="WEJ5" s="339"/>
      <c r="WEK5" s="339"/>
      <c r="WEL5" s="339"/>
      <c r="WEM5" s="339"/>
      <c r="WEN5" s="339"/>
      <c r="WEO5" s="339"/>
      <c r="WEP5" s="339"/>
      <c r="WEQ5" s="339"/>
      <c r="WER5" s="339"/>
      <c r="WES5" s="339"/>
      <c r="WET5" s="339"/>
      <c r="WEU5" s="339"/>
      <c r="WEV5" s="339"/>
      <c r="WEW5" s="339"/>
      <c r="WEX5" s="339"/>
      <c r="WEY5" s="339"/>
      <c r="WEZ5" s="339"/>
      <c r="WFA5" s="339"/>
      <c r="WFB5" s="339"/>
      <c r="WFC5" s="339"/>
      <c r="WFD5" s="339"/>
      <c r="WFE5" s="339"/>
      <c r="WFF5" s="339"/>
      <c r="WFG5" s="339"/>
      <c r="WFH5" s="339"/>
      <c r="WFI5" s="339"/>
      <c r="WFJ5" s="339"/>
      <c r="WFK5" s="339"/>
      <c r="WFL5" s="339"/>
      <c r="WFM5" s="339"/>
      <c r="WFN5" s="339"/>
      <c r="WFO5" s="339"/>
      <c r="WFP5" s="339"/>
      <c r="WFQ5" s="339"/>
      <c r="WFR5" s="339"/>
      <c r="WFS5" s="339"/>
      <c r="WFT5" s="339"/>
      <c r="WFU5" s="339"/>
      <c r="WFV5" s="339"/>
      <c r="WFW5" s="339"/>
      <c r="WFX5" s="339"/>
      <c r="WFY5" s="339"/>
      <c r="WFZ5" s="339"/>
      <c r="WGA5" s="339"/>
      <c r="WGB5" s="339"/>
      <c r="WGC5" s="339"/>
      <c r="WGD5" s="339"/>
      <c r="WGE5" s="339"/>
      <c r="WGF5" s="339"/>
      <c r="WGG5" s="339"/>
      <c r="WGH5" s="339"/>
      <c r="WGI5" s="339"/>
      <c r="WGJ5" s="339"/>
      <c r="WGK5" s="339"/>
      <c r="WGL5" s="339"/>
      <c r="WGM5" s="339"/>
      <c r="WGN5" s="339"/>
      <c r="WGO5" s="339"/>
      <c r="WGP5" s="339"/>
      <c r="WGQ5" s="339"/>
      <c r="WGR5" s="339"/>
      <c r="WGS5" s="339"/>
      <c r="WGT5" s="339"/>
      <c r="WGU5" s="339"/>
      <c r="WGV5" s="339"/>
      <c r="WGW5" s="339"/>
      <c r="WGX5" s="339"/>
      <c r="WGY5" s="339"/>
      <c r="WGZ5" s="339"/>
      <c r="WHA5" s="339"/>
      <c r="WHB5" s="339"/>
      <c r="WHC5" s="339"/>
      <c r="WHD5" s="339"/>
      <c r="WHE5" s="339"/>
      <c r="WHF5" s="339"/>
      <c r="WHG5" s="339"/>
      <c r="WHH5" s="339"/>
      <c r="WHI5" s="339"/>
      <c r="WHJ5" s="339"/>
      <c r="WHK5" s="339"/>
      <c r="WHL5" s="339"/>
      <c r="WHM5" s="339"/>
      <c r="WHN5" s="339"/>
      <c r="WHO5" s="339"/>
      <c r="WHP5" s="339"/>
      <c r="WHQ5" s="339"/>
      <c r="WHR5" s="339"/>
      <c r="WHS5" s="339"/>
      <c r="WHT5" s="339"/>
      <c r="WHU5" s="339"/>
      <c r="WHV5" s="339"/>
      <c r="WHW5" s="339"/>
      <c r="WHX5" s="339"/>
      <c r="WHY5" s="339"/>
      <c r="WHZ5" s="339"/>
      <c r="WIA5" s="339"/>
      <c r="WIB5" s="339"/>
      <c r="WIC5" s="339"/>
      <c r="WID5" s="339"/>
      <c r="WIE5" s="339"/>
      <c r="WIF5" s="339"/>
      <c r="WIG5" s="339"/>
      <c r="WIH5" s="339"/>
      <c r="WII5" s="339"/>
      <c r="WIJ5" s="339"/>
      <c r="WIK5" s="339"/>
      <c r="WIL5" s="339"/>
      <c r="WIM5" s="339"/>
      <c r="WIN5" s="339"/>
      <c r="WIO5" s="339"/>
      <c r="WIP5" s="339"/>
      <c r="WIQ5" s="339"/>
      <c r="WIR5" s="339"/>
      <c r="WIS5" s="339"/>
      <c r="WIT5" s="339"/>
      <c r="WIU5" s="339"/>
      <c r="WIV5" s="339"/>
      <c r="WIW5" s="339"/>
      <c r="WIX5" s="339"/>
      <c r="WIY5" s="339"/>
      <c r="WIZ5" s="339"/>
      <c r="WJA5" s="339"/>
      <c r="WJB5" s="339"/>
      <c r="WJC5" s="339"/>
      <c r="WJD5" s="339"/>
      <c r="WJE5" s="339"/>
      <c r="WJF5" s="339"/>
      <c r="WJG5" s="339"/>
      <c r="WJH5" s="339"/>
      <c r="WJI5" s="339"/>
      <c r="WJJ5" s="339"/>
      <c r="WJK5" s="339"/>
      <c r="WJL5" s="339"/>
      <c r="WJM5" s="339"/>
      <c r="WJN5" s="339"/>
      <c r="WJO5" s="339"/>
      <c r="WJP5" s="339"/>
      <c r="WJQ5" s="339"/>
      <c r="WJR5" s="339"/>
      <c r="WJS5" s="339"/>
      <c r="WJT5" s="339"/>
      <c r="WJU5" s="339"/>
      <c r="WJV5" s="339"/>
      <c r="WJW5" s="339"/>
      <c r="WJX5" s="339"/>
      <c r="WJY5" s="339"/>
      <c r="WJZ5" s="339"/>
      <c r="WKA5" s="339"/>
      <c r="WKB5" s="339"/>
      <c r="WKC5" s="339"/>
      <c r="WKD5" s="339"/>
      <c r="WKE5" s="339"/>
      <c r="WKF5" s="339"/>
      <c r="WKG5" s="339"/>
      <c r="WKH5" s="339"/>
      <c r="WKI5" s="339"/>
      <c r="WKJ5" s="339"/>
      <c r="WKK5" s="339"/>
      <c r="WKL5" s="339"/>
      <c r="WKM5" s="339"/>
      <c r="WKN5" s="339"/>
      <c r="WKO5" s="339"/>
      <c r="WKP5" s="339"/>
      <c r="WKQ5" s="339"/>
      <c r="WKR5" s="339"/>
      <c r="WKS5" s="339"/>
      <c r="WKT5" s="339"/>
      <c r="WKU5" s="339"/>
      <c r="WKV5" s="339"/>
      <c r="WKW5" s="339"/>
      <c r="WKX5" s="339"/>
      <c r="WKY5" s="339"/>
      <c r="WKZ5" s="339"/>
      <c r="WLA5" s="339"/>
      <c r="WLB5" s="339"/>
      <c r="WLC5" s="339"/>
      <c r="WLD5" s="339"/>
      <c r="WLE5" s="339"/>
      <c r="WLF5" s="339"/>
      <c r="WLG5" s="339"/>
      <c r="WLH5" s="339"/>
      <c r="WLI5" s="339"/>
      <c r="WLJ5" s="339"/>
      <c r="WLK5" s="339"/>
      <c r="WLL5" s="339"/>
      <c r="WLM5" s="339"/>
      <c r="WLN5" s="339"/>
      <c r="WLO5" s="339"/>
      <c r="WLP5" s="339"/>
      <c r="WLQ5" s="339"/>
      <c r="WLR5" s="339"/>
      <c r="WLS5" s="339"/>
      <c r="WLT5" s="339"/>
      <c r="WLU5" s="339"/>
      <c r="WLV5" s="339"/>
      <c r="WLW5" s="339"/>
      <c r="WLX5" s="339"/>
      <c r="WLY5" s="339"/>
      <c r="WLZ5" s="339"/>
      <c r="WMA5" s="339"/>
      <c r="WMB5" s="339"/>
      <c r="WMC5" s="339"/>
      <c r="WMD5" s="339"/>
      <c r="WME5" s="339"/>
      <c r="WMF5" s="339"/>
      <c r="WMG5" s="339"/>
      <c r="WMH5" s="339"/>
      <c r="WMI5" s="339"/>
      <c r="WMJ5" s="339"/>
      <c r="WMK5" s="339"/>
      <c r="WML5" s="339"/>
      <c r="WMM5" s="339"/>
      <c r="WMN5" s="339"/>
      <c r="WMO5" s="339"/>
      <c r="WMP5" s="339"/>
      <c r="WMQ5" s="339"/>
      <c r="WMR5" s="339"/>
      <c r="WMS5" s="339"/>
      <c r="WMT5" s="339"/>
      <c r="WMU5" s="339"/>
      <c r="WMV5" s="339"/>
      <c r="WMW5" s="339"/>
      <c r="WMX5" s="339"/>
      <c r="WMY5" s="339"/>
      <c r="WMZ5" s="339"/>
      <c r="WNA5" s="339"/>
      <c r="WNB5" s="339"/>
      <c r="WNC5" s="339"/>
      <c r="WND5" s="339"/>
      <c r="WNE5" s="339"/>
      <c r="WNF5" s="339"/>
      <c r="WNG5" s="339"/>
      <c r="WNH5" s="339"/>
      <c r="WNI5" s="339"/>
      <c r="WNJ5" s="339"/>
      <c r="WNK5" s="339"/>
      <c r="WNL5" s="339"/>
      <c r="WNM5" s="339"/>
      <c r="WNN5" s="339"/>
      <c r="WNO5" s="339"/>
      <c r="WNP5" s="339"/>
      <c r="WNQ5" s="339"/>
      <c r="WNR5" s="339"/>
      <c r="WNS5" s="339"/>
      <c r="WNT5" s="339"/>
      <c r="WNU5" s="339"/>
      <c r="WNV5" s="339"/>
      <c r="WNW5" s="339"/>
      <c r="WNX5" s="339"/>
      <c r="WNY5" s="339"/>
      <c r="WNZ5" s="339"/>
      <c r="WOA5" s="339"/>
      <c r="WOB5" s="339"/>
      <c r="WOC5" s="339"/>
      <c r="WOD5" s="339"/>
      <c r="WOE5" s="339"/>
      <c r="WOF5" s="339"/>
      <c r="WOG5" s="339"/>
      <c r="WOH5" s="339"/>
      <c r="WOI5" s="339"/>
      <c r="WOJ5" s="339"/>
      <c r="WOK5" s="339"/>
      <c r="WOL5" s="339"/>
      <c r="WOM5" s="339"/>
      <c r="WON5" s="339"/>
      <c r="WOO5" s="339"/>
      <c r="WOP5" s="339"/>
      <c r="WOQ5" s="339"/>
      <c r="WOR5" s="339"/>
      <c r="WOS5" s="339"/>
      <c r="WOT5" s="339"/>
      <c r="WOU5" s="339"/>
      <c r="WOV5" s="339"/>
      <c r="WOW5" s="339"/>
      <c r="WOX5" s="339"/>
      <c r="WOY5" s="339"/>
      <c r="WOZ5" s="339"/>
      <c r="WPA5" s="339"/>
      <c r="WPB5" s="339"/>
      <c r="WPC5" s="339"/>
      <c r="WPD5" s="339"/>
      <c r="WPE5" s="339"/>
      <c r="WPF5" s="339"/>
      <c r="WPG5" s="339"/>
      <c r="WPH5" s="339"/>
      <c r="WPI5" s="339"/>
      <c r="WPJ5" s="339"/>
      <c r="WPK5" s="339"/>
      <c r="WPL5" s="339"/>
      <c r="WPM5" s="339"/>
      <c r="WPN5" s="339"/>
      <c r="WPO5" s="339"/>
      <c r="WPP5" s="339"/>
      <c r="WPQ5" s="339"/>
      <c r="WPR5" s="339"/>
      <c r="WPS5" s="339"/>
      <c r="WPT5" s="339"/>
      <c r="WPU5" s="339"/>
      <c r="WPV5" s="339"/>
      <c r="WPW5" s="339"/>
      <c r="WPX5" s="339"/>
      <c r="WPY5" s="339"/>
      <c r="WPZ5" s="339"/>
      <c r="WQA5" s="339"/>
      <c r="WQB5" s="339"/>
      <c r="WQC5" s="339"/>
      <c r="WQD5" s="339"/>
      <c r="WQE5" s="339"/>
      <c r="WQF5" s="339"/>
      <c r="WQG5" s="339"/>
      <c r="WQH5" s="339"/>
      <c r="WQI5" s="339"/>
      <c r="WQJ5" s="339"/>
      <c r="WQK5" s="339"/>
      <c r="WQL5" s="339"/>
      <c r="WQM5" s="339"/>
      <c r="WQN5" s="339"/>
      <c r="WQO5" s="339"/>
      <c r="WQP5" s="339"/>
      <c r="WQQ5" s="339"/>
      <c r="WQR5" s="339"/>
      <c r="WQS5" s="339"/>
      <c r="WQT5" s="339"/>
      <c r="WQU5" s="339"/>
      <c r="WQV5" s="339"/>
      <c r="WQW5" s="339"/>
      <c r="WQX5" s="339"/>
      <c r="WQY5" s="339"/>
      <c r="WQZ5" s="339"/>
      <c r="WRA5" s="339"/>
      <c r="WRB5" s="339"/>
      <c r="WRC5" s="339"/>
      <c r="WRD5" s="339"/>
      <c r="WRE5" s="339"/>
      <c r="WRF5" s="339"/>
      <c r="WRG5" s="339"/>
      <c r="WRH5" s="339"/>
      <c r="WRI5" s="339"/>
      <c r="WRJ5" s="339"/>
      <c r="WRK5" s="339"/>
      <c r="WRL5" s="339"/>
      <c r="WRM5" s="339"/>
      <c r="WRN5" s="339"/>
      <c r="WRO5" s="339"/>
      <c r="WRP5" s="339"/>
      <c r="WRQ5" s="339"/>
      <c r="WRR5" s="339"/>
      <c r="WRS5" s="339"/>
      <c r="WRT5" s="339"/>
      <c r="WRU5" s="339"/>
      <c r="WRV5" s="339"/>
      <c r="WRW5" s="339"/>
      <c r="WRX5" s="339"/>
      <c r="WRY5" s="339"/>
      <c r="WRZ5" s="339"/>
      <c r="WSA5" s="339"/>
      <c r="WSB5" s="339"/>
      <c r="WSC5" s="339"/>
      <c r="WSD5" s="339"/>
      <c r="WSE5" s="339"/>
      <c r="WSF5" s="339"/>
      <c r="WSG5" s="339"/>
      <c r="WSH5" s="339"/>
      <c r="WSI5" s="339"/>
      <c r="WSJ5" s="339"/>
      <c r="WSK5" s="339"/>
      <c r="WSL5" s="339"/>
      <c r="WSM5" s="339"/>
      <c r="WSN5" s="339"/>
      <c r="WSO5" s="339"/>
      <c r="WSP5" s="339"/>
      <c r="WSQ5" s="339"/>
      <c r="WSR5" s="339"/>
      <c r="WSS5" s="339"/>
      <c r="WST5" s="339"/>
      <c r="WSU5" s="339"/>
      <c r="WSV5" s="339"/>
      <c r="WSW5" s="339"/>
      <c r="WSX5" s="339"/>
      <c r="WSY5" s="339"/>
      <c r="WSZ5" s="339"/>
      <c r="WTA5" s="339"/>
      <c r="WTB5" s="339"/>
      <c r="WTC5" s="339"/>
      <c r="WTD5" s="339"/>
      <c r="WTE5" s="339"/>
      <c r="WTF5" s="339"/>
      <c r="WTG5" s="339"/>
      <c r="WTH5" s="339"/>
      <c r="WTI5" s="339"/>
      <c r="WTJ5" s="339"/>
      <c r="WTK5" s="339"/>
      <c r="WTL5" s="339"/>
      <c r="WTM5" s="339"/>
      <c r="WTN5" s="339"/>
      <c r="WTO5" s="339"/>
      <c r="WTP5" s="339"/>
      <c r="WTQ5" s="339"/>
      <c r="WTR5" s="339"/>
      <c r="WTS5" s="339"/>
      <c r="WTT5" s="339"/>
      <c r="WTU5" s="339"/>
      <c r="WTV5" s="339"/>
      <c r="WTW5" s="339"/>
      <c r="WTX5" s="339"/>
      <c r="WTY5" s="339"/>
      <c r="WTZ5" s="339"/>
      <c r="WUA5" s="339"/>
      <c r="WUB5" s="339"/>
      <c r="WUC5" s="339"/>
      <c r="WUD5" s="339"/>
      <c r="WUE5" s="339"/>
      <c r="WUF5" s="339"/>
      <c r="WUG5" s="339"/>
      <c r="WUH5" s="339"/>
      <c r="WUI5" s="339"/>
      <c r="WUJ5" s="339"/>
      <c r="WUK5" s="339"/>
      <c r="WUL5" s="339"/>
      <c r="WUM5" s="339"/>
      <c r="WUN5" s="339"/>
      <c r="WUO5" s="339"/>
      <c r="WUP5" s="339"/>
      <c r="WUQ5" s="339"/>
      <c r="WUR5" s="339"/>
      <c r="WUS5" s="339"/>
      <c r="WUT5" s="339"/>
      <c r="WUU5" s="339"/>
      <c r="WUV5" s="339"/>
      <c r="WUW5" s="339"/>
      <c r="WUX5" s="339"/>
      <c r="WUY5" s="339"/>
      <c r="WUZ5" s="339"/>
      <c r="WVA5" s="339"/>
      <c r="WVB5" s="339"/>
      <c r="WVC5" s="339"/>
      <c r="WVD5" s="339"/>
      <c r="WVE5" s="339"/>
      <c r="WVF5" s="339"/>
      <c r="WVG5" s="339"/>
      <c r="WVH5" s="339"/>
      <c r="WVI5" s="339"/>
      <c r="WVJ5" s="339"/>
      <c r="WVK5" s="339"/>
      <c r="WVL5" s="339"/>
      <c r="WVM5" s="339"/>
      <c r="WVN5" s="339"/>
      <c r="WVO5" s="339"/>
      <c r="WVP5" s="339"/>
      <c r="WVQ5" s="339"/>
      <c r="WVR5" s="339"/>
      <c r="WVS5" s="339"/>
      <c r="WVT5" s="339"/>
      <c r="WVU5" s="339"/>
      <c r="WVV5" s="339"/>
      <c r="WVW5" s="339"/>
      <c r="WVX5" s="339"/>
      <c r="WVY5" s="339"/>
      <c r="WVZ5" s="339"/>
      <c r="WWA5" s="339"/>
      <c r="WWB5" s="339"/>
      <c r="WWC5" s="339"/>
      <c r="WWD5" s="339"/>
      <c r="WWE5" s="339"/>
      <c r="WWF5" s="339"/>
      <c r="WWG5" s="339"/>
      <c r="WWH5" s="339"/>
      <c r="WWI5" s="339"/>
      <c r="WWJ5" s="339"/>
      <c r="WWK5" s="339"/>
      <c r="WWL5" s="339"/>
      <c r="WWM5" s="339"/>
      <c r="WWN5" s="339"/>
      <c r="WWO5" s="339"/>
      <c r="WWP5" s="339"/>
      <c r="WWQ5" s="339"/>
      <c r="WWR5" s="339"/>
      <c r="WWS5" s="339"/>
      <c r="WWT5" s="339"/>
      <c r="WWU5" s="339"/>
      <c r="WWV5" s="339"/>
      <c r="WWW5" s="339"/>
      <c r="WWX5" s="339"/>
      <c r="WWY5" s="339"/>
      <c r="WWZ5" s="339"/>
      <c r="WXA5" s="339"/>
      <c r="WXB5" s="339"/>
      <c r="WXC5" s="339"/>
      <c r="WXD5" s="339"/>
      <c r="WXE5" s="339"/>
      <c r="WXF5" s="339"/>
      <c r="WXG5" s="339"/>
      <c r="WXH5" s="339"/>
      <c r="WXI5" s="339"/>
      <c r="WXJ5" s="339"/>
      <c r="WXK5" s="339"/>
      <c r="WXL5" s="339"/>
      <c r="WXM5" s="339"/>
      <c r="WXN5" s="339"/>
      <c r="WXO5" s="339"/>
      <c r="WXP5" s="339"/>
      <c r="WXQ5" s="339"/>
      <c r="WXR5" s="339"/>
      <c r="WXS5" s="339"/>
      <c r="WXT5" s="339"/>
      <c r="WXU5" s="339"/>
      <c r="WXV5" s="339"/>
      <c r="WXW5" s="339"/>
      <c r="WXX5" s="339"/>
      <c r="WXY5" s="339"/>
      <c r="WXZ5" s="339"/>
      <c r="WYA5" s="339"/>
      <c r="WYB5" s="339"/>
      <c r="WYC5" s="339"/>
      <c r="WYD5" s="339"/>
      <c r="WYE5" s="339"/>
      <c r="WYF5" s="339"/>
      <c r="WYG5" s="339"/>
      <c r="WYH5" s="339"/>
      <c r="WYI5" s="339"/>
      <c r="WYJ5" s="339"/>
      <c r="WYK5" s="339"/>
      <c r="WYL5" s="339"/>
      <c r="WYM5" s="339"/>
      <c r="WYN5" s="339"/>
      <c r="WYO5" s="339"/>
      <c r="WYP5" s="339"/>
      <c r="WYQ5" s="339"/>
      <c r="WYR5" s="339"/>
      <c r="WYS5" s="339"/>
      <c r="WYT5" s="339"/>
      <c r="WYU5" s="339"/>
      <c r="WYV5" s="339"/>
      <c r="WYW5" s="339"/>
      <c r="WYX5" s="339"/>
      <c r="WYY5" s="339"/>
      <c r="WYZ5" s="339"/>
      <c r="WZA5" s="339"/>
      <c r="WZB5" s="339"/>
      <c r="WZC5" s="339"/>
      <c r="WZD5" s="339"/>
      <c r="WZE5" s="339"/>
      <c r="WZF5" s="339"/>
      <c r="WZG5" s="339"/>
      <c r="WZH5" s="339"/>
      <c r="WZI5" s="339"/>
      <c r="WZJ5" s="339"/>
      <c r="WZK5" s="339"/>
      <c r="WZL5" s="339"/>
      <c r="WZM5" s="339"/>
      <c r="WZN5" s="339"/>
      <c r="WZO5" s="339"/>
      <c r="WZP5" s="339"/>
      <c r="WZQ5" s="339"/>
      <c r="WZR5" s="339"/>
      <c r="WZS5" s="339"/>
      <c r="WZT5" s="339"/>
      <c r="WZU5" s="339"/>
      <c r="WZV5" s="339"/>
      <c r="WZW5" s="339"/>
      <c r="WZX5" s="339"/>
      <c r="WZY5" s="339"/>
      <c r="WZZ5" s="339"/>
      <c r="XAA5" s="339"/>
      <c r="XAB5" s="339"/>
      <c r="XAC5" s="339"/>
      <c r="XAD5" s="339"/>
      <c r="XAE5" s="339"/>
      <c r="XAF5" s="339"/>
      <c r="XAG5" s="339"/>
      <c r="XAH5" s="339"/>
      <c r="XAI5" s="339"/>
      <c r="XAJ5" s="339"/>
      <c r="XAK5" s="339"/>
      <c r="XAL5" s="339"/>
      <c r="XAM5" s="339"/>
      <c r="XAN5" s="339"/>
      <c r="XAO5" s="339"/>
      <c r="XAP5" s="339"/>
      <c r="XAQ5" s="339"/>
      <c r="XAR5" s="339"/>
      <c r="XAS5" s="339"/>
      <c r="XAT5" s="339"/>
      <c r="XAU5" s="339"/>
      <c r="XAV5" s="339"/>
      <c r="XAW5" s="339"/>
      <c r="XAX5" s="339"/>
      <c r="XAY5" s="339"/>
      <c r="XAZ5" s="339"/>
      <c r="XBA5" s="339"/>
      <c r="XBB5" s="339"/>
      <c r="XBC5" s="339"/>
      <c r="XBD5" s="339"/>
      <c r="XBE5" s="339"/>
      <c r="XBF5" s="339"/>
      <c r="XBG5" s="339"/>
      <c r="XBH5" s="339"/>
      <c r="XBI5" s="339"/>
      <c r="XBJ5" s="339"/>
      <c r="XBK5" s="339"/>
      <c r="XBL5" s="339"/>
      <c r="XBM5" s="339"/>
      <c r="XBN5" s="339"/>
      <c r="XBO5" s="339"/>
      <c r="XBP5" s="339"/>
      <c r="XBQ5" s="339"/>
      <c r="XBR5" s="339"/>
      <c r="XBS5" s="339"/>
      <c r="XBT5" s="339"/>
      <c r="XBU5" s="339"/>
      <c r="XBV5" s="339"/>
      <c r="XBW5" s="339"/>
      <c r="XBX5" s="339"/>
      <c r="XBY5" s="339"/>
      <c r="XBZ5" s="339"/>
      <c r="XCA5" s="339"/>
      <c r="XCB5" s="339"/>
      <c r="XCC5" s="339"/>
      <c r="XCD5" s="339"/>
      <c r="XCE5" s="339"/>
      <c r="XCF5" s="339"/>
      <c r="XCG5" s="339"/>
      <c r="XCH5" s="339"/>
      <c r="XCI5" s="339"/>
      <c r="XCJ5" s="339"/>
      <c r="XCK5" s="339"/>
      <c r="XCL5" s="339"/>
      <c r="XCM5" s="339"/>
      <c r="XCN5" s="339"/>
      <c r="XCO5" s="339"/>
      <c r="XCP5" s="339"/>
      <c r="XCQ5" s="339"/>
      <c r="XCR5" s="339"/>
      <c r="XCS5" s="339"/>
      <c r="XCT5" s="339"/>
      <c r="XCU5" s="339"/>
      <c r="XCV5" s="339"/>
      <c r="XCW5" s="339"/>
      <c r="XCX5" s="339"/>
      <c r="XCY5" s="339"/>
      <c r="XCZ5" s="339"/>
      <c r="XDA5" s="339"/>
      <c r="XDB5" s="339"/>
      <c r="XDC5" s="339"/>
      <c r="XDD5" s="339"/>
      <c r="XDE5" s="339"/>
      <c r="XDF5" s="339"/>
      <c r="XDG5" s="339"/>
      <c r="XDH5" s="339"/>
      <c r="XDI5" s="339"/>
      <c r="XDJ5" s="339"/>
      <c r="XDK5" s="339"/>
      <c r="XDL5" s="339"/>
      <c r="XDM5" s="339"/>
      <c r="XDN5" s="339"/>
      <c r="XDO5" s="339"/>
      <c r="XDP5" s="339"/>
      <c r="XDQ5" s="339"/>
      <c r="XDR5" s="339"/>
      <c r="XDS5" s="339"/>
      <c r="XDT5" s="339"/>
      <c r="XDU5" s="339"/>
      <c r="XDV5" s="339"/>
      <c r="XDW5" s="339"/>
      <c r="XDX5" s="339"/>
      <c r="XDY5" s="339"/>
      <c r="XDZ5" s="339"/>
      <c r="XEA5" s="339"/>
      <c r="XEB5" s="339"/>
      <c r="XEC5" s="339"/>
      <c r="XED5" s="339"/>
      <c r="XEE5" s="339"/>
      <c r="XEF5" s="339"/>
      <c r="XEG5" s="339"/>
      <c r="XEH5" s="339"/>
      <c r="XEI5" s="339"/>
      <c r="XEJ5" s="339"/>
      <c r="XEK5" s="339"/>
      <c r="XEL5" s="339"/>
      <c r="XEM5" s="339"/>
      <c r="XEN5" s="339"/>
      <c r="XEO5" s="339"/>
      <c r="XEP5" s="339"/>
      <c r="XEQ5" s="339"/>
      <c r="XER5" s="339"/>
      <c r="XES5" s="339"/>
      <c r="XET5" s="339"/>
      <c r="XEU5" s="339"/>
      <c r="XEV5" s="339"/>
      <c r="XEW5" s="339"/>
      <c r="XEX5" s="339"/>
      <c r="XEY5" s="339"/>
      <c r="XEZ5" s="339"/>
      <c r="XFA5" s="339"/>
      <c r="XFB5" s="339"/>
      <c r="XFC5" s="339"/>
    </row>
    <row r="6" spans="1:16383" s="562" customFormat="1" ht="16.8">
      <c r="B6" s="781"/>
      <c r="C6" s="781"/>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row>
    <row r="7" spans="1:16383" s="341" customFormat="1" ht="16.8">
      <c r="B7" s="331" t="s">
        <v>129</v>
      </c>
      <c r="C7" s="331"/>
      <c r="D7" s="340"/>
      <c r="E7" s="340"/>
      <c r="F7" s="340"/>
      <c r="G7" s="340"/>
      <c r="H7" s="340"/>
      <c r="I7" s="340"/>
      <c r="J7" s="340"/>
      <c r="K7" s="340"/>
      <c r="L7" s="340"/>
      <c r="M7" s="340"/>
      <c r="N7" s="340"/>
      <c r="O7" s="340"/>
      <c r="P7" s="340"/>
      <c r="Q7" s="340"/>
      <c r="R7" s="340"/>
      <c r="S7" s="334"/>
      <c r="T7" s="1587" t="s">
        <v>582</v>
      </c>
      <c r="U7" s="1588"/>
      <c r="V7" s="1588"/>
      <c r="W7" s="1588"/>
      <c r="X7" s="1588"/>
      <c r="Y7" s="1588"/>
      <c r="Z7" s="1588"/>
      <c r="AA7" s="1588"/>
      <c r="AB7" s="1573" t="s">
        <v>583</v>
      </c>
      <c r="AC7" s="1574"/>
      <c r="AD7" s="1574"/>
      <c r="AE7" s="1574"/>
      <c r="AF7" s="1575"/>
      <c r="AG7" s="340"/>
      <c r="AH7" s="340"/>
      <c r="AI7" s="340"/>
      <c r="AJ7" s="340"/>
      <c r="AK7" s="340"/>
      <c r="AL7" s="340"/>
      <c r="AM7" s="340"/>
      <c r="AN7" s="340"/>
      <c r="AO7" s="340"/>
      <c r="AP7" s="340"/>
    </row>
    <row r="8" spans="1:16383">
      <c r="B8" s="611"/>
      <c r="C8" s="611"/>
      <c r="D8" s="343"/>
      <c r="E8" s="343"/>
      <c r="T8" s="327" t="str">
        <f>IF(T9&lt;='RFPR cover'!$C$7,"Actuals","Forecast")</f>
        <v>Actuals</v>
      </c>
      <c r="U8" s="328" t="str">
        <f>IF(U9&lt;='RFPR cover'!$C$7,"Actuals","Forecast")</f>
        <v>Actuals</v>
      </c>
      <c r="V8" s="328" t="str">
        <f>IF(V9&lt;='RFPR cover'!$C$7,"Actuals","Forecast")</f>
        <v>Actuals</v>
      </c>
      <c r="W8" s="328" t="str">
        <f>IF(W9&lt;='RFPR cover'!$C$7,"Actuals","Forecast")</f>
        <v>Actuals</v>
      </c>
      <c r="X8" s="328" t="str">
        <f>IF(X9&lt;='RFPR cover'!$C$7,"Actuals","Forecast")</f>
        <v>Actuals</v>
      </c>
      <c r="Y8" s="328" t="str">
        <f>IF(Y9&lt;='RFPR cover'!$C$7,"Actuals","Forecast")</f>
        <v>Actuals</v>
      </c>
      <c r="Z8" s="328" t="str">
        <f>IF(Z9&lt;='RFPR cover'!$C$7,"Actuals","Forecast")</f>
        <v>Actuals</v>
      </c>
      <c r="AA8" s="328" t="str">
        <f>IF(AA9&lt;='RFPR cover'!$C$7,"Actuals","Forecast")</f>
        <v>Actuals</v>
      </c>
      <c r="AB8" s="772" t="str">
        <f>IF(AB9&lt;='RFPR cover'!$C$7,"Actuals","Forecast")</f>
        <v>Forecast</v>
      </c>
      <c r="AC8" s="329" t="str">
        <f>IF(AC9&lt;='RFPR cover'!$C$7,"Actuals","Forecast")</f>
        <v>Forecast</v>
      </c>
      <c r="AD8" s="329" t="str">
        <f>IF(AD9&lt;='RFPR cover'!$C$7,"Actuals","Forecast")</f>
        <v>Forecast</v>
      </c>
      <c r="AE8" s="329" t="str">
        <f>IF(AE9&lt;='RFPR cover'!$C$7,"Actuals","Forecast")</f>
        <v>Forecast</v>
      </c>
      <c r="AF8" s="329" t="str">
        <f>IF(AF9&lt;='RFPR cover'!$C$7,"Actuals","Forecast")</f>
        <v>Forecast</v>
      </c>
      <c r="AH8" s="344"/>
    </row>
    <row r="9" spans="1:16383" s="346" customFormat="1">
      <c r="B9" s="391"/>
      <c r="C9" s="391"/>
      <c r="D9" s="343"/>
      <c r="E9" s="343"/>
      <c r="S9" s="557" t="s">
        <v>284</v>
      </c>
      <c r="T9" s="118">
        <f>'RFPR cover'!$C$13</f>
        <v>2014</v>
      </c>
      <c r="U9" s="119">
        <f>T9+1</f>
        <v>2015</v>
      </c>
      <c r="V9" s="119">
        <f t="shared" ref="V9:AF9" si="0">U9+1</f>
        <v>2016</v>
      </c>
      <c r="W9" s="119">
        <f t="shared" si="0"/>
        <v>2017</v>
      </c>
      <c r="X9" s="119">
        <f t="shared" si="0"/>
        <v>2018</v>
      </c>
      <c r="Y9" s="119">
        <f t="shared" si="0"/>
        <v>2019</v>
      </c>
      <c r="Z9" s="119">
        <f t="shared" si="0"/>
        <v>2020</v>
      </c>
      <c r="AA9" s="765">
        <f t="shared" si="0"/>
        <v>2021</v>
      </c>
      <c r="AB9" s="773">
        <f t="shared" si="0"/>
        <v>2022</v>
      </c>
      <c r="AC9" s="187">
        <f t="shared" si="0"/>
        <v>2023</v>
      </c>
      <c r="AD9" s="187">
        <f t="shared" si="0"/>
        <v>2024</v>
      </c>
      <c r="AE9" s="187">
        <f t="shared" si="0"/>
        <v>2025</v>
      </c>
      <c r="AF9" s="187">
        <f t="shared" si="0"/>
        <v>2026</v>
      </c>
      <c r="AH9" s="390"/>
    </row>
    <row r="10" spans="1:16383">
      <c r="B10" s="391"/>
      <c r="C10" s="391"/>
      <c r="X10" s="344"/>
      <c r="Y10" s="344"/>
      <c r="Z10" s="344"/>
      <c r="AA10" s="344"/>
      <c r="AB10" s="586"/>
      <c r="AC10" s="344"/>
      <c r="AD10" s="344"/>
      <c r="AE10" s="344"/>
      <c r="AF10" s="344"/>
      <c r="AG10" s="346"/>
    </row>
    <row r="11" spans="1:16383">
      <c r="B11" s="612" t="s">
        <v>396</v>
      </c>
      <c r="C11" s="612"/>
      <c r="D11" s="373" t="s">
        <v>397</v>
      </c>
      <c r="E11" s="373"/>
      <c r="F11" s="374"/>
      <c r="G11" s="374"/>
      <c r="H11" s="374"/>
      <c r="I11" s="374"/>
      <c r="J11" s="374"/>
      <c r="K11" s="374"/>
      <c r="L11" s="374"/>
      <c r="M11" s="374"/>
      <c r="N11" s="374"/>
      <c r="O11" s="374"/>
      <c r="P11" s="374"/>
      <c r="Q11" s="374"/>
      <c r="R11" s="374"/>
      <c r="S11" s="374"/>
      <c r="T11" s="375"/>
      <c r="U11" s="375"/>
      <c r="V11" s="375"/>
      <c r="W11" s="375"/>
      <c r="X11" s="375"/>
      <c r="Y11" s="375"/>
      <c r="Z11" s="375"/>
      <c r="AA11" s="375"/>
      <c r="AB11" s="774"/>
      <c r="AC11" s="375"/>
      <c r="AD11" s="375"/>
      <c r="AE11" s="375"/>
      <c r="AF11" s="375"/>
      <c r="AG11" s="346"/>
    </row>
    <row r="12" spans="1:16383" s="350" customFormat="1" outlineLevel="1">
      <c r="B12" s="391"/>
      <c r="C12" s="391"/>
      <c r="D12" s="349"/>
      <c r="E12" s="349"/>
      <c r="F12" s="376"/>
      <c r="G12" s="376"/>
      <c r="H12" s="376"/>
      <c r="I12" s="376"/>
      <c r="J12" s="377"/>
      <c r="K12" s="377"/>
      <c r="L12" s="377"/>
      <c r="M12" s="377"/>
      <c r="N12" s="377"/>
      <c r="O12" s="377"/>
      <c r="P12" s="377"/>
      <c r="Q12" s="377"/>
      <c r="R12" s="377"/>
      <c r="S12" s="377"/>
      <c r="T12" s="633" t="s">
        <v>290</v>
      </c>
      <c r="U12" s="634" t="s">
        <v>290</v>
      </c>
      <c r="V12" s="634" t="s">
        <v>290</v>
      </c>
      <c r="W12" s="634" t="s">
        <v>290</v>
      </c>
      <c r="X12" s="634" t="s">
        <v>290</v>
      </c>
      <c r="Y12" s="634" t="s">
        <v>290</v>
      </c>
      <c r="Z12" s="634" t="s">
        <v>290</v>
      </c>
      <c r="AA12" s="766" t="s">
        <v>290</v>
      </c>
      <c r="AB12" s="775" t="s">
        <v>290</v>
      </c>
      <c r="AC12" s="634" t="s">
        <v>290</v>
      </c>
      <c r="AD12" s="634" t="s">
        <v>290</v>
      </c>
      <c r="AE12" s="634" t="s">
        <v>290</v>
      </c>
      <c r="AF12" s="635" t="s">
        <v>290</v>
      </c>
      <c r="AG12" s="344"/>
      <c r="AH12" s="349"/>
    </row>
    <row r="13" spans="1:16383" s="346" customFormat="1" outlineLevel="1">
      <c r="B13" s="455"/>
      <c r="C13" s="455"/>
      <c r="D13" s="377"/>
      <c r="E13" s="377"/>
      <c r="F13" s="377" t="s">
        <v>398</v>
      </c>
      <c r="G13" s="377"/>
      <c r="H13" s="377"/>
      <c r="I13" s="377"/>
      <c r="J13" s="349"/>
      <c r="K13" s="349"/>
      <c r="L13" s="349"/>
      <c r="M13" s="349"/>
      <c r="N13" s="349"/>
      <c r="O13" s="349"/>
      <c r="P13" s="349"/>
      <c r="Q13" s="349"/>
      <c r="R13" s="349"/>
      <c r="S13" s="349"/>
      <c r="T13" s="1406">
        <v>0</v>
      </c>
      <c r="U13" s="1406">
        <v>0</v>
      </c>
      <c r="V13" s="1406">
        <v>0</v>
      </c>
      <c r="W13" s="1406">
        <v>0</v>
      </c>
      <c r="X13" s="1406">
        <v>0</v>
      </c>
      <c r="Y13" s="1406">
        <v>0</v>
      </c>
      <c r="Z13" s="1406">
        <v>0</v>
      </c>
      <c r="AA13" s="1406">
        <v>0</v>
      </c>
      <c r="AB13" s="1406">
        <v>0</v>
      </c>
      <c r="AC13" s="1406">
        <v>0</v>
      </c>
      <c r="AD13" s="1406">
        <v>0</v>
      </c>
      <c r="AE13" s="1406">
        <v>0</v>
      </c>
      <c r="AF13" s="1406">
        <v>0</v>
      </c>
      <c r="AG13" s="344"/>
      <c r="AH13" s="377"/>
    </row>
    <row r="14" spans="1:16383" s="346" customFormat="1" outlineLevel="1">
      <c r="B14" s="455"/>
      <c r="C14" s="455"/>
      <c r="D14" s="377"/>
      <c r="E14" s="377"/>
      <c r="F14" s="377" t="s">
        <v>399</v>
      </c>
      <c r="G14" s="377"/>
      <c r="H14" s="377"/>
      <c r="I14" s="377"/>
      <c r="J14" s="377"/>
      <c r="K14" s="377"/>
      <c r="L14" s="377"/>
      <c r="M14" s="377"/>
      <c r="N14" s="377"/>
      <c r="O14" s="377"/>
      <c r="P14" s="377"/>
      <c r="Q14" s="377"/>
      <c r="R14" s="377"/>
      <c r="S14" s="377"/>
      <c r="T14" s="1406">
        <v>0</v>
      </c>
      <c r="U14" s="1406">
        <v>0</v>
      </c>
      <c r="V14" s="1406">
        <v>0</v>
      </c>
      <c r="W14" s="1406">
        <v>0</v>
      </c>
      <c r="X14" s="1406">
        <v>0</v>
      </c>
      <c r="Y14" s="1406">
        <v>0</v>
      </c>
      <c r="Z14" s="1406">
        <v>0</v>
      </c>
      <c r="AA14" s="1406">
        <v>0</v>
      </c>
      <c r="AB14" s="1406">
        <v>0</v>
      </c>
      <c r="AC14" s="1406">
        <v>0</v>
      </c>
      <c r="AD14" s="1406">
        <v>0</v>
      </c>
      <c r="AE14" s="1406">
        <v>0</v>
      </c>
      <c r="AF14" s="1406">
        <v>0</v>
      </c>
      <c r="AG14" s="344"/>
      <c r="AH14" s="377"/>
    </row>
    <row r="15" spans="1:16383" s="346" customFormat="1" outlineLevel="1">
      <c r="B15" s="455"/>
      <c r="C15" s="455"/>
      <c r="D15" s="377"/>
      <c r="E15" s="377"/>
      <c r="F15" s="377" t="s">
        <v>400</v>
      </c>
      <c r="G15" s="377"/>
      <c r="H15" s="377"/>
      <c r="I15" s="377"/>
      <c r="J15" s="377"/>
      <c r="K15" s="377"/>
      <c r="L15" s="377"/>
      <c r="M15" s="377"/>
      <c r="N15" s="377"/>
      <c r="O15" s="377"/>
      <c r="P15" s="377"/>
      <c r="Q15" s="377"/>
      <c r="R15" s="377"/>
      <c r="S15" s="377"/>
      <c r="T15" s="1406">
        <v>0</v>
      </c>
      <c r="U15" s="1406">
        <v>-3</v>
      </c>
      <c r="V15" s="1406">
        <v>-2</v>
      </c>
      <c r="W15" s="1406">
        <v>-17</v>
      </c>
      <c r="X15" s="1406">
        <v>-11</v>
      </c>
      <c r="Y15" s="1406">
        <v>-17</v>
      </c>
      <c r="Z15" s="1406">
        <v>0</v>
      </c>
      <c r="AA15" s="1406">
        <v>0</v>
      </c>
      <c r="AB15" s="1406">
        <v>0</v>
      </c>
      <c r="AC15" s="1406">
        <v>0</v>
      </c>
      <c r="AD15" s="1406">
        <v>0</v>
      </c>
      <c r="AE15" s="1406">
        <v>0</v>
      </c>
      <c r="AF15" s="1406">
        <v>0</v>
      </c>
      <c r="AG15" s="344"/>
      <c r="AH15" s="377"/>
    </row>
    <row r="16" spans="1:16383" s="346" customFormat="1" outlineLevel="1">
      <c r="B16" s="455"/>
      <c r="C16" s="455"/>
      <c r="D16" s="377"/>
      <c r="E16" s="377"/>
      <c r="F16" s="377" t="s">
        <v>401</v>
      </c>
      <c r="G16" s="377"/>
      <c r="H16" s="377"/>
      <c r="I16" s="377"/>
      <c r="J16" s="377"/>
      <c r="K16" s="377"/>
      <c r="L16" s="377"/>
      <c r="M16" s="377"/>
      <c r="N16" s="377"/>
      <c r="O16" s="377"/>
      <c r="P16" s="377"/>
      <c r="Q16" s="377"/>
      <c r="R16" s="377"/>
      <c r="S16" s="377"/>
      <c r="T16" s="1406">
        <v>6</v>
      </c>
      <c r="U16" s="1406">
        <v>0</v>
      </c>
      <c r="V16" s="1406">
        <v>0</v>
      </c>
      <c r="W16" s="1406">
        <v>0</v>
      </c>
      <c r="X16" s="1406">
        <v>0</v>
      </c>
      <c r="Y16" s="1406">
        <v>0</v>
      </c>
      <c r="Z16" s="1406">
        <v>15.970218409999999</v>
      </c>
      <c r="AA16" s="1406">
        <v>4.5021481000000003</v>
      </c>
      <c r="AB16" s="1406">
        <v>0</v>
      </c>
      <c r="AC16" s="1406">
        <v>0</v>
      </c>
      <c r="AD16" s="1406">
        <v>0</v>
      </c>
      <c r="AE16" s="1406">
        <v>0</v>
      </c>
      <c r="AF16" s="1406">
        <v>0</v>
      </c>
      <c r="AG16" s="344"/>
      <c r="AH16" s="377"/>
    </row>
    <row r="17" spans="2:34" s="346" customFormat="1" outlineLevel="1">
      <c r="B17" s="455"/>
      <c r="C17" s="455"/>
      <c r="D17" s="377"/>
      <c r="E17" s="377"/>
      <c r="F17" s="377" t="s">
        <v>402</v>
      </c>
      <c r="G17" s="377"/>
      <c r="H17" s="377"/>
      <c r="I17" s="377"/>
      <c r="J17" s="377"/>
      <c r="K17" s="377"/>
      <c r="L17" s="377"/>
      <c r="M17" s="377"/>
      <c r="N17" s="377"/>
      <c r="O17" s="377"/>
      <c r="Q17" s="377"/>
      <c r="R17" s="377"/>
      <c r="S17" s="377"/>
      <c r="T17" s="1406">
        <v>0</v>
      </c>
      <c r="U17" s="1406">
        <v>0</v>
      </c>
      <c r="V17" s="1406">
        <v>0</v>
      </c>
      <c r="W17" s="1406">
        <v>0</v>
      </c>
      <c r="X17" s="1406">
        <v>0</v>
      </c>
      <c r="Y17" s="1406">
        <v>0</v>
      </c>
      <c r="Z17" s="1406">
        <v>0</v>
      </c>
      <c r="AA17" s="1406">
        <v>0</v>
      </c>
      <c r="AB17" s="1406">
        <v>0</v>
      </c>
      <c r="AC17" s="1406">
        <v>0</v>
      </c>
      <c r="AD17" s="1406">
        <v>0</v>
      </c>
      <c r="AE17" s="1406">
        <v>0</v>
      </c>
      <c r="AF17" s="1406">
        <v>0</v>
      </c>
      <c r="AG17" s="344"/>
      <c r="AH17" s="377"/>
    </row>
    <row r="18" spans="2:34" s="346" customFormat="1" outlineLevel="1">
      <c r="B18" s="455"/>
      <c r="C18" s="455"/>
      <c r="D18" s="377"/>
      <c r="E18" s="377"/>
      <c r="F18" s="344" t="s">
        <v>1115</v>
      </c>
      <c r="G18" s="377"/>
      <c r="H18" s="377"/>
      <c r="I18" s="377"/>
      <c r="J18" s="377"/>
      <c r="K18" s="377"/>
      <c r="L18" s="377"/>
      <c r="M18" s="377"/>
      <c r="N18" s="377"/>
      <c r="O18" s="377"/>
      <c r="Q18" s="377"/>
      <c r="R18" s="377"/>
      <c r="S18" s="377"/>
      <c r="T18" s="1406">
        <v>-34</v>
      </c>
      <c r="U18" s="1406">
        <v>-34</v>
      </c>
      <c r="V18" s="1406">
        <v>0</v>
      </c>
      <c r="W18" s="1406">
        <v>0</v>
      </c>
      <c r="X18" s="1406">
        <v>0</v>
      </c>
      <c r="Y18" s="1406">
        <v>0</v>
      </c>
      <c r="Z18" s="1406">
        <v>0</v>
      </c>
      <c r="AA18" s="1406">
        <v>0</v>
      </c>
      <c r="AB18" s="1406">
        <v>0</v>
      </c>
      <c r="AC18" s="1406">
        <v>0</v>
      </c>
      <c r="AD18" s="1406">
        <v>0</v>
      </c>
      <c r="AE18" s="1406">
        <v>0</v>
      </c>
      <c r="AF18" s="1406">
        <v>0</v>
      </c>
      <c r="AG18" s="344"/>
      <c r="AH18" s="377"/>
    </row>
    <row r="19" spans="2:34" s="346" customFormat="1" outlineLevel="1">
      <c r="B19" s="455"/>
      <c r="C19" s="455"/>
      <c r="D19" s="377"/>
      <c r="E19" s="377"/>
      <c r="F19" s="377" t="s">
        <v>838</v>
      </c>
      <c r="G19" s="377"/>
      <c r="H19" s="377"/>
      <c r="I19" s="377"/>
      <c r="J19" s="377"/>
      <c r="K19" s="377"/>
      <c r="L19" s="377"/>
      <c r="M19" s="377"/>
      <c r="N19" s="377"/>
      <c r="O19" s="377"/>
      <c r="Q19" s="377"/>
      <c r="R19" s="377"/>
      <c r="S19" s="377"/>
      <c r="T19" s="1406">
        <v>-289</v>
      </c>
      <c r="U19" s="1406">
        <v>-443</v>
      </c>
      <c r="V19" s="1406">
        <v>-425</v>
      </c>
      <c r="W19" s="1406">
        <v>-349</v>
      </c>
      <c r="X19" s="1406">
        <v>-223</v>
      </c>
      <c r="Y19" s="1406">
        <v>-267</v>
      </c>
      <c r="Z19" s="1406">
        <v>-198</v>
      </c>
      <c r="AA19" s="1406">
        <v>-267</v>
      </c>
      <c r="AB19" s="1406">
        <v>0</v>
      </c>
      <c r="AC19" s="1406">
        <v>0</v>
      </c>
      <c r="AD19" s="1406">
        <v>0</v>
      </c>
      <c r="AE19" s="1406">
        <v>0</v>
      </c>
      <c r="AF19" s="1406">
        <v>0</v>
      </c>
      <c r="AG19" s="344"/>
      <c r="AH19" s="377"/>
    </row>
    <row r="20" spans="2:34" s="346" customFormat="1" ht="12.75" customHeight="1" outlineLevel="1">
      <c r="B20" s="455"/>
      <c r="C20" s="455"/>
      <c r="D20" s="377"/>
      <c r="E20" s="377"/>
      <c r="F20" s="44" t="s">
        <v>403</v>
      </c>
      <c r="G20" s="378"/>
      <c r="H20" s="379"/>
      <c r="I20" s="379"/>
      <c r="J20" s="379"/>
      <c r="K20" s="379"/>
      <c r="L20" s="379"/>
      <c r="M20" s="379"/>
      <c r="N20" s="379"/>
      <c r="O20" s="379"/>
      <c r="Q20" s="379"/>
      <c r="R20" s="379"/>
      <c r="S20" s="379"/>
      <c r="T20" s="1406">
        <v>0</v>
      </c>
      <c r="U20" s="1406">
        <v>0</v>
      </c>
      <c r="V20" s="1406">
        <v>0</v>
      </c>
      <c r="W20" s="1406">
        <v>0</v>
      </c>
      <c r="X20" s="1406">
        <v>0</v>
      </c>
      <c r="Y20" s="1406">
        <v>0</v>
      </c>
      <c r="Z20" s="1406">
        <v>0</v>
      </c>
      <c r="AA20" s="1406">
        <v>0</v>
      </c>
      <c r="AB20" s="1406">
        <v>0</v>
      </c>
      <c r="AC20" s="1406">
        <v>0</v>
      </c>
      <c r="AD20" s="1406">
        <v>0</v>
      </c>
      <c r="AE20" s="1406">
        <v>0</v>
      </c>
      <c r="AF20" s="1406">
        <v>0</v>
      </c>
      <c r="AG20" s="344"/>
      <c r="AH20" s="377"/>
    </row>
    <row r="21" spans="2:34" s="346" customFormat="1">
      <c r="B21" s="391"/>
      <c r="C21" s="391"/>
      <c r="F21" s="377"/>
      <c r="G21" s="377"/>
      <c r="H21" s="377"/>
      <c r="I21" s="377"/>
      <c r="J21" s="377"/>
      <c r="K21" s="377"/>
      <c r="L21" s="377"/>
      <c r="M21" s="377"/>
      <c r="N21" s="377"/>
      <c r="O21" s="377"/>
      <c r="Q21" s="377"/>
      <c r="R21" s="377"/>
      <c r="S21" s="380" t="s">
        <v>404</v>
      </c>
      <c r="T21" s="1417">
        <f>SUM(T13:T20)</f>
        <v>-317</v>
      </c>
      <c r="U21" s="1417">
        <f t="shared" ref="U21:AF21" si="1">SUM(U13:U20)</f>
        <v>-480</v>
      </c>
      <c r="V21" s="1417">
        <f t="shared" si="1"/>
        <v>-427</v>
      </c>
      <c r="W21" s="1417">
        <f t="shared" si="1"/>
        <v>-366</v>
      </c>
      <c r="X21" s="1417">
        <f t="shared" si="1"/>
        <v>-234</v>
      </c>
      <c r="Y21" s="1417">
        <f t="shared" si="1"/>
        <v>-284</v>
      </c>
      <c r="Z21" s="1417">
        <f t="shared" si="1"/>
        <v>-182.02978159</v>
      </c>
      <c r="AA21" s="1417">
        <f t="shared" si="1"/>
        <v>-262.4978519</v>
      </c>
      <c r="AB21" s="1417">
        <f t="shared" si="1"/>
        <v>0</v>
      </c>
      <c r="AC21" s="1417">
        <f t="shared" si="1"/>
        <v>0</v>
      </c>
      <c r="AD21" s="1417">
        <f t="shared" si="1"/>
        <v>0</v>
      </c>
      <c r="AE21" s="1417">
        <f t="shared" si="1"/>
        <v>0</v>
      </c>
      <c r="AF21" s="1417">
        <f t="shared" si="1"/>
        <v>0</v>
      </c>
      <c r="AH21" s="1506"/>
    </row>
    <row r="22" spans="2:34" s="346" customFormat="1">
      <c r="B22" s="612" t="s">
        <v>285</v>
      </c>
      <c r="C22" s="612"/>
      <c r="D22" s="373" t="s">
        <v>405</v>
      </c>
      <c r="E22" s="373"/>
      <c r="F22" s="373"/>
      <c r="G22" s="373"/>
      <c r="H22" s="373"/>
      <c r="I22" s="373"/>
      <c r="J22" s="377"/>
      <c r="K22" s="377"/>
      <c r="L22" s="377"/>
      <c r="M22" s="377"/>
      <c r="N22" s="377"/>
      <c r="O22" s="377"/>
      <c r="P22" s="377"/>
      <c r="Q22" s="377"/>
      <c r="R22" s="377"/>
      <c r="S22" s="344"/>
      <c r="T22" s="350"/>
      <c r="U22" s="350"/>
      <c r="V22" s="350"/>
      <c r="W22" s="350"/>
      <c r="X22" s="350"/>
      <c r="Y22" s="350"/>
      <c r="Z22" s="350"/>
      <c r="AA22" s="350"/>
      <c r="AB22" s="593"/>
      <c r="AC22" s="350"/>
      <c r="AD22" s="350"/>
      <c r="AE22" s="350"/>
      <c r="AF22" s="350"/>
      <c r="AH22" s="377"/>
    </row>
    <row r="23" spans="2:34" s="346" customFormat="1" outlineLevel="1">
      <c r="B23" s="612"/>
      <c r="C23" s="612"/>
      <c r="D23" s="377"/>
      <c r="E23" s="377"/>
      <c r="F23" s="373" t="s">
        <v>287</v>
      </c>
      <c r="G23" s="373"/>
      <c r="H23" s="373"/>
      <c r="I23" s="373"/>
      <c r="J23" s="377"/>
      <c r="K23" s="377"/>
      <c r="L23" s="377"/>
      <c r="M23" s="377"/>
      <c r="N23" s="377"/>
      <c r="O23" s="377"/>
      <c r="P23" s="377"/>
      <c r="Q23" s="377"/>
      <c r="R23" s="377"/>
      <c r="S23" s="344"/>
      <c r="T23" s="350"/>
      <c r="U23" s="350"/>
      <c r="V23" s="350"/>
      <c r="W23" s="350"/>
      <c r="X23" s="350"/>
      <c r="Y23" s="350"/>
      <c r="Z23" s="350"/>
      <c r="AA23" s="350"/>
      <c r="AB23" s="593"/>
      <c r="AC23" s="350"/>
      <c r="AD23" s="350"/>
      <c r="AE23" s="350"/>
      <c r="AF23" s="350"/>
      <c r="AH23" s="377"/>
    </row>
    <row r="24" spans="2:34" s="1106" customFormat="1" ht="54.75" customHeight="1" outlineLevel="1">
      <c r="B24" s="1110"/>
      <c r="C24" s="1217" t="s">
        <v>757</v>
      </c>
      <c r="D24" s="659" t="s">
        <v>406</v>
      </c>
      <c r="E24" s="659" t="s">
        <v>407</v>
      </c>
      <c r="F24" s="659" t="s">
        <v>336</v>
      </c>
      <c r="G24" s="659" t="s">
        <v>408</v>
      </c>
      <c r="H24" s="682" t="s">
        <v>409</v>
      </c>
      <c r="I24" s="682" t="s">
        <v>410</v>
      </c>
      <c r="J24" s="682" t="s">
        <v>411</v>
      </c>
      <c r="K24" s="682" t="s">
        <v>412</v>
      </c>
      <c r="L24" s="682" t="s">
        <v>413</v>
      </c>
      <c r="M24" s="682" t="s">
        <v>414</v>
      </c>
      <c r="N24" s="682" t="s">
        <v>754</v>
      </c>
      <c r="O24" s="682" t="s">
        <v>755</v>
      </c>
      <c r="P24" s="661" t="s">
        <v>415</v>
      </c>
      <c r="Q24" s="682" t="s">
        <v>694</v>
      </c>
      <c r="R24" s="682" t="s">
        <v>699</v>
      </c>
      <c r="S24" s="682" t="s">
        <v>695</v>
      </c>
      <c r="T24" s="1107"/>
      <c r="U24" s="1107"/>
      <c r="V24" s="1107"/>
      <c r="W24" s="1107"/>
      <c r="X24" s="1107"/>
      <c r="Y24" s="1107"/>
      <c r="Z24" s="1107"/>
      <c r="AA24" s="1107"/>
      <c r="AB24" s="1108"/>
      <c r="AC24" s="1107"/>
      <c r="AD24" s="1107"/>
      <c r="AE24" s="1107"/>
      <c r="AF24" s="1107"/>
      <c r="AH24" s="1518"/>
    </row>
    <row r="25" spans="2:34" outlineLevel="1">
      <c r="B25" s="1104" t="s">
        <v>289</v>
      </c>
      <c r="C25" s="1218"/>
      <c r="D25" s="1111" t="s">
        <v>416</v>
      </c>
      <c r="E25" s="1111" t="s">
        <v>416</v>
      </c>
      <c r="F25" s="1105"/>
      <c r="G25" s="1112"/>
      <c r="H25" s="1112"/>
      <c r="I25" s="1113"/>
      <c r="J25" s="1111" t="s">
        <v>7</v>
      </c>
      <c r="K25" s="1114" t="s">
        <v>417</v>
      </c>
      <c r="L25" s="1114" t="s">
        <v>290</v>
      </c>
      <c r="M25" s="1114" t="s">
        <v>290</v>
      </c>
      <c r="N25" s="1114" t="s">
        <v>7</v>
      </c>
      <c r="O25" s="1114" t="s">
        <v>756</v>
      </c>
      <c r="P25" s="1115"/>
      <c r="Q25" s="1114"/>
      <c r="R25" s="1114" t="s">
        <v>290</v>
      </c>
      <c r="S25" s="1114"/>
      <c r="T25" s="1401" t="s">
        <v>290</v>
      </c>
      <c r="U25" s="1402" t="s">
        <v>290</v>
      </c>
      <c r="V25" s="1402" t="s">
        <v>290</v>
      </c>
      <c r="W25" s="1402" t="s">
        <v>290</v>
      </c>
      <c r="X25" s="1402" t="s">
        <v>290</v>
      </c>
      <c r="Y25" s="1402" t="s">
        <v>290</v>
      </c>
      <c r="Z25" s="1402" t="s">
        <v>290</v>
      </c>
      <c r="AA25" s="1403" t="s">
        <v>290</v>
      </c>
      <c r="AB25" s="1404" t="s">
        <v>290</v>
      </c>
      <c r="AC25" s="1402" t="s">
        <v>290</v>
      </c>
      <c r="AD25" s="1402" t="s">
        <v>290</v>
      </c>
      <c r="AE25" s="1402" t="s">
        <v>290</v>
      </c>
      <c r="AF25" s="1405" t="s">
        <v>290</v>
      </c>
    </row>
    <row r="26" spans="2:34" outlineLevel="1">
      <c r="B26" s="615" t="s">
        <v>291</v>
      </c>
      <c r="C26" s="616" t="s">
        <v>1165</v>
      </c>
      <c r="D26" s="616">
        <v>41172</v>
      </c>
      <c r="E26" s="616">
        <v>42998</v>
      </c>
      <c r="F26" s="617" t="s">
        <v>1166</v>
      </c>
      <c r="G26" s="618" t="s">
        <v>421</v>
      </c>
      <c r="H26" s="868" t="s">
        <v>680</v>
      </c>
      <c r="I26" s="618" t="s">
        <v>669</v>
      </c>
      <c r="J26" s="622">
        <v>2.7300000000000001E-2</v>
      </c>
      <c r="K26" s="620" t="s">
        <v>678</v>
      </c>
      <c r="L26" s="621">
        <v>480.21485251000001</v>
      </c>
      <c r="M26" s="621">
        <v>0</v>
      </c>
      <c r="N26" s="1399">
        <v>100</v>
      </c>
      <c r="O26" s="622" t="s">
        <v>1288</v>
      </c>
      <c r="P26" s="624"/>
      <c r="Q26" s="1400">
        <v>0</v>
      </c>
      <c r="R26" s="621">
        <v>480.21485251000001</v>
      </c>
      <c r="S26" s="1400">
        <v>2.73</v>
      </c>
      <c r="T26" s="1406">
        <v>0</v>
      </c>
      <c r="U26" s="1406">
        <v>0</v>
      </c>
      <c r="V26" s="1406">
        <v>0</v>
      </c>
      <c r="W26" s="1406">
        <v>0</v>
      </c>
      <c r="X26" s="1406">
        <v>0</v>
      </c>
      <c r="Y26" s="1406">
        <v>0</v>
      </c>
      <c r="Z26" s="1406">
        <v>0</v>
      </c>
      <c r="AA26" s="1406">
        <v>0</v>
      </c>
      <c r="AB26" s="1406">
        <v>0</v>
      </c>
      <c r="AC26" s="1406">
        <v>0</v>
      </c>
      <c r="AD26" s="1406">
        <v>0</v>
      </c>
      <c r="AE26" s="1406">
        <v>0</v>
      </c>
      <c r="AF26" s="1406">
        <v>0</v>
      </c>
      <c r="AH26" s="1506"/>
    </row>
    <row r="27" spans="2:34" outlineLevel="1">
      <c r="B27" s="615" t="s">
        <v>292</v>
      </c>
      <c r="C27" s="616" t="s">
        <v>1167</v>
      </c>
      <c r="D27" s="616">
        <v>41239</v>
      </c>
      <c r="E27" s="616">
        <v>43795</v>
      </c>
      <c r="F27" s="617" t="s">
        <v>1168</v>
      </c>
      <c r="G27" s="618" t="s">
        <v>421</v>
      </c>
      <c r="H27" s="1370" t="s">
        <v>680</v>
      </c>
      <c r="I27" s="1370" t="s">
        <v>669</v>
      </c>
      <c r="J27" s="622">
        <v>2.9000000000000001E-2</v>
      </c>
      <c r="K27" s="620" t="s">
        <v>678</v>
      </c>
      <c r="L27" s="621">
        <v>251.57232704999998</v>
      </c>
      <c r="M27" s="621">
        <v>0</v>
      </c>
      <c r="N27" s="1399">
        <v>100</v>
      </c>
      <c r="O27" s="622" t="s">
        <v>1289</v>
      </c>
      <c r="P27" s="624"/>
      <c r="Q27" s="1400">
        <v>0</v>
      </c>
      <c r="R27" s="621">
        <v>251.57232704999998</v>
      </c>
      <c r="S27" s="1400">
        <v>2.9</v>
      </c>
      <c r="T27" s="1406">
        <v>0</v>
      </c>
      <c r="U27" s="1406">
        <v>0</v>
      </c>
      <c r="V27" s="1406">
        <v>0</v>
      </c>
      <c r="W27" s="1406">
        <v>0</v>
      </c>
      <c r="X27" s="1406">
        <v>223</v>
      </c>
      <c r="Y27" s="1406">
        <v>231</v>
      </c>
      <c r="Z27" s="1406">
        <v>0</v>
      </c>
      <c r="AA27" s="1406">
        <v>0</v>
      </c>
      <c r="AB27" s="1406">
        <v>0</v>
      </c>
      <c r="AC27" s="1406">
        <v>0</v>
      </c>
      <c r="AD27" s="1406">
        <v>0</v>
      </c>
      <c r="AE27" s="1406">
        <v>0</v>
      </c>
      <c r="AF27" s="1406">
        <v>0</v>
      </c>
      <c r="AH27" s="1506"/>
    </row>
    <row r="28" spans="2:34" outlineLevel="1">
      <c r="B28" s="615" t="s">
        <v>293</v>
      </c>
      <c r="C28" s="616" t="s">
        <v>1169</v>
      </c>
      <c r="D28" s="616">
        <v>41299</v>
      </c>
      <c r="E28" s="616">
        <v>43125</v>
      </c>
      <c r="F28" s="617" t="s">
        <v>1170</v>
      </c>
      <c r="G28" s="1370" t="s">
        <v>420</v>
      </c>
      <c r="H28" s="1370" t="s">
        <v>680</v>
      </c>
      <c r="I28" s="1370" t="s">
        <v>670</v>
      </c>
      <c r="J28" s="622">
        <v>8.6E-3</v>
      </c>
      <c r="K28" s="620" t="s">
        <v>678</v>
      </c>
      <c r="L28" s="621">
        <v>136.1104077</v>
      </c>
      <c r="M28" s="621">
        <v>0</v>
      </c>
      <c r="N28" s="1399">
        <v>100</v>
      </c>
      <c r="O28" s="622" t="s">
        <v>1290</v>
      </c>
      <c r="P28" s="624"/>
      <c r="Q28" s="1400">
        <v>0</v>
      </c>
      <c r="R28" s="621">
        <v>136.1104077</v>
      </c>
      <c r="S28" s="1400" t="s">
        <v>1291</v>
      </c>
      <c r="T28" s="1406">
        <v>0</v>
      </c>
      <c r="U28" s="1406">
        <v>0</v>
      </c>
      <c r="V28" s="1406">
        <v>0</v>
      </c>
      <c r="W28" s="1406">
        <v>0</v>
      </c>
      <c r="X28" s="1406">
        <v>0</v>
      </c>
      <c r="Y28" s="1406">
        <v>0</v>
      </c>
      <c r="Z28" s="1406">
        <v>0</v>
      </c>
      <c r="AA28" s="1406">
        <v>0</v>
      </c>
      <c r="AB28" s="1406">
        <v>0</v>
      </c>
      <c r="AC28" s="1406">
        <v>0</v>
      </c>
      <c r="AD28" s="1406">
        <v>0</v>
      </c>
      <c r="AE28" s="1406">
        <v>0</v>
      </c>
      <c r="AF28" s="1406">
        <v>0</v>
      </c>
      <c r="AH28" s="1506"/>
    </row>
    <row r="29" spans="2:34" outlineLevel="1">
      <c r="B29" s="615" t="s">
        <v>294</v>
      </c>
      <c r="C29" s="616" t="s">
        <v>1171</v>
      </c>
      <c r="D29" s="616">
        <v>39856</v>
      </c>
      <c r="E29" s="616">
        <v>43508</v>
      </c>
      <c r="F29" s="617" t="s">
        <v>1172</v>
      </c>
      <c r="G29" s="1370" t="s">
        <v>420</v>
      </c>
      <c r="H29" s="1370" t="s">
        <v>680</v>
      </c>
      <c r="I29" s="1370" t="s">
        <v>474</v>
      </c>
      <c r="J29" s="622">
        <v>2.7221413E-2</v>
      </c>
      <c r="K29" s="620" t="s">
        <v>675</v>
      </c>
      <c r="L29" s="621">
        <v>104.27961603</v>
      </c>
      <c r="M29" s="621">
        <v>0</v>
      </c>
      <c r="N29" s="1399">
        <v>100</v>
      </c>
      <c r="O29" s="622" t="s">
        <v>1292</v>
      </c>
      <c r="P29" s="624"/>
      <c r="Q29" s="1400">
        <v>0</v>
      </c>
      <c r="R29" s="621">
        <v>104.27961603</v>
      </c>
      <c r="S29" s="1400">
        <v>3.92</v>
      </c>
      <c r="T29" s="1406">
        <v>0</v>
      </c>
      <c r="U29" s="1406">
        <v>0</v>
      </c>
      <c r="V29" s="1406">
        <v>0</v>
      </c>
      <c r="W29" s="1406">
        <v>0</v>
      </c>
      <c r="X29" s="1406">
        <v>88.1</v>
      </c>
      <c r="Y29" s="1406">
        <v>0</v>
      </c>
      <c r="Z29" s="1406">
        <v>0</v>
      </c>
      <c r="AA29" s="1406">
        <v>0</v>
      </c>
      <c r="AB29" s="1406">
        <v>0</v>
      </c>
      <c r="AC29" s="1406">
        <v>0</v>
      </c>
      <c r="AD29" s="1406">
        <v>0</v>
      </c>
      <c r="AE29" s="1406">
        <v>0</v>
      </c>
      <c r="AF29" s="1406">
        <v>0</v>
      </c>
      <c r="AH29" s="1506"/>
    </row>
    <row r="30" spans="2:34" outlineLevel="1">
      <c r="B30" s="615" t="s">
        <v>295</v>
      </c>
      <c r="C30" s="616" t="s">
        <v>1173</v>
      </c>
      <c r="D30" s="616">
        <v>41179</v>
      </c>
      <c r="E30" s="616">
        <v>48484</v>
      </c>
      <c r="F30" s="617" t="s">
        <v>1174</v>
      </c>
      <c r="G30" s="1370" t="s">
        <v>421</v>
      </c>
      <c r="H30" s="1370" t="s">
        <v>680</v>
      </c>
      <c r="I30" s="1370" t="s">
        <v>669</v>
      </c>
      <c r="J30" s="622">
        <v>3.3500000000000002E-2</v>
      </c>
      <c r="K30" s="620" t="s">
        <v>675</v>
      </c>
      <c r="L30" s="621">
        <v>80.45</v>
      </c>
      <c r="M30" s="621">
        <v>0</v>
      </c>
      <c r="N30" s="1399">
        <v>100</v>
      </c>
      <c r="O30" s="622" t="s">
        <v>1293</v>
      </c>
      <c r="P30" s="624"/>
      <c r="Q30" s="1400">
        <v>0</v>
      </c>
      <c r="R30" s="621">
        <v>80.45</v>
      </c>
      <c r="S30" s="1400">
        <v>3.35</v>
      </c>
      <c r="T30" s="1406">
        <v>0</v>
      </c>
      <c r="U30" s="1406">
        <v>0</v>
      </c>
      <c r="V30" s="1406">
        <v>0</v>
      </c>
      <c r="W30" s="1406">
        <v>0</v>
      </c>
      <c r="X30" s="1406">
        <v>97.4</v>
      </c>
      <c r="Y30" s="1406">
        <v>97.7</v>
      </c>
      <c r="Z30" s="1406">
        <v>103</v>
      </c>
      <c r="AA30" s="1406">
        <v>97</v>
      </c>
      <c r="AB30" s="1406">
        <v>97</v>
      </c>
      <c r="AC30" s="1406">
        <v>97</v>
      </c>
      <c r="AD30" s="1406">
        <v>97</v>
      </c>
      <c r="AE30" s="1406">
        <v>97</v>
      </c>
      <c r="AF30" s="1406">
        <v>97</v>
      </c>
      <c r="AH30" s="1506"/>
    </row>
    <row r="31" spans="2:34" outlineLevel="1">
      <c r="B31" s="615" t="s">
        <v>296</v>
      </c>
      <c r="C31" s="616" t="s">
        <v>1175</v>
      </c>
      <c r="D31" s="616">
        <v>41304</v>
      </c>
      <c r="E31" s="616">
        <v>49339</v>
      </c>
      <c r="F31" s="617" t="s">
        <v>1176</v>
      </c>
      <c r="G31" s="1370" t="s">
        <v>421</v>
      </c>
      <c r="H31" s="1370" t="s">
        <v>680</v>
      </c>
      <c r="I31" s="1370" t="s">
        <v>669</v>
      </c>
      <c r="J31" s="622">
        <v>3.2099999999999997E-2</v>
      </c>
      <c r="K31" s="620" t="s">
        <v>675</v>
      </c>
      <c r="L31" s="621">
        <v>84</v>
      </c>
      <c r="M31" s="621">
        <v>0</v>
      </c>
      <c r="N31" s="1399">
        <v>100</v>
      </c>
      <c r="O31" s="622" t="s">
        <v>1294</v>
      </c>
      <c r="P31" s="624"/>
      <c r="Q31" s="1400">
        <v>0</v>
      </c>
      <c r="R31" s="621">
        <v>84</v>
      </c>
      <c r="S31" s="1400">
        <v>3.21</v>
      </c>
      <c r="T31" s="1406">
        <v>0</v>
      </c>
      <c r="U31" s="1406">
        <v>0</v>
      </c>
      <c r="V31" s="1406">
        <v>0</v>
      </c>
      <c r="W31" s="1406">
        <v>0</v>
      </c>
      <c r="X31" s="1406">
        <v>95</v>
      </c>
      <c r="Y31" s="1406">
        <v>95.8</v>
      </c>
      <c r="Z31" s="1406">
        <v>102.2</v>
      </c>
      <c r="AA31" s="1406">
        <v>96.1</v>
      </c>
      <c r="AB31" s="1406">
        <v>96.1</v>
      </c>
      <c r="AC31" s="1406">
        <v>96.1</v>
      </c>
      <c r="AD31" s="1406">
        <v>96.1</v>
      </c>
      <c r="AE31" s="1406">
        <v>96.1</v>
      </c>
      <c r="AF31" s="1406">
        <v>96.1</v>
      </c>
      <c r="AH31" s="1506"/>
    </row>
    <row r="32" spans="2:34" outlineLevel="1">
      <c r="B32" s="615" t="s">
        <v>297</v>
      </c>
      <c r="C32" s="616" t="s">
        <v>1177</v>
      </c>
      <c r="D32" s="616">
        <v>36193</v>
      </c>
      <c r="E32" s="616">
        <v>45324</v>
      </c>
      <c r="F32" s="617" t="s">
        <v>1178</v>
      </c>
      <c r="G32" s="1370" t="s">
        <v>421</v>
      </c>
      <c r="H32" s="1370" t="s">
        <v>680</v>
      </c>
      <c r="I32" s="1370" t="s">
        <v>669</v>
      </c>
      <c r="J32" s="622">
        <v>5.8749999999999997E-2</v>
      </c>
      <c r="K32" s="620" t="s">
        <v>674</v>
      </c>
      <c r="L32" s="621">
        <v>444.5</v>
      </c>
      <c r="M32" s="621">
        <v>0</v>
      </c>
      <c r="N32" s="1399">
        <v>0</v>
      </c>
      <c r="O32" s="622" t="s">
        <v>1295</v>
      </c>
      <c r="P32" s="624"/>
      <c r="Q32" s="1400">
        <v>0</v>
      </c>
      <c r="R32" s="621">
        <v>444.5</v>
      </c>
      <c r="S32" s="1400">
        <v>5.93</v>
      </c>
      <c r="T32" s="1406">
        <v>0</v>
      </c>
      <c r="U32" s="1406">
        <v>0</v>
      </c>
      <c r="V32" s="1406">
        <v>0</v>
      </c>
      <c r="W32" s="1406">
        <v>0</v>
      </c>
      <c r="X32" s="1406">
        <v>170.6</v>
      </c>
      <c r="Y32" s="1406">
        <v>168.1</v>
      </c>
      <c r="Z32" s="1406">
        <v>166.3</v>
      </c>
      <c r="AA32" s="1406">
        <v>159.30000000000001</v>
      </c>
      <c r="AB32" s="1406">
        <v>159.30000000000001</v>
      </c>
      <c r="AC32" s="1406">
        <v>159.30000000000001</v>
      </c>
      <c r="AD32" s="1406">
        <v>0</v>
      </c>
      <c r="AE32" s="1406">
        <v>0</v>
      </c>
      <c r="AF32" s="1406">
        <v>0</v>
      </c>
      <c r="AH32" s="1506"/>
    </row>
    <row r="33" spans="2:34" outlineLevel="1">
      <c r="B33" s="615" t="s">
        <v>298</v>
      </c>
      <c r="C33" s="616" t="s">
        <v>1179</v>
      </c>
      <c r="D33" s="616">
        <v>37099</v>
      </c>
      <c r="E33" s="616">
        <v>46961</v>
      </c>
      <c r="F33" s="617" t="s">
        <v>1180</v>
      </c>
      <c r="G33" s="1370" t="s">
        <v>421</v>
      </c>
      <c r="H33" s="1370" t="s">
        <v>680</v>
      </c>
      <c r="I33" s="1370" t="s">
        <v>669</v>
      </c>
      <c r="J33" s="622">
        <v>6.5000000000000002E-2</v>
      </c>
      <c r="K33" s="620" t="s">
        <v>674</v>
      </c>
      <c r="L33" s="621">
        <v>297.81900000000002</v>
      </c>
      <c r="M33" s="621">
        <v>0</v>
      </c>
      <c r="N33" s="1399">
        <v>0</v>
      </c>
      <c r="O33" s="622" t="s">
        <v>1295</v>
      </c>
      <c r="P33" s="624"/>
      <c r="Q33" s="1400">
        <v>0</v>
      </c>
      <c r="R33" s="621">
        <v>297.81900000000002</v>
      </c>
      <c r="S33" s="1400">
        <v>6.5</v>
      </c>
      <c r="T33" s="1406">
        <v>0</v>
      </c>
      <c r="U33" s="1406">
        <v>0</v>
      </c>
      <c r="V33" s="1406">
        <v>0</v>
      </c>
      <c r="W33" s="1406">
        <v>0</v>
      </c>
      <c r="X33" s="1406">
        <v>68.599999999999994</v>
      </c>
      <c r="Y33" s="1406">
        <v>68.3</v>
      </c>
      <c r="Z33" s="1406">
        <v>69.7</v>
      </c>
      <c r="AA33" s="1406">
        <v>63.6</v>
      </c>
      <c r="AB33" s="1406">
        <v>63.6</v>
      </c>
      <c r="AC33" s="1406">
        <v>63.6</v>
      </c>
      <c r="AD33" s="1406">
        <v>63.6</v>
      </c>
      <c r="AE33" s="1406">
        <v>63.6</v>
      </c>
      <c r="AF33" s="1406">
        <v>63.6</v>
      </c>
      <c r="AH33" s="1506"/>
    </row>
    <row r="34" spans="2:34" outlineLevel="1">
      <c r="B34" s="615" t="s">
        <v>299</v>
      </c>
      <c r="C34" s="616" t="s">
        <v>1181</v>
      </c>
      <c r="D34" s="616">
        <v>38412</v>
      </c>
      <c r="E34" s="616">
        <v>49369</v>
      </c>
      <c r="F34" s="617" t="s">
        <v>1182</v>
      </c>
      <c r="G34" s="1370" t="s">
        <v>421</v>
      </c>
      <c r="H34" s="1370" t="s">
        <v>680</v>
      </c>
      <c r="I34" s="1370" t="s">
        <v>669</v>
      </c>
      <c r="J34" s="622">
        <v>0.05</v>
      </c>
      <c r="K34" s="620" t="s">
        <v>674</v>
      </c>
      <c r="L34" s="621">
        <v>75</v>
      </c>
      <c r="M34" s="621">
        <v>0</v>
      </c>
      <c r="N34" s="1399">
        <v>0</v>
      </c>
      <c r="O34" s="622" t="s">
        <v>1295</v>
      </c>
      <c r="P34" s="624"/>
      <c r="Q34" s="1400">
        <v>0</v>
      </c>
      <c r="R34" s="621">
        <v>75</v>
      </c>
      <c r="S34" s="1400">
        <v>5.0999999999999996</v>
      </c>
      <c r="T34" s="1406">
        <v>0</v>
      </c>
      <c r="U34" s="1406">
        <v>0</v>
      </c>
      <c r="V34" s="1406">
        <v>0</v>
      </c>
      <c r="W34" s="1406">
        <v>0</v>
      </c>
      <c r="X34" s="1406">
        <v>34.9</v>
      </c>
      <c r="Y34" s="1406">
        <v>35.200000000000003</v>
      </c>
      <c r="Z34" s="1406">
        <v>36.4</v>
      </c>
      <c r="AA34" s="1406">
        <v>33.700000000000003</v>
      </c>
      <c r="AB34" s="1406">
        <v>33.700000000000003</v>
      </c>
      <c r="AC34" s="1406">
        <v>33.700000000000003</v>
      </c>
      <c r="AD34" s="1406">
        <v>33.700000000000003</v>
      </c>
      <c r="AE34" s="1406">
        <v>33.700000000000003</v>
      </c>
      <c r="AF34" s="1406">
        <v>33.700000000000003</v>
      </c>
      <c r="AH34" s="1506"/>
    </row>
    <row r="35" spans="2:34" outlineLevel="1">
      <c r="B35" s="615" t="s">
        <v>925</v>
      </c>
      <c r="C35" s="616" t="s">
        <v>1183</v>
      </c>
      <c r="D35" s="616">
        <v>39826</v>
      </c>
      <c r="E35" s="616">
        <v>47861</v>
      </c>
      <c r="F35" s="617" t="s">
        <v>1184</v>
      </c>
      <c r="G35" s="1370" t="s">
        <v>421</v>
      </c>
      <c r="H35" s="1370" t="s">
        <v>680</v>
      </c>
      <c r="I35" s="1370" t="s">
        <v>669</v>
      </c>
      <c r="J35" s="622">
        <v>7.3749999999999996E-2</v>
      </c>
      <c r="K35" s="620" t="s">
        <v>674</v>
      </c>
      <c r="L35" s="621">
        <v>350</v>
      </c>
      <c r="M35" s="621">
        <v>0</v>
      </c>
      <c r="N35" s="1399">
        <v>0</v>
      </c>
      <c r="O35" s="622" t="s">
        <v>1295</v>
      </c>
      <c r="P35" s="624"/>
      <c r="Q35" s="1400">
        <v>0</v>
      </c>
      <c r="R35" s="621">
        <v>350</v>
      </c>
      <c r="S35" s="1400">
        <v>7.5</v>
      </c>
      <c r="T35" s="1406">
        <v>0</v>
      </c>
      <c r="U35" s="1406">
        <v>0</v>
      </c>
      <c r="V35" s="1406">
        <v>0</v>
      </c>
      <c r="W35" s="1406">
        <v>0</v>
      </c>
      <c r="X35" s="1406">
        <v>93.4</v>
      </c>
      <c r="Y35" s="1406">
        <v>92.8</v>
      </c>
      <c r="Z35" s="1406">
        <v>92.2</v>
      </c>
      <c r="AA35" s="1406">
        <v>91.4</v>
      </c>
      <c r="AB35" s="1406">
        <v>91.4</v>
      </c>
      <c r="AC35" s="1406">
        <v>91.4</v>
      </c>
      <c r="AD35" s="1406">
        <v>91.4</v>
      </c>
      <c r="AE35" s="1406">
        <v>91.4</v>
      </c>
      <c r="AF35" s="1406">
        <v>91.4</v>
      </c>
      <c r="AH35" s="1506"/>
    </row>
    <row r="36" spans="2:34" outlineLevel="1">
      <c r="B36" s="615" t="s">
        <v>926</v>
      </c>
      <c r="C36" s="616" t="s">
        <v>1185</v>
      </c>
      <c r="D36" s="616">
        <v>41068</v>
      </c>
      <c r="E36" s="616">
        <v>46546</v>
      </c>
      <c r="F36" s="617" t="s">
        <v>1186</v>
      </c>
      <c r="G36" s="1370" t="s">
        <v>421</v>
      </c>
      <c r="H36" s="1370" t="s">
        <v>680</v>
      </c>
      <c r="I36" s="1370" t="s">
        <v>669</v>
      </c>
      <c r="J36" s="622">
        <v>0.04</v>
      </c>
      <c r="K36" s="620" t="s">
        <v>674</v>
      </c>
      <c r="L36" s="621">
        <v>400</v>
      </c>
      <c r="M36" s="621">
        <v>0</v>
      </c>
      <c r="N36" s="1399">
        <v>0</v>
      </c>
      <c r="O36" s="622" t="s">
        <v>1295</v>
      </c>
      <c r="P36" s="624"/>
      <c r="Q36" s="1400">
        <v>0</v>
      </c>
      <c r="R36" s="621">
        <v>400</v>
      </c>
      <c r="S36" s="1400">
        <v>4.05</v>
      </c>
      <c r="T36" s="1406">
        <v>0</v>
      </c>
      <c r="U36" s="1406">
        <v>0</v>
      </c>
      <c r="V36" s="1406">
        <v>0</v>
      </c>
      <c r="W36" s="1406">
        <v>0</v>
      </c>
      <c r="X36" s="1406">
        <v>136.5</v>
      </c>
      <c r="Y36" s="1406">
        <v>137.4</v>
      </c>
      <c r="Z36" s="1406">
        <v>139.19999999999999</v>
      </c>
      <c r="AA36" s="1406">
        <v>133.80000000000001</v>
      </c>
      <c r="AB36" s="1406">
        <v>133.80000000000001</v>
      </c>
      <c r="AC36" s="1406">
        <v>133.80000000000001</v>
      </c>
      <c r="AD36" s="1406">
        <v>133.80000000000001</v>
      </c>
      <c r="AE36" s="1406">
        <v>133.80000000000001</v>
      </c>
      <c r="AF36" s="1406">
        <v>133.80000000000001</v>
      </c>
      <c r="AH36" s="1506"/>
    </row>
    <row r="37" spans="2:34" outlineLevel="1">
      <c r="B37" s="615" t="s">
        <v>927</v>
      </c>
      <c r="C37" s="616" t="s">
        <v>1185</v>
      </c>
      <c r="D37" s="616">
        <v>41068</v>
      </c>
      <c r="E37" s="616">
        <v>46546</v>
      </c>
      <c r="F37" s="617" t="s">
        <v>1187</v>
      </c>
      <c r="G37" s="1370" t="s">
        <v>421</v>
      </c>
      <c r="H37" s="1370" t="s">
        <v>680</v>
      </c>
      <c r="I37" s="1370" t="s">
        <v>669</v>
      </c>
      <c r="J37" s="622">
        <v>0.04</v>
      </c>
      <c r="K37" s="620" t="s">
        <v>674</v>
      </c>
      <c r="L37" s="621">
        <v>75</v>
      </c>
      <c r="M37" s="621">
        <v>0</v>
      </c>
      <c r="N37" s="1399">
        <v>0</v>
      </c>
      <c r="O37" s="622" t="s">
        <v>1295</v>
      </c>
      <c r="P37" s="624"/>
      <c r="Q37" s="1400">
        <v>0</v>
      </c>
      <c r="R37" s="621">
        <v>75</v>
      </c>
      <c r="S37" s="1400">
        <v>3.76</v>
      </c>
      <c r="T37" s="1406">
        <v>0</v>
      </c>
      <c r="U37" s="1406">
        <v>0</v>
      </c>
      <c r="V37" s="1406">
        <v>0</v>
      </c>
      <c r="W37" s="1406">
        <v>0</v>
      </c>
      <c r="X37" s="1406">
        <v>81.900000000000006</v>
      </c>
      <c r="Y37" s="1406">
        <v>81.900000000000006</v>
      </c>
      <c r="Z37" s="1406">
        <v>82.4</v>
      </c>
      <c r="AA37" s="1406">
        <v>79.400000000000006</v>
      </c>
      <c r="AB37" s="1406">
        <v>79.400000000000006</v>
      </c>
      <c r="AC37" s="1406">
        <v>79.400000000000006</v>
      </c>
      <c r="AD37" s="1406">
        <v>79.400000000000006</v>
      </c>
      <c r="AE37" s="1406">
        <v>79.400000000000006</v>
      </c>
      <c r="AF37" s="1406">
        <v>79.400000000000006</v>
      </c>
      <c r="AH37" s="1506"/>
    </row>
    <row r="38" spans="2:34" outlineLevel="1">
      <c r="B38" s="615" t="s">
        <v>928</v>
      </c>
      <c r="C38" s="616" t="s">
        <v>1185</v>
      </c>
      <c r="D38" s="616">
        <v>41068</v>
      </c>
      <c r="E38" s="616">
        <v>46546</v>
      </c>
      <c r="F38" s="617" t="s">
        <v>1188</v>
      </c>
      <c r="G38" s="1370" t="s">
        <v>421</v>
      </c>
      <c r="H38" s="1370" t="s">
        <v>680</v>
      </c>
      <c r="I38" s="1370" t="s">
        <v>669</v>
      </c>
      <c r="J38" s="622">
        <v>0.04</v>
      </c>
      <c r="K38" s="620" t="s">
        <v>674</v>
      </c>
      <c r="L38" s="621">
        <v>50</v>
      </c>
      <c r="M38" s="621">
        <v>0</v>
      </c>
      <c r="N38" s="1399">
        <v>0</v>
      </c>
      <c r="O38" s="622" t="s">
        <v>1295</v>
      </c>
      <c r="P38" s="624"/>
      <c r="Q38" s="1400">
        <v>0</v>
      </c>
      <c r="R38" s="621">
        <v>50</v>
      </c>
      <c r="S38" s="1400">
        <v>3.54</v>
      </c>
      <c r="T38" s="1406">
        <v>0</v>
      </c>
      <c r="U38" s="1406">
        <v>0</v>
      </c>
      <c r="V38" s="1406">
        <v>0</v>
      </c>
      <c r="W38" s="1406">
        <v>0</v>
      </c>
      <c r="X38" s="1406">
        <v>55.2</v>
      </c>
      <c r="Y38" s="1406">
        <v>55.1</v>
      </c>
      <c r="Z38" s="1406">
        <v>55.4</v>
      </c>
      <c r="AA38" s="1406">
        <v>53.7</v>
      </c>
      <c r="AB38" s="1406">
        <v>53.7</v>
      </c>
      <c r="AC38" s="1406">
        <v>53.7</v>
      </c>
      <c r="AD38" s="1406">
        <v>53.7</v>
      </c>
      <c r="AE38" s="1406">
        <v>53.7</v>
      </c>
      <c r="AF38" s="1406">
        <v>53.7</v>
      </c>
      <c r="AH38" s="1506"/>
    </row>
    <row r="39" spans="2:34" outlineLevel="1">
      <c r="B39" s="615" t="s">
        <v>929</v>
      </c>
      <c r="C39" s="616" t="s">
        <v>1189</v>
      </c>
      <c r="D39" s="616">
        <v>40809</v>
      </c>
      <c r="E39" s="616">
        <v>46288</v>
      </c>
      <c r="F39" s="617" t="s">
        <v>1190</v>
      </c>
      <c r="G39" s="1370" t="s">
        <v>421</v>
      </c>
      <c r="H39" s="1370" t="s">
        <v>680</v>
      </c>
      <c r="I39" s="1370" t="s">
        <v>669</v>
      </c>
      <c r="J39" s="622">
        <v>3.3000000000000002E-2</v>
      </c>
      <c r="K39" s="620" t="s">
        <v>677</v>
      </c>
      <c r="L39" s="621">
        <v>20.324525770000001</v>
      </c>
      <c r="M39" s="621">
        <v>0</v>
      </c>
      <c r="N39" s="1399">
        <v>100</v>
      </c>
      <c r="O39" s="622" t="s">
        <v>1296</v>
      </c>
      <c r="P39" s="624"/>
      <c r="Q39" s="1400">
        <v>0</v>
      </c>
      <c r="R39" s="621">
        <v>20.324525770000001</v>
      </c>
      <c r="S39" s="1400">
        <v>3.3</v>
      </c>
      <c r="T39" s="1406">
        <v>0</v>
      </c>
      <c r="U39" s="1406">
        <v>0</v>
      </c>
      <c r="V39" s="1406">
        <v>0</v>
      </c>
      <c r="W39" s="1406">
        <v>0</v>
      </c>
      <c r="X39" s="1406">
        <v>23.7</v>
      </c>
      <c r="Y39" s="1406">
        <v>26.3</v>
      </c>
      <c r="Z39" s="1406">
        <v>29.2</v>
      </c>
      <c r="AA39" s="1406">
        <v>25.9</v>
      </c>
      <c r="AB39" s="1406">
        <v>25.9</v>
      </c>
      <c r="AC39" s="1406">
        <v>25.9</v>
      </c>
      <c r="AD39" s="1406">
        <v>25.9</v>
      </c>
      <c r="AE39" s="1406">
        <v>25.9</v>
      </c>
      <c r="AF39" s="1406">
        <v>25.9</v>
      </c>
      <c r="AH39" s="1506"/>
    </row>
    <row r="40" spans="2:34" outlineLevel="1">
      <c r="B40" s="615" t="s">
        <v>930</v>
      </c>
      <c r="C40" s="616" t="s">
        <v>1191</v>
      </c>
      <c r="D40" s="616">
        <v>41256</v>
      </c>
      <c r="E40" s="616">
        <v>46734</v>
      </c>
      <c r="F40" s="617" t="s">
        <v>1192</v>
      </c>
      <c r="G40" s="1370" t="s">
        <v>421</v>
      </c>
      <c r="H40" s="1370" t="s">
        <v>680</v>
      </c>
      <c r="I40" s="1370" t="s">
        <v>669</v>
      </c>
      <c r="J40" s="622">
        <v>3.1E-2</v>
      </c>
      <c r="K40" s="620" t="s">
        <v>677</v>
      </c>
      <c r="L40" s="621">
        <v>24.047448559999999</v>
      </c>
      <c r="M40" s="621">
        <v>0</v>
      </c>
      <c r="N40" s="1399">
        <v>100</v>
      </c>
      <c r="O40" s="622" t="s">
        <v>1297</v>
      </c>
      <c r="P40" s="624"/>
      <c r="Q40" s="1400">
        <v>0</v>
      </c>
      <c r="R40" s="621">
        <v>24.047448559999999</v>
      </c>
      <c r="S40" s="1400">
        <v>3.1</v>
      </c>
      <c r="T40" s="1406">
        <v>0</v>
      </c>
      <c r="U40" s="1406">
        <v>0</v>
      </c>
      <c r="V40" s="1406">
        <v>0</v>
      </c>
      <c r="W40" s="1406">
        <v>0</v>
      </c>
      <c r="X40" s="1406">
        <v>27.8</v>
      </c>
      <c r="Y40" s="1406">
        <v>30.9</v>
      </c>
      <c r="Z40" s="1406">
        <v>34.799999999999997</v>
      </c>
      <c r="AA40" s="1406">
        <v>30.5</v>
      </c>
      <c r="AB40" s="1406">
        <v>30.5</v>
      </c>
      <c r="AC40" s="1406">
        <v>30.5</v>
      </c>
      <c r="AD40" s="1406">
        <v>30.5</v>
      </c>
      <c r="AE40" s="1406">
        <v>30.5</v>
      </c>
      <c r="AF40" s="1406">
        <v>30.5</v>
      </c>
      <c r="AH40" s="1506"/>
    </row>
    <row r="41" spans="2:34" outlineLevel="1">
      <c r="B41" s="615" t="s">
        <v>931</v>
      </c>
      <c r="C41" s="616" t="s">
        <v>1193</v>
      </c>
      <c r="D41" s="616">
        <v>41312</v>
      </c>
      <c r="E41" s="616">
        <v>46790</v>
      </c>
      <c r="F41" s="617" t="s">
        <v>1194</v>
      </c>
      <c r="G41" s="1370" t="s">
        <v>421</v>
      </c>
      <c r="H41" s="1370" t="s">
        <v>680</v>
      </c>
      <c r="I41" s="1370" t="s">
        <v>669</v>
      </c>
      <c r="J41" s="622">
        <v>3.2500000000000001E-2</v>
      </c>
      <c r="K41" s="620" t="s">
        <v>677</v>
      </c>
      <c r="L41" s="621">
        <v>24.608398350000002</v>
      </c>
      <c r="M41" s="621">
        <v>0</v>
      </c>
      <c r="N41" s="1399">
        <v>100</v>
      </c>
      <c r="O41" s="622" t="s">
        <v>1298</v>
      </c>
      <c r="P41" s="624"/>
      <c r="Q41" s="1400">
        <v>0</v>
      </c>
      <c r="R41" s="621">
        <v>24.608398350000002</v>
      </c>
      <c r="S41" s="1400">
        <v>3.25</v>
      </c>
      <c r="T41" s="1406">
        <v>0</v>
      </c>
      <c r="U41" s="1406">
        <v>0</v>
      </c>
      <c r="V41" s="1406">
        <v>0</v>
      </c>
      <c r="W41" s="1406">
        <v>0</v>
      </c>
      <c r="X41" s="1406">
        <v>28.4</v>
      </c>
      <c r="Y41" s="1406">
        <v>31.4</v>
      </c>
      <c r="Z41" s="1406">
        <v>35.4</v>
      </c>
      <c r="AA41" s="1406">
        <v>30.8</v>
      </c>
      <c r="AB41" s="1406">
        <v>30.8</v>
      </c>
      <c r="AC41" s="1406">
        <v>30.8</v>
      </c>
      <c r="AD41" s="1406">
        <v>30.8</v>
      </c>
      <c r="AE41" s="1406">
        <v>30.8</v>
      </c>
      <c r="AF41" s="1406">
        <v>30.8</v>
      </c>
      <c r="AH41" s="1506"/>
    </row>
    <row r="42" spans="2:34" outlineLevel="1">
      <c r="B42" s="615" t="s">
        <v>932</v>
      </c>
      <c r="C42" s="616" t="s">
        <v>1195</v>
      </c>
      <c r="D42" s="616">
        <v>41303</v>
      </c>
      <c r="E42" s="616">
        <v>45686</v>
      </c>
      <c r="F42" s="617" t="s">
        <v>1196</v>
      </c>
      <c r="G42" s="1370" t="s">
        <v>421</v>
      </c>
      <c r="H42" s="1370" t="s">
        <v>680</v>
      </c>
      <c r="I42" s="1370" t="s">
        <v>669</v>
      </c>
      <c r="J42" s="622">
        <v>4.3499999999999997E-2</v>
      </c>
      <c r="K42" s="620" t="s">
        <v>1120</v>
      </c>
      <c r="L42" s="621">
        <v>134.71308099999999</v>
      </c>
      <c r="M42" s="621">
        <v>0</v>
      </c>
      <c r="N42" s="1399">
        <v>100</v>
      </c>
      <c r="O42" s="622" t="s">
        <v>1299</v>
      </c>
      <c r="P42" s="624"/>
      <c r="Q42" s="1400">
        <v>0</v>
      </c>
      <c r="R42" s="621">
        <v>134.71308099999999</v>
      </c>
      <c r="S42" s="1400">
        <v>4.3499999999999996</v>
      </c>
      <c r="T42" s="1406">
        <v>0</v>
      </c>
      <c r="U42" s="1406">
        <v>0</v>
      </c>
      <c r="V42" s="1406">
        <v>0</v>
      </c>
      <c r="W42" s="1406">
        <v>0</v>
      </c>
      <c r="X42" s="1406">
        <v>112.3</v>
      </c>
      <c r="Y42" s="1406">
        <v>109.8</v>
      </c>
      <c r="Z42" s="1406">
        <v>95.9</v>
      </c>
      <c r="AA42" s="1406">
        <v>103.1</v>
      </c>
      <c r="AB42" s="1406">
        <v>103.1</v>
      </c>
      <c r="AC42" s="1406">
        <v>103.1</v>
      </c>
      <c r="AD42" s="1406">
        <v>103.1</v>
      </c>
      <c r="AE42" s="1406">
        <v>0</v>
      </c>
      <c r="AF42" s="1406">
        <v>0</v>
      </c>
      <c r="AH42" s="1506"/>
    </row>
    <row r="43" spans="2:34" outlineLevel="1">
      <c r="B43" s="615" t="s">
        <v>933</v>
      </c>
      <c r="C43" s="616" t="s">
        <v>1197</v>
      </c>
      <c r="D43" s="616">
        <v>37099</v>
      </c>
      <c r="E43" s="616">
        <v>47691</v>
      </c>
      <c r="F43" s="617" t="s">
        <v>1198</v>
      </c>
      <c r="G43" s="1370" t="s">
        <v>418</v>
      </c>
      <c r="H43" s="1370" t="s">
        <v>680</v>
      </c>
      <c r="I43" s="1370" t="s">
        <v>419</v>
      </c>
      <c r="J43" s="622">
        <v>3.5889999999999998E-2</v>
      </c>
      <c r="K43" s="620" t="s">
        <v>674</v>
      </c>
      <c r="L43" s="621">
        <v>40</v>
      </c>
      <c r="M43" s="621">
        <v>0</v>
      </c>
      <c r="N43" s="1399">
        <v>0</v>
      </c>
      <c r="O43" s="622" t="s">
        <v>1295</v>
      </c>
      <c r="P43" s="624"/>
      <c r="Q43" s="1400">
        <v>172.1</v>
      </c>
      <c r="R43" s="621">
        <v>40</v>
      </c>
      <c r="S43" s="1400">
        <v>3.59</v>
      </c>
      <c r="T43" s="1406">
        <v>0</v>
      </c>
      <c r="U43" s="1406">
        <v>0</v>
      </c>
      <c r="V43" s="1406">
        <v>0</v>
      </c>
      <c r="W43" s="1406">
        <v>0</v>
      </c>
      <c r="X43" s="1406">
        <v>112.7</v>
      </c>
      <c r="Y43" s="1406">
        <v>116.3</v>
      </c>
      <c r="Z43" s="1406">
        <v>119.4</v>
      </c>
      <c r="AA43" s="1406">
        <v>120.5</v>
      </c>
      <c r="AB43" s="1406">
        <v>124.23549999999999</v>
      </c>
      <c r="AC43" s="1406">
        <v>127.96256499999998</v>
      </c>
      <c r="AD43" s="1406">
        <v>130.52181629999998</v>
      </c>
      <c r="AE43" s="1406">
        <v>133.132252626</v>
      </c>
      <c r="AF43" s="1406">
        <v>135.79489767851999</v>
      </c>
      <c r="AH43" s="1506"/>
    </row>
    <row r="44" spans="2:34" outlineLevel="1">
      <c r="B44" s="615" t="s">
        <v>934</v>
      </c>
      <c r="C44" s="616" t="s">
        <v>1197</v>
      </c>
      <c r="D44" s="616">
        <v>37283</v>
      </c>
      <c r="E44" s="616">
        <v>47691</v>
      </c>
      <c r="F44" s="617" t="s">
        <v>1199</v>
      </c>
      <c r="G44" s="1370" t="s">
        <v>418</v>
      </c>
      <c r="H44" s="1370" t="s">
        <v>680</v>
      </c>
      <c r="I44" s="1370" t="s">
        <v>419</v>
      </c>
      <c r="J44" s="622">
        <v>3.5889999999999998E-2</v>
      </c>
      <c r="K44" s="620" t="s">
        <v>674</v>
      </c>
      <c r="L44" s="621">
        <v>30</v>
      </c>
      <c r="M44" s="621">
        <v>0</v>
      </c>
      <c r="N44" s="1399">
        <v>0</v>
      </c>
      <c r="O44" s="622" t="s">
        <v>1295</v>
      </c>
      <c r="P44" s="624"/>
      <c r="Q44" s="1400">
        <v>172.1</v>
      </c>
      <c r="R44" s="621">
        <v>30</v>
      </c>
      <c r="S44" s="1400">
        <v>3.59</v>
      </c>
      <c r="T44" s="1406">
        <v>0</v>
      </c>
      <c r="U44" s="1406">
        <v>0</v>
      </c>
      <c r="V44" s="1406">
        <v>0</v>
      </c>
      <c r="W44" s="1406">
        <v>0</v>
      </c>
      <c r="X44" s="1406">
        <v>0</v>
      </c>
      <c r="Y44" s="1406">
        <v>0</v>
      </c>
      <c r="Z44" s="1406">
        <v>0</v>
      </c>
      <c r="AA44" s="1406">
        <v>0</v>
      </c>
      <c r="AB44" s="1406">
        <v>0</v>
      </c>
      <c r="AC44" s="1406">
        <v>0</v>
      </c>
      <c r="AD44" s="1406">
        <v>0</v>
      </c>
      <c r="AE44" s="1406">
        <v>0</v>
      </c>
      <c r="AF44" s="1406">
        <v>0</v>
      </c>
      <c r="AH44" s="1506"/>
    </row>
    <row r="45" spans="2:34" outlineLevel="1">
      <c r="B45" s="615" t="s">
        <v>935</v>
      </c>
      <c r="C45" s="616" t="s">
        <v>1200</v>
      </c>
      <c r="D45" s="616">
        <v>37099</v>
      </c>
      <c r="E45" s="616">
        <v>44039</v>
      </c>
      <c r="F45" s="617" t="s">
        <v>1201</v>
      </c>
      <c r="G45" s="1370" t="s">
        <v>418</v>
      </c>
      <c r="H45" s="1370" t="s">
        <v>680</v>
      </c>
      <c r="I45" s="1370" t="s">
        <v>419</v>
      </c>
      <c r="J45" s="622">
        <v>3.8059999999999997E-2</v>
      </c>
      <c r="K45" s="620" t="s">
        <v>674</v>
      </c>
      <c r="L45" s="621">
        <v>180</v>
      </c>
      <c r="M45" s="621">
        <v>0</v>
      </c>
      <c r="N45" s="1399">
        <v>0</v>
      </c>
      <c r="O45" s="622" t="s">
        <v>1295</v>
      </c>
      <c r="P45" s="624"/>
      <c r="Q45" s="1400">
        <v>172.1</v>
      </c>
      <c r="R45" s="621">
        <v>180</v>
      </c>
      <c r="S45" s="1400">
        <v>3.81</v>
      </c>
      <c r="T45" s="1406">
        <v>0</v>
      </c>
      <c r="U45" s="1406">
        <v>0</v>
      </c>
      <c r="V45" s="1406">
        <v>0</v>
      </c>
      <c r="W45" s="1406">
        <v>0</v>
      </c>
      <c r="X45" s="1406">
        <v>319.5</v>
      </c>
      <c r="Y45" s="1406">
        <v>330</v>
      </c>
      <c r="Z45" s="1406">
        <v>339.1</v>
      </c>
      <c r="AA45" s="1406">
        <v>0</v>
      </c>
      <c r="AB45" s="1406">
        <v>0</v>
      </c>
      <c r="AC45" s="1406">
        <v>0</v>
      </c>
      <c r="AD45" s="1406">
        <v>0</v>
      </c>
      <c r="AE45" s="1406">
        <v>0</v>
      </c>
      <c r="AF45" s="1406">
        <v>0</v>
      </c>
      <c r="AH45" s="1506"/>
    </row>
    <row r="46" spans="2:34" outlineLevel="1">
      <c r="B46" s="615" t="s">
        <v>936</v>
      </c>
      <c r="C46" s="616" t="s">
        <v>1200</v>
      </c>
      <c r="D46" s="616">
        <v>37283</v>
      </c>
      <c r="E46" s="616">
        <v>44039</v>
      </c>
      <c r="F46" s="617" t="s">
        <v>1202</v>
      </c>
      <c r="G46" s="1370" t="s">
        <v>418</v>
      </c>
      <c r="H46" s="1370" t="s">
        <v>680</v>
      </c>
      <c r="I46" s="1370" t="s">
        <v>419</v>
      </c>
      <c r="J46" s="622">
        <v>3.8059999999999997E-2</v>
      </c>
      <c r="K46" s="620" t="s">
        <v>674</v>
      </c>
      <c r="L46" s="621">
        <v>20</v>
      </c>
      <c r="M46" s="621">
        <v>0</v>
      </c>
      <c r="N46" s="1399">
        <v>0</v>
      </c>
      <c r="O46" s="622" t="s">
        <v>1295</v>
      </c>
      <c r="P46" s="624"/>
      <c r="Q46" s="1400">
        <v>172.1</v>
      </c>
      <c r="R46" s="621">
        <v>20</v>
      </c>
      <c r="S46" s="1400">
        <v>3.81</v>
      </c>
      <c r="T46" s="1406">
        <v>0</v>
      </c>
      <c r="U46" s="1406">
        <v>0</v>
      </c>
      <c r="V46" s="1406">
        <v>0</v>
      </c>
      <c r="W46" s="1406">
        <v>0</v>
      </c>
      <c r="X46" s="1406">
        <v>0</v>
      </c>
      <c r="Y46" s="1406">
        <v>0</v>
      </c>
      <c r="Z46" s="1406">
        <v>0</v>
      </c>
      <c r="AA46" s="1406">
        <v>0</v>
      </c>
      <c r="AB46" s="1406">
        <v>0</v>
      </c>
      <c r="AC46" s="1406">
        <v>0</v>
      </c>
      <c r="AD46" s="1406">
        <v>0</v>
      </c>
      <c r="AE46" s="1406">
        <v>0</v>
      </c>
      <c r="AF46" s="1406">
        <v>0</v>
      </c>
      <c r="AH46" s="1506"/>
    </row>
    <row r="47" spans="2:34" outlineLevel="1">
      <c r="B47" s="615" t="s">
        <v>937</v>
      </c>
      <c r="C47" s="616" t="s">
        <v>1203</v>
      </c>
      <c r="D47" s="616">
        <v>37445</v>
      </c>
      <c r="E47" s="616">
        <v>43289</v>
      </c>
      <c r="F47" s="617" t="s">
        <v>1204</v>
      </c>
      <c r="G47" s="1370" t="s">
        <v>418</v>
      </c>
      <c r="H47" s="1370" t="s">
        <v>680</v>
      </c>
      <c r="I47" s="1370" t="s">
        <v>419</v>
      </c>
      <c r="J47" s="622">
        <v>2.9829999999999999E-2</v>
      </c>
      <c r="K47" s="620" t="s">
        <v>674</v>
      </c>
      <c r="L47" s="621">
        <v>300</v>
      </c>
      <c r="M47" s="621">
        <v>0</v>
      </c>
      <c r="N47" s="1399">
        <v>0</v>
      </c>
      <c r="O47" s="622" t="s">
        <v>1295</v>
      </c>
      <c r="P47" s="624"/>
      <c r="Q47" s="1400">
        <v>173.6</v>
      </c>
      <c r="R47" s="621">
        <v>300</v>
      </c>
      <c r="S47" s="1400">
        <v>2.98</v>
      </c>
      <c r="T47" s="1406">
        <v>0</v>
      </c>
      <c r="U47" s="1406">
        <v>0</v>
      </c>
      <c r="V47" s="1406">
        <v>0</v>
      </c>
      <c r="W47" s="1406">
        <v>0</v>
      </c>
      <c r="X47" s="1406">
        <v>475.9</v>
      </c>
      <c r="Y47" s="1406">
        <v>0</v>
      </c>
      <c r="Z47" s="1406">
        <v>0</v>
      </c>
      <c r="AA47" s="1406">
        <v>0</v>
      </c>
      <c r="AB47" s="1406">
        <v>0</v>
      </c>
      <c r="AC47" s="1406">
        <v>0</v>
      </c>
      <c r="AD47" s="1406">
        <v>0</v>
      </c>
      <c r="AE47" s="1406">
        <v>0</v>
      </c>
      <c r="AF47" s="1406">
        <v>0</v>
      </c>
      <c r="AH47" s="1506"/>
    </row>
    <row r="48" spans="2:34" outlineLevel="1">
      <c r="B48" s="615" t="s">
        <v>938</v>
      </c>
      <c r="C48" s="616" t="s">
        <v>1205</v>
      </c>
      <c r="D48" s="616">
        <v>37445</v>
      </c>
      <c r="E48" s="616">
        <v>48403</v>
      </c>
      <c r="F48" s="617" t="s">
        <v>1206</v>
      </c>
      <c r="G48" s="1370" t="s">
        <v>418</v>
      </c>
      <c r="H48" s="1370" t="s">
        <v>680</v>
      </c>
      <c r="I48" s="1370" t="s">
        <v>419</v>
      </c>
      <c r="J48" s="622">
        <v>2.8170000000000001E-2</v>
      </c>
      <c r="K48" s="620" t="s">
        <v>674</v>
      </c>
      <c r="L48" s="621">
        <v>50</v>
      </c>
      <c r="M48" s="621">
        <v>0</v>
      </c>
      <c r="N48" s="1399">
        <v>0</v>
      </c>
      <c r="O48" s="622" t="s">
        <v>1295</v>
      </c>
      <c r="P48" s="624"/>
      <c r="Q48" s="1400">
        <v>173.6</v>
      </c>
      <c r="R48" s="621">
        <v>50</v>
      </c>
      <c r="S48" s="1400">
        <v>2.82</v>
      </c>
      <c r="T48" s="1406">
        <v>0</v>
      </c>
      <c r="U48" s="1406">
        <v>0</v>
      </c>
      <c r="V48" s="1406">
        <v>0</v>
      </c>
      <c r="W48" s="1406">
        <v>0</v>
      </c>
      <c r="X48" s="1406">
        <v>79.2</v>
      </c>
      <c r="Y48" s="1406">
        <v>81.8</v>
      </c>
      <c r="Z48" s="1406">
        <v>84</v>
      </c>
      <c r="AA48" s="1406">
        <v>84.8</v>
      </c>
      <c r="AB48" s="1406">
        <v>87.428799999999995</v>
      </c>
      <c r="AC48" s="1406">
        <v>90.051664000000002</v>
      </c>
      <c r="AD48" s="1406">
        <v>91.852697280000001</v>
      </c>
      <c r="AE48" s="1406">
        <v>93.689751225600006</v>
      </c>
      <c r="AF48" s="1406">
        <v>95.563546250112012</v>
      </c>
      <c r="AH48" s="1506"/>
    </row>
    <row r="49" spans="2:34" outlineLevel="1">
      <c r="B49" s="615" t="s">
        <v>939</v>
      </c>
      <c r="C49" s="616" t="s">
        <v>1207</v>
      </c>
      <c r="D49" s="616">
        <v>38531</v>
      </c>
      <c r="E49" s="616">
        <v>49488</v>
      </c>
      <c r="F49" s="617" t="s">
        <v>1208</v>
      </c>
      <c r="G49" s="1370" t="s">
        <v>418</v>
      </c>
      <c r="H49" s="1370" t="s">
        <v>680</v>
      </c>
      <c r="I49" s="1370" t="s">
        <v>419</v>
      </c>
      <c r="J49" s="622">
        <v>2.2280000000000001E-2</v>
      </c>
      <c r="K49" s="620" t="s">
        <v>674</v>
      </c>
      <c r="L49" s="621">
        <v>50</v>
      </c>
      <c r="M49" s="621">
        <v>0</v>
      </c>
      <c r="N49" s="1399">
        <v>0</v>
      </c>
      <c r="O49" s="622" t="s">
        <v>1295</v>
      </c>
      <c r="P49" s="624"/>
      <c r="Q49" s="1400">
        <v>188.6</v>
      </c>
      <c r="R49" s="621">
        <v>50</v>
      </c>
      <c r="S49" s="1400">
        <v>2.23</v>
      </c>
      <c r="T49" s="1406">
        <v>0</v>
      </c>
      <c r="U49" s="1406">
        <v>0</v>
      </c>
      <c r="V49" s="1406">
        <v>0</v>
      </c>
      <c r="W49" s="1406">
        <v>0</v>
      </c>
      <c r="X49" s="1406">
        <v>72.8</v>
      </c>
      <c r="Y49" s="1406">
        <v>75.2</v>
      </c>
      <c r="Z49" s="1406">
        <v>77.099999999999994</v>
      </c>
      <c r="AA49" s="1406">
        <v>78.2</v>
      </c>
      <c r="AB49" s="1406">
        <v>80.624200000000002</v>
      </c>
      <c r="AC49" s="1406">
        <v>83.042926000000008</v>
      </c>
      <c r="AD49" s="1406">
        <v>84.703784520000013</v>
      </c>
      <c r="AE49" s="1406">
        <v>86.397860210400012</v>
      </c>
      <c r="AF49" s="1406">
        <v>88.125817414608008</v>
      </c>
      <c r="AH49" s="1506"/>
    </row>
    <row r="50" spans="2:34" outlineLevel="1">
      <c r="B50" s="615" t="s">
        <v>940</v>
      </c>
      <c r="C50" s="616" t="s">
        <v>1209</v>
      </c>
      <c r="D50" s="616">
        <v>38595</v>
      </c>
      <c r="E50" s="616">
        <v>49549</v>
      </c>
      <c r="F50" s="617" t="s">
        <v>1210</v>
      </c>
      <c r="G50" s="1370" t="s">
        <v>418</v>
      </c>
      <c r="H50" s="1370" t="s">
        <v>680</v>
      </c>
      <c r="I50" s="1370" t="s">
        <v>419</v>
      </c>
      <c r="J50" s="622">
        <v>2.0752E-2</v>
      </c>
      <c r="K50" s="620" t="s">
        <v>674</v>
      </c>
      <c r="L50" s="621">
        <v>25</v>
      </c>
      <c r="M50" s="621">
        <v>0</v>
      </c>
      <c r="N50" s="1399">
        <v>0</v>
      </c>
      <c r="O50" s="622" t="s">
        <v>1295</v>
      </c>
      <c r="P50" s="624"/>
      <c r="Q50" s="1400">
        <v>189.9</v>
      </c>
      <c r="R50" s="621">
        <v>25</v>
      </c>
      <c r="S50" s="1400">
        <v>2.06</v>
      </c>
      <c r="T50" s="1406">
        <v>0</v>
      </c>
      <c r="U50" s="1406">
        <v>0</v>
      </c>
      <c r="V50" s="1406">
        <v>0</v>
      </c>
      <c r="W50" s="1406">
        <v>0</v>
      </c>
      <c r="X50" s="1406">
        <v>36</v>
      </c>
      <c r="Y50" s="1406">
        <v>37.200000000000003</v>
      </c>
      <c r="Z50" s="1406">
        <v>38.200000000000003</v>
      </c>
      <c r="AA50" s="1406">
        <v>38.700000000000003</v>
      </c>
      <c r="AB50" s="1406">
        <v>39.899700000000003</v>
      </c>
      <c r="AC50" s="1406">
        <v>41.096691000000007</v>
      </c>
      <c r="AD50" s="1406">
        <v>41.918624820000005</v>
      </c>
      <c r="AE50" s="1406">
        <v>42.756997316400003</v>
      </c>
      <c r="AF50" s="1406">
        <v>43.612137262728005</v>
      </c>
      <c r="AH50" s="1506"/>
    </row>
    <row r="51" spans="2:34" outlineLevel="1">
      <c r="B51" s="615" t="s">
        <v>941</v>
      </c>
      <c r="C51" s="616" t="s">
        <v>1211</v>
      </c>
      <c r="D51" s="616">
        <v>38623</v>
      </c>
      <c r="E51" s="616">
        <v>49580</v>
      </c>
      <c r="F51" s="617" t="s">
        <v>1212</v>
      </c>
      <c r="G51" s="1370" t="s">
        <v>418</v>
      </c>
      <c r="H51" s="1370" t="s">
        <v>680</v>
      </c>
      <c r="I51" s="1370" t="s">
        <v>419</v>
      </c>
      <c r="J51" s="622">
        <v>2.0353E-2</v>
      </c>
      <c r="K51" s="620" t="s">
        <v>674</v>
      </c>
      <c r="L51" s="621">
        <v>75</v>
      </c>
      <c r="M51" s="621">
        <v>0</v>
      </c>
      <c r="N51" s="1399">
        <v>0</v>
      </c>
      <c r="O51" s="622" t="s">
        <v>1295</v>
      </c>
      <c r="P51" s="624"/>
      <c r="Q51" s="1400">
        <v>188.9</v>
      </c>
      <c r="R51" s="621">
        <v>75</v>
      </c>
      <c r="S51" s="1400">
        <v>2.04</v>
      </c>
      <c r="T51" s="1406">
        <v>0</v>
      </c>
      <c r="U51" s="1406">
        <v>0</v>
      </c>
      <c r="V51" s="1406">
        <v>0</v>
      </c>
      <c r="W51" s="1406">
        <v>0</v>
      </c>
      <c r="X51" s="1406">
        <v>108.4</v>
      </c>
      <c r="Y51" s="1406">
        <v>111.9</v>
      </c>
      <c r="Z51" s="1406">
        <v>115</v>
      </c>
      <c r="AA51" s="1406">
        <v>116.8</v>
      </c>
      <c r="AB51" s="1406">
        <v>120.42079999999999</v>
      </c>
      <c r="AC51" s="1406">
        <v>124.03342399999998</v>
      </c>
      <c r="AD51" s="1406">
        <v>126.51409247999999</v>
      </c>
      <c r="AE51" s="1406">
        <v>129.0443743296</v>
      </c>
      <c r="AF51" s="1406">
        <v>131.62526181619199</v>
      </c>
      <c r="AH51" s="1506"/>
    </row>
    <row r="52" spans="2:34" outlineLevel="1">
      <c r="B52" s="615" t="s">
        <v>942</v>
      </c>
      <c r="C52" s="616" t="s">
        <v>1213</v>
      </c>
      <c r="D52" s="616">
        <v>38642</v>
      </c>
      <c r="E52" s="616">
        <v>49599</v>
      </c>
      <c r="F52" s="617" t="s">
        <v>1214</v>
      </c>
      <c r="G52" s="1370" t="s">
        <v>418</v>
      </c>
      <c r="H52" s="1370" t="s">
        <v>680</v>
      </c>
      <c r="I52" s="1370" t="s">
        <v>419</v>
      </c>
      <c r="J52" s="622">
        <v>1.9949000000000001E-2</v>
      </c>
      <c r="K52" s="620" t="s">
        <v>674</v>
      </c>
      <c r="L52" s="621">
        <v>25</v>
      </c>
      <c r="M52" s="621">
        <v>0</v>
      </c>
      <c r="N52" s="1399">
        <v>0</v>
      </c>
      <c r="O52" s="622" t="s">
        <v>1295</v>
      </c>
      <c r="P52" s="624"/>
      <c r="Q52" s="1400">
        <v>189.6</v>
      </c>
      <c r="R52" s="621">
        <v>25</v>
      </c>
      <c r="S52" s="1400">
        <v>1.99</v>
      </c>
      <c r="T52" s="1406">
        <v>0</v>
      </c>
      <c r="U52" s="1406">
        <v>0</v>
      </c>
      <c r="V52" s="1406">
        <v>0</v>
      </c>
      <c r="W52" s="1406">
        <v>0</v>
      </c>
      <c r="X52" s="1406">
        <v>36.4</v>
      </c>
      <c r="Y52" s="1406">
        <v>37.700000000000003</v>
      </c>
      <c r="Z52" s="1406">
        <v>38.700000000000003</v>
      </c>
      <c r="AA52" s="1406">
        <v>39</v>
      </c>
      <c r="AB52" s="1406">
        <v>40.208999999999996</v>
      </c>
      <c r="AC52" s="1406">
        <v>41.41527</v>
      </c>
      <c r="AD52" s="1406">
        <v>42.243575399999997</v>
      </c>
      <c r="AE52" s="1406">
        <v>43.088446908000002</v>
      </c>
      <c r="AF52" s="1406">
        <v>43.950215846159999</v>
      </c>
      <c r="AH52" s="1506"/>
    </row>
    <row r="53" spans="2:34" outlineLevel="1">
      <c r="B53" s="615" t="s">
        <v>943</v>
      </c>
      <c r="C53" s="616" t="s">
        <v>1215</v>
      </c>
      <c r="D53" s="616">
        <v>38679</v>
      </c>
      <c r="E53" s="616">
        <v>49636</v>
      </c>
      <c r="F53" s="617" t="s">
        <v>1216</v>
      </c>
      <c r="G53" s="1370" t="s">
        <v>418</v>
      </c>
      <c r="H53" s="1370" t="s">
        <v>680</v>
      </c>
      <c r="I53" s="1370" t="s">
        <v>419</v>
      </c>
      <c r="J53" s="622">
        <v>1.8204000000000001E-2</v>
      </c>
      <c r="K53" s="620" t="s">
        <v>674</v>
      </c>
      <c r="L53" s="621">
        <v>50</v>
      </c>
      <c r="M53" s="621">
        <v>0</v>
      </c>
      <c r="N53" s="1399">
        <v>0</v>
      </c>
      <c r="O53" s="622" t="s">
        <v>1295</v>
      </c>
      <c r="P53" s="624"/>
      <c r="Q53" s="1400">
        <v>190.5</v>
      </c>
      <c r="R53" s="621">
        <v>50</v>
      </c>
      <c r="S53" s="1400">
        <v>1.82</v>
      </c>
      <c r="T53" s="1406">
        <v>0</v>
      </c>
      <c r="U53" s="1406">
        <v>0</v>
      </c>
      <c r="V53" s="1406">
        <v>0</v>
      </c>
      <c r="W53" s="1406">
        <v>0</v>
      </c>
      <c r="X53" s="1406">
        <v>72.2</v>
      </c>
      <c r="Y53" s="1406">
        <v>74.599999999999994</v>
      </c>
      <c r="Z53" s="1406">
        <v>76.400000000000006</v>
      </c>
      <c r="AA53" s="1406">
        <v>77.599999999999994</v>
      </c>
      <c r="AB53" s="1406">
        <v>80.005599999999987</v>
      </c>
      <c r="AC53" s="1406">
        <v>82.405767999999995</v>
      </c>
      <c r="AD53" s="1406">
        <v>84.05388336</v>
      </c>
      <c r="AE53" s="1406">
        <v>85.734961027200001</v>
      </c>
      <c r="AF53" s="1406">
        <v>87.449660247744006</v>
      </c>
      <c r="AH53" s="1506"/>
    </row>
    <row r="54" spans="2:34" outlineLevel="1">
      <c r="B54" s="615" t="s">
        <v>944</v>
      </c>
      <c r="C54" s="616" t="s">
        <v>1217</v>
      </c>
      <c r="D54" s="616">
        <v>38810</v>
      </c>
      <c r="E54" s="616">
        <v>49768</v>
      </c>
      <c r="F54" s="617" t="s">
        <v>1218</v>
      </c>
      <c r="G54" s="1370" t="s">
        <v>418</v>
      </c>
      <c r="H54" s="1370" t="s">
        <v>680</v>
      </c>
      <c r="I54" s="1370" t="s">
        <v>419</v>
      </c>
      <c r="J54" s="622">
        <v>1.6448999999999998E-2</v>
      </c>
      <c r="K54" s="620" t="s">
        <v>674</v>
      </c>
      <c r="L54" s="621">
        <v>200</v>
      </c>
      <c r="M54" s="621">
        <v>0</v>
      </c>
      <c r="N54" s="1399">
        <v>0</v>
      </c>
      <c r="O54" s="622" t="s">
        <v>1295</v>
      </c>
      <c r="P54" s="624"/>
      <c r="Q54" s="1400">
        <v>192.6</v>
      </c>
      <c r="R54" s="621">
        <v>200</v>
      </c>
      <c r="S54" s="1400">
        <v>1.64</v>
      </c>
      <c r="T54" s="1406">
        <v>0</v>
      </c>
      <c r="U54" s="1406">
        <v>0</v>
      </c>
      <c r="V54" s="1406">
        <v>0</v>
      </c>
      <c r="W54" s="1406">
        <v>0</v>
      </c>
      <c r="X54" s="1406">
        <v>287.2</v>
      </c>
      <c r="Y54" s="1406">
        <v>297.10000000000002</v>
      </c>
      <c r="Z54" s="1406">
        <v>305</v>
      </c>
      <c r="AA54" s="1406">
        <v>306.8</v>
      </c>
      <c r="AB54" s="1406">
        <v>316.31079999999997</v>
      </c>
      <c r="AC54" s="1406">
        <v>325.80012399999998</v>
      </c>
      <c r="AD54" s="1406">
        <v>332.31612647999998</v>
      </c>
      <c r="AE54" s="1406">
        <v>338.96244900959999</v>
      </c>
      <c r="AF54" s="1406">
        <v>345.74169798979199</v>
      </c>
      <c r="AH54" s="1506"/>
    </row>
    <row r="55" spans="2:34" outlineLevel="1">
      <c r="B55" s="615" t="s">
        <v>945</v>
      </c>
      <c r="C55" s="616" t="s">
        <v>1219</v>
      </c>
      <c r="D55" s="616">
        <v>38814</v>
      </c>
      <c r="E55" s="616">
        <v>49772</v>
      </c>
      <c r="F55" s="617" t="s">
        <v>1220</v>
      </c>
      <c r="G55" s="1370" t="s">
        <v>418</v>
      </c>
      <c r="H55" s="1370" t="s">
        <v>680</v>
      </c>
      <c r="I55" s="1370" t="s">
        <v>419</v>
      </c>
      <c r="J55" s="622">
        <v>1.6747000000000001E-2</v>
      </c>
      <c r="K55" s="620" t="s">
        <v>674</v>
      </c>
      <c r="L55" s="621">
        <v>50</v>
      </c>
      <c r="M55" s="621">
        <v>0</v>
      </c>
      <c r="N55" s="1399">
        <v>0</v>
      </c>
      <c r="O55" s="622" t="s">
        <v>1295</v>
      </c>
      <c r="P55" s="624"/>
      <c r="Q55" s="1400">
        <v>192.6</v>
      </c>
      <c r="R55" s="621">
        <v>50</v>
      </c>
      <c r="S55" s="1400">
        <v>1.67</v>
      </c>
      <c r="T55" s="1406">
        <v>0</v>
      </c>
      <c r="U55" s="1406">
        <v>0</v>
      </c>
      <c r="V55" s="1406">
        <v>0</v>
      </c>
      <c r="W55" s="1406">
        <v>0</v>
      </c>
      <c r="X55" s="1406">
        <v>71.8</v>
      </c>
      <c r="Y55" s="1406">
        <v>74.3</v>
      </c>
      <c r="Z55" s="1406">
        <v>76.3</v>
      </c>
      <c r="AA55" s="1406">
        <v>76.7</v>
      </c>
      <c r="AB55" s="1406">
        <v>79.077699999999993</v>
      </c>
      <c r="AC55" s="1406">
        <v>81.450030999999996</v>
      </c>
      <c r="AD55" s="1406">
        <v>83.079031619999995</v>
      </c>
      <c r="AE55" s="1406">
        <v>84.740612252399998</v>
      </c>
      <c r="AF55" s="1406">
        <v>86.435424497447997</v>
      </c>
      <c r="AH55" s="1506"/>
    </row>
    <row r="56" spans="2:34" outlineLevel="1">
      <c r="B56" s="615" t="s">
        <v>946</v>
      </c>
      <c r="C56" s="616" t="s">
        <v>1221</v>
      </c>
      <c r="D56" s="616">
        <v>38848</v>
      </c>
      <c r="E56" s="616">
        <v>57111</v>
      </c>
      <c r="F56" s="617" t="s">
        <v>1222</v>
      </c>
      <c r="G56" s="1370" t="s">
        <v>418</v>
      </c>
      <c r="H56" s="1370" t="s">
        <v>680</v>
      </c>
      <c r="I56" s="1370" t="s">
        <v>419</v>
      </c>
      <c r="J56" s="622">
        <v>1.8190000000000001E-2</v>
      </c>
      <c r="K56" s="620" t="s">
        <v>674</v>
      </c>
      <c r="L56" s="621">
        <v>50</v>
      </c>
      <c r="M56" s="621">
        <v>0</v>
      </c>
      <c r="N56" s="1399">
        <v>0</v>
      </c>
      <c r="O56" s="622" t="s">
        <v>1295</v>
      </c>
      <c r="P56" s="624"/>
      <c r="Q56" s="1400">
        <v>194.45805999999999</v>
      </c>
      <c r="R56" s="621">
        <v>50</v>
      </c>
      <c r="S56" s="1400">
        <v>1.82</v>
      </c>
      <c r="T56" s="1406">
        <v>0</v>
      </c>
      <c r="U56" s="1406">
        <v>0</v>
      </c>
      <c r="V56" s="1406">
        <v>0</v>
      </c>
      <c r="W56" s="1406">
        <v>0</v>
      </c>
      <c r="X56" s="1406">
        <v>71.900000000000006</v>
      </c>
      <c r="Y56" s="1406">
        <v>73.8</v>
      </c>
      <c r="Z56" s="1406">
        <v>75.5</v>
      </c>
      <c r="AA56" s="1406">
        <v>76.599999999999994</v>
      </c>
      <c r="AB56" s="1406">
        <v>78.974599999999981</v>
      </c>
      <c r="AC56" s="1406">
        <v>81.343837999999977</v>
      </c>
      <c r="AD56" s="1406">
        <v>82.970714759999979</v>
      </c>
      <c r="AE56" s="1406">
        <v>84.630129055199973</v>
      </c>
      <c r="AF56" s="1406">
        <v>86.322731636303971</v>
      </c>
      <c r="AH56" s="1506"/>
    </row>
    <row r="57" spans="2:34" outlineLevel="1">
      <c r="B57" s="615" t="s">
        <v>947</v>
      </c>
      <c r="C57" s="616" t="s">
        <v>1223</v>
      </c>
      <c r="D57" s="616">
        <v>38863</v>
      </c>
      <c r="E57" s="616">
        <v>57126</v>
      </c>
      <c r="F57" s="617" t="s">
        <v>1224</v>
      </c>
      <c r="G57" s="1370" t="s">
        <v>418</v>
      </c>
      <c r="H57" s="1370" t="s">
        <v>680</v>
      </c>
      <c r="I57" s="1370" t="s">
        <v>419</v>
      </c>
      <c r="J57" s="622">
        <v>1.823E-2</v>
      </c>
      <c r="K57" s="620" t="s">
        <v>674</v>
      </c>
      <c r="L57" s="621">
        <v>150</v>
      </c>
      <c r="M57" s="621">
        <v>0</v>
      </c>
      <c r="N57" s="1399">
        <v>0</v>
      </c>
      <c r="O57" s="622" t="s">
        <v>1295</v>
      </c>
      <c r="P57" s="624"/>
      <c r="Q57" s="1400">
        <v>194.84515999999999</v>
      </c>
      <c r="R57" s="621">
        <v>150</v>
      </c>
      <c r="S57" s="1400">
        <v>1.82</v>
      </c>
      <c r="T57" s="1406">
        <v>0</v>
      </c>
      <c r="U57" s="1406">
        <v>0</v>
      </c>
      <c r="V57" s="1406">
        <v>0</v>
      </c>
      <c r="W57" s="1406">
        <v>0</v>
      </c>
      <c r="X57" s="1406">
        <v>215.1</v>
      </c>
      <c r="Y57" s="1406">
        <v>220.7</v>
      </c>
      <c r="Z57" s="1406">
        <v>225.8</v>
      </c>
      <c r="AA57" s="1406">
        <v>229.4</v>
      </c>
      <c r="AB57" s="1406">
        <v>236.51139999999998</v>
      </c>
      <c r="AC57" s="1406">
        <v>243.606742</v>
      </c>
      <c r="AD57" s="1406">
        <v>248.47887684</v>
      </c>
      <c r="AE57" s="1406">
        <v>253.44845437680002</v>
      </c>
      <c r="AF57" s="1406">
        <v>258.51742346433605</v>
      </c>
      <c r="AH57" s="1506"/>
    </row>
    <row r="58" spans="2:34" outlineLevel="1">
      <c r="B58" s="615" t="s">
        <v>948</v>
      </c>
      <c r="C58" s="616" t="s">
        <v>1225</v>
      </c>
      <c r="D58" s="616">
        <v>38912</v>
      </c>
      <c r="E58" s="616">
        <v>57175</v>
      </c>
      <c r="F58" s="617" t="s">
        <v>1226</v>
      </c>
      <c r="G58" s="1370" t="s">
        <v>418</v>
      </c>
      <c r="H58" s="1370" t="s">
        <v>680</v>
      </c>
      <c r="I58" s="1370" t="s">
        <v>419</v>
      </c>
      <c r="J58" s="622">
        <v>1.797E-2</v>
      </c>
      <c r="K58" s="620" t="s">
        <v>674</v>
      </c>
      <c r="L58" s="621">
        <v>50</v>
      </c>
      <c r="M58" s="621">
        <v>0</v>
      </c>
      <c r="N58" s="1399">
        <v>0</v>
      </c>
      <c r="O58" s="622" t="s">
        <v>1295</v>
      </c>
      <c r="P58" s="624"/>
      <c r="Q58" s="1400">
        <v>197.00323</v>
      </c>
      <c r="R58" s="621">
        <v>50</v>
      </c>
      <c r="S58" s="1400">
        <v>1.8</v>
      </c>
      <c r="T58" s="1406">
        <v>0</v>
      </c>
      <c r="U58" s="1406">
        <v>0</v>
      </c>
      <c r="V58" s="1406">
        <v>0</v>
      </c>
      <c r="W58" s="1406">
        <v>0</v>
      </c>
      <c r="X58" s="1406">
        <v>70.8</v>
      </c>
      <c r="Y58" s="1406">
        <v>72.8</v>
      </c>
      <c r="Z58" s="1406">
        <v>74.099999999999994</v>
      </c>
      <c r="AA58" s="1406">
        <v>75.599999999999994</v>
      </c>
      <c r="AB58" s="1406">
        <v>77.943599999999989</v>
      </c>
      <c r="AC58" s="1406">
        <v>80.281907999999987</v>
      </c>
      <c r="AD58" s="1406">
        <v>81.887546159999985</v>
      </c>
      <c r="AE58" s="1406">
        <v>83.525297083199987</v>
      </c>
      <c r="AF58" s="1406">
        <v>85.195803024863991</v>
      </c>
      <c r="AH58" s="1506"/>
    </row>
    <row r="59" spans="2:34" outlineLevel="1">
      <c r="B59" s="615" t="s">
        <v>949</v>
      </c>
      <c r="C59" s="616" t="s">
        <v>1227</v>
      </c>
      <c r="D59" s="616">
        <v>38926</v>
      </c>
      <c r="E59" s="616">
        <v>57189</v>
      </c>
      <c r="F59" s="617" t="s">
        <v>1228</v>
      </c>
      <c r="G59" s="1370" t="s">
        <v>418</v>
      </c>
      <c r="H59" s="1370" t="s">
        <v>680</v>
      </c>
      <c r="I59" s="1370" t="s">
        <v>419</v>
      </c>
      <c r="J59" s="622">
        <v>1.6573999999999998E-2</v>
      </c>
      <c r="K59" s="620" t="s">
        <v>674</v>
      </c>
      <c r="L59" s="621">
        <v>50</v>
      </c>
      <c r="M59" s="621">
        <v>0</v>
      </c>
      <c r="N59" s="1399">
        <v>0</v>
      </c>
      <c r="O59" s="622" t="s">
        <v>1295</v>
      </c>
      <c r="P59" s="624"/>
      <c r="Q59" s="1400">
        <v>197.54516000000001</v>
      </c>
      <c r="R59" s="621">
        <v>50</v>
      </c>
      <c r="S59" s="1400">
        <v>1.66</v>
      </c>
      <c r="T59" s="1406">
        <v>0</v>
      </c>
      <c r="U59" s="1406">
        <v>0</v>
      </c>
      <c r="V59" s="1406">
        <v>0</v>
      </c>
      <c r="W59" s="1406">
        <v>0</v>
      </c>
      <c r="X59" s="1406">
        <v>70.5</v>
      </c>
      <c r="Y59" s="1406">
        <v>72.5</v>
      </c>
      <c r="Z59" s="1406">
        <v>73.900000000000006</v>
      </c>
      <c r="AA59" s="1406">
        <v>75.2</v>
      </c>
      <c r="AB59" s="1406">
        <v>77.531199999999998</v>
      </c>
      <c r="AC59" s="1406">
        <v>79.857135999999997</v>
      </c>
      <c r="AD59" s="1406">
        <v>81.454278720000005</v>
      </c>
      <c r="AE59" s="1406">
        <v>83.083364294400013</v>
      </c>
      <c r="AF59" s="1406">
        <v>84.745031580288014</v>
      </c>
      <c r="AH59" s="1506"/>
    </row>
    <row r="60" spans="2:34" outlineLevel="1">
      <c r="B60" s="615" t="s">
        <v>950</v>
      </c>
      <c r="C60" s="616" t="s">
        <v>1229</v>
      </c>
      <c r="D60" s="616">
        <v>38926</v>
      </c>
      <c r="E60" s="616">
        <v>57189</v>
      </c>
      <c r="F60" s="617" t="s">
        <v>1230</v>
      </c>
      <c r="G60" s="1370" t="s">
        <v>418</v>
      </c>
      <c r="H60" s="1370" t="s">
        <v>680</v>
      </c>
      <c r="I60" s="1370" t="s">
        <v>419</v>
      </c>
      <c r="J60" s="622">
        <v>1.5841999999999998E-2</v>
      </c>
      <c r="K60" s="620" t="s">
        <v>674</v>
      </c>
      <c r="L60" s="621">
        <v>25</v>
      </c>
      <c r="M60" s="621">
        <v>0</v>
      </c>
      <c r="N60" s="1399">
        <v>0</v>
      </c>
      <c r="O60" s="622" t="s">
        <v>1295</v>
      </c>
      <c r="P60" s="624"/>
      <c r="Q60" s="1400">
        <v>197.54516000000001</v>
      </c>
      <c r="R60" s="621">
        <v>25</v>
      </c>
      <c r="S60" s="1400">
        <v>1.58</v>
      </c>
      <c r="T60" s="1406">
        <v>0</v>
      </c>
      <c r="U60" s="1406">
        <v>0</v>
      </c>
      <c r="V60" s="1406">
        <v>0</v>
      </c>
      <c r="W60" s="1406">
        <v>0</v>
      </c>
      <c r="X60" s="1406">
        <v>35.200000000000003</v>
      </c>
      <c r="Y60" s="1406">
        <v>36.200000000000003</v>
      </c>
      <c r="Z60" s="1406">
        <v>37</v>
      </c>
      <c r="AA60" s="1406">
        <v>37.6</v>
      </c>
      <c r="AB60" s="1406">
        <v>38.765599999999999</v>
      </c>
      <c r="AC60" s="1406">
        <v>39.928567999999999</v>
      </c>
      <c r="AD60" s="1406">
        <v>40.727139360000002</v>
      </c>
      <c r="AE60" s="1406">
        <v>41.541682147200007</v>
      </c>
      <c r="AF60" s="1406">
        <v>42.372515790144007</v>
      </c>
      <c r="AH60" s="1506"/>
    </row>
    <row r="61" spans="2:34" outlineLevel="1">
      <c r="B61" s="615" t="s">
        <v>951</v>
      </c>
      <c r="C61" s="616" t="s">
        <v>1231</v>
      </c>
      <c r="D61" s="616">
        <v>39177</v>
      </c>
      <c r="E61" s="616">
        <v>50796</v>
      </c>
      <c r="F61" s="617" t="s">
        <v>1232</v>
      </c>
      <c r="G61" s="1370" t="s">
        <v>418</v>
      </c>
      <c r="H61" s="1370" t="s">
        <v>680</v>
      </c>
      <c r="I61" s="1370" t="s">
        <v>419</v>
      </c>
      <c r="J61" s="622">
        <v>1.8055000000000002E-2</v>
      </c>
      <c r="K61" s="620" t="s">
        <v>674</v>
      </c>
      <c r="L61" s="621">
        <v>50</v>
      </c>
      <c r="M61" s="621">
        <v>0</v>
      </c>
      <c r="N61" s="1399">
        <v>0</v>
      </c>
      <c r="O61" s="622" t="s">
        <v>1295</v>
      </c>
      <c r="P61" s="624"/>
      <c r="Q61" s="1400">
        <v>199.2</v>
      </c>
      <c r="R61" s="621">
        <v>50</v>
      </c>
      <c r="S61" s="1400">
        <v>1.7</v>
      </c>
      <c r="T61" s="1406">
        <v>0</v>
      </c>
      <c r="U61" s="1406">
        <v>0</v>
      </c>
      <c r="V61" s="1406">
        <v>0</v>
      </c>
      <c r="W61" s="1406">
        <v>0</v>
      </c>
      <c r="X61" s="1406">
        <v>68.8</v>
      </c>
      <c r="Y61" s="1406">
        <v>71</v>
      </c>
      <c r="Z61" s="1406">
        <v>73</v>
      </c>
      <c r="AA61" s="1406">
        <v>73.7</v>
      </c>
      <c r="AB61" s="1406">
        <v>75.984700000000004</v>
      </c>
      <c r="AC61" s="1406">
        <v>78.264241000000013</v>
      </c>
      <c r="AD61" s="1406">
        <v>79.829525820000015</v>
      </c>
      <c r="AE61" s="1406">
        <v>81.426116336400014</v>
      </c>
      <c r="AF61" s="1406">
        <v>83.054638663128017</v>
      </c>
      <c r="AH61" s="1506"/>
    </row>
    <row r="62" spans="2:34" outlineLevel="1">
      <c r="B62" s="615" t="s">
        <v>952</v>
      </c>
      <c r="C62" s="616" t="s">
        <v>1233</v>
      </c>
      <c r="D62" s="616">
        <v>39182</v>
      </c>
      <c r="E62" s="616">
        <v>50892</v>
      </c>
      <c r="F62" s="617" t="s">
        <v>1234</v>
      </c>
      <c r="G62" s="1370" t="s">
        <v>418</v>
      </c>
      <c r="H62" s="1370" t="s">
        <v>680</v>
      </c>
      <c r="I62" s="1370" t="s">
        <v>419</v>
      </c>
      <c r="J62" s="622">
        <v>1.8575000000000001E-2</v>
      </c>
      <c r="K62" s="620" t="s">
        <v>674</v>
      </c>
      <c r="L62" s="621">
        <v>150</v>
      </c>
      <c r="M62" s="621">
        <v>0</v>
      </c>
      <c r="N62" s="1399">
        <v>0</v>
      </c>
      <c r="O62" s="622" t="s">
        <v>1295</v>
      </c>
      <c r="P62" s="624"/>
      <c r="Q62" s="1400">
        <v>199.2</v>
      </c>
      <c r="R62" s="621">
        <v>150</v>
      </c>
      <c r="S62" s="1400">
        <v>1.8</v>
      </c>
      <c r="T62" s="1406">
        <v>0</v>
      </c>
      <c r="U62" s="1406">
        <v>0</v>
      </c>
      <c r="V62" s="1406">
        <v>0</v>
      </c>
      <c r="W62" s="1406">
        <v>0</v>
      </c>
      <c r="X62" s="1406">
        <v>208</v>
      </c>
      <c r="Y62" s="1406">
        <v>214.8</v>
      </c>
      <c r="Z62" s="1406">
        <v>220</v>
      </c>
      <c r="AA62" s="1406">
        <v>223.1</v>
      </c>
      <c r="AB62" s="1406">
        <v>230.01609999999997</v>
      </c>
      <c r="AC62" s="1406">
        <v>236.91658299999997</v>
      </c>
      <c r="AD62" s="1406">
        <v>241.65491465999997</v>
      </c>
      <c r="AE62" s="1406">
        <v>246.48801295319998</v>
      </c>
      <c r="AF62" s="1406">
        <v>251.417773212264</v>
      </c>
      <c r="AH62" s="1506"/>
    </row>
    <row r="63" spans="2:34" outlineLevel="1">
      <c r="B63" s="615" t="s">
        <v>953</v>
      </c>
      <c r="C63" s="616" t="s">
        <v>1235</v>
      </c>
      <c r="D63" s="616">
        <v>39805</v>
      </c>
      <c r="E63" s="616">
        <v>58067</v>
      </c>
      <c r="F63" s="617" t="s">
        <v>1236</v>
      </c>
      <c r="G63" s="1370" t="s">
        <v>418</v>
      </c>
      <c r="H63" s="1370" t="s">
        <v>680</v>
      </c>
      <c r="I63" s="1370" t="s">
        <v>419</v>
      </c>
      <c r="J63" s="622">
        <v>3.6119999999999999E-2</v>
      </c>
      <c r="K63" s="620" t="s">
        <v>674</v>
      </c>
      <c r="L63" s="621">
        <v>8.9</v>
      </c>
      <c r="M63" s="621">
        <v>0</v>
      </c>
      <c r="N63" s="1399">
        <v>0</v>
      </c>
      <c r="O63" s="622" t="s">
        <v>1295</v>
      </c>
      <c r="P63" s="624"/>
      <c r="Q63" s="1400">
        <v>217.90323000000001</v>
      </c>
      <c r="R63" s="621">
        <v>8.9</v>
      </c>
      <c r="S63" s="1400">
        <v>3.61</v>
      </c>
      <c r="T63" s="1406">
        <v>0</v>
      </c>
      <c r="U63" s="1406">
        <v>0</v>
      </c>
      <c r="V63" s="1406">
        <v>0</v>
      </c>
      <c r="W63" s="1406">
        <v>0</v>
      </c>
      <c r="X63" s="1406">
        <v>11.5</v>
      </c>
      <c r="Y63" s="1406">
        <v>11.8</v>
      </c>
      <c r="Z63" s="1406">
        <v>12</v>
      </c>
      <c r="AA63" s="1406">
        <v>12.2</v>
      </c>
      <c r="AB63" s="1406">
        <v>12.578199999999999</v>
      </c>
      <c r="AC63" s="1406">
        <v>12.955546</v>
      </c>
      <c r="AD63" s="1406">
        <v>13.214656919999999</v>
      </c>
      <c r="AE63" s="1406">
        <v>13.478950058399999</v>
      </c>
      <c r="AF63" s="1406">
        <v>13.748529059568</v>
      </c>
      <c r="AH63" s="1506"/>
    </row>
    <row r="64" spans="2:34" outlineLevel="1">
      <c r="B64" s="615" t="s">
        <v>954</v>
      </c>
      <c r="C64" s="616" t="s">
        <v>1237</v>
      </c>
      <c r="D64" s="616">
        <v>40030</v>
      </c>
      <c r="E64" s="616">
        <v>50987</v>
      </c>
      <c r="F64" s="617" t="s">
        <v>1238</v>
      </c>
      <c r="G64" s="1370" t="s">
        <v>418</v>
      </c>
      <c r="H64" s="1370" t="s">
        <v>680</v>
      </c>
      <c r="I64" s="1370" t="s">
        <v>419</v>
      </c>
      <c r="J64" s="622">
        <v>2.486E-2</v>
      </c>
      <c r="K64" s="620" t="s">
        <v>674</v>
      </c>
      <c r="L64" s="621">
        <v>25</v>
      </c>
      <c r="M64" s="621">
        <v>0</v>
      </c>
      <c r="N64" s="1399">
        <v>0</v>
      </c>
      <c r="O64" s="622" t="s">
        <v>1295</v>
      </c>
      <c r="P64" s="624"/>
      <c r="Q64" s="1400">
        <v>212.87742</v>
      </c>
      <c r="R64" s="621">
        <v>25</v>
      </c>
      <c r="S64" s="1400">
        <v>2.4900000000000002</v>
      </c>
      <c r="T64" s="1406">
        <v>0</v>
      </c>
      <c r="U64" s="1406">
        <v>0</v>
      </c>
      <c r="V64" s="1406">
        <v>0</v>
      </c>
      <c r="W64" s="1406">
        <v>0</v>
      </c>
      <c r="X64" s="1406">
        <v>32.700000000000003</v>
      </c>
      <c r="Y64" s="1406">
        <v>33.700000000000003</v>
      </c>
      <c r="Z64" s="1406">
        <v>34.299999999999997</v>
      </c>
      <c r="AA64" s="1406">
        <v>34.9</v>
      </c>
      <c r="AB64" s="1406">
        <v>35.981899999999996</v>
      </c>
      <c r="AC64" s="1406">
        <v>37.061356999999994</v>
      </c>
      <c r="AD64" s="1406">
        <v>37.802584139999993</v>
      </c>
      <c r="AE64" s="1406">
        <v>38.558635822799992</v>
      </c>
      <c r="AF64" s="1406">
        <v>39.329808539255993</v>
      </c>
      <c r="AH64" s="1506"/>
    </row>
    <row r="65" spans="2:34" outlineLevel="1">
      <c r="B65" s="615" t="s">
        <v>955</v>
      </c>
      <c r="C65" s="616" t="s">
        <v>1239</v>
      </c>
      <c r="D65" s="616">
        <v>41310</v>
      </c>
      <c r="E65" s="616">
        <v>50076</v>
      </c>
      <c r="F65" s="617" t="s">
        <v>1240</v>
      </c>
      <c r="G65" s="1370" t="s">
        <v>418</v>
      </c>
      <c r="H65" s="1370" t="s">
        <v>680</v>
      </c>
      <c r="I65" s="1370" t="s">
        <v>419</v>
      </c>
      <c r="J65" s="622">
        <v>1.374E-2</v>
      </c>
      <c r="K65" s="620" t="s">
        <v>674</v>
      </c>
      <c r="L65" s="621">
        <v>30</v>
      </c>
      <c r="M65" s="621">
        <v>0</v>
      </c>
      <c r="N65" s="1399">
        <v>0</v>
      </c>
      <c r="O65" s="622" t="s">
        <v>1295</v>
      </c>
      <c r="P65" s="624"/>
      <c r="Q65" s="1400">
        <v>245.77143000000001</v>
      </c>
      <c r="R65" s="621">
        <v>30</v>
      </c>
      <c r="S65" s="1400">
        <v>1.37</v>
      </c>
      <c r="T65" s="1406">
        <v>0</v>
      </c>
      <c r="U65" s="1406">
        <v>0</v>
      </c>
      <c r="V65" s="1406">
        <v>0</v>
      </c>
      <c r="W65" s="1406">
        <v>0</v>
      </c>
      <c r="X65" s="1406">
        <v>34</v>
      </c>
      <c r="Y65" s="1406">
        <v>34.9</v>
      </c>
      <c r="Z65" s="1406">
        <v>35.6</v>
      </c>
      <c r="AA65" s="1406">
        <v>36.200000000000003</v>
      </c>
      <c r="AB65" s="1406">
        <v>37.322200000000002</v>
      </c>
      <c r="AC65" s="1406">
        <v>38.441866000000005</v>
      </c>
      <c r="AD65" s="1406">
        <v>39.210703320000007</v>
      </c>
      <c r="AE65" s="1406">
        <v>39.994917386400012</v>
      </c>
      <c r="AF65" s="1406">
        <v>40.794815734128015</v>
      </c>
      <c r="AH65" s="1506"/>
    </row>
    <row r="66" spans="2:34" outlineLevel="1">
      <c r="B66" s="615" t="s">
        <v>956</v>
      </c>
      <c r="C66" s="616" t="s">
        <v>1241</v>
      </c>
      <c r="D66" s="616">
        <v>41513</v>
      </c>
      <c r="E66" s="616">
        <v>50644</v>
      </c>
      <c r="F66" s="617" t="s">
        <v>1242</v>
      </c>
      <c r="G66" s="1370" t="s">
        <v>418</v>
      </c>
      <c r="H66" s="1370" t="s">
        <v>680</v>
      </c>
      <c r="I66" s="1370" t="s">
        <v>419</v>
      </c>
      <c r="J66" s="622">
        <v>1.208E-2</v>
      </c>
      <c r="K66" s="620" t="s">
        <v>674</v>
      </c>
      <c r="L66" s="621">
        <v>40</v>
      </c>
      <c r="M66" s="621">
        <v>0</v>
      </c>
      <c r="N66" s="1399">
        <v>0</v>
      </c>
      <c r="O66" s="622" t="s">
        <v>1295</v>
      </c>
      <c r="P66" s="624"/>
      <c r="Q66" s="1400">
        <v>249.74839</v>
      </c>
      <c r="R66" s="621">
        <v>40</v>
      </c>
      <c r="S66" s="1400">
        <v>1.21</v>
      </c>
      <c r="T66" s="1406">
        <v>0</v>
      </c>
      <c r="U66" s="1406">
        <v>0</v>
      </c>
      <c r="V66" s="1406">
        <v>0</v>
      </c>
      <c r="W66" s="1406">
        <v>0</v>
      </c>
      <c r="X66" s="1406">
        <v>44.4</v>
      </c>
      <c r="Y66" s="1406">
        <v>45.7</v>
      </c>
      <c r="Z66" s="1406">
        <v>46.6</v>
      </c>
      <c r="AA66" s="1406">
        <v>47.3</v>
      </c>
      <c r="AB66" s="1406">
        <v>48.766299999999994</v>
      </c>
      <c r="AC66" s="1406">
        <v>50.229288999999994</v>
      </c>
      <c r="AD66" s="1406">
        <v>51.233874779999994</v>
      </c>
      <c r="AE66" s="1406">
        <v>52.258552275599996</v>
      </c>
      <c r="AF66" s="1406">
        <v>53.303723321111995</v>
      </c>
      <c r="AH66" s="1506"/>
    </row>
    <row r="67" spans="2:34" outlineLevel="1">
      <c r="B67" s="615" t="s">
        <v>957</v>
      </c>
      <c r="C67" s="616" t="s">
        <v>1243</v>
      </c>
      <c r="D67" s="616">
        <v>43439</v>
      </c>
      <c r="E67" s="616">
        <v>48918</v>
      </c>
      <c r="F67" s="617" t="s">
        <v>1244</v>
      </c>
      <c r="G67" s="1370" t="s">
        <v>421</v>
      </c>
      <c r="H67" s="1370" t="s">
        <v>680</v>
      </c>
      <c r="I67" s="1370" t="s">
        <v>669</v>
      </c>
      <c r="J67" s="622">
        <v>3.1350000000000003E-2</v>
      </c>
      <c r="K67" s="620" t="s">
        <v>1120</v>
      </c>
      <c r="L67" s="621">
        <v>91.248999999999995</v>
      </c>
      <c r="M67" s="621">
        <v>0</v>
      </c>
      <c r="N67" s="1399">
        <v>100</v>
      </c>
      <c r="O67" s="622" t="s">
        <v>1300</v>
      </c>
      <c r="P67" s="624"/>
      <c r="Q67" s="1400">
        <v>0</v>
      </c>
      <c r="R67" s="621">
        <v>91.248999999999995</v>
      </c>
      <c r="S67" s="1400">
        <v>3.1349999999999998</v>
      </c>
      <c r="T67" s="1406">
        <v>0</v>
      </c>
      <c r="U67" s="1406">
        <v>0</v>
      </c>
      <c r="V67" s="1406">
        <v>0</v>
      </c>
      <c r="W67" s="1406">
        <v>0</v>
      </c>
      <c r="X67" s="1406">
        <v>0</v>
      </c>
      <c r="Y67" s="1406">
        <v>90.1</v>
      </c>
      <c r="Z67" s="1406">
        <v>78.099999999999994</v>
      </c>
      <c r="AA67" s="1406">
        <v>85.6</v>
      </c>
      <c r="AB67" s="1406">
        <v>85.6</v>
      </c>
      <c r="AC67" s="1406">
        <v>85.6</v>
      </c>
      <c r="AD67" s="1406">
        <v>85.6</v>
      </c>
      <c r="AE67" s="1406">
        <v>85.6</v>
      </c>
      <c r="AF67" s="1406">
        <v>85.6</v>
      </c>
      <c r="AH67" s="1506"/>
    </row>
    <row r="68" spans="2:34" outlineLevel="1">
      <c r="B68" s="615" t="s">
        <v>958</v>
      </c>
      <c r="C68" s="616" t="s">
        <v>1245</v>
      </c>
      <c r="D68" s="616">
        <v>43259</v>
      </c>
      <c r="E68" s="616">
        <v>46546</v>
      </c>
      <c r="F68" s="617" t="s">
        <v>1246</v>
      </c>
      <c r="G68" s="1370" t="s">
        <v>421</v>
      </c>
      <c r="H68" s="1370" t="s">
        <v>680</v>
      </c>
      <c r="I68" s="1370" t="s">
        <v>669</v>
      </c>
      <c r="J68" s="622">
        <v>0.04</v>
      </c>
      <c r="K68" s="620" t="s">
        <v>674</v>
      </c>
      <c r="L68" s="621">
        <v>50</v>
      </c>
      <c r="M68" s="621">
        <v>0</v>
      </c>
      <c r="N68" s="1399">
        <v>0</v>
      </c>
      <c r="O68" s="622" t="s">
        <v>1295</v>
      </c>
      <c r="P68" s="624"/>
      <c r="Q68" s="1400">
        <v>0</v>
      </c>
      <c r="R68" s="621">
        <v>50</v>
      </c>
      <c r="S68" s="1400">
        <v>2.3039999999999998</v>
      </c>
      <c r="T68" s="1406">
        <v>0</v>
      </c>
      <c r="U68" s="1406">
        <v>0</v>
      </c>
      <c r="V68" s="1406">
        <v>0</v>
      </c>
      <c r="W68" s="1406">
        <v>0</v>
      </c>
      <c r="X68" s="1406">
        <v>0</v>
      </c>
      <c r="Y68" s="1406">
        <v>57.9</v>
      </c>
      <c r="Z68" s="1406">
        <v>57.1</v>
      </c>
      <c r="AA68" s="1406">
        <v>56.3</v>
      </c>
      <c r="AB68" s="1406">
        <v>56.3</v>
      </c>
      <c r="AC68" s="1406">
        <v>56.3</v>
      </c>
      <c r="AD68" s="1406">
        <v>56.3</v>
      </c>
      <c r="AE68" s="1406">
        <v>56.3</v>
      </c>
      <c r="AF68" s="1406">
        <v>56.3</v>
      </c>
      <c r="AH68" s="1506"/>
    </row>
    <row r="69" spans="2:34" outlineLevel="1">
      <c r="B69" s="615" t="s">
        <v>959</v>
      </c>
      <c r="C69" s="616" t="s">
        <v>1247</v>
      </c>
      <c r="D69" s="616">
        <v>43502</v>
      </c>
      <c r="E69" s="616">
        <v>49346</v>
      </c>
      <c r="F69" s="617" t="s">
        <v>1248</v>
      </c>
      <c r="G69" s="1370" t="s">
        <v>421</v>
      </c>
      <c r="H69" s="1370" t="s">
        <v>680</v>
      </c>
      <c r="I69" s="1370" t="s">
        <v>669</v>
      </c>
      <c r="J69" s="622">
        <v>2.75E-2</v>
      </c>
      <c r="K69" s="620" t="s">
        <v>674</v>
      </c>
      <c r="L69" s="621">
        <v>250</v>
      </c>
      <c r="M69" s="621">
        <v>0</v>
      </c>
      <c r="N69" s="1399">
        <v>0</v>
      </c>
      <c r="O69" s="622" t="s">
        <v>1295</v>
      </c>
      <c r="P69" s="624"/>
      <c r="Q69" s="1400">
        <v>0</v>
      </c>
      <c r="R69" s="621">
        <v>250</v>
      </c>
      <c r="S69" s="1400">
        <v>2.7709999999999999</v>
      </c>
      <c r="T69" s="1406">
        <v>0</v>
      </c>
      <c r="U69" s="1406">
        <v>0</v>
      </c>
      <c r="V69" s="1406">
        <v>0</v>
      </c>
      <c r="W69" s="1406">
        <v>0</v>
      </c>
      <c r="X69" s="1406">
        <v>0</v>
      </c>
      <c r="Y69" s="1406">
        <v>250.3</v>
      </c>
      <c r="Z69" s="1406">
        <v>250.4</v>
      </c>
      <c r="AA69" s="1406">
        <v>245.8</v>
      </c>
      <c r="AB69" s="1406">
        <v>245.8</v>
      </c>
      <c r="AC69" s="1406">
        <v>245.8</v>
      </c>
      <c r="AD69" s="1406">
        <v>245.8</v>
      </c>
      <c r="AE69" s="1406">
        <v>245.8</v>
      </c>
      <c r="AF69" s="1406">
        <v>245.8</v>
      </c>
      <c r="AH69" s="1506"/>
    </row>
    <row r="70" spans="2:34" outlineLevel="1">
      <c r="B70" s="615" t="s">
        <v>960</v>
      </c>
      <c r="C70" s="616" t="s">
        <v>1249</v>
      </c>
      <c r="D70" s="616">
        <v>43511</v>
      </c>
      <c r="E70" s="616">
        <v>50816</v>
      </c>
      <c r="F70" s="617" t="s">
        <v>1250</v>
      </c>
      <c r="G70" s="1370" t="s">
        <v>421</v>
      </c>
      <c r="H70" s="1370" t="s">
        <v>680</v>
      </c>
      <c r="I70" s="1370" t="s">
        <v>669</v>
      </c>
      <c r="J70" s="622">
        <v>2.0369999999999999E-2</v>
      </c>
      <c r="K70" s="620" t="s">
        <v>675</v>
      </c>
      <c r="L70" s="621">
        <v>98.438000000000002</v>
      </c>
      <c r="M70" s="621">
        <v>0</v>
      </c>
      <c r="N70" s="1399">
        <v>100</v>
      </c>
      <c r="O70" s="622" t="s">
        <v>1301</v>
      </c>
      <c r="P70" s="624"/>
      <c r="Q70" s="1400">
        <v>0</v>
      </c>
      <c r="R70" s="621">
        <v>98.438000000000002</v>
      </c>
      <c r="S70" s="1400">
        <v>2.0369999999999999</v>
      </c>
      <c r="T70" s="1406">
        <v>0</v>
      </c>
      <c r="U70" s="1406">
        <v>0</v>
      </c>
      <c r="V70" s="1406">
        <v>0</v>
      </c>
      <c r="W70" s="1406">
        <v>0</v>
      </c>
      <c r="X70" s="1406">
        <v>0</v>
      </c>
      <c r="Y70" s="1406">
        <v>97.1</v>
      </c>
      <c r="Z70" s="1406">
        <v>99.8</v>
      </c>
      <c r="AA70" s="1406">
        <v>95.8</v>
      </c>
      <c r="AB70" s="1406">
        <v>95.8</v>
      </c>
      <c r="AC70" s="1406">
        <v>95.8</v>
      </c>
      <c r="AD70" s="1406">
        <v>95.8</v>
      </c>
      <c r="AE70" s="1406">
        <v>95.8</v>
      </c>
      <c r="AF70" s="1406">
        <v>95.8</v>
      </c>
      <c r="AH70" s="1506"/>
    </row>
    <row r="71" spans="2:34" outlineLevel="1">
      <c r="B71" s="1398" t="s">
        <v>961</v>
      </c>
      <c r="C71" s="616" t="s">
        <v>1251</v>
      </c>
      <c r="D71" s="616">
        <v>43742</v>
      </c>
      <c r="E71" s="616">
        <v>49221</v>
      </c>
      <c r="F71" s="617" t="s">
        <v>1252</v>
      </c>
      <c r="G71" s="1370" t="s">
        <v>421</v>
      </c>
      <c r="H71" s="1370" t="s">
        <v>680</v>
      </c>
      <c r="I71" s="1370" t="s">
        <v>669</v>
      </c>
      <c r="J71" s="622">
        <v>2.7099999999999999E-2</v>
      </c>
      <c r="K71" s="620" t="s">
        <v>1121</v>
      </c>
      <c r="L71" s="621">
        <v>38.190845109999998</v>
      </c>
      <c r="M71" s="621">
        <v>0</v>
      </c>
      <c r="N71" s="1399">
        <v>100</v>
      </c>
      <c r="O71" s="622" t="s">
        <v>1302</v>
      </c>
      <c r="P71" s="624"/>
      <c r="Q71" s="1400">
        <v>0</v>
      </c>
      <c r="R71" s="621">
        <v>38.190845109999998</v>
      </c>
      <c r="S71" s="1400">
        <v>2.7097968199999998</v>
      </c>
      <c r="T71" s="1406">
        <v>0</v>
      </c>
      <c r="U71" s="1406">
        <v>0</v>
      </c>
      <c r="V71" s="1406">
        <v>0</v>
      </c>
      <c r="W71" s="1406">
        <v>0</v>
      </c>
      <c r="X71" s="1406">
        <v>0</v>
      </c>
      <c r="Y71" s="1406">
        <v>0</v>
      </c>
      <c r="Z71" s="1406">
        <v>35.4</v>
      </c>
      <c r="AA71" s="1406">
        <v>34.200000000000003</v>
      </c>
      <c r="AB71" s="1406">
        <v>34.200000000000003</v>
      </c>
      <c r="AC71" s="1406">
        <v>34.200000000000003</v>
      </c>
      <c r="AD71" s="1406">
        <v>34.200000000000003</v>
      </c>
      <c r="AE71" s="1406">
        <v>34.200000000000003</v>
      </c>
      <c r="AF71" s="1406">
        <v>34.200000000000003</v>
      </c>
      <c r="AH71" s="1506"/>
    </row>
    <row r="72" spans="2:34" outlineLevel="1">
      <c r="B72" s="1398" t="s">
        <v>962</v>
      </c>
      <c r="C72" s="616" t="s">
        <v>1253</v>
      </c>
      <c r="D72" s="616">
        <v>43724</v>
      </c>
      <c r="E72" s="616">
        <v>46281</v>
      </c>
      <c r="F72" s="617" t="s">
        <v>1254</v>
      </c>
      <c r="G72" s="1370" t="s">
        <v>421</v>
      </c>
      <c r="H72" s="1370" t="s">
        <v>680</v>
      </c>
      <c r="I72" s="1370" t="s">
        <v>669</v>
      </c>
      <c r="J72" s="622">
        <v>1.375E-2</v>
      </c>
      <c r="K72" s="620" t="s">
        <v>674</v>
      </c>
      <c r="L72" s="621">
        <v>300</v>
      </c>
      <c r="M72" s="621">
        <v>0</v>
      </c>
      <c r="N72" s="1399">
        <v>0</v>
      </c>
      <c r="O72" s="622" t="s">
        <v>1295</v>
      </c>
      <c r="P72" s="624"/>
      <c r="Q72" s="1400">
        <v>0</v>
      </c>
      <c r="R72" s="621">
        <v>300</v>
      </c>
      <c r="S72" s="1400">
        <v>1.3886645799999999</v>
      </c>
      <c r="T72" s="1406">
        <v>0</v>
      </c>
      <c r="U72" s="1406">
        <v>0</v>
      </c>
      <c r="V72" s="1406">
        <v>0</v>
      </c>
      <c r="W72" s="1406">
        <v>0</v>
      </c>
      <c r="X72" s="1406">
        <v>0</v>
      </c>
      <c r="Y72" s="1406">
        <v>0</v>
      </c>
      <c r="Z72" s="1406">
        <v>301.3</v>
      </c>
      <c r="AA72" s="1406">
        <v>299.2</v>
      </c>
      <c r="AB72" s="1406">
        <v>299.2</v>
      </c>
      <c r="AC72" s="1406">
        <v>299.2</v>
      </c>
      <c r="AD72" s="1406">
        <v>299.2</v>
      </c>
      <c r="AE72" s="1406">
        <v>299.2</v>
      </c>
      <c r="AF72" s="1406">
        <v>299.2</v>
      </c>
      <c r="AH72" s="1506"/>
    </row>
    <row r="73" spans="2:34" outlineLevel="1">
      <c r="B73" s="1398" t="s">
        <v>963</v>
      </c>
      <c r="C73" s="616" t="s">
        <v>1255</v>
      </c>
      <c r="D73" s="616">
        <v>43724</v>
      </c>
      <c r="E73" s="616">
        <v>50664</v>
      </c>
      <c r="F73" s="617" t="s">
        <v>1256</v>
      </c>
      <c r="G73" s="1370" t="s">
        <v>421</v>
      </c>
      <c r="H73" s="1370" t="s">
        <v>680</v>
      </c>
      <c r="I73" s="1370" t="s">
        <v>669</v>
      </c>
      <c r="J73" s="622">
        <v>0.02</v>
      </c>
      <c r="K73" s="620" t="s">
        <v>674</v>
      </c>
      <c r="L73" s="621">
        <v>400</v>
      </c>
      <c r="M73" s="621">
        <v>0</v>
      </c>
      <c r="N73" s="1399">
        <v>0</v>
      </c>
      <c r="O73" s="622" t="s">
        <v>1295</v>
      </c>
      <c r="P73" s="624"/>
      <c r="Q73" s="1400">
        <v>0</v>
      </c>
      <c r="R73" s="621">
        <v>400</v>
      </c>
      <c r="S73" s="1400">
        <v>2.0326741999999998</v>
      </c>
      <c r="T73" s="1406">
        <v>0</v>
      </c>
      <c r="U73" s="1406">
        <v>0</v>
      </c>
      <c r="V73" s="1406">
        <v>0</v>
      </c>
      <c r="W73" s="1406">
        <v>0</v>
      </c>
      <c r="X73" s="1406">
        <v>0</v>
      </c>
      <c r="Y73" s="1406">
        <v>0</v>
      </c>
      <c r="Z73" s="1406">
        <v>404.5</v>
      </c>
      <c r="AA73" s="1406">
        <v>392.2</v>
      </c>
      <c r="AB73" s="1406">
        <v>392.2</v>
      </c>
      <c r="AC73" s="1406">
        <v>392.2</v>
      </c>
      <c r="AD73" s="1406">
        <v>392.2</v>
      </c>
      <c r="AE73" s="1406">
        <v>392.2</v>
      </c>
      <c r="AF73" s="1406">
        <v>392.2</v>
      </c>
      <c r="AH73" s="1506"/>
    </row>
    <row r="74" spans="2:34" outlineLevel="1">
      <c r="B74" s="1398" t="s">
        <v>964</v>
      </c>
      <c r="C74" s="616" t="s">
        <v>1257</v>
      </c>
      <c r="D74" s="616">
        <v>43724</v>
      </c>
      <c r="E74" s="616">
        <v>50664</v>
      </c>
      <c r="F74" s="617" t="s">
        <v>1258</v>
      </c>
      <c r="G74" s="1370" t="s">
        <v>421</v>
      </c>
      <c r="H74" s="1370" t="s">
        <v>680</v>
      </c>
      <c r="I74" s="1370" t="s">
        <v>669</v>
      </c>
      <c r="J74" s="622">
        <v>0.02</v>
      </c>
      <c r="K74" s="620" t="s">
        <v>674</v>
      </c>
      <c r="L74" s="621">
        <v>40</v>
      </c>
      <c r="M74" s="621">
        <v>0</v>
      </c>
      <c r="N74" s="1399">
        <v>0</v>
      </c>
      <c r="O74" s="622" t="s">
        <v>1295</v>
      </c>
      <c r="P74" s="624"/>
      <c r="Q74" s="1400">
        <v>0</v>
      </c>
      <c r="R74" s="621">
        <v>40</v>
      </c>
      <c r="S74" s="1400">
        <v>2.1044314799999997</v>
      </c>
      <c r="T74" s="1406">
        <v>0</v>
      </c>
      <c r="U74" s="1406">
        <v>0</v>
      </c>
      <c r="V74" s="1406">
        <v>0</v>
      </c>
      <c r="W74" s="1406">
        <v>0</v>
      </c>
      <c r="X74" s="1406">
        <v>0</v>
      </c>
      <c r="Y74" s="1406">
        <v>0</v>
      </c>
      <c r="Z74" s="1406">
        <v>39.700000000000003</v>
      </c>
      <c r="AA74" s="1406">
        <v>39.799999999999997</v>
      </c>
      <c r="AB74" s="1406">
        <v>39.799999999999997</v>
      </c>
      <c r="AC74" s="1406">
        <v>39.799999999999997</v>
      </c>
      <c r="AD74" s="1406">
        <v>39.799999999999997</v>
      </c>
      <c r="AE74" s="1406">
        <v>39.799999999999997</v>
      </c>
      <c r="AF74" s="1406">
        <v>39.799999999999997</v>
      </c>
      <c r="AH74" s="1506"/>
    </row>
    <row r="75" spans="2:34" outlineLevel="1">
      <c r="B75" s="1398" t="s">
        <v>965</v>
      </c>
      <c r="C75" s="616" t="s">
        <v>1259</v>
      </c>
      <c r="D75" s="616">
        <v>43809</v>
      </c>
      <c r="E75" s="616">
        <v>51114</v>
      </c>
      <c r="F75" s="617" t="s">
        <v>1260</v>
      </c>
      <c r="G75" s="1370" t="s">
        <v>421</v>
      </c>
      <c r="H75" s="1370" t="s">
        <v>680</v>
      </c>
      <c r="I75" s="1370" t="s">
        <v>669</v>
      </c>
      <c r="J75" s="622">
        <v>3.1199999999999999E-2</v>
      </c>
      <c r="K75" s="620" t="s">
        <v>1121</v>
      </c>
      <c r="L75" s="621">
        <v>43.363678999999998</v>
      </c>
      <c r="M75" s="621">
        <v>0</v>
      </c>
      <c r="N75" s="1399">
        <v>100</v>
      </c>
      <c r="O75" s="622" t="s">
        <v>1303</v>
      </c>
      <c r="P75" s="624"/>
      <c r="Q75" s="1400">
        <v>0</v>
      </c>
      <c r="R75" s="621">
        <v>43.363678999999998</v>
      </c>
      <c r="S75" s="1400">
        <v>3.1198593699999999</v>
      </c>
      <c r="T75" s="1406">
        <v>0</v>
      </c>
      <c r="U75" s="1406">
        <v>0</v>
      </c>
      <c r="V75" s="1406">
        <v>0</v>
      </c>
      <c r="W75" s="1406">
        <v>0</v>
      </c>
      <c r="X75" s="1406">
        <v>0</v>
      </c>
      <c r="Y75" s="1406">
        <v>0</v>
      </c>
      <c r="Z75" s="1406">
        <v>40.799999999999997</v>
      </c>
      <c r="AA75" s="1406">
        <v>45.5</v>
      </c>
      <c r="AB75" s="1406">
        <v>45.5</v>
      </c>
      <c r="AC75" s="1406">
        <v>45.5</v>
      </c>
      <c r="AD75" s="1406">
        <v>45.5</v>
      </c>
      <c r="AE75" s="1406">
        <v>45.5</v>
      </c>
      <c r="AF75" s="1406">
        <v>45.5</v>
      </c>
      <c r="AH75" s="1506"/>
    </row>
    <row r="76" spans="2:34" outlineLevel="1">
      <c r="B76" s="1398" t="s">
        <v>966</v>
      </c>
      <c r="C76" s="616" t="s">
        <v>1261</v>
      </c>
      <c r="D76" s="616">
        <v>43818</v>
      </c>
      <c r="E76" s="616">
        <v>51123</v>
      </c>
      <c r="F76" s="617" t="s">
        <v>1262</v>
      </c>
      <c r="G76" s="1370" t="s">
        <v>421</v>
      </c>
      <c r="H76" s="1370" t="s">
        <v>680</v>
      </c>
      <c r="I76" s="1370" t="s">
        <v>669</v>
      </c>
      <c r="J76" s="622">
        <v>2.2259999999999999E-2</v>
      </c>
      <c r="K76" s="620" t="s">
        <v>674</v>
      </c>
      <c r="L76" s="621">
        <v>50</v>
      </c>
      <c r="M76" s="621">
        <v>0</v>
      </c>
      <c r="N76" s="1399">
        <v>0</v>
      </c>
      <c r="O76" s="622" t="s">
        <v>1295</v>
      </c>
      <c r="P76" s="624"/>
      <c r="Q76" s="1400">
        <v>0</v>
      </c>
      <c r="R76" s="621">
        <v>50</v>
      </c>
      <c r="S76" s="1400">
        <v>2.2243394799999998</v>
      </c>
      <c r="T76" s="1406">
        <v>0</v>
      </c>
      <c r="U76" s="1406">
        <v>0</v>
      </c>
      <c r="V76" s="1406">
        <v>0</v>
      </c>
      <c r="W76" s="1406">
        <v>0</v>
      </c>
      <c r="X76" s="1406">
        <v>0</v>
      </c>
      <c r="Y76" s="1406">
        <v>0</v>
      </c>
      <c r="Z76" s="1406">
        <v>50.2</v>
      </c>
      <c r="AA76" s="1406">
        <v>50.2</v>
      </c>
      <c r="AB76" s="1406">
        <v>50.2</v>
      </c>
      <c r="AC76" s="1406">
        <v>50.2</v>
      </c>
      <c r="AD76" s="1406">
        <v>50.2</v>
      </c>
      <c r="AE76" s="1406">
        <v>50.2</v>
      </c>
      <c r="AF76" s="1406">
        <v>50.2</v>
      </c>
      <c r="AH76" s="1506"/>
    </row>
    <row r="77" spans="2:34" outlineLevel="1">
      <c r="B77" s="1398" t="s">
        <v>967</v>
      </c>
      <c r="C77" s="616" t="s">
        <v>1263</v>
      </c>
      <c r="D77" s="616">
        <v>43850</v>
      </c>
      <c r="E77" s="616">
        <v>45677</v>
      </c>
      <c r="F77" s="617" t="s">
        <v>1264</v>
      </c>
      <c r="G77" s="1370" t="s">
        <v>421</v>
      </c>
      <c r="H77" s="1370" t="s">
        <v>680</v>
      </c>
      <c r="I77" s="1370" t="s">
        <v>669</v>
      </c>
      <c r="J77" s="622">
        <v>1.9E-3</v>
      </c>
      <c r="K77" s="620" t="s">
        <v>675</v>
      </c>
      <c r="L77" s="621">
        <v>428.28329330999998</v>
      </c>
      <c r="M77" s="621">
        <v>0</v>
      </c>
      <c r="N77" s="1399">
        <v>100</v>
      </c>
      <c r="O77" s="622" t="s">
        <v>1304</v>
      </c>
      <c r="P77" s="624"/>
      <c r="Q77" s="1400">
        <v>0</v>
      </c>
      <c r="R77" s="621">
        <v>428.28329330999998</v>
      </c>
      <c r="S77" s="1400">
        <v>0.19031049999999999</v>
      </c>
      <c r="T77" s="1406">
        <v>0</v>
      </c>
      <c r="U77" s="1406">
        <v>0</v>
      </c>
      <c r="V77" s="1406">
        <v>0</v>
      </c>
      <c r="W77" s="1406">
        <v>0</v>
      </c>
      <c r="X77" s="1406">
        <v>0</v>
      </c>
      <c r="Y77" s="1406">
        <v>0</v>
      </c>
      <c r="Z77" s="1406">
        <v>442.4</v>
      </c>
      <c r="AA77" s="1406">
        <v>424.8</v>
      </c>
      <c r="AB77" s="1406">
        <v>424.8</v>
      </c>
      <c r="AC77" s="1406">
        <v>424.8</v>
      </c>
      <c r="AD77" s="1406">
        <v>424.8</v>
      </c>
      <c r="AE77" s="1406">
        <v>0</v>
      </c>
      <c r="AF77" s="1406">
        <v>0</v>
      </c>
      <c r="AH77" s="1506"/>
    </row>
    <row r="78" spans="2:34" outlineLevel="1">
      <c r="B78" s="1398" t="s">
        <v>968</v>
      </c>
      <c r="C78" s="616" t="s">
        <v>1265</v>
      </c>
      <c r="D78" s="616">
        <v>43854</v>
      </c>
      <c r="E78" s="616">
        <v>46776</v>
      </c>
      <c r="F78" s="617" t="s">
        <v>1266</v>
      </c>
      <c r="G78" s="1370" t="s">
        <v>421</v>
      </c>
      <c r="H78" s="1370" t="s">
        <v>680</v>
      </c>
      <c r="I78" s="1370" t="s">
        <v>669</v>
      </c>
      <c r="J78" s="622">
        <v>2.2450000000000001E-2</v>
      </c>
      <c r="K78" s="620" t="s">
        <v>677</v>
      </c>
      <c r="L78" s="621">
        <v>41.57942705</v>
      </c>
      <c r="M78" s="621">
        <v>0</v>
      </c>
      <c r="N78" s="1399">
        <v>100</v>
      </c>
      <c r="O78" s="622" t="s">
        <v>1305</v>
      </c>
      <c r="P78" s="624"/>
      <c r="Q78" s="1400">
        <v>0</v>
      </c>
      <c r="R78" s="621">
        <v>41.57942705</v>
      </c>
      <c r="S78" s="1400">
        <v>2.2448795099999996</v>
      </c>
      <c r="T78" s="1406">
        <v>0</v>
      </c>
      <c r="U78" s="1406">
        <v>0</v>
      </c>
      <c r="V78" s="1406">
        <v>0</v>
      </c>
      <c r="W78" s="1406">
        <v>0</v>
      </c>
      <c r="X78" s="1406">
        <v>0</v>
      </c>
      <c r="Y78" s="1406">
        <v>0</v>
      </c>
      <c r="Z78" s="1406">
        <v>44</v>
      </c>
      <c r="AA78" s="1406">
        <v>39.5</v>
      </c>
      <c r="AB78" s="1406">
        <v>39.5</v>
      </c>
      <c r="AC78" s="1406">
        <v>39.5</v>
      </c>
      <c r="AD78" s="1406">
        <v>39.5</v>
      </c>
      <c r="AE78" s="1406">
        <v>39.5</v>
      </c>
      <c r="AF78" s="1406">
        <v>39.5</v>
      </c>
      <c r="AH78" s="1506"/>
    </row>
    <row r="79" spans="2:34" outlineLevel="1">
      <c r="B79" s="1398" t="s">
        <v>969</v>
      </c>
      <c r="C79" s="616" t="s">
        <v>1267</v>
      </c>
      <c r="D79" s="616">
        <v>43859</v>
      </c>
      <c r="E79" s="616">
        <v>47877</v>
      </c>
      <c r="F79" s="617" t="s">
        <v>1268</v>
      </c>
      <c r="G79" s="1370" t="s">
        <v>421</v>
      </c>
      <c r="H79" s="1370" t="s">
        <v>680</v>
      </c>
      <c r="I79" s="1370" t="s">
        <v>669</v>
      </c>
      <c r="J79" s="622">
        <v>2.5000000000000001E-2</v>
      </c>
      <c r="K79" s="620" t="s">
        <v>676</v>
      </c>
      <c r="L79" s="621">
        <v>65.174053060000006</v>
      </c>
      <c r="M79" s="621">
        <v>0</v>
      </c>
      <c r="N79" s="1399">
        <v>100</v>
      </c>
      <c r="O79" s="622" t="s">
        <v>1306</v>
      </c>
      <c r="P79" s="624"/>
      <c r="Q79" s="1400">
        <v>0</v>
      </c>
      <c r="R79" s="621">
        <v>65.174053060000006</v>
      </c>
      <c r="S79" s="1400">
        <v>2.4638923500000001</v>
      </c>
      <c r="T79" s="1406">
        <v>0</v>
      </c>
      <c r="U79" s="1406">
        <v>0</v>
      </c>
      <c r="V79" s="1406">
        <v>0</v>
      </c>
      <c r="W79" s="1406">
        <v>0</v>
      </c>
      <c r="X79" s="1406">
        <v>0</v>
      </c>
      <c r="Y79" s="1406">
        <v>0</v>
      </c>
      <c r="Z79" s="1406">
        <v>68.7</v>
      </c>
      <c r="AA79" s="1406">
        <v>61.9</v>
      </c>
      <c r="AB79" s="1406">
        <v>61.9</v>
      </c>
      <c r="AC79" s="1406">
        <v>61.9</v>
      </c>
      <c r="AD79" s="1406">
        <v>61.9</v>
      </c>
      <c r="AE79" s="1406">
        <v>61.9</v>
      </c>
      <c r="AF79" s="1406">
        <v>61.9</v>
      </c>
      <c r="AH79" s="1506"/>
    </row>
    <row r="80" spans="2:34" outlineLevel="1">
      <c r="B80" s="1398" t="s">
        <v>970</v>
      </c>
      <c r="C80" s="616" t="s">
        <v>1269</v>
      </c>
      <c r="D80" s="616">
        <v>43881</v>
      </c>
      <c r="E80" s="616">
        <v>51186</v>
      </c>
      <c r="F80" s="617" t="s">
        <v>1270</v>
      </c>
      <c r="G80" s="1370" t="s">
        <v>421</v>
      </c>
      <c r="H80" s="1370" t="s">
        <v>680</v>
      </c>
      <c r="I80" s="1370" t="s">
        <v>669</v>
      </c>
      <c r="J80" s="622">
        <v>1.1509999999999999E-2</v>
      </c>
      <c r="K80" s="620" t="s">
        <v>675</v>
      </c>
      <c r="L80" s="621">
        <v>83.25</v>
      </c>
      <c r="M80" s="621">
        <v>0</v>
      </c>
      <c r="N80" s="1399">
        <v>100</v>
      </c>
      <c r="O80" s="622" t="s">
        <v>1307</v>
      </c>
      <c r="P80" s="624"/>
      <c r="Q80" s="1400">
        <v>0</v>
      </c>
      <c r="R80" s="621">
        <v>83.25</v>
      </c>
      <c r="S80" s="1400">
        <v>1.15012906</v>
      </c>
      <c r="T80" s="1406">
        <v>0</v>
      </c>
      <c r="U80" s="1406">
        <v>0</v>
      </c>
      <c r="V80" s="1406">
        <v>0</v>
      </c>
      <c r="W80" s="1406">
        <v>0</v>
      </c>
      <c r="X80" s="1406">
        <v>0</v>
      </c>
      <c r="Y80" s="1406">
        <v>0</v>
      </c>
      <c r="Z80" s="1406">
        <v>90.7</v>
      </c>
      <c r="AA80" s="1406">
        <v>82.2</v>
      </c>
      <c r="AB80" s="1406">
        <v>82.2</v>
      </c>
      <c r="AC80" s="1406">
        <v>82.2</v>
      </c>
      <c r="AD80" s="1406">
        <v>82.2</v>
      </c>
      <c r="AE80" s="1406">
        <v>82.2</v>
      </c>
      <c r="AF80" s="1406">
        <v>82.2</v>
      </c>
      <c r="AH80" s="1506"/>
    </row>
    <row r="81" spans="2:34" outlineLevel="1">
      <c r="B81" s="1398" t="s">
        <v>971</v>
      </c>
      <c r="C81" s="616" t="s">
        <v>1271</v>
      </c>
      <c r="D81" s="616">
        <v>43902</v>
      </c>
      <c r="E81" s="616">
        <v>48285</v>
      </c>
      <c r="F81" s="617" t="s">
        <v>1272</v>
      </c>
      <c r="G81" s="1370" t="s">
        <v>421</v>
      </c>
      <c r="H81" s="1370" t="s">
        <v>680</v>
      </c>
      <c r="I81" s="1370" t="s">
        <v>669</v>
      </c>
      <c r="J81" s="622">
        <v>2.0199999999999999E-2</v>
      </c>
      <c r="K81" s="620" t="s">
        <v>1121</v>
      </c>
      <c r="L81" s="621">
        <v>35.956441340000005</v>
      </c>
      <c r="M81" s="621">
        <v>0</v>
      </c>
      <c r="N81" s="1399">
        <v>100</v>
      </c>
      <c r="O81" s="622" t="s">
        <v>1308</v>
      </c>
      <c r="P81" s="624"/>
      <c r="Q81" s="1400">
        <v>0</v>
      </c>
      <c r="R81" s="621">
        <v>35.956441340000005</v>
      </c>
      <c r="S81" s="1400">
        <v>2.0185076999999998</v>
      </c>
      <c r="T81" s="1406">
        <v>0</v>
      </c>
      <c r="U81" s="1406">
        <v>0</v>
      </c>
      <c r="V81" s="1406">
        <v>0</v>
      </c>
      <c r="W81" s="1406">
        <v>0</v>
      </c>
      <c r="X81" s="1406">
        <v>0</v>
      </c>
      <c r="Y81" s="1406">
        <v>0</v>
      </c>
      <c r="Z81" s="1406">
        <v>34.6</v>
      </c>
      <c r="AA81" s="1406">
        <v>38.6</v>
      </c>
      <c r="AB81" s="1406">
        <v>38.6</v>
      </c>
      <c r="AC81" s="1406">
        <v>38.6</v>
      </c>
      <c r="AD81" s="1406">
        <v>38.6</v>
      </c>
      <c r="AE81" s="1406">
        <v>38.6</v>
      </c>
      <c r="AF81" s="1406">
        <v>38.6</v>
      </c>
      <c r="AH81" s="1506"/>
    </row>
    <row r="82" spans="2:34" outlineLevel="1">
      <c r="B82" s="1398" t="s">
        <v>972</v>
      </c>
      <c r="C82" s="616" t="s">
        <v>1273</v>
      </c>
      <c r="D82" s="616">
        <v>43938</v>
      </c>
      <c r="E82" s="616">
        <v>51243</v>
      </c>
      <c r="F82" s="617" t="s">
        <v>1274</v>
      </c>
      <c r="G82" s="1370" t="s">
        <v>421</v>
      </c>
      <c r="H82" s="1370" t="s">
        <v>680</v>
      </c>
      <c r="I82" s="1370" t="s">
        <v>669</v>
      </c>
      <c r="J82" s="622">
        <v>0.02</v>
      </c>
      <c r="K82" s="620" t="s">
        <v>674</v>
      </c>
      <c r="L82" s="621">
        <v>400</v>
      </c>
      <c r="M82" s="621">
        <v>0</v>
      </c>
      <c r="N82" s="1399">
        <v>0</v>
      </c>
      <c r="O82" s="622" t="s">
        <v>1295</v>
      </c>
      <c r="P82" s="624"/>
      <c r="Q82" s="1400">
        <v>0</v>
      </c>
      <c r="R82" s="621">
        <v>400</v>
      </c>
      <c r="S82" s="1400">
        <v>2.0862823399999999</v>
      </c>
      <c r="T82" s="1406">
        <v>0</v>
      </c>
      <c r="U82" s="1406">
        <v>0</v>
      </c>
      <c r="V82" s="1406">
        <v>0</v>
      </c>
      <c r="W82" s="1406">
        <v>0</v>
      </c>
      <c r="X82" s="1406">
        <v>0</v>
      </c>
      <c r="Y82" s="1406">
        <v>0</v>
      </c>
      <c r="Z82" s="1406">
        <v>0</v>
      </c>
      <c r="AA82" s="1406">
        <v>398</v>
      </c>
      <c r="AB82" s="1406">
        <v>398</v>
      </c>
      <c r="AC82" s="1406">
        <v>398</v>
      </c>
      <c r="AD82" s="1406">
        <v>398</v>
      </c>
      <c r="AE82" s="1406">
        <v>398</v>
      </c>
      <c r="AF82" s="1406">
        <v>398</v>
      </c>
      <c r="AH82" s="1506"/>
    </row>
    <row r="83" spans="2:34" outlineLevel="1">
      <c r="B83" s="1398" t="s">
        <v>973</v>
      </c>
      <c r="C83" s="616" t="s">
        <v>1275</v>
      </c>
      <c r="D83" s="616">
        <v>44036</v>
      </c>
      <c r="E83" s="616">
        <v>49514</v>
      </c>
      <c r="F83" s="617" t="s">
        <v>1276</v>
      </c>
      <c r="G83" s="1370" t="s">
        <v>421</v>
      </c>
      <c r="H83" s="1370" t="s">
        <v>680</v>
      </c>
      <c r="I83" s="1370" t="s">
        <v>669</v>
      </c>
      <c r="J83" s="622">
        <v>2.5000000000000001E-2</v>
      </c>
      <c r="K83" s="620" t="s">
        <v>1121</v>
      </c>
      <c r="L83" s="621">
        <v>30.635000000000002</v>
      </c>
      <c r="M83" s="621">
        <v>0</v>
      </c>
      <c r="N83" s="1399">
        <v>100</v>
      </c>
      <c r="O83" s="622" t="s">
        <v>1309</v>
      </c>
      <c r="P83" s="624"/>
      <c r="Q83" s="1400">
        <v>0</v>
      </c>
      <c r="R83" s="621">
        <v>30.635000000000002</v>
      </c>
      <c r="S83" s="1400">
        <v>2.4642981800000001</v>
      </c>
      <c r="T83" s="1406">
        <v>0</v>
      </c>
      <c r="U83" s="1406">
        <v>0</v>
      </c>
      <c r="V83" s="1406">
        <v>0</v>
      </c>
      <c r="W83" s="1406">
        <v>0</v>
      </c>
      <c r="X83" s="1406">
        <v>0</v>
      </c>
      <c r="Y83" s="1406">
        <v>0</v>
      </c>
      <c r="Z83" s="1406">
        <v>0</v>
      </c>
      <c r="AA83" s="1406">
        <v>30.8</v>
      </c>
      <c r="AB83" s="1406">
        <v>30.8</v>
      </c>
      <c r="AC83" s="1406">
        <v>30.8</v>
      </c>
      <c r="AD83" s="1406">
        <v>30.8</v>
      </c>
      <c r="AE83" s="1406">
        <v>30.8</v>
      </c>
      <c r="AF83" s="1406">
        <v>30.8</v>
      </c>
      <c r="AH83" s="1506"/>
    </row>
    <row r="84" spans="2:34" outlineLevel="1">
      <c r="B84" s="1398" t="s">
        <v>974</v>
      </c>
      <c r="C84" s="616" t="s">
        <v>1277</v>
      </c>
      <c r="D84" s="616">
        <v>44019</v>
      </c>
      <c r="E84" s="616">
        <v>48402</v>
      </c>
      <c r="F84" s="617" t="s">
        <v>1278</v>
      </c>
      <c r="G84" s="1370" t="s">
        <v>421</v>
      </c>
      <c r="H84" s="1370" t="s">
        <v>680</v>
      </c>
      <c r="I84" s="1370" t="s">
        <v>669</v>
      </c>
      <c r="J84" s="622">
        <v>8.2299999999999995E-3</v>
      </c>
      <c r="K84" s="620" t="s">
        <v>675</v>
      </c>
      <c r="L84" s="621">
        <v>676.33799999999997</v>
      </c>
      <c r="M84" s="621">
        <v>0</v>
      </c>
      <c r="N84" s="1399">
        <v>100</v>
      </c>
      <c r="O84" s="622" t="s">
        <v>1310</v>
      </c>
      <c r="P84" s="624"/>
      <c r="Q84" s="1400">
        <v>0</v>
      </c>
      <c r="R84" s="621">
        <v>676.33799999999997</v>
      </c>
      <c r="S84" s="1400">
        <v>0.82462148999999996</v>
      </c>
      <c r="T84" s="1406">
        <v>0</v>
      </c>
      <c r="U84" s="1406">
        <v>0</v>
      </c>
      <c r="V84" s="1406">
        <v>0</v>
      </c>
      <c r="W84" s="1406">
        <v>0</v>
      </c>
      <c r="X84" s="1406">
        <v>0</v>
      </c>
      <c r="Y84" s="1406">
        <v>0</v>
      </c>
      <c r="Z84" s="1406">
        <v>0</v>
      </c>
      <c r="AA84" s="1406">
        <v>631.4</v>
      </c>
      <c r="AB84" s="1406">
        <v>631.4</v>
      </c>
      <c r="AC84" s="1406">
        <v>631.4</v>
      </c>
      <c r="AD84" s="1406">
        <v>631.4</v>
      </c>
      <c r="AE84" s="1406">
        <v>631.4</v>
      </c>
      <c r="AF84" s="1406">
        <v>631.4</v>
      </c>
      <c r="AH84" s="1506"/>
    </row>
    <row r="85" spans="2:34" outlineLevel="1">
      <c r="B85" s="1398" t="s">
        <v>975</v>
      </c>
      <c r="C85" s="616" t="s">
        <v>1279</v>
      </c>
      <c r="D85" s="616">
        <v>44161</v>
      </c>
      <c r="E85" s="616">
        <v>51466</v>
      </c>
      <c r="F85" s="617" t="s">
        <v>1280</v>
      </c>
      <c r="G85" s="1370" t="s">
        <v>421</v>
      </c>
      <c r="H85" s="1370" t="s">
        <v>680</v>
      </c>
      <c r="I85" s="1370" t="s">
        <v>669</v>
      </c>
      <c r="J85" s="622">
        <v>8.7200000000000003E-3</v>
      </c>
      <c r="K85" s="620" t="s">
        <v>675</v>
      </c>
      <c r="L85" s="621">
        <v>179.12</v>
      </c>
      <c r="M85" s="621">
        <v>0</v>
      </c>
      <c r="N85" s="1399">
        <v>100</v>
      </c>
      <c r="O85" s="622" t="s">
        <v>1311</v>
      </c>
      <c r="P85" s="624"/>
      <c r="Q85" s="1400">
        <v>0</v>
      </c>
      <c r="R85" s="621">
        <v>179.12</v>
      </c>
      <c r="S85" s="1400">
        <v>0.87365409999999999</v>
      </c>
      <c r="T85" s="1406">
        <v>0</v>
      </c>
      <c r="U85" s="1406">
        <v>0</v>
      </c>
      <c r="V85" s="1406">
        <v>0</v>
      </c>
      <c r="W85" s="1406">
        <v>0</v>
      </c>
      <c r="X85" s="1406">
        <v>0</v>
      </c>
      <c r="Y85" s="1406">
        <v>0</v>
      </c>
      <c r="Z85" s="1406">
        <v>0</v>
      </c>
      <c r="AA85" s="1406">
        <v>150</v>
      </c>
      <c r="AB85" s="1406">
        <v>150</v>
      </c>
      <c r="AC85" s="1406">
        <v>150</v>
      </c>
      <c r="AD85" s="1406">
        <v>150</v>
      </c>
      <c r="AE85" s="1406">
        <v>150</v>
      </c>
      <c r="AF85" s="1406">
        <v>150</v>
      </c>
      <c r="AH85" s="1506"/>
    </row>
    <row r="86" spans="2:34" outlineLevel="1">
      <c r="B86" s="1398" t="s">
        <v>976</v>
      </c>
      <c r="C86" s="616" t="s">
        <v>1279</v>
      </c>
      <c r="D86" s="616">
        <v>44161</v>
      </c>
      <c r="E86" s="616">
        <v>51466</v>
      </c>
      <c r="F86" s="617" t="s">
        <v>1281</v>
      </c>
      <c r="G86" s="1370" t="s">
        <v>421</v>
      </c>
      <c r="H86" s="1370" t="s">
        <v>680</v>
      </c>
      <c r="I86" s="1370" t="s">
        <v>669</v>
      </c>
      <c r="J86" s="622">
        <v>8.7200000000000003E-3</v>
      </c>
      <c r="K86" s="620" t="s">
        <v>675</v>
      </c>
      <c r="L86" s="621">
        <v>272</v>
      </c>
      <c r="M86" s="621">
        <v>0</v>
      </c>
      <c r="N86" s="1399">
        <v>100</v>
      </c>
      <c r="O86" s="622" t="s">
        <v>1312</v>
      </c>
      <c r="P86" s="624"/>
      <c r="Q86" s="1400">
        <v>0</v>
      </c>
      <c r="R86" s="621">
        <v>272</v>
      </c>
      <c r="S86" s="1400">
        <v>0.89670024000000004</v>
      </c>
      <c r="T86" s="1406">
        <v>0</v>
      </c>
      <c r="U86" s="1406">
        <v>0</v>
      </c>
      <c r="V86" s="1406">
        <v>0</v>
      </c>
      <c r="W86" s="1406">
        <v>0</v>
      </c>
      <c r="X86" s="1406">
        <v>0</v>
      </c>
      <c r="Y86" s="1406">
        <v>0</v>
      </c>
      <c r="Z86" s="1406">
        <v>0</v>
      </c>
      <c r="AA86" s="1406">
        <v>254.6</v>
      </c>
      <c r="AB86" s="1406">
        <v>254.6</v>
      </c>
      <c r="AC86" s="1406">
        <v>254.6</v>
      </c>
      <c r="AD86" s="1406">
        <v>254.6</v>
      </c>
      <c r="AE86" s="1406">
        <v>254.6</v>
      </c>
      <c r="AF86" s="1406">
        <v>254.6</v>
      </c>
      <c r="AH86" s="1506"/>
    </row>
    <row r="87" spans="2:34" outlineLevel="1">
      <c r="B87" s="1398" t="s">
        <v>977</v>
      </c>
      <c r="C87" s="616" t="s">
        <v>1282</v>
      </c>
      <c r="D87" s="616">
        <v>44019</v>
      </c>
      <c r="E87" s="616">
        <v>46941</v>
      </c>
      <c r="F87" s="617" t="s">
        <v>1283</v>
      </c>
      <c r="G87" s="1370" t="s">
        <v>421</v>
      </c>
      <c r="H87" s="1370" t="s">
        <v>680</v>
      </c>
      <c r="I87" s="1370" t="s">
        <v>669</v>
      </c>
      <c r="J87" s="622">
        <v>1.125E-2</v>
      </c>
      <c r="K87" s="620" t="s">
        <v>674</v>
      </c>
      <c r="L87" s="621">
        <v>350</v>
      </c>
      <c r="M87" s="621">
        <v>0</v>
      </c>
      <c r="N87" s="1399">
        <v>0</v>
      </c>
      <c r="O87" s="622" t="s">
        <v>1295</v>
      </c>
      <c r="P87" s="624"/>
      <c r="Q87" s="1400">
        <v>0</v>
      </c>
      <c r="R87" s="621">
        <v>350</v>
      </c>
      <c r="S87" s="1400">
        <v>1.18572693</v>
      </c>
      <c r="T87" s="1406">
        <v>0</v>
      </c>
      <c r="U87" s="1406">
        <v>0</v>
      </c>
      <c r="V87" s="1406">
        <v>0</v>
      </c>
      <c r="W87" s="1406">
        <v>0</v>
      </c>
      <c r="X87" s="1406">
        <v>0</v>
      </c>
      <c r="Y87" s="1406">
        <v>0</v>
      </c>
      <c r="Z87" s="1406">
        <v>0</v>
      </c>
      <c r="AA87" s="1406">
        <v>350.7</v>
      </c>
      <c r="AB87" s="1406">
        <v>350.7</v>
      </c>
      <c r="AC87" s="1406">
        <v>350.7</v>
      </c>
      <c r="AD87" s="1406">
        <v>350.7</v>
      </c>
      <c r="AE87" s="1406">
        <v>350.7</v>
      </c>
      <c r="AF87" s="1406">
        <v>350.7</v>
      </c>
      <c r="AH87" s="1506"/>
    </row>
    <row r="88" spans="2:34" outlineLevel="1">
      <c r="B88" s="1398" t="s">
        <v>978</v>
      </c>
      <c r="C88" s="616" t="s">
        <v>1284</v>
      </c>
      <c r="D88" s="616">
        <v>44039</v>
      </c>
      <c r="E88" s="616">
        <v>46961</v>
      </c>
      <c r="F88" s="617" t="s">
        <v>1285</v>
      </c>
      <c r="G88" s="1370" t="s">
        <v>421</v>
      </c>
      <c r="H88" s="1370" t="s">
        <v>680</v>
      </c>
      <c r="I88" s="1370" t="s">
        <v>669</v>
      </c>
      <c r="J88" s="622">
        <v>1.0444999999999999E-2</v>
      </c>
      <c r="K88" s="620" t="s">
        <v>674</v>
      </c>
      <c r="L88" s="621">
        <v>100</v>
      </c>
      <c r="M88" s="621">
        <v>0</v>
      </c>
      <c r="N88" s="1399">
        <v>0</v>
      </c>
      <c r="O88" s="622" t="s">
        <v>1295</v>
      </c>
      <c r="P88" s="624"/>
      <c r="Q88" s="1400">
        <v>0</v>
      </c>
      <c r="R88" s="621">
        <v>100</v>
      </c>
      <c r="S88" s="1400">
        <v>1.0437813600000001</v>
      </c>
      <c r="T88" s="1406">
        <v>0</v>
      </c>
      <c r="U88" s="1406">
        <v>0</v>
      </c>
      <c r="V88" s="1406">
        <v>0</v>
      </c>
      <c r="W88" s="1406">
        <v>0</v>
      </c>
      <c r="X88" s="1406">
        <v>0</v>
      </c>
      <c r="Y88" s="1406">
        <v>0</v>
      </c>
      <c r="Z88" s="1406">
        <v>0</v>
      </c>
      <c r="AA88" s="1406">
        <v>95.8</v>
      </c>
      <c r="AB88" s="1406">
        <v>95.8</v>
      </c>
      <c r="AC88" s="1406">
        <v>95.8</v>
      </c>
      <c r="AD88" s="1406">
        <v>95.8</v>
      </c>
      <c r="AE88" s="1406">
        <v>95.8</v>
      </c>
      <c r="AF88" s="1406">
        <v>95.8</v>
      </c>
      <c r="AH88" s="1506"/>
    </row>
    <row r="89" spans="2:34" outlineLevel="1">
      <c r="B89" s="1398" t="s">
        <v>979</v>
      </c>
      <c r="C89" s="616" t="s">
        <v>1286</v>
      </c>
      <c r="D89" s="616">
        <v>44067</v>
      </c>
      <c r="E89" s="616">
        <v>51372</v>
      </c>
      <c r="F89" s="617" t="s">
        <v>1287</v>
      </c>
      <c r="G89" s="1370" t="s">
        <v>421</v>
      </c>
      <c r="H89" s="1370" t="s">
        <v>680</v>
      </c>
      <c r="I89" s="1370" t="s">
        <v>669</v>
      </c>
      <c r="J89" s="622">
        <v>1.6080000000000001E-2</v>
      </c>
      <c r="K89" s="620" t="s">
        <v>674</v>
      </c>
      <c r="L89" s="621">
        <v>50</v>
      </c>
      <c r="M89" s="621">
        <v>0</v>
      </c>
      <c r="N89" s="1399">
        <v>0</v>
      </c>
      <c r="O89" s="622" t="s">
        <v>1295</v>
      </c>
      <c r="P89" s="624"/>
      <c r="Q89" s="1400">
        <v>0</v>
      </c>
      <c r="R89" s="621">
        <v>50</v>
      </c>
      <c r="S89" s="1400">
        <v>1.6068331899999999</v>
      </c>
      <c r="T89" s="1406">
        <v>0</v>
      </c>
      <c r="U89" s="1406">
        <v>0</v>
      </c>
      <c r="V89" s="1406">
        <v>0</v>
      </c>
      <c r="W89" s="1406">
        <v>0</v>
      </c>
      <c r="X89" s="1406">
        <v>0</v>
      </c>
      <c r="Y89" s="1406">
        <v>0</v>
      </c>
      <c r="Z89" s="1406">
        <v>0</v>
      </c>
      <c r="AA89" s="1406">
        <v>50.1</v>
      </c>
      <c r="AB89" s="1406">
        <v>50.1</v>
      </c>
      <c r="AC89" s="1406">
        <v>50.1</v>
      </c>
      <c r="AD89" s="1406">
        <v>50.1</v>
      </c>
      <c r="AE89" s="1406">
        <v>50.1</v>
      </c>
      <c r="AF89" s="1406">
        <v>50.1</v>
      </c>
      <c r="AH89" s="1506"/>
    </row>
    <row r="90" spans="2:34" outlineLevel="1">
      <c r="B90" s="615"/>
      <c r="C90" s="616"/>
      <c r="D90" s="616"/>
      <c r="E90" s="616"/>
      <c r="F90" s="617"/>
      <c r="G90" s="618"/>
      <c r="H90" s="868"/>
      <c r="I90" s="618"/>
      <c r="J90" s="622"/>
      <c r="K90" s="620"/>
      <c r="L90" s="621"/>
      <c r="M90" s="621"/>
      <c r="N90" s="622"/>
      <c r="O90" s="622"/>
      <c r="P90" s="624"/>
      <c r="Q90" s="1344"/>
      <c r="R90" s="621"/>
      <c r="S90" s="624"/>
      <c r="T90" s="1406">
        <v>5370</v>
      </c>
      <c r="U90" s="1406">
        <v>5275</v>
      </c>
      <c r="V90" s="1406">
        <v>5212</v>
      </c>
      <c r="W90" s="1406">
        <v>4411</v>
      </c>
      <c r="X90" s="1406">
        <v>0</v>
      </c>
      <c r="Y90" s="1406">
        <v>0</v>
      </c>
      <c r="Z90" s="1406">
        <v>0</v>
      </c>
      <c r="AA90" s="1406">
        <v>0</v>
      </c>
      <c r="AB90" s="1406">
        <v>0</v>
      </c>
      <c r="AC90" s="1406">
        <v>0</v>
      </c>
      <c r="AD90" s="1406">
        <v>0</v>
      </c>
      <c r="AE90" s="1406">
        <v>0</v>
      </c>
      <c r="AF90" s="1406">
        <v>0</v>
      </c>
      <c r="AH90" s="1506"/>
    </row>
    <row r="91" spans="2:34" outlineLevel="1">
      <c r="B91" s="1175" t="s">
        <v>422</v>
      </c>
      <c r="C91" s="1634" t="s">
        <v>403</v>
      </c>
      <c r="D91" s="1635"/>
      <c r="E91" s="1635"/>
      <c r="F91" s="1635"/>
      <c r="G91" s="1635"/>
      <c r="H91" s="1635"/>
      <c r="I91" s="1635"/>
      <c r="J91" s="1635"/>
      <c r="K91" s="1635"/>
      <c r="L91" s="1635"/>
      <c r="M91" s="1635"/>
      <c r="N91" s="1635"/>
      <c r="O91" s="1635"/>
      <c r="P91" s="1635"/>
      <c r="Q91" s="1635"/>
      <c r="R91" s="1635"/>
      <c r="S91" s="1636"/>
      <c r="T91" s="1406">
        <v>0</v>
      </c>
      <c r="U91" s="1406">
        <v>0</v>
      </c>
      <c r="V91" s="1406">
        <v>0</v>
      </c>
      <c r="W91" s="1406">
        <v>0</v>
      </c>
      <c r="X91" s="1406">
        <v>0</v>
      </c>
      <c r="Y91" s="1406">
        <v>0</v>
      </c>
      <c r="Z91" s="1406">
        <v>0</v>
      </c>
      <c r="AA91" s="1406">
        <v>0</v>
      </c>
      <c r="AB91" s="1406">
        <v>0</v>
      </c>
      <c r="AC91" s="1406">
        <v>0</v>
      </c>
      <c r="AD91" s="1406">
        <v>0</v>
      </c>
      <c r="AE91" s="1406">
        <v>0</v>
      </c>
      <c r="AF91" s="1406">
        <v>0</v>
      </c>
      <c r="AH91" s="1506"/>
    </row>
    <row r="92" spans="2:34" s="346" customFormat="1" outlineLevel="1">
      <c r="B92" s="391"/>
      <c r="C92" s="391"/>
      <c r="D92" s="377"/>
      <c r="E92" s="377"/>
      <c r="F92" s="377"/>
      <c r="G92" s="377"/>
      <c r="H92" s="377"/>
      <c r="I92" s="377"/>
      <c r="J92" s="377"/>
      <c r="K92" s="377"/>
      <c r="L92" s="377"/>
      <c r="M92" s="377"/>
      <c r="N92" s="377"/>
      <c r="O92" s="377"/>
      <c r="P92" s="377"/>
      <c r="S92" s="344"/>
      <c r="T92" s="350"/>
      <c r="U92" s="350"/>
      <c r="V92" s="350"/>
      <c r="W92" s="350"/>
      <c r="X92" s="350"/>
      <c r="Y92" s="350"/>
      <c r="Z92" s="350"/>
      <c r="AA92" s="350"/>
      <c r="AB92" s="593"/>
      <c r="AC92" s="350"/>
      <c r="AD92" s="350"/>
      <c r="AE92" s="350"/>
      <c r="AF92" s="350"/>
      <c r="AH92" s="377"/>
    </row>
    <row r="93" spans="2:34" s="346" customFormat="1" outlineLevel="1">
      <c r="B93" s="391"/>
      <c r="C93" s="391"/>
      <c r="D93" s="377"/>
      <c r="E93" s="377"/>
      <c r="F93" s="373" t="s">
        <v>350</v>
      </c>
      <c r="G93" s="373"/>
      <c r="H93" s="373"/>
      <c r="I93" s="373"/>
      <c r="J93" s="377"/>
      <c r="K93" s="377"/>
      <c r="L93" s="377"/>
      <c r="M93" s="377"/>
      <c r="N93" s="377"/>
      <c r="O93" s="377"/>
      <c r="P93" s="1176"/>
      <c r="S93" s="344"/>
      <c r="T93" s="350"/>
      <c r="U93" s="350"/>
      <c r="V93" s="350"/>
      <c r="W93" s="350"/>
      <c r="X93" s="350"/>
      <c r="Y93" s="350"/>
      <c r="Z93" s="350"/>
      <c r="AA93" s="350"/>
      <c r="AB93" s="593"/>
      <c r="AC93" s="350"/>
      <c r="AD93" s="350"/>
      <c r="AE93" s="350"/>
      <c r="AF93" s="350"/>
      <c r="AH93" s="377"/>
    </row>
    <row r="94" spans="2:34" s="1109" customFormat="1" ht="54.75" customHeight="1" outlineLevel="1">
      <c r="B94" s="1110"/>
      <c r="C94" s="682" t="s">
        <v>786</v>
      </c>
      <c r="D94" s="659" t="s">
        <v>406</v>
      </c>
      <c r="E94" s="659" t="s">
        <v>407</v>
      </c>
      <c r="F94" s="659" t="s">
        <v>336</v>
      </c>
      <c r="G94" s="659" t="s">
        <v>423</v>
      </c>
      <c r="H94" s="682" t="s">
        <v>409</v>
      </c>
      <c r="I94" s="682" t="s">
        <v>410</v>
      </c>
      <c r="J94" s="682" t="s">
        <v>584</v>
      </c>
      <c r="K94" s="682" t="s">
        <v>412</v>
      </c>
      <c r="L94" s="682" t="s">
        <v>696</v>
      </c>
      <c r="M94" s="682" t="s">
        <v>414</v>
      </c>
      <c r="N94" s="682" t="s">
        <v>754</v>
      </c>
      <c r="O94" s="682" t="s">
        <v>755</v>
      </c>
      <c r="P94" s="682" t="s">
        <v>415</v>
      </c>
      <c r="Q94" s="682" t="s">
        <v>694</v>
      </c>
      <c r="R94" s="661" t="s">
        <v>425</v>
      </c>
      <c r="S94" s="682" t="s">
        <v>698</v>
      </c>
      <c r="T94" s="1107"/>
      <c r="U94" s="1107"/>
      <c r="V94" s="1107"/>
      <c r="W94" s="1107"/>
      <c r="X94" s="1107"/>
      <c r="Y94" s="1107"/>
      <c r="Z94" s="1107"/>
      <c r="AA94" s="1107"/>
      <c r="AB94" s="1108"/>
      <c r="AC94" s="1107"/>
      <c r="AD94" s="1107"/>
      <c r="AE94" s="1107"/>
      <c r="AF94" s="1107"/>
      <c r="AH94" s="1519"/>
    </row>
    <row r="95" spans="2:34" s="346" customFormat="1" ht="25.2" outlineLevel="1">
      <c r="B95" s="1104" t="s">
        <v>289</v>
      </c>
      <c r="C95" s="1218"/>
      <c r="D95" s="1111" t="s">
        <v>416</v>
      </c>
      <c r="E95" s="1111" t="s">
        <v>416</v>
      </c>
      <c r="F95" s="1105"/>
      <c r="G95" s="1112"/>
      <c r="H95" s="1112"/>
      <c r="I95" s="1113"/>
      <c r="J95" s="1111" t="s">
        <v>426</v>
      </c>
      <c r="K95" s="1114" t="s">
        <v>427</v>
      </c>
      <c r="L95" s="1114" t="s">
        <v>290</v>
      </c>
      <c r="M95" s="1114" t="s">
        <v>290</v>
      </c>
      <c r="N95" s="1114" t="s">
        <v>7</v>
      </c>
      <c r="O95" s="1114" t="s">
        <v>756</v>
      </c>
      <c r="P95" s="1114"/>
      <c r="Q95" s="1114"/>
      <c r="R95" s="1115"/>
      <c r="S95" s="1114" t="s">
        <v>290</v>
      </c>
      <c r="T95" s="1401" t="s">
        <v>290</v>
      </c>
      <c r="U95" s="1402" t="s">
        <v>290</v>
      </c>
      <c r="V95" s="1402" t="s">
        <v>290</v>
      </c>
      <c r="W95" s="1402" t="s">
        <v>290</v>
      </c>
      <c r="X95" s="1402" t="s">
        <v>290</v>
      </c>
      <c r="Y95" s="1402" t="s">
        <v>290</v>
      </c>
      <c r="Z95" s="1402" t="s">
        <v>290</v>
      </c>
      <c r="AA95" s="1403" t="s">
        <v>290</v>
      </c>
      <c r="AB95" s="1404" t="s">
        <v>290</v>
      </c>
      <c r="AC95" s="1402" t="s">
        <v>290</v>
      </c>
      <c r="AD95" s="1402" t="s">
        <v>290</v>
      </c>
      <c r="AE95" s="1402" t="s">
        <v>290</v>
      </c>
      <c r="AF95" s="1405" t="s">
        <v>290</v>
      </c>
      <c r="AH95" s="377"/>
    </row>
    <row r="96" spans="2:34" s="346" customFormat="1" outlineLevel="1">
      <c r="B96" s="615" t="s">
        <v>302</v>
      </c>
      <c r="C96" s="616" t="s">
        <v>1313</v>
      </c>
      <c r="D96" s="616">
        <v>42692</v>
      </c>
      <c r="E96" s="616">
        <v>46344</v>
      </c>
      <c r="F96" s="617" t="s">
        <v>1314</v>
      </c>
      <c r="G96" s="1296" t="s">
        <v>421</v>
      </c>
      <c r="H96" s="1296" t="s">
        <v>680</v>
      </c>
      <c r="I96" s="1296" t="s">
        <v>669</v>
      </c>
      <c r="J96" s="622">
        <v>1.8970000000000001E-2</v>
      </c>
      <c r="K96" s="620" t="s">
        <v>674</v>
      </c>
      <c r="L96" s="621">
        <v>300</v>
      </c>
      <c r="M96" s="621">
        <v>0</v>
      </c>
      <c r="N96" s="622">
        <v>0</v>
      </c>
      <c r="O96" s="622" t="s">
        <v>1295</v>
      </c>
      <c r="P96" s="624"/>
      <c r="Q96" s="1344">
        <v>0</v>
      </c>
      <c r="R96" s="627"/>
      <c r="S96" s="1229" t="s">
        <v>1295</v>
      </c>
      <c r="T96" s="1406">
        <v>0</v>
      </c>
      <c r="U96" s="1406">
        <v>0</v>
      </c>
      <c r="V96" s="1406">
        <v>0</v>
      </c>
      <c r="W96" s="1406">
        <v>0</v>
      </c>
      <c r="X96" s="1406">
        <v>302.10000000000002</v>
      </c>
      <c r="Y96" s="1406">
        <v>302.10000000000002</v>
      </c>
      <c r="Z96" s="1406">
        <v>302.10000000000002</v>
      </c>
      <c r="AA96" s="1406">
        <v>302.10000000000002</v>
      </c>
      <c r="AB96" s="1406">
        <v>302.10000000000002</v>
      </c>
      <c r="AC96" s="1406">
        <v>302.10000000000002</v>
      </c>
      <c r="AD96" s="1406">
        <v>302.10000000000002</v>
      </c>
      <c r="AE96" s="1406">
        <v>302.10000000000002</v>
      </c>
      <c r="AF96" s="1406">
        <v>302.10000000000002</v>
      </c>
      <c r="AH96" s="1506"/>
    </row>
    <row r="97" spans="2:34" s="346" customFormat="1" outlineLevel="1">
      <c r="B97" s="615" t="s">
        <v>303</v>
      </c>
      <c r="C97" s="616" t="s">
        <v>1313</v>
      </c>
      <c r="D97" s="616">
        <v>42710</v>
      </c>
      <c r="E97" s="616">
        <v>46362</v>
      </c>
      <c r="F97" s="617" t="s">
        <v>1315</v>
      </c>
      <c r="G97" s="1296" t="s">
        <v>420</v>
      </c>
      <c r="H97" s="1370" t="s">
        <v>680</v>
      </c>
      <c r="I97" s="1296" t="s">
        <v>474</v>
      </c>
      <c r="J97" s="622">
        <v>6.9800000000000001E-3</v>
      </c>
      <c r="K97" s="620" t="s">
        <v>674</v>
      </c>
      <c r="L97" s="621">
        <v>300</v>
      </c>
      <c r="M97" s="621">
        <v>0</v>
      </c>
      <c r="N97" s="622">
        <v>0</v>
      </c>
      <c r="O97" s="622" t="s">
        <v>1295</v>
      </c>
      <c r="P97" s="624"/>
      <c r="Q97" s="1344">
        <v>0</v>
      </c>
      <c r="R97" s="627"/>
      <c r="S97" s="1229" t="s">
        <v>1295</v>
      </c>
      <c r="T97" s="1406">
        <v>0</v>
      </c>
      <c r="U97" s="1406">
        <v>0</v>
      </c>
      <c r="V97" s="1406">
        <v>0</v>
      </c>
      <c r="W97" s="1406">
        <v>0</v>
      </c>
      <c r="X97" s="1406">
        <v>301.2</v>
      </c>
      <c r="Y97" s="1406">
        <v>301.60000000000002</v>
      </c>
      <c r="Z97" s="1406">
        <v>301.5</v>
      </c>
      <c r="AA97" s="1406">
        <v>300.7</v>
      </c>
      <c r="AB97" s="1406">
        <v>300.7</v>
      </c>
      <c r="AC97" s="1406">
        <v>300.7</v>
      </c>
      <c r="AD97" s="1406">
        <v>300.7</v>
      </c>
      <c r="AE97" s="1406">
        <v>300.7</v>
      </c>
      <c r="AF97" s="1406">
        <v>300.7</v>
      </c>
      <c r="AH97" s="1506"/>
    </row>
    <row r="98" spans="2:34" s="346" customFormat="1" outlineLevel="1">
      <c r="B98" s="615" t="s">
        <v>304</v>
      </c>
      <c r="C98" s="616" t="s">
        <v>1313</v>
      </c>
      <c r="D98" s="616">
        <v>40897</v>
      </c>
      <c r="E98" s="616">
        <v>44275</v>
      </c>
      <c r="F98" s="617" t="s">
        <v>1316</v>
      </c>
      <c r="G98" s="1296" t="s">
        <v>418</v>
      </c>
      <c r="H98" s="1370" t="s">
        <v>680</v>
      </c>
      <c r="I98" s="1296" t="s">
        <v>419</v>
      </c>
      <c r="J98" s="622">
        <v>9.5999999999999992E-3</v>
      </c>
      <c r="K98" s="620" t="s">
        <v>674</v>
      </c>
      <c r="L98" s="621">
        <v>100</v>
      </c>
      <c r="M98" s="621">
        <v>0</v>
      </c>
      <c r="N98" s="622">
        <v>0</v>
      </c>
      <c r="O98" s="622" t="s">
        <v>1295</v>
      </c>
      <c r="P98" s="624"/>
      <c r="Q98" s="1344">
        <v>238</v>
      </c>
      <c r="R98" s="627"/>
      <c r="S98" s="1229" t="s">
        <v>1295</v>
      </c>
      <c r="T98" s="1406">
        <v>0</v>
      </c>
      <c r="U98" s="1406">
        <v>0</v>
      </c>
      <c r="V98" s="1406">
        <v>0</v>
      </c>
      <c r="W98" s="1406">
        <v>0</v>
      </c>
      <c r="X98" s="1406">
        <v>116.2</v>
      </c>
      <c r="Y98" s="1406">
        <v>119.1</v>
      </c>
      <c r="Z98" s="1406">
        <v>122.2</v>
      </c>
      <c r="AA98" s="1406">
        <v>0</v>
      </c>
      <c r="AB98" s="1406">
        <v>0</v>
      </c>
      <c r="AC98" s="1406">
        <v>0</v>
      </c>
      <c r="AD98" s="1406">
        <v>0</v>
      </c>
      <c r="AE98" s="1406">
        <v>0</v>
      </c>
      <c r="AF98" s="1406">
        <v>0</v>
      </c>
      <c r="AH98" s="1506"/>
    </row>
    <row r="99" spans="2:34" s="346" customFormat="1" outlineLevel="1">
      <c r="B99" s="615" t="s">
        <v>305</v>
      </c>
      <c r="C99" s="616" t="s">
        <v>1313</v>
      </c>
      <c r="D99" s="616">
        <v>41290</v>
      </c>
      <c r="E99" s="616">
        <v>44942</v>
      </c>
      <c r="F99" s="617" t="s">
        <v>1317</v>
      </c>
      <c r="G99" s="1370" t="s">
        <v>418</v>
      </c>
      <c r="H99" s="1370" t="s">
        <v>680</v>
      </c>
      <c r="I99" s="1370" t="s">
        <v>419</v>
      </c>
      <c r="J99" s="622">
        <v>0.01</v>
      </c>
      <c r="K99" s="620" t="s">
        <v>674</v>
      </c>
      <c r="L99" s="621">
        <v>100</v>
      </c>
      <c r="M99" s="621">
        <v>0</v>
      </c>
      <c r="N99" s="622">
        <v>0</v>
      </c>
      <c r="O99" s="622" t="s">
        <v>1295</v>
      </c>
      <c r="P99" s="624"/>
      <c r="Q99" s="1344">
        <v>245.6</v>
      </c>
      <c r="R99" s="627"/>
      <c r="S99" s="1229" t="s">
        <v>1295</v>
      </c>
      <c r="T99" s="1406">
        <v>0</v>
      </c>
      <c r="U99" s="1406">
        <v>0</v>
      </c>
      <c r="V99" s="1406">
        <v>0</v>
      </c>
      <c r="W99" s="1406">
        <v>0</v>
      </c>
      <c r="X99" s="1406">
        <v>113.5</v>
      </c>
      <c r="Y99" s="1406">
        <v>116.6</v>
      </c>
      <c r="Z99" s="1406">
        <v>118.8</v>
      </c>
      <c r="AA99" s="1406">
        <v>121</v>
      </c>
      <c r="AB99" s="1406">
        <v>124.02499999999999</v>
      </c>
      <c r="AC99" s="1406">
        <v>0</v>
      </c>
      <c r="AD99" s="1406">
        <v>0</v>
      </c>
      <c r="AE99" s="1406">
        <v>0</v>
      </c>
      <c r="AF99" s="1406">
        <v>0</v>
      </c>
      <c r="AH99" s="1506"/>
    </row>
    <row r="100" spans="2:34" s="346" customFormat="1" outlineLevel="1">
      <c r="B100" s="615" t="s">
        <v>306</v>
      </c>
      <c r="C100" s="616" t="s">
        <v>1313</v>
      </c>
      <c r="D100" s="616">
        <v>42207</v>
      </c>
      <c r="E100" s="616">
        <v>48782</v>
      </c>
      <c r="F100" s="617" t="s">
        <v>1318</v>
      </c>
      <c r="G100" s="1370" t="s">
        <v>418</v>
      </c>
      <c r="H100" s="1370" t="s">
        <v>680</v>
      </c>
      <c r="I100" s="1370" t="s">
        <v>419</v>
      </c>
      <c r="J100" s="622">
        <v>0</v>
      </c>
      <c r="K100" s="620" t="s">
        <v>674</v>
      </c>
      <c r="L100" s="621">
        <v>150</v>
      </c>
      <c r="M100" s="621">
        <v>0</v>
      </c>
      <c r="N100" s="622">
        <v>0</v>
      </c>
      <c r="O100" s="622" t="s">
        <v>1295</v>
      </c>
      <c r="P100" s="624"/>
      <c r="Q100" s="1344">
        <v>258.33870999999999</v>
      </c>
      <c r="R100" s="627"/>
      <c r="S100" s="1229" t="s">
        <v>1295</v>
      </c>
      <c r="T100" s="1406">
        <v>0</v>
      </c>
      <c r="U100" s="1406">
        <v>0</v>
      </c>
      <c r="V100" s="1406">
        <v>0</v>
      </c>
      <c r="W100" s="1406">
        <v>0</v>
      </c>
      <c r="X100" s="1406">
        <v>156.19999999999999</v>
      </c>
      <c r="Y100" s="1406">
        <v>150.30000000000001</v>
      </c>
      <c r="Z100" s="1406">
        <v>142.6</v>
      </c>
      <c r="AA100" s="1406">
        <v>134.4</v>
      </c>
      <c r="AB100" s="1406">
        <v>127.6</v>
      </c>
      <c r="AC100" s="1406">
        <v>120.2</v>
      </c>
      <c r="AD100" s="1406">
        <v>112.2</v>
      </c>
      <c r="AE100" s="1406">
        <v>103.4</v>
      </c>
      <c r="AF100" s="1406">
        <v>94.1</v>
      </c>
      <c r="AH100" s="1506"/>
    </row>
    <row r="101" spans="2:34" s="346" customFormat="1" outlineLevel="1">
      <c r="B101" s="615" t="s">
        <v>307</v>
      </c>
      <c r="C101" s="616" t="s">
        <v>1313</v>
      </c>
      <c r="D101" s="616">
        <v>42220</v>
      </c>
      <c r="E101" s="616">
        <v>48795</v>
      </c>
      <c r="F101" s="617" t="s">
        <v>1319</v>
      </c>
      <c r="G101" s="1370" t="s">
        <v>418</v>
      </c>
      <c r="H101" s="1370" t="s">
        <v>680</v>
      </c>
      <c r="I101" s="1370" t="s">
        <v>419</v>
      </c>
      <c r="J101" s="622">
        <v>0</v>
      </c>
      <c r="K101" s="620" t="s">
        <v>674</v>
      </c>
      <c r="L101" s="621">
        <v>150</v>
      </c>
      <c r="M101" s="621">
        <v>0</v>
      </c>
      <c r="N101" s="622">
        <v>0</v>
      </c>
      <c r="O101" s="622" t="s">
        <v>1295</v>
      </c>
      <c r="P101" s="624"/>
      <c r="Q101" s="1344">
        <v>258.53870999999998</v>
      </c>
      <c r="R101" s="627"/>
      <c r="S101" s="1229" t="s">
        <v>1295</v>
      </c>
      <c r="T101" s="1406">
        <v>0</v>
      </c>
      <c r="U101" s="1406">
        <v>0</v>
      </c>
      <c r="V101" s="1406">
        <v>0</v>
      </c>
      <c r="W101" s="1406">
        <v>0</v>
      </c>
      <c r="X101" s="1406">
        <v>156.1</v>
      </c>
      <c r="Y101" s="1406">
        <v>150.19999999999999</v>
      </c>
      <c r="Z101" s="1406">
        <v>142.6</v>
      </c>
      <c r="AA101" s="1406">
        <v>134.1</v>
      </c>
      <c r="AB101" s="1406">
        <v>127.3</v>
      </c>
      <c r="AC101" s="1406">
        <v>119.9</v>
      </c>
      <c r="AD101" s="1406">
        <v>111.9</v>
      </c>
      <c r="AE101" s="1406">
        <v>103.1</v>
      </c>
      <c r="AF101" s="1406">
        <v>93.8</v>
      </c>
      <c r="AH101" s="1506"/>
    </row>
    <row r="102" spans="2:34" s="346" customFormat="1" outlineLevel="1">
      <c r="B102" s="615" t="s">
        <v>308</v>
      </c>
      <c r="C102" s="616" t="s">
        <v>1313</v>
      </c>
      <c r="D102" s="616">
        <v>42360</v>
      </c>
      <c r="E102" s="616">
        <v>48935</v>
      </c>
      <c r="F102" s="617" t="s">
        <v>1320</v>
      </c>
      <c r="G102" s="1370" t="s">
        <v>418</v>
      </c>
      <c r="H102" s="1370" t="s">
        <v>680</v>
      </c>
      <c r="I102" s="1370" t="s">
        <v>419</v>
      </c>
      <c r="J102" s="622">
        <v>0</v>
      </c>
      <c r="K102" s="620" t="s">
        <v>674</v>
      </c>
      <c r="L102" s="621">
        <v>300</v>
      </c>
      <c r="M102" s="621">
        <v>0</v>
      </c>
      <c r="N102" s="622">
        <v>0</v>
      </c>
      <c r="O102" s="622" t="s">
        <v>1295</v>
      </c>
      <c r="P102" s="624"/>
      <c r="Q102" s="1344">
        <v>259.53226000000001</v>
      </c>
      <c r="R102" s="627"/>
      <c r="S102" s="1229" t="s">
        <v>1295</v>
      </c>
      <c r="T102" s="1406">
        <v>0</v>
      </c>
      <c r="U102" s="1406">
        <v>0</v>
      </c>
      <c r="V102" s="1406">
        <v>0</v>
      </c>
      <c r="W102" s="1406">
        <v>0</v>
      </c>
      <c r="X102" s="1406">
        <v>321.10000000000002</v>
      </c>
      <c r="Y102" s="1406">
        <v>309.3</v>
      </c>
      <c r="Z102" s="1406">
        <v>294.39999999999998</v>
      </c>
      <c r="AA102" s="1406">
        <v>278.89999999999998</v>
      </c>
      <c r="AB102" s="1406">
        <v>265.7</v>
      </c>
      <c r="AC102" s="1406">
        <v>251.1</v>
      </c>
      <c r="AD102" s="1406">
        <v>235.5</v>
      </c>
      <c r="AE102" s="1406">
        <v>218.4</v>
      </c>
      <c r="AF102" s="1406">
        <v>200.2</v>
      </c>
      <c r="AH102" s="1506"/>
    </row>
    <row r="103" spans="2:34" s="346" customFormat="1" outlineLevel="1">
      <c r="B103" s="615" t="s">
        <v>309</v>
      </c>
      <c r="C103" s="616" t="s">
        <v>1313</v>
      </c>
      <c r="D103" s="616">
        <v>42543</v>
      </c>
      <c r="E103" s="616">
        <v>49117</v>
      </c>
      <c r="F103" s="617" t="s">
        <v>1321</v>
      </c>
      <c r="G103" s="1370" t="s">
        <v>418</v>
      </c>
      <c r="H103" s="1370" t="s">
        <v>680</v>
      </c>
      <c r="I103" s="1370" t="s">
        <v>419</v>
      </c>
      <c r="J103" s="622">
        <v>0</v>
      </c>
      <c r="K103" s="620" t="s">
        <v>674</v>
      </c>
      <c r="L103" s="621">
        <v>300</v>
      </c>
      <c r="M103" s="621">
        <v>0</v>
      </c>
      <c r="N103" s="622">
        <v>0</v>
      </c>
      <c r="O103" s="622" t="s">
        <v>1295</v>
      </c>
      <c r="P103" s="624"/>
      <c r="Q103" s="1344">
        <v>261.31</v>
      </c>
      <c r="R103" s="627"/>
      <c r="S103" s="1229" t="s">
        <v>1295</v>
      </c>
      <c r="T103" s="1406">
        <v>0</v>
      </c>
      <c r="U103" s="1406">
        <v>0</v>
      </c>
      <c r="V103" s="1406">
        <v>0</v>
      </c>
      <c r="W103" s="1406">
        <v>0</v>
      </c>
      <c r="X103" s="1406">
        <v>318.89999999999998</v>
      </c>
      <c r="Y103" s="1406">
        <v>317.39999999999998</v>
      </c>
      <c r="Z103" s="1406">
        <v>302.8</v>
      </c>
      <c r="AA103" s="1406">
        <v>287.60000000000002</v>
      </c>
      <c r="AB103" s="1406">
        <v>274.60000000000002</v>
      </c>
      <c r="AC103" s="1406">
        <v>260.2</v>
      </c>
      <c r="AD103" s="1406">
        <v>244.8</v>
      </c>
      <c r="AE103" s="1406">
        <v>227.9</v>
      </c>
      <c r="AF103" s="1406">
        <v>209.8</v>
      </c>
      <c r="AH103" s="1506"/>
    </row>
    <row r="104" spans="2:34" s="346" customFormat="1" outlineLevel="1">
      <c r="B104" s="615" t="s">
        <v>310</v>
      </c>
      <c r="C104" s="1407"/>
      <c r="D104" s="1407"/>
      <c r="E104" s="1407"/>
      <c r="F104" s="1408"/>
      <c r="G104" s="1370"/>
      <c r="H104" s="1370"/>
      <c r="I104" s="1370"/>
      <c r="J104" s="622"/>
      <c r="K104" s="620"/>
      <c r="L104" s="621"/>
      <c r="M104" s="621"/>
      <c r="N104" s="622"/>
      <c r="O104" s="622"/>
      <c r="P104" s="624"/>
      <c r="Q104" s="1344"/>
      <c r="R104" s="627"/>
      <c r="S104" s="1409"/>
      <c r="T104" s="1406">
        <v>461</v>
      </c>
      <c r="U104" s="1406">
        <v>483</v>
      </c>
      <c r="V104" s="1406">
        <v>1115</v>
      </c>
      <c r="W104" s="1406">
        <v>1857</v>
      </c>
      <c r="X104" s="1406">
        <v>0</v>
      </c>
      <c r="Y104" s="1406">
        <v>0</v>
      </c>
      <c r="Z104" s="1406">
        <v>0</v>
      </c>
      <c r="AA104" s="1406">
        <v>0</v>
      </c>
      <c r="AB104" s="1406">
        <v>0</v>
      </c>
      <c r="AC104" s="1406">
        <v>0</v>
      </c>
      <c r="AD104" s="1406">
        <v>0</v>
      </c>
      <c r="AE104" s="1406">
        <v>0</v>
      </c>
      <c r="AF104" s="1406">
        <v>0</v>
      </c>
      <c r="AH104" s="1506"/>
    </row>
    <row r="105" spans="2:34" s="346" customFormat="1" outlineLevel="1">
      <c r="B105" s="615" t="s">
        <v>1116</v>
      </c>
      <c r="C105" s="1407"/>
      <c r="D105" s="1407"/>
      <c r="E105" s="1407"/>
      <c r="F105" s="617" t="s">
        <v>1322</v>
      </c>
      <c r="G105" s="1296"/>
      <c r="H105" s="1296"/>
      <c r="I105" s="1296"/>
      <c r="J105" s="622"/>
      <c r="K105" s="620"/>
      <c r="L105" s="621"/>
      <c r="M105" s="621"/>
      <c r="N105" s="622"/>
      <c r="O105" s="622"/>
      <c r="P105" s="624"/>
      <c r="Q105" s="1344"/>
      <c r="R105" s="627"/>
      <c r="S105" s="1409"/>
      <c r="T105" s="1406">
        <v>0</v>
      </c>
      <c r="U105" s="1406">
        <v>0</v>
      </c>
      <c r="V105" s="1406">
        <v>0</v>
      </c>
      <c r="W105" s="1406">
        <v>0</v>
      </c>
      <c r="X105" s="1406">
        <v>0</v>
      </c>
      <c r="Y105" s="1406">
        <v>0</v>
      </c>
      <c r="Z105" s="1406">
        <v>59.7</v>
      </c>
      <c r="AA105" s="1406">
        <v>70.3</v>
      </c>
      <c r="AB105" s="1406">
        <v>70.3</v>
      </c>
      <c r="AC105" s="1406">
        <v>70.3</v>
      </c>
      <c r="AD105" s="1406">
        <v>70.3</v>
      </c>
      <c r="AE105" s="1406">
        <v>70.3</v>
      </c>
      <c r="AF105" s="1406">
        <v>70.3</v>
      </c>
      <c r="AH105" s="1506"/>
    </row>
    <row r="106" spans="2:34" s="346" customFormat="1" outlineLevel="1">
      <c r="B106" s="615" t="s">
        <v>1117</v>
      </c>
      <c r="C106" s="616" t="s">
        <v>1313</v>
      </c>
      <c r="D106" s="616">
        <v>43802</v>
      </c>
      <c r="E106" s="616">
        <v>44344</v>
      </c>
      <c r="F106" s="617" t="s">
        <v>1323</v>
      </c>
      <c r="G106" s="1296" t="s">
        <v>420</v>
      </c>
      <c r="H106" s="1370" t="s">
        <v>680</v>
      </c>
      <c r="I106" s="1296" t="s">
        <v>670</v>
      </c>
      <c r="J106" s="622">
        <v>5.0000000000000001E-3</v>
      </c>
      <c r="K106" s="620" t="s">
        <v>674</v>
      </c>
      <c r="L106" s="621">
        <v>300</v>
      </c>
      <c r="M106" s="621">
        <v>0</v>
      </c>
      <c r="N106" s="622">
        <v>0</v>
      </c>
      <c r="O106" s="622" t="s">
        <v>1295</v>
      </c>
      <c r="P106" s="624"/>
      <c r="Q106" s="1344">
        <v>0</v>
      </c>
      <c r="R106" s="627"/>
      <c r="S106" s="1229" t="s">
        <v>1295</v>
      </c>
      <c r="T106" s="1406">
        <v>0</v>
      </c>
      <c r="U106" s="1406">
        <v>0</v>
      </c>
      <c r="V106" s="1406">
        <v>0</v>
      </c>
      <c r="W106" s="1406">
        <v>0</v>
      </c>
      <c r="X106" s="1406">
        <v>0</v>
      </c>
      <c r="Y106" s="1406">
        <v>0</v>
      </c>
      <c r="Z106" s="1406">
        <v>0</v>
      </c>
      <c r="AA106" s="1406">
        <v>0</v>
      </c>
      <c r="AB106" s="1406">
        <v>0</v>
      </c>
      <c r="AC106" s="1406">
        <v>0</v>
      </c>
      <c r="AD106" s="1406">
        <v>0</v>
      </c>
      <c r="AE106" s="1406">
        <v>0</v>
      </c>
      <c r="AF106" s="1406">
        <v>0</v>
      </c>
      <c r="AH106" s="1506"/>
    </row>
    <row r="107" spans="2:34" s="346" customFormat="1" outlineLevel="1">
      <c r="B107" s="615" t="s">
        <v>1118</v>
      </c>
      <c r="C107" s="616" t="s">
        <v>1313</v>
      </c>
      <c r="D107" s="616">
        <v>43738</v>
      </c>
      <c r="E107" s="616">
        <v>44285</v>
      </c>
      <c r="F107" s="617" t="s">
        <v>1324</v>
      </c>
      <c r="G107" s="1296" t="s">
        <v>420</v>
      </c>
      <c r="H107" s="1370" t="s">
        <v>680</v>
      </c>
      <c r="I107" s="1370" t="s">
        <v>670</v>
      </c>
      <c r="J107" s="622">
        <v>5.7499999999999999E-3</v>
      </c>
      <c r="K107" s="620" t="s">
        <v>674</v>
      </c>
      <c r="L107" s="621">
        <v>250</v>
      </c>
      <c r="M107" s="621">
        <v>0</v>
      </c>
      <c r="N107" s="622">
        <v>0</v>
      </c>
      <c r="O107" s="622" t="s">
        <v>1295</v>
      </c>
      <c r="P107" s="624"/>
      <c r="Q107" s="1344">
        <v>0</v>
      </c>
      <c r="R107" s="627"/>
      <c r="S107" s="1229" t="s">
        <v>1295</v>
      </c>
      <c r="T107" s="1406">
        <v>0</v>
      </c>
      <c r="U107" s="1406">
        <v>0</v>
      </c>
      <c r="V107" s="1406">
        <v>0</v>
      </c>
      <c r="W107" s="1406">
        <v>0</v>
      </c>
      <c r="X107" s="1406">
        <v>0</v>
      </c>
      <c r="Y107" s="1406">
        <v>0</v>
      </c>
      <c r="Z107" s="1406">
        <v>250</v>
      </c>
      <c r="AA107" s="1406">
        <v>0</v>
      </c>
      <c r="AB107" s="1406">
        <v>0</v>
      </c>
      <c r="AC107" s="1406">
        <v>0</v>
      </c>
      <c r="AD107" s="1406">
        <v>0</v>
      </c>
      <c r="AE107" s="1406">
        <v>0</v>
      </c>
      <c r="AF107" s="1406">
        <v>0</v>
      </c>
      <c r="AH107" s="1506"/>
    </row>
    <row r="108" spans="2:34" s="346" customFormat="1" outlineLevel="1">
      <c r="B108" s="615"/>
      <c r="C108" s="616"/>
      <c r="D108" s="616"/>
      <c r="E108" s="616"/>
      <c r="F108" s="617"/>
      <c r="G108" s="1296"/>
      <c r="H108" s="1296"/>
      <c r="I108" s="1296"/>
      <c r="J108" s="622"/>
      <c r="K108" s="620"/>
      <c r="L108" s="621"/>
      <c r="M108" s="621"/>
      <c r="N108" s="622"/>
      <c r="O108" s="622"/>
      <c r="P108" s="624"/>
      <c r="Q108" s="1344"/>
      <c r="R108" s="624"/>
      <c r="S108" s="1230"/>
      <c r="T108" s="1406">
        <v>0</v>
      </c>
      <c r="U108" s="1406">
        <v>0</v>
      </c>
      <c r="V108" s="1406">
        <v>0</v>
      </c>
      <c r="W108" s="1406">
        <v>0</v>
      </c>
      <c r="X108" s="1406">
        <v>0</v>
      </c>
      <c r="Y108" s="1406">
        <v>0</v>
      </c>
      <c r="Z108" s="1406">
        <v>0</v>
      </c>
      <c r="AA108" s="1406">
        <v>0</v>
      </c>
      <c r="AB108" s="1406">
        <v>0</v>
      </c>
      <c r="AC108" s="1406">
        <v>0</v>
      </c>
      <c r="AD108" s="1406">
        <v>0</v>
      </c>
      <c r="AE108" s="1406">
        <v>0</v>
      </c>
      <c r="AF108" s="1406">
        <v>0</v>
      </c>
      <c r="AH108" s="1506"/>
    </row>
    <row r="109" spans="2:34" outlineLevel="1">
      <c r="B109" s="1175" t="s">
        <v>429</v>
      </c>
      <c r="C109" s="1634" t="s">
        <v>403</v>
      </c>
      <c r="D109" s="1635"/>
      <c r="E109" s="1635"/>
      <c r="F109" s="1635"/>
      <c r="G109" s="1635"/>
      <c r="H109" s="1635"/>
      <c r="I109" s="1635"/>
      <c r="J109" s="1635"/>
      <c r="K109" s="1635"/>
      <c r="L109" s="1635"/>
      <c r="M109" s="1635"/>
      <c r="N109" s="1635"/>
      <c r="O109" s="1635"/>
      <c r="P109" s="1635"/>
      <c r="Q109" s="1635"/>
      <c r="R109" s="1635"/>
      <c r="S109" s="1636"/>
      <c r="T109" s="1406">
        <v>0</v>
      </c>
      <c r="U109" s="1406">
        <v>0</v>
      </c>
      <c r="V109" s="1406">
        <v>0</v>
      </c>
      <c r="W109" s="1406">
        <v>0</v>
      </c>
      <c r="X109" s="1406">
        <v>0</v>
      </c>
      <c r="Y109" s="1406">
        <v>0</v>
      </c>
      <c r="Z109" s="1406">
        <v>0</v>
      </c>
      <c r="AA109" s="1406">
        <v>0</v>
      </c>
      <c r="AB109" s="1406">
        <v>0</v>
      </c>
      <c r="AC109" s="1406">
        <v>0</v>
      </c>
      <c r="AD109" s="1406">
        <v>0</v>
      </c>
      <c r="AE109" s="1406">
        <v>0</v>
      </c>
      <c r="AF109" s="1406">
        <v>0</v>
      </c>
      <c r="AH109" s="1506"/>
    </row>
    <row r="110" spans="2:34" s="346" customFormat="1">
      <c r="B110" s="391"/>
      <c r="C110" s="391"/>
      <c r="E110" s="377"/>
      <c r="F110" s="381"/>
      <c r="G110" s="381"/>
      <c r="H110" s="381"/>
      <c r="I110" s="377"/>
      <c r="J110" s="377"/>
      <c r="K110" s="377"/>
      <c r="L110" s="377"/>
      <c r="M110" s="377"/>
      <c r="N110" s="377"/>
      <c r="O110" s="377"/>
      <c r="P110" s="377"/>
      <c r="S110" s="1196" t="s">
        <v>430</v>
      </c>
      <c r="T110" s="1066">
        <f t="shared" ref="T110:AF110" si="2">SUM(T26:T91)+SUM(T96:T109)</f>
        <v>5831</v>
      </c>
      <c r="U110" s="1067">
        <f t="shared" si="2"/>
        <v>5758</v>
      </c>
      <c r="V110" s="1067">
        <f t="shared" si="2"/>
        <v>6327</v>
      </c>
      <c r="W110" s="1067">
        <f t="shared" si="2"/>
        <v>6268</v>
      </c>
      <c r="X110" s="1067">
        <f t="shared" si="2"/>
        <v>5657.1</v>
      </c>
      <c r="Y110" s="1067">
        <f t="shared" si="2"/>
        <v>5647.7000000000007</v>
      </c>
      <c r="Z110" s="1067">
        <f t="shared" si="2"/>
        <v>7293.5</v>
      </c>
      <c r="AA110" s="1068">
        <f t="shared" si="2"/>
        <v>8441.2999999999993</v>
      </c>
      <c r="AB110" s="1069">
        <f t="shared" si="2"/>
        <v>8462.2129000000004</v>
      </c>
      <c r="AC110" s="1067">
        <f t="shared" si="2"/>
        <v>8351.9455369999996</v>
      </c>
      <c r="AD110" s="1067">
        <f t="shared" si="2"/>
        <v>8185.1684477400004</v>
      </c>
      <c r="AE110" s="1067">
        <f t="shared" si="2"/>
        <v>7645.9818166948007</v>
      </c>
      <c r="AF110" s="1070">
        <f t="shared" si="2"/>
        <v>7632.2014530286961</v>
      </c>
      <c r="AH110" s="1506"/>
    </row>
    <row r="111" spans="2:34" s="346" customFormat="1">
      <c r="B111" s="391"/>
      <c r="C111" s="391"/>
      <c r="D111" s="377"/>
      <c r="E111" s="377"/>
      <c r="F111" s="381"/>
      <c r="G111" s="381"/>
      <c r="H111" s="381"/>
      <c r="I111" s="377"/>
      <c r="J111" s="377"/>
      <c r="K111" s="377"/>
      <c r="L111" s="377"/>
      <c r="M111" s="377"/>
      <c r="N111" s="377"/>
      <c r="O111" s="377"/>
      <c r="P111" s="377"/>
      <c r="S111" s="344"/>
      <c r="AB111" s="586"/>
      <c r="AH111" s="377"/>
    </row>
    <row r="112" spans="2:34">
      <c r="B112" s="612" t="s">
        <v>311</v>
      </c>
      <c r="C112" s="612"/>
      <c r="D112" s="373" t="s">
        <v>431</v>
      </c>
      <c r="E112" s="373"/>
      <c r="F112" s="373"/>
      <c r="G112" s="373"/>
      <c r="H112" s="373"/>
      <c r="I112" s="373"/>
      <c r="J112" s="373"/>
      <c r="K112" s="373"/>
      <c r="L112" s="373"/>
      <c r="M112" s="373"/>
      <c r="N112" s="373"/>
      <c r="O112" s="373"/>
      <c r="P112" s="373"/>
      <c r="T112" s="352"/>
      <c r="U112" s="352"/>
      <c r="V112" s="352"/>
      <c r="W112" s="352"/>
      <c r="X112" s="352"/>
      <c r="Y112" s="352"/>
      <c r="Z112" s="352"/>
      <c r="AA112" s="352"/>
      <c r="AB112" s="581"/>
      <c r="AC112" s="352"/>
      <c r="AD112" s="352"/>
      <c r="AE112" s="352"/>
      <c r="AF112" s="352"/>
    </row>
    <row r="113" spans="2:34" s="1106" customFormat="1" ht="54.75" customHeight="1" outlineLevel="1">
      <c r="B113" s="1110"/>
      <c r="C113" s="682" t="s">
        <v>758</v>
      </c>
      <c r="D113" s="659" t="s">
        <v>406</v>
      </c>
      <c r="E113" s="659" t="s">
        <v>407</v>
      </c>
      <c r="F113" s="659" t="s">
        <v>336</v>
      </c>
      <c r="G113" s="659" t="s">
        <v>423</v>
      </c>
      <c r="H113" s="682" t="s">
        <v>409</v>
      </c>
      <c r="I113" s="682" t="s">
        <v>410</v>
      </c>
      <c r="J113" s="682" t="s">
        <v>411</v>
      </c>
      <c r="K113" s="682" t="s">
        <v>412</v>
      </c>
      <c r="L113" s="682" t="s">
        <v>424</v>
      </c>
      <c r="M113" s="682" t="s">
        <v>414</v>
      </c>
      <c r="N113" s="682" t="s">
        <v>754</v>
      </c>
      <c r="O113" s="682" t="s">
        <v>755</v>
      </c>
      <c r="P113" s="682" t="s">
        <v>415</v>
      </c>
      <c r="Q113" s="682" t="s">
        <v>694</v>
      </c>
      <c r="R113" s="661" t="s">
        <v>425</v>
      </c>
      <c r="S113" s="682" t="s">
        <v>698</v>
      </c>
      <c r="T113" s="1107"/>
      <c r="U113" s="1107"/>
      <c r="V113" s="1107"/>
      <c r="W113" s="1107"/>
      <c r="X113" s="1107"/>
      <c r="Y113" s="1107"/>
      <c r="Z113" s="1107"/>
      <c r="AA113" s="1107"/>
      <c r="AB113" s="1108"/>
      <c r="AC113" s="1107"/>
      <c r="AD113" s="1107"/>
      <c r="AE113" s="1107"/>
      <c r="AF113" s="1107"/>
      <c r="AH113" s="1518"/>
    </row>
    <row r="114" spans="2:34" ht="25.2" outlineLevel="1">
      <c r="B114" s="1104" t="s">
        <v>289</v>
      </c>
      <c r="C114" s="1218"/>
      <c r="D114" s="1111" t="s">
        <v>416</v>
      </c>
      <c r="E114" s="1111" t="s">
        <v>416</v>
      </c>
      <c r="F114" s="1105"/>
      <c r="G114" s="1112"/>
      <c r="H114" s="1112"/>
      <c r="I114" s="1113"/>
      <c r="J114" s="1111" t="s">
        <v>426</v>
      </c>
      <c r="K114" s="1114" t="s">
        <v>427</v>
      </c>
      <c r="L114" s="1114" t="s">
        <v>290</v>
      </c>
      <c r="M114" s="1114" t="s">
        <v>290</v>
      </c>
      <c r="N114" s="1114" t="s">
        <v>7</v>
      </c>
      <c r="O114" s="1114" t="s">
        <v>756</v>
      </c>
      <c r="P114" s="1114"/>
      <c r="Q114" s="1114"/>
      <c r="R114" s="1115"/>
      <c r="S114" s="1114" t="s">
        <v>290</v>
      </c>
      <c r="T114" s="633" t="s">
        <v>290</v>
      </c>
      <c r="U114" s="634" t="s">
        <v>290</v>
      </c>
      <c r="V114" s="634" t="s">
        <v>290</v>
      </c>
      <c r="W114" s="634" t="s">
        <v>290</v>
      </c>
      <c r="X114" s="634" t="s">
        <v>290</v>
      </c>
      <c r="Y114" s="634" t="s">
        <v>290</v>
      </c>
      <c r="Z114" s="634" t="s">
        <v>290</v>
      </c>
      <c r="AA114" s="766" t="s">
        <v>290</v>
      </c>
      <c r="AB114" s="775" t="s">
        <v>290</v>
      </c>
      <c r="AC114" s="634" t="s">
        <v>290</v>
      </c>
      <c r="AD114" s="634" t="s">
        <v>290</v>
      </c>
      <c r="AE114" s="634" t="s">
        <v>290</v>
      </c>
      <c r="AF114" s="635" t="s">
        <v>290</v>
      </c>
    </row>
    <row r="115" spans="2:34" outlineLevel="1">
      <c r="B115" s="615" t="s">
        <v>313</v>
      </c>
      <c r="C115" s="616" t="s">
        <v>1295</v>
      </c>
      <c r="D115" s="616" t="s">
        <v>1325</v>
      </c>
      <c r="E115" s="616" t="s">
        <v>1325</v>
      </c>
      <c r="F115" s="617" t="s">
        <v>1326</v>
      </c>
      <c r="G115" s="1439" t="s">
        <v>1122</v>
      </c>
      <c r="H115" s="1296"/>
      <c r="I115" s="1439" t="s">
        <v>1123</v>
      </c>
      <c r="J115" s="622">
        <v>2E-3</v>
      </c>
      <c r="K115" s="620" t="s">
        <v>674</v>
      </c>
      <c r="L115" s="621" t="s">
        <v>1295</v>
      </c>
      <c r="M115" s="1412" t="s">
        <v>1295</v>
      </c>
      <c r="N115" s="622">
        <v>0</v>
      </c>
      <c r="O115" s="622" t="s">
        <v>1295</v>
      </c>
      <c r="P115" s="624"/>
      <c r="Q115" s="1412">
        <v>0</v>
      </c>
      <c r="R115" s="627"/>
      <c r="S115" s="1413">
        <v>0</v>
      </c>
      <c r="T115" s="1406">
        <v>0</v>
      </c>
      <c r="U115" s="1406">
        <v>0</v>
      </c>
      <c r="V115" s="1406">
        <v>0</v>
      </c>
      <c r="W115" s="1406">
        <v>0</v>
      </c>
      <c r="X115" s="1406">
        <v>1580.703</v>
      </c>
      <c r="Y115" s="1406">
        <v>1390.5029999999999</v>
      </c>
      <c r="Z115" s="1406">
        <v>285.18532599999998</v>
      </c>
      <c r="AA115" s="1406">
        <v>2.3655469999999998</v>
      </c>
      <c r="AB115" s="1406">
        <v>0</v>
      </c>
      <c r="AC115" s="1406">
        <v>0</v>
      </c>
      <c r="AD115" s="1406">
        <v>0</v>
      </c>
      <c r="AE115" s="1406">
        <v>0</v>
      </c>
      <c r="AF115" s="1406">
        <v>0</v>
      </c>
      <c r="AH115" s="1506"/>
    </row>
    <row r="116" spans="2:34" outlineLevel="1">
      <c r="B116" s="628" t="s">
        <v>314</v>
      </c>
      <c r="C116" s="616" t="s">
        <v>1295</v>
      </c>
      <c r="D116" s="616">
        <v>42635</v>
      </c>
      <c r="E116" s="616">
        <v>44475</v>
      </c>
      <c r="F116" s="617" t="s">
        <v>1326</v>
      </c>
      <c r="G116" s="1439" t="s">
        <v>1122</v>
      </c>
      <c r="H116" s="1296"/>
      <c r="I116" s="1296" t="s">
        <v>419</v>
      </c>
      <c r="J116" s="622" t="s">
        <v>1327</v>
      </c>
      <c r="K116" s="620" t="s">
        <v>674</v>
      </c>
      <c r="L116" s="621" t="s">
        <v>1295</v>
      </c>
      <c r="M116" s="1412" t="s">
        <v>1295</v>
      </c>
      <c r="N116" s="622">
        <v>0</v>
      </c>
      <c r="O116" s="622" t="s">
        <v>1295</v>
      </c>
      <c r="P116" s="624"/>
      <c r="Q116" s="1412">
        <v>231.3</v>
      </c>
      <c r="R116" s="627"/>
      <c r="S116" s="1413">
        <v>0</v>
      </c>
      <c r="T116" s="1406">
        <v>0</v>
      </c>
      <c r="U116" s="1406">
        <v>0</v>
      </c>
      <c r="V116" s="1406">
        <v>0</v>
      </c>
      <c r="W116" s="1406">
        <v>0</v>
      </c>
      <c r="X116" s="1406">
        <v>350</v>
      </c>
      <c r="Y116" s="1406">
        <v>357.5</v>
      </c>
      <c r="Z116" s="1406">
        <v>364.56255700000003</v>
      </c>
      <c r="AA116" s="1406">
        <v>362.52296000000001</v>
      </c>
      <c r="AB116" s="1406">
        <v>0</v>
      </c>
      <c r="AC116" s="1406">
        <v>0</v>
      </c>
      <c r="AD116" s="1406">
        <v>0</v>
      </c>
      <c r="AE116" s="1406">
        <v>0</v>
      </c>
      <c r="AF116" s="1406">
        <v>0</v>
      </c>
      <c r="AH116" s="1506"/>
    </row>
    <row r="117" spans="2:34" outlineLevel="1">
      <c r="B117" s="615" t="s">
        <v>315</v>
      </c>
      <c r="C117" s="1410"/>
      <c r="D117" s="1410"/>
      <c r="E117" s="1410"/>
      <c r="F117" s="1411"/>
      <c r="G117" s="1296"/>
      <c r="H117" s="1296"/>
      <c r="I117" s="1296"/>
      <c r="J117" s="622"/>
      <c r="K117" s="620"/>
      <c r="L117" s="1412"/>
      <c r="M117" s="1412"/>
      <c r="N117" s="622"/>
      <c r="O117" s="622"/>
      <c r="P117" s="624"/>
      <c r="Q117" s="1412"/>
      <c r="R117" s="627"/>
      <c r="S117" s="1413"/>
      <c r="T117" s="1406">
        <v>0</v>
      </c>
      <c r="U117" s="1406">
        <v>0</v>
      </c>
      <c r="V117" s="1406">
        <v>0</v>
      </c>
      <c r="W117" s="1406">
        <v>0</v>
      </c>
      <c r="X117" s="1406">
        <v>0</v>
      </c>
      <c r="Y117" s="1406">
        <v>0</v>
      </c>
      <c r="Z117" s="1406">
        <v>0</v>
      </c>
      <c r="AA117" s="1406">
        <v>0</v>
      </c>
      <c r="AB117" s="1406">
        <v>0</v>
      </c>
      <c r="AC117" s="1406">
        <v>0</v>
      </c>
      <c r="AD117" s="1406">
        <v>0</v>
      </c>
      <c r="AE117" s="1406">
        <v>0</v>
      </c>
      <c r="AF117" s="1406">
        <v>0</v>
      </c>
      <c r="AH117" s="1506"/>
    </row>
    <row r="118" spans="2:34" outlineLevel="1">
      <c r="B118" s="628" t="s">
        <v>316</v>
      </c>
      <c r="C118" s="1410"/>
      <c r="D118" s="1410"/>
      <c r="E118" s="1410"/>
      <c r="F118" s="1411"/>
      <c r="G118" s="1296"/>
      <c r="H118" s="1296"/>
      <c r="I118" s="1296"/>
      <c r="J118" s="622"/>
      <c r="K118" s="620"/>
      <c r="L118" s="1412"/>
      <c r="M118" s="1412"/>
      <c r="N118" s="622"/>
      <c r="O118" s="622"/>
      <c r="P118" s="624"/>
      <c r="Q118" s="1412"/>
      <c r="R118" s="627"/>
      <c r="S118" s="1413"/>
      <c r="T118" s="1406">
        <v>0</v>
      </c>
      <c r="U118" s="1406">
        <v>0</v>
      </c>
      <c r="V118" s="1406">
        <v>0</v>
      </c>
      <c r="W118" s="1406">
        <v>0</v>
      </c>
      <c r="X118" s="1406">
        <v>0</v>
      </c>
      <c r="Y118" s="1406">
        <v>0</v>
      </c>
      <c r="Z118" s="1406">
        <v>0</v>
      </c>
      <c r="AA118" s="1406">
        <v>0</v>
      </c>
      <c r="AB118" s="1406">
        <v>0</v>
      </c>
      <c r="AC118" s="1406">
        <v>0</v>
      </c>
      <c r="AD118" s="1406">
        <v>0</v>
      </c>
      <c r="AE118" s="1406">
        <v>0</v>
      </c>
      <c r="AF118" s="1406">
        <v>0</v>
      </c>
      <c r="AH118" s="1506"/>
    </row>
    <row r="119" spans="2:34" outlineLevel="1">
      <c r="B119" s="615" t="s">
        <v>317</v>
      </c>
      <c r="C119" s="1410"/>
      <c r="D119" s="1410"/>
      <c r="E119" s="1410"/>
      <c r="F119" s="1411"/>
      <c r="G119" s="1296"/>
      <c r="H119" s="1296"/>
      <c r="I119" s="1296"/>
      <c r="J119" s="622"/>
      <c r="K119" s="620"/>
      <c r="L119" s="1412"/>
      <c r="M119" s="1412"/>
      <c r="N119" s="622"/>
      <c r="O119" s="622"/>
      <c r="P119" s="624"/>
      <c r="Q119" s="1412"/>
      <c r="R119" s="627"/>
      <c r="S119" s="1413"/>
      <c r="T119" s="1406">
        <v>0</v>
      </c>
      <c r="U119" s="1406">
        <v>0</v>
      </c>
      <c r="V119" s="1406">
        <v>0</v>
      </c>
      <c r="W119" s="1406">
        <v>0</v>
      </c>
      <c r="X119" s="1406">
        <v>0</v>
      </c>
      <c r="Y119" s="1406">
        <v>0</v>
      </c>
      <c r="Z119" s="1406">
        <v>0</v>
      </c>
      <c r="AA119" s="1406">
        <v>0</v>
      </c>
      <c r="AB119" s="1406">
        <v>0</v>
      </c>
      <c r="AC119" s="1406">
        <v>0</v>
      </c>
      <c r="AD119" s="1406">
        <v>0</v>
      </c>
      <c r="AE119" s="1406">
        <v>0</v>
      </c>
      <c r="AF119" s="1406">
        <v>0</v>
      </c>
      <c r="AH119" s="1506"/>
    </row>
    <row r="120" spans="2:34" outlineLevel="1">
      <c r="B120" s="628" t="s">
        <v>318</v>
      </c>
      <c r="C120" s="1410"/>
      <c r="D120" s="1410"/>
      <c r="E120" s="1410"/>
      <c r="F120" s="1411"/>
      <c r="G120" s="1296"/>
      <c r="H120" s="1296"/>
      <c r="I120" s="1296"/>
      <c r="J120" s="622"/>
      <c r="K120" s="620"/>
      <c r="L120" s="1412"/>
      <c r="M120" s="1412"/>
      <c r="N120" s="622"/>
      <c r="O120" s="622"/>
      <c r="P120" s="624"/>
      <c r="Q120" s="1412"/>
      <c r="R120" s="627"/>
      <c r="S120" s="1413"/>
      <c r="T120" s="1406">
        <v>0</v>
      </c>
      <c r="U120" s="1406">
        <v>0</v>
      </c>
      <c r="V120" s="1406">
        <v>0</v>
      </c>
      <c r="W120" s="1406">
        <v>0</v>
      </c>
      <c r="X120" s="1406">
        <v>0</v>
      </c>
      <c r="Y120" s="1406">
        <v>0</v>
      </c>
      <c r="Z120" s="1406">
        <v>0</v>
      </c>
      <c r="AA120" s="1406">
        <v>0</v>
      </c>
      <c r="AB120" s="1406">
        <v>0</v>
      </c>
      <c r="AC120" s="1406">
        <v>0</v>
      </c>
      <c r="AD120" s="1406">
        <v>0</v>
      </c>
      <c r="AE120" s="1406">
        <v>0</v>
      </c>
      <c r="AF120" s="1406">
        <v>0</v>
      </c>
      <c r="AH120" s="1506"/>
    </row>
    <row r="121" spans="2:34" outlineLevel="1">
      <c r="B121" s="615" t="s">
        <v>319</v>
      </c>
      <c r="C121" s="1410"/>
      <c r="D121" s="1410"/>
      <c r="E121" s="1410"/>
      <c r="F121" s="1411"/>
      <c r="G121" s="1296"/>
      <c r="H121" s="1296"/>
      <c r="I121" s="1296"/>
      <c r="J121" s="622"/>
      <c r="K121" s="620"/>
      <c r="L121" s="1412"/>
      <c r="M121" s="1412"/>
      <c r="N121" s="622"/>
      <c r="O121" s="622"/>
      <c r="P121" s="624"/>
      <c r="Q121" s="1412"/>
      <c r="R121" s="627"/>
      <c r="S121" s="1413"/>
      <c r="T121" s="1406">
        <v>0</v>
      </c>
      <c r="U121" s="1406">
        <v>0</v>
      </c>
      <c r="V121" s="1406">
        <v>0</v>
      </c>
      <c r="W121" s="1406">
        <v>0</v>
      </c>
      <c r="X121" s="1406">
        <v>0</v>
      </c>
      <c r="Y121" s="1406">
        <v>0</v>
      </c>
      <c r="Z121" s="1406">
        <v>0</v>
      </c>
      <c r="AA121" s="1406">
        <v>0</v>
      </c>
      <c r="AB121" s="1406">
        <v>0</v>
      </c>
      <c r="AC121" s="1406">
        <v>0</v>
      </c>
      <c r="AD121" s="1406">
        <v>0</v>
      </c>
      <c r="AE121" s="1406">
        <v>0</v>
      </c>
      <c r="AF121" s="1406">
        <v>0</v>
      </c>
      <c r="AH121" s="1506"/>
    </row>
    <row r="122" spans="2:34" outlineLevel="1">
      <c r="B122" s="628" t="s">
        <v>320</v>
      </c>
      <c r="C122" s="1410"/>
      <c r="D122" s="1410"/>
      <c r="E122" s="1410"/>
      <c r="F122" s="1411"/>
      <c r="G122" s="1296"/>
      <c r="H122" s="1296"/>
      <c r="I122" s="1296"/>
      <c r="J122" s="622"/>
      <c r="K122" s="620"/>
      <c r="L122" s="1412"/>
      <c r="M122" s="1412"/>
      <c r="N122" s="622"/>
      <c r="O122" s="622"/>
      <c r="P122" s="624"/>
      <c r="Q122" s="1412"/>
      <c r="R122" s="627"/>
      <c r="S122" s="1413"/>
      <c r="T122" s="1406">
        <v>0</v>
      </c>
      <c r="U122" s="1406">
        <v>0</v>
      </c>
      <c r="V122" s="1406">
        <v>0</v>
      </c>
      <c r="W122" s="1406">
        <v>0</v>
      </c>
      <c r="X122" s="1406">
        <v>0</v>
      </c>
      <c r="Y122" s="1406">
        <v>0</v>
      </c>
      <c r="Z122" s="1406">
        <v>0</v>
      </c>
      <c r="AA122" s="1406">
        <v>0</v>
      </c>
      <c r="AB122" s="1406">
        <v>0</v>
      </c>
      <c r="AC122" s="1406">
        <v>0</v>
      </c>
      <c r="AD122" s="1406">
        <v>0</v>
      </c>
      <c r="AE122" s="1406">
        <v>0</v>
      </c>
      <c r="AF122" s="1406">
        <v>0</v>
      </c>
      <c r="AH122" s="1506"/>
    </row>
    <row r="123" spans="2:34" outlineLevel="1">
      <c r="B123" s="615" t="s">
        <v>321</v>
      </c>
      <c r="C123" s="1410"/>
      <c r="D123" s="1410"/>
      <c r="E123" s="1410"/>
      <c r="F123" s="1411"/>
      <c r="G123" s="1296"/>
      <c r="H123" s="1296"/>
      <c r="I123" s="1296"/>
      <c r="J123" s="622"/>
      <c r="K123" s="620"/>
      <c r="L123" s="1412"/>
      <c r="M123" s="1412"/>
      <c r="N123" s="622"/>
      <c r="O123" s="622"/>
      <c r="P123" s="624"/>
      <c r="Q123" s="1412"/>
      <c r="R123" s="624"/>
      <c r="S123" s="1413"/>
      <c r="T123" s="1406">
        <v>717.70299999999997</v>
      </c>
      <c r="U123" s="1406">
        <v>1364.703</v>
      </c>
      <c r="V123" s="1406">
        <v>866.70299999999997</v>
      </c>
      <c r="W123" s="1406">
        <v>1111.703</v>
      </c>
      <c r="X123" s="1406">
        <v>0</v>
      </c>
      <c r="Y123" s="1406">
        <v>0</v>
      </c>
      <c r="Z123" s="1406">
        <v>0</v>
      </c>
      <c r="AA123" s="1406">
        <v>0</v>
      </c>
      <c r="AB123" s="1406">
        <v>0</v>
      </c>
      <c r="AC123" s="1406">
        <v>0</v>
      </c>
      <c r="AD123" s="1406">
        <v>0</v>
      </c>
      <c r="AE123" s="1406">
        <v>0</v>
      </c>
      <c r="AF123" s="1406">
        <v>0</v>
      </c>
      <c r="AH123" s="1506"/>
    </row>
    <row r="124" spans="2:34" outlineLevel="1">
      <c r="B124" s="1175" t="s">
        <v>432</v>
      </c>
      <c r="C124" s="1634" t="s">
        <v>403</v>
      </c>
      <c r="D124" s="1635"/>
      <c r="E124" s="1635"/>
      <c r="F124" s="1635"/>
      <c r="G124" s="1635"/>
      <c r="H124" s="1635"/>
      <c r="I124" s="1635"/>
      <c r="J124" s="1635"/>
      <c r="K124" s="1635"/>
      <c r="L124" s="1635"/>
      <c r="M124" s="1635"/>
      <c r="N124" s="1635"/>
      <c r="O124" s="1635"/>
      <c r="P124" s="1635"/>
      <c r="Q124" s="1635"/>
      <c r="R124" s="1635"/>
      <c r="S124" s="1636"/>
      <c r="T124" s="1406">
        <v>0</v>
      </c>
      <c r="U124" s="1406">
        <v>0</v>
      </c>
      <c r="V124" s="1406">
        <v>0</v>
      </c>
      <c r="W124" s="1406">
        <v>0</v>
      </c>
      <c r="X124" s="1406">
        <v>0</v>
      </c>
      <c r="Y124" s="1406">
        <v>0</v>
      </c>
      <c r="Z124" s="1406">
        <v>0</v>
      </c>
      <c r="AA124" s="1406">
        <v>0</v>
      </c>
      <c r="AB124" s="1406">
        <v>0</v>
      </c>
      <c r="AC124" s="1406">
        <v>0</v>
      </c>
      <c r="AD124" s="1406">
        <v>0</v>
      </c>
      <c r="AE124" s="1406">
        <v>0</v>
      </c>
      <c r="AF124" s="1406">
        <v>0</v>
      </c>
      <c r="AH124" s="1506"/>
    </row>
    <row r="125" spans="2:34" s="346" customFormat="1">
      <c r="B125" s="391"/>
      <c r="C125" s="391"/>
      <c r="E125" s="377"/>
      <c r="F125" s="381"/>
      <c r="G125" s="381"/>
      <c r="H125" s="381"/>
      <c r="I125" s="377"/>
      <c r="J125" s="377"/>
      <c r="K125" s="377"/>
      <c r="L125" s="377"/>
      <c r="M125" s="377"/>
      <c r="N125" s="377"/>
      <c r="O125" s="377"/>
      <c r="P125" s="377"/>
      <c r="Q125" s="377"/>
      <c r="S125" s="1196" t="s">
        <v>433</v>
      </c>
      <c r="T125" s="1414">
        <f>SUM(T115:T124)</f>
        <v>717.70299999999997</v>
      </c>
      <c r="U125" s="1415">
        <f t="shared" ref="U125:AF125" si="3">SUM(U115:U124)</f>
        <v>1364.703</v>
      </c>
      <c r="V125" s="1415">
        <f t="shared" si="3"/>
        <v>866.70299999999997</v>
      </c>
      <c r="W125" s="1415">
        <f t="shared" si="3"/>
        <v>1111.703</v>
      </c>
      <c r="X125" s="1415">
        <f t="shared" si="3"/>
        <v>1930.703</v>
      </c>
      <c r="Y125" s="1415">
        <f t="shared" si="3"/>
        <v>1748.0029999999999</v>
      </c>
      <c r="Z125" s="1415">
        <f t="shared" si="3"/>
        <v>649.747883</v>
      </c>
      <c r="AA125" s="1416">
        <f t="shared" si="3"/>
        <v>364.888507</v>
      </c>
      <c r="AB125" s="1417">
        <f t="shared" si="3"/>
        <v>0</v>
      </c>
      <c r="AC125" s="1415">
        <f t="shared" si="3"/>
        <v>0</v>
      </c>
      <c r="AD125" s="1415">
        <f t="shared" si="3"/>
        <v>0</v>
      </c>
      <c r="AE125" s="1415">
        <f t="shared" si="3"/>
        <v>0</v>
      </c>
      <c r="AF125" s="1418">
        <f t="shared" si="3"/>
        <v>0</v>
      </c>
      <c r="AH125" s="1506"/>
    </row>
    <row r="126" spans="2:34" s="346" customFormat="1">
      <c r="B126" s="391"/>
      <c r="C126" s="391"/>
      <c r="D126" s="377"/>
      <c r="E126" s="377"/>
      <c r="F126" s="381"/>
      <c r="G126" s="381"/>
      <c r="H126" s="381"/>
      <c r="I126" s="377"/>
      <c r="J126" s="377"/>
      <c r="K126" s="377"/>
      <c r="L126" s="377"/>
      <c r="M126" s="377"/>
      <c r="N126" s="377"/>
      <c r="O126" s="377"/>
      <c r="P126" s="377"/>
      <c r="Q126" s="377"/>
      <c r="S126" s="344"/>
      <c r="AB126" s="586"/>
      <c r="AH126" s="377"/>
    </row>
    <row r="127" spans="2:34">
      <c r="B127" s="612" t="s">
        <v>322</v>
      </c>
      <c r="C127" s="612"/>
      <c r="D127" s="373" t="s">
        <v>434</v>
      </c>
      <c r="E127" s="373"/>
      <c r="F127" s="373"/>
      <c r="G127" s="373"/>
      <c r="H127" s="373"/>
      <c r="I127" s="373"/>
      <c r="J127" s="373"/>
      <c r="K127" s="373"/>
      <c r="L127" s="373"/>
      <c r="M127" s="373"/>
      <c r="N127" s="373"/>
      <c r="O127" s="373"/>
      <c r="P127" s="373"/>
      <c r="Q127" s="373"/>
      <c r="T127" s="352"/>
      <c r="U127" s="352"/>
      <c r="V127" s="352"/>
      <c r="W127" s="352"/>
      <c r="X127" s="352"/>
      <c r="Y127" s="352"/>
      <c r="Z127" s="352"/>
      <c r="AA127" s="352"/>
      <c r="AB127" s="581"/>
      <c r="AC127" s="352"/>
      <c r="AD127" s="352"/>
      <c r="AE127" s="352"/>
      <c r="AF127" s="352"/>
    </row>
    <row r="128" spans="2:34" ht="56.25" customHeight="1" outlineLevel="1">
      <c r="B128" s="658"/>
      <c r="C128" s="682" t="s">
        <v>758</v>
      </c>
      <c r="D128" s="659" t="s">
        <v>406</v>
      </c>
      <c r="E128" s="659" t="s">
        <v>407</v>
      </c>
      <c r="F128" s="659" t="s">
        <v>336</v>
      </c>
      <c r="G128" s="659" t="s">
        <v>423</v>
      </c>
      <c r="H128" s="682" t="s">
        <v>409</v>
      </c>
      <c r="I128" s="682" t="s">
        <v>410</v>
      </c>
      <c r="J128" s="682" t="s">
        <v>411</v>
      </c>
      <c r="K128" s="682" t="s">
        <v>412</v>
      </c>
      <c r="L128" s="682" t="s">
        <v>424</v>
      </c>
      <c r="M128" s="661" t="s">
        <v>414</v>
      </c>
      <c r="N128" s="373"/>
      <c r="O128" s="373"/>
      <c r="P128" s="373"/>
      <c r="Q128" s="373"/>
      <c r="T128" s="350"/>
      <c r="U128" s="350"/>
      <c r="V128" s="350"/>
      <c r="W128" s="350"/>
      <c r="X128" s="382"/>
      <c r="Y128" s="350"/>
      <c r="Z128" s="350"/>
      <c r="AA128" s="350"/>
      <c r="AB128" s="593"/>
      <c r="AC128" s="350"/>
      <c r="AD128" s="350"/>
      <c r="AE128" s="350"/>
      <c r="AF128" s="350"/>
    </row>
    <row r="129" spans="2:34" ht="25.2" outlineLevel="1">
      <c r="B129" s="1104" t="s">
        <v>289</v>
      </c>
      <c r="C129" s="1218"/>
      <c r="D129" s="1111" t="s">
        <v>416</v>
      </c>
      <c r="E129" s="1111" t="s">
        <v>416</v>
      </c>
      <c r="F129" s="1111"/>
      <c r="G129" s="1112"/>
      <c r="H129" s="1112"/>
      <c r="I129" s="1114"/>
      <c r="J129" s="1111" t="s">
        <v>426</v>
      </c>
      <c r="K129" s="1114" t="s">
        <v>427</v>
      </c>
      <c r="L129" s="1114" t="s">
        <v>290</v>
      </c>
      <c r="M129" s="1115" t="s">
        <v>290</v>
      </c>
      <c r="N129" s="373"/>
      <c r="O129" s="373"/>
      <c r="P129" s="373"/>
      <c r="Q129" s="373"/>
      <c r="T129" s="1401" t="s">
        <v>290</v>
      </c>
      <c r="U129" s="1402" t="s">
        <v>290</v>
      </c>
      <c r="V129" s="1402" t="s">
        <v>290</v>
      </c>
      <c r="W129" s="1402" t="s">
        <v>290</v>
      </c>
      <c r="X129" s="1402" t="s">
        <v>290</v>
      </c>
      <c r="Y129" s="1402" t="s">
        <v>290</v>
      </c>
      <c r="Z129" s="1402" t="s">
        <v>290</v>
      </c>
      <c r="AA129" s="1403" t="s">
        <v>290</v>
      </c>
      <c r="AB129" s="1404" t="s">
        <v>290</v>
      </c>
      <c r="AC129" s="1402" t="s">
        <v>290</v>
      </c>
      <c r="AD129" s="1402" t="s">
        <v>290</v>
      </c>
      <c r="AE129" s="1402" t="s">
        <v>290</v>
      </c>
      <c r="AF129" s="1405" t="s">
        <v>290</v>
      </c>
    </row>
    <row r="130" spans="2:34" outlineLevel="1">
      <c r="B130" s="615" t="s">
        <v>324</v>
      </c>
      <c r="C130" s="616" t="s">
        <v>1295</v>
      </c>
      <c r="D130" s="616" t="s">
        <v>1325</v>
      </c>
      <c r="E130" s="616" t="s">
        <v>1325</v>
      </c>
      <c r="F130" s="1419" t="s">
        <v>1328</v>
      </c>
      <c r="G130" s="1439" t="s">
        <v>1122</v>
      </c>
      <c r="H130" s="1296"/>
      <c r="I130" s="1296"/>
      <c r="J130" s="622">
        <v>0</v>
      </c>
      <c r="K130" s="620" t="s">
        <v>674</v>
      </c>
      <c r="L130" s="621" t="s">
        <v>1295</v>
      </c>
      <c r="M130" s="629" t="s">
        <v>1295</v>
      </c>
      <c r="N130" s="373"/>
      <c r="O130" s="373"/>
      <c r="P130" s="373"/>
      <c r="Q130" s="373"/>
      <c r="T130" s="1406">
        <v>-0.70299999999999996</v>
      </c>
      <c r="U130" s="1406">
        <v>-0.70299999999999996</v>
      </c>
      <c r="V130" s="1406">
        <v>-0.70299999999999996</v>
      </c>
      <c r="W130" s="1406">
        <v>-0.70299999999999996</v>
      </c>
      <c r="X130" s="1406">
        <v>-0.70299999999999996</v>
      </c>
      <c r="Y130" s="1406">
        <v>-0.70299999999999996</v>
      </c>
      <c r="Z130" s="1406">
        <v>-0.70299999999999996</v>
      </c>
      <c r="AA130" s="1406">
        <v>-539</v>
      </c>
      <c r="AB130" s="1406">
        <v>0</v>
      </c>
      <c r="AC130" s="1406">
        <v>0</v>
      </c>
      <c r="AD130" s="1406">
        <v>0</v>
      </c>
      <c r="AE130" s="1406">
        <v>0</v>
      </c>
      <c r="AF130" s="1406">
        <v>0</v>
      </c>
      <c r="AH130" s="1506"/>
    </row>
    <row r="131" spans="2:34" outlineLevel="1">
      <c r="B131" s="628" t="s">
        <v>325</v>
      </c>
      <c r="C131" s="1410"/>
      <c r="D131" s="1410"/>
      <c r="E131" s="1410"/>
      <c r="F131" s="1411"/>
      <c r="G131" s="1296"/>
      <c r="H131" s="1296"/>
      <c r="I131" s="1296"/>
      <c r="J131" s="622"/>
      <c r="K131" s="620"/>
      <c r="L131" s="621"/>
      <c r="M131" s="629"/>
      <c r="N131" s="373"/>
      <c r="O131" s="373"/>
      <c r="P131" s="373"/>
      <c r="Q131" s="373"/>
      <c r="T131" s="1406">
        <v>0</v>
      </c>
      <c r="U131" s="1406">
        <v>0</v>
      </c>
      <c r="V131" s="1406">
        <v>0</v>
      </c>
      <c r="W131" s="1406">
        <v>0</v>
      </c>
      <c r="X131" s="1406">
        <v>0</v>
      </c>
      <c r="Y131" s="1406">
        <v>0</v>
      </c>
      <c r="Z131" s="1406">
        <v>0</v>
      </c>
      <c r="AA131" s="1406">
        <v>0</v>
      </c>
      <c r="AB131" s="1406">
        <v>0</v>
      </c>
      <c r="AC131" s="1406">
        <v>0</v>
      </c>
      <c r="AD131" s="1406">
        <v>0</v>
      </c>
      <c r="AE131" s="1406">
        <v>0</v>
      </c>
      <c r="AF131" s="1406">
        <v>0</v>
      </c>
      <c r="AH131" s="1506"/>
    </row>
    <row r="132" spans="2:34" outlineLevel="1">
      <c r="B132" s="615" t="s">
        <v>326</v>
      </c>
      <c r="C132" s="1410"/>
      <c r="D132" s="1410"/>
      <c r="E132" s="1410"/>
      <c r="F132" s="1411"/>
      <c r="G132" s="1296"/>
      <c r="H132" s="1296"/>
      <c r="I132" s="1296"/>
      <c r="J132" s="622"/>
      <c r="K132" s="620"/>
      <c r="L132" s="621"/>
      <c r="M132" s="629"/>
      <c r="N132" s="373"/>
      <c r="O132" s="373"/>
      <c r="P132" s="373"/>
      <c r="Q132" s="373"/>
      <c r="T132" s="1406">
        <v>0</v>
      </c>
      <c r="U132" s="1406">
        <v>0</v>
      </c>
      <c r="V132" s="1406">
        <v>0</v>
      </c>
      <c r="W132" s="1406">
        <v>0</v>
      </c>
      <c r="X132" s="1406">
        <v>0</v>
      </c>
      <c r="Y132" s="1406">
        <v>0</v>
      </c>
      <c r="Z132" s="1406">
        <v>0</v>
      </c>
      <c r="AA132" s="1406">
        <v>0</v>
      </c>
      <c r="AB132" s="1406">
        <v>0</v>
      </c>
      <c r="AC132" s="1406">
        <v>0</v>
      </c>
      <c r="AD132" s="1406">
        <v>0</v>
      </c>
      <c r="AE132" s="1406">
        <v>0</v>
      </c>
      <c r="AF132" s="1406">
        <v>0</v>
      </c>
      <c r="AH132" s="1506"/>
    </row>
    <row r="133" spans="2:34" outlineLevel="1">
      <c r="B133" s="628" t="s">
        <v>327</v>
      </c>
      <c r="C133" s="1410"/>
      <c r="D133" s="1410"/>
      <c r="E133" s="1410"/>
      <c r="F133" s="1411"/>
      <c r="G133" s="1296"/>
      <c r="H133" s="1296"/>
      <c r="I133" s="1296"/>
      <c r="J133" s="622"/>
      <c r="K133" s="620"/>
      <c r="L133" s="621"/>
      <c r="M133" s="629"/>
      <c r="N133" s="373"/>
      <c r="O133" s="373"/>
      <c r="P133" s="373"/>
      <c r="Q133" s="373"/>
      <c r="T133" s="1406">
        <v>0</v>
      </c>
      <c r="U133" s="1406">
        <v>0</v>
      </c>
      <c r="V133" s="1406">
        <v>0</v>
      </c>
      <c r="W133" s="1406">
        <v>0</v>
      </c>
      <c r="X133" s="1406">
        <v>0</v>
      </c>
      <c r="Y133" s="1406">
        <v>0</v>
      </c>
      <c r="Z133" s="1406">
        <v>0</v>
      </c>
      <c r="AA133" s="1406">
        <v>0</v>
      </c>
      <c r="AB133" s="1406">
        <v>0</v>
      </c>
      <c r="AC133" s="1406">
        <v>0</v>
      </c>
      <c r="AD133" s="1406">
        <v>0</v>
      </c>
      <c r="AE133" s="1406">
        <v>0</v>
      </c>
      <c r="AF133" s="1406">
        <v>0</v>
      </c>
      <c r="AH133" s="1506"/>
    </row>
    <row r="134" spans="2:34" outlineLevel="1">
      <c r="B134" s="615" t="s">
        <v>328</v>
      </c>
      <c r="C134" s="1410"/>
      <c r="D134" s="1410"/>
      <c r="E134" s="1410"/>
      <c r="F134" s="1411"/>
      <c r="G134" s="1296"/>
      <c r="H134" s="1296"/>
      <c r="I134" s="1296"/>
      <c r="J134" s="622"/>
      <c r="K134" s="620"/>
      <c r="L134" s="621"/>
      <c r="M134" s="629"/>
      <c r="N134" s="373"/>
      <c r="O134" s="373"/>
      <c r="P134" s="373"/>
      <c r="Q134" s="373"/>
      <c r="T134" s="1406">
        <v>0</v>
      </c>
      <c r="U134" s="1406">
        <v>0</v>
      </c>
      <c r="V134" s="1406">
        <v>0</v>
      </c>
      <c r="W134" s="1406">
        <v>0</v>
      </c>
      <c r="X134" s="1406">
        <v>0</v>
      </c>
      <c r="Y134" s="1406">
        <v>0</v>
      </c>
      <c r="Z134" s="1406">
        <v>0</v>
      </c>
      <c r="AA134" s="1406">
        <v>0</v>
      </c>
      <c r="AB134" s="1406">
        <v>0</v>
      </c>
      <c r="AC134" s="1406">
        <v>0</v>
      </c>
      <c r="AD134" s="1406">
        <v>0</v>
      </c>
      <c r="AE134" s="1406">
        <v>0</v>
      </c>
      <c r="AF134" s="1406">
        <v>0</v>
      </c>
      <c r="AH134" s="1506"/>
    </row>
    <row r="135" spans="2:34" outlineLevel="1">
      <c r="B135" s="628" t="s">
        <v>329</v>
      </c>
      <c r="C135" s="1410"/>
      <c r="D135" s="1410"/>
      <c r="E135" s="1410"/>
      <c r="F135" s="1411"/>
      <c r="G135" s="1296"/>
      <c r="H135" s="1296"/>
      <c r="I135" s="1296"/>
      <c r="J135" s="622"/>
      <c r="K135" s="620"/>
      <c r="L135" s="621"/>
      <c r="M135" s="629"/>
      <c r="N135" s="373"/>
      <c r="O135" s="373"/>
      <c r="P135" s="373"/>
      <c r="Q135" s="373"/>
      <c r="T135" s="1406">
        <v>0</v>
      </c>
      <c r="U135" s="1406">
        <v>0</v>
      </c>
      <c r="V135" s="1406">
        <v>0</v>
      </c>
      <c r="W135" s="1406">
        <v>0</v>
      </c>
      <c r="X135" s="1406">
        <v>0</v>
      </c>
      <c r="Y135" s="1406">
        <v>0</v>
      </c>
      <c r="Z135" s="1406">
        <v>0</v>
      </c>
      <c r="AA135" s="1406">
        <v>0</v>
      </c>
      <c r="AB135" s="1406">
        <v>0</v>
      </c>
      <c r="AC135" s="1406">
        <v>0</v>
      </c>
      <c r="AD135" s="1406">
        <v>0</v>
      </c>
      <c r="AE135" s="1406">
        <v>0</v>
      </c>
      <c r="AF135" s="1406">
        <v>0</v>
      </c>
      <c r="AH135" s="1506"/>
    </row>
    <row r="136" spans="2:34" outlineLevel="1">
      <c r="B136" s="615" t="s">
        <v>330</v>
      </c>
      <c r="C136" s="1410"/>
      <c r="D136" s="1410"/>
      <c r="E136" s="1410"/>
      <c r="F136" s="1411"/>
      <c r="G136" s="1296"/>
      <c r="H136" s="1296"/>
      <c r="I136" s="1296"/>
      <c r="J136" s="622"/>
      <c r="K136" s="620"/>
      <c r="L136" s="621"/>
      <c r="M136" s="629"/>
      <c r="N136" s="373"/>
      <c r="O136" s="373"/>
      <c r="P136" s="373"/>
      <c r="Q136" s="373"/>
      <c r="T136" s="1406">
        <v>0</v>
      </c>
      <c r="U136" s="1406">
        <v>0</v>
      </c>
      <c r="V136" s="1406">
        <v>0</v>
      </c>
      <c r="W136" s="1406">
        <v>0</v>
      </c>
      <c r="X136" s="1406">
        <v>0</v>
      </c>
      <c r="Y136" s="1406">
        <v>0</v>
      </c>
      <c r="Z136" s="1406">
        <v>0</v>
      </c>
      <c r="AA136" s="1406">
        <v>0</v>
      </c>
      <c r="AB136" s="1406">
        <v>0</v>
      </c>
      <c r="AC136" s="1406">
        <v>0</v>
      </c>
      <c r="AD136" s="1406">
        <v>0</v>
      </c>
      <c r="AE136" s="1406">
        <v>0</v>
      </c>
      <c r="AF136" s="1406">
        <v>0</v>
      </c>
      <c r="AH136" s="1506"/>
    </row>
    <row r="137" spans="2:34" outlineLevel="1">
      <c r="B137" s="628" t="s">
        <v>331</v>
      </c>
      <c r="C137" s="1410"/>
      <c r="D137" s="1410"/>
      <c r="E137" s="1410"/>
      <c r="F137" s="1411"/>
      <c r="G137" s="1296"/>
      <c r="H137" s="1296"/>
      <c r="I137" s="1296"/>
      <c r="J137" s="622"/>
      <c r="K137" s="620"/>
      <c r="L137" s="621"/>
      <c r="M137" s="629"/>
      <c r="N137" s="373"/>
      <c r="O137" s="373"/>
      <c r="P137" s="373"/>
      <c r="Q137" s="373"/>
      <c r="T137" s="1406">
        <v>0</v>
      </c>
      <c r="U137" s="1406">
        <v>0</v>
      </c>
      <c r="V137" s="1406">
        <v>0</v>
      </c>
      <c r="W137" s="1406">
        <v>0</v>
      </c>
      <c r="X137" s="1406">
        <v>0</v>
      </c>
      <c r="Y137" s="1406">
        <v>0</v>
      </c>
      <c r="Z137" s="1406">
        <v>0</v>
      </c>
      <c r="AA137" s="1406">
        <v>0</v>
      </c>
      <c r="AB137" s="1406">
        <v>0</v>
      </c>
      <c r="AC137" s="1406">
        <v>0</v>
      </c>
      <c r="AD137" s="1406">
        <v>0</v>
      </c>
      <c r="AE137" s="1406">
        <v>0</v>
      </c>
      <c r="AF137" s="1406">
        <v>0</v>
      </c>
      <c r="AH137" s="1506"/>
    </row>
    <row r="138" spans="2:34" outlineLevel="1">
      <c r="B138" s="615" t="s">
        <v>332</v>
      </c>
      <c r="C138" s="1410"/>
      <c r="D138" s="1410"/>
      <c r="E138" s="1410"/>
      <c r="F138" s="1411"/>
      <c r="G138" s="1296"/>
      <c r="H138" s="1296"/>
      <c r="I138" s="1296"/>
      <c r="J138" s="622"/>
      <c r="K138" s="620"/>
      <c r="L138" s="621"/>
      <c r="M138" s="629"/>
      <c r="N138" s="373"/>
      <c r="O138" s="373"/>
      <c r="P138" s="373"/>
      <c r="Q138" s="373"/>
      <c r="T138" s="1406">
        <v>0</v>
      </c>
      <c r="U138" s="1406">
        <v>0</v>
      </c>
      <c r="V138" s="1406">
        <v>0</v>
      </c>
      <c r="W138" s="1406">
        <v>0</v>
      </c>
      <c r="X138" s="1406">
        <v>0</v>
      </c>
      <c r="Y138" s="1406">
        <v>0</v>
      </c>
      <c r="Z138" s="1406">
        <v>0</v>
      </c>
      <c r="AA138" s="1406">
        <v>0</v>
      </c>
      <c r="AB138" s="1406">
        <v>0</v>
      </c>
      <c r="AC138" s="1406">
        <v>0</v>
      </c>
      <c r="AD138" s="1406">
        <v>0</v>
      </c>
      <c r="AE138" s="1406">
        <v>0</v>
      </c>
      <c r="AF138" s="1406">
        <v>0</v>
      </c>
      <c r="AH138" s="1506"/>
    </row>
    <row r="139" spans="2:34" outlineLevel="1">
      <c r="B139" s="625" t="s">
        <v>435</v>
      </c>
      <c r="C139" s="1606" t="s">
        <v>403</v>
      </c>
      <c r="D139" s="1607"/>
      <c r="E139" s="1607"/>
      <c r="F139" s="1607"/>
      <c r="G139" s="1607"/>
      <c r="H139" s="1607"/>
      <c r="I139" s="1607"/>
      <c r="J139" s="1607"/>
      <c r="K139" s="1607"/>
      <c r="L139" s="1607"/>
      <c r="M139" s="1608"/>
      <c r="N139" s="373"/>
      <c r="O139" s="373"/>
      <c r="P139" s="373"/>
      <c r="Q139" s="373"/>
      <c r="T139" s="1406">
        <v>0</v>
      </c>
      <c r="U139" s="1406">
        <v>0</v>
      </c>
      <c r="V139" s="1406">
        <v>0</v>
      </c>
      <c r="W139" s="1406">
        <v>0</v>
      </c>
      <c r="X139" s="1406">
        <v>0</v>
      </c>
      <c r="Y139" s="1406">
        <v>0</v>
      </c>
      <c r="Z139" s="1406">
        <v>0</v>
      </c>
      <c r="AA139" s="1406">
        <v>0</v>
      </c>
      <c r="AB139" s="1406">
        <v>0</v>
      </c>
      <c r="AC139" s="1406">
        <v>0</v>
      </c>
      <c r="AD139" s="1406">
        <v>0</v>
      </c>
      <c r="AE139" s="1406">
        <v>0</v>
      </c>
      <c r="AF139" s="1406">
        <v>0</v>
      </c>
      <c r="AH139" s="1506"/>
    </row>
    <row r="140" spans="2:34" s="346" customFormat="1">
      <c r="B140" s="391"/>
      <c r="C140" s="391"/>
      <c r="E140" s="377"/>
      <c r="F140" s="381"/>
      <c r="G140" s="381"/>
      <c r="H140" s="381"/>
      <c r="I140" s="381"/>
      <c r="J140" s="377"/>
      <c r="K140" s="377"/>
      <c r="L140" s="377"/>
      <c r="M140" s="377"/>
      <c r="N140" s="377"/>
      <c r="O140" s="377"/>
      <c r="P140" s="377"/>
      <c r="Q140" s="377"/>
      <c r="S140" s="380" t="s">
        <v>436</v>
      </c>
      <c r="T140" s="1414">
        <f>SUM(T130:T139)</f>
        <v>-0.70299999999999996</v>
      </c>
      <c r="U140" s="1415">
        <f t="shared" ref="U140:AF140" si="4">SUM(U130:U139)</f>
        <v>-0.70299999999999996</v>
      </c>
      <c r="V140" s="1415">
        <f t="shared" si="4"/>
        <v>-0.70299999999999996</v>
      </c>
      <c r="W140" s="1415">
        <f t="shared" si="4"/>
        <v>-0.70299999999999996</v>
      </c>
      <c r="X140" s="1415">
        <f t="shared" si="4"/>
        <v>-0.70299999999999996</v>
      </c>
      <c r="Y140" s="1415">
        <f t="shared" si="4"/>
        <v>-0.70299999999999996</v>
      </c>
      <c r="Z140" s="1415">
        <f t="shared" si="4"/>
        <v>-0.70299999999999996</v>
      </c>
      <c r="AA140" s="1416">
        <f t="shared" si="4"/>
        <v>-539</v>
      </c>
      <c r="AB140" s="1417">
        <f t="shared" si="4"/>
        <v>0</v>
      </c>
      <c r="AC140" s="1415">
        <f t="shared" si="4"/>
        <v>0</v>
      </c>
      <c r="AD140" s="1415">
        <f t="shared" si="4"/>
        <v>0</v>
      </c>
      <c r="AE140" s="1415">
        <f t="shared" si="4"/>
        <v>0</v>
      </c>
      <c r="AF140" s="1418">
        <f t="shared" si="4"/>
        <v>0</v>
      </c>
      <c r="AH140" s="1506"/>
    </row>
    <row r="141" spans="2:34" s="346" customFormat="1">
      <c r="B141" s="391"/>
      <c r="C141" s="391"/>
      <c r="D141" s="377"/>
      <c r="E141" s="377"/>
      <c r="F141" s="381"/>
      <c r="G141" s="381"/>
      <c r="H141" s="381"/>
      <c r="I141" s="381"/>
      <c r="J141" s="377"/>
      <c r="K141" s="377"/>
      <c r="L141" s="377"/>
      <c r="M141" s="377"/>
      <c r="N141" s="377"/>
      <c r="O141" s="377"/>
      <c r="P141" s="377"/>
      <c r="Q141" s="377"/>
      <c r="R141" s="377"/>
      <c r="S141" s="377"/>
      <c r="AB141" s="586"/>
      <c r="AH141" s="377"/>
    </row>
    <row r="142" spans="2:34">
      <c r="B142" s="612" t="s">
        <v>333</v>
      </c>
      <c r="C142" s="612"/>
      <c r="D142" s="373" t="s">
        <v>437</v>
      </c>
      <c r="E142" s="373"/>
      <c r="F142" s="373"/>
      <c r="G142" s="373"/>
      <c r="H142" s="373"/>
      <c r="I142" s="373"/>
      <c r="J142" s="373"/>
      <c r="K142" s="373"/>
      <c r="L142" s="373"/>
      <c r="M142" s="373"/>
      <c r="N142" s="373"/>
      <c r="O142" s="373"/>
      <c r="P142" s="373"/>
      <c r="Q142" s="373"/>
      <c r="R142" s="373"/>
      <c r="S142" s="373"/>
      <c r="T142" s="352"/>
      <c r="U142" s="352"/>
      <c r="V142" s="352"/>
      <c r="W142" s="352"/>
      <c r="X142" s="352"/>
      <c r="Y142" s="352"/>
      <c r="Z142" s="352"/>
      <c r="AA142" s="352"/>
      <c r="AB142" s="581"/>
      <c r="AC142" s="352"/>
      <c r="AD142" s="352"/>
      <c r="AE142" s="352"/>
      <c r="AF142" s="352"/>
    </row>
    <row r="143" spans="2:34" ht="25.2" outlineLevel="1">
      <c r="B143" s="658"/>
      <c r="C143" s="682" t="s">
        <v>758</v>
      </c>
      <c r="D143" s="665"/>
      <c r="E143" s="650"/>
      <c r="F143" s="654"/>
      <c r="G143" s="654"/>
      <c r="H143" s="654"/>
      <c r="I143" s="654"/>
      <c r="J143" s="654"/>
      <c r="K143" s="654"/>
      <c r="L143" s="654"/>
      <c r="M143" s="654"/>
      <c r="N143" s="666"/>
      <c r="O143" s="660" t="s">
        <v>586</v>
      </c>
      <c r="P143" s="660" t="s">
        <v>587</v>
      </c>
      <c r="Q143" s="661" t="s">
        <v>585</v>
      </c>
      <c r="R143" s="373"/>
      <c r="S143" s="373"/>
      <c r="T143" s="655" t="s">
        <v>335</v>
      </c>
      <c r="U143" s="656" t="s">
        <v>335</v>
      </c>
      <c r="V143" s="656" t="s">
        <v>335</v>
      </c>
      <c r="W143" s="656" t="s">
        <v>335</v>
      </c>
      <c r="X143" s="656" t="s">
        <v>335</v>
      </c>
      <c r="Y143" s="656" t="s">
        <v>335</v>
      </c>
      <c r="Z143" s="656" t="s">
        <v>335</v>
      </c>
      <c r="AA143" s="767" t="s">
        <v>335</v>
      </c>
      <c r="AB143" s="776" t="s">
        <v>335</v>
      </c>
      <c r="AC143" s="656" t="s">
        <v>335</v>
      </c>
      <c r="AD143" s="656" t="s">
        <v>335</v>
      </c>
      <c r="AE143" s="656" t="s">
        <v>335</v>
      </c>
      <c r="AF143" s="657" t="s">
        <v>335</v>
      </c>
    </row>
    <row r="144" spans="2:34" outlineLevel="1">
      <c r="B144" s="662" t="s">
        <v>289</v>
      </c>
      <c r="C144" s="1219"/>
      <c r="D144" s="668" t="s">
        <v>336</v>
      </c>
      <c r="E144" s="653"/>
      <c r="F144" s="383"/>
      <c r="G144" s="383"/>
      <c r="H144" s="383"/>
      <c r="I144" s="383"/>
      <c r="J144" s="383"/>
      <c r="K144" s="383"/>
      <c r="L144" s="383"/>
      <c r="M144" s="383"/>
      <c r="N144" s="667"/>
      <c r="O144" s="663" t="s">
        <v>416</v>
      </c>
      <c r="P144" s="663" t="s">
        <v>416</v>
      </c>
      <c r="Q144" s="664"/>
      <c r="R144" s="373"/>
      <c r="S144" s="373"/>
      <c r="T144" s="439" t="s">
        <v>290</v>
      </c>
      <c r="U144" s="440" t="s">
        <v>290</v>
      </c>
      <c r="V144" s="440" t="s">
        <v>290</v>
      </c>
      <c r="W144" s="440" t="s">
        <v>290</v>
      </c>
      <c r="X144" s="440" t="s">
        <v>290</v>
      </c>
      <c r="Y144" s="440" t="s">
        <v>290</v>
      </c>
      <c r="Z144" s="440" t="s">
        <v>290</v>
      </c>
      <c r="AA144" s="567" t="s">
        <v>290</v>
      </c>
      <c r="AB144" s="589" t="s">
        <v>290</v>
      </c>
      <c r="AC144" s="440" t="s">
        <v>290</v>
      </c>
      <c r="AD144" s="440" t="s">
        <v>290</v>
      </c>
      <c r="AE144" s="440" t="s">
        <v>290</v>
      </c>
      <c r="AF144" s="441" t="s">
        <v>290</v>
      </c>
    </row>
    <row r="145" spans="2:34" outlineLevel="1">
      <c r="B145" s="646" t="s">
        <v>337</v>
      </c>
      <c r="C145" s="1410"/>
      <c r="D145" s="1612"/>
      <c r="E145" s="1612"/>
      <c r="F145" s="1612"/>
      <c r="G145" s="1612"/>
      <c r="H145" s="1612"/>
      <c r="I145" s="1612"/>
      <c r="J145" s="1612"/>
      <c r="K145" s="1612"/>
      <c r="L145" s="1612"/>
      <c r="M145" s="1612"/>
      <c r="N145" s="1612"/>
      <c r="O145" s="1410"/>
      <c r="P145" s="1410"/>
      <c r="Q145" s="627"/>
      <c r="R145" s="373"/>
      <c r="S145" s="373"/>
      <c r="T145" s="1406">
        <v>0</v>
      </c>
      <c r="U145" s="1406">
        <v>0</v>
      </c>
      <c r="V145" s="1406">
        <v>0</v>
      </c>
      <c r="W145" s="1406">
        <v>0</v>
      </c>
      <c r="X145" s="1406">
        <v>0</v>
      </c>
      <c r="Y145" s="1406">
        <v>0</v>
      </c>
      <c r="Z145" s="1406">
        <v>0</v>
      </c>
      <c r="AA145" s="1406">
        <v>0</v>
      </c>
      <c r="AB145" s="1406">
        <v>0</v>
      </c>
      <c r="AC145" s="1406">
        <v>0</v>
      </c>
      <c r="AD145" s="1406">
        <v>0</v>
      </c>
      <c r="AE145" s="1406">
        <v>0</v>
      </c>
      <c r="AF145" s="1406">
        <v>0</v>
      </c>
      <c r="AH145" s="1506"/>
    </row>
    <row r="146" spans="2:34" outlineLevel="1">
      <c r="B146" s="628" t="s">
        <v>338</v>
      </c>
      <c r="C146" s="1410"/>
      <c r="D146" s="1612"/>
      <c r="E146" s="1612"/>
      <c r="F146" s="1612"/>
      <c r="G146" s="1612"/>
      <c r="H146" s="1612"/>
      <c r="I146" s="1612"/>
      <c r="J146" s="1612"/>
      <c r="K146" s="1612"/>
      <c r="L146" s="1612"/>
      <c r="M146" s="1612"/>
      <c r="N146" s="1612"/>
      <c r="O146" s="1410"/>
      <c r="P146" s="1410"/>
      <c r="Q146" s="627"/>
      <c r="R146" s="373"/>
      <c r="S146" s="373"/>
      <c r="T146" s="1406">
        <v>0</v>
      </c>
      <c r="U146" s="1406">
        <v>0</v>
      </c>
      <c r="V146" s="1406">
        <v>0</v>
      </c>
      <c r="W146" s="1406">
        <v>0</v>
      </c>
      <c r="X146" s="1406">
        <v>0</v>
      </c>
      <c r="Y146" s="1406">
        <v>0</v>
      </c>
      <c r="Z146" s="1406">
        <v>0</v>
      </c>
      <c r="AA146" s="1406">
        <v>0</v>
      </c>
      <c r="AB146" s="1406">
        <v>0</v>
      </c>
      <c r="AC146" s="1406">
        <v>0</v>
      </c>
      <c r="AD146" s="1406">
        <v>0</v>
      </c>
      <c r="AE146" s="1406">
        <v>0</v>
      </c>
      <c r="AF146" s="1406">
        <v>0</v>
      </c>
      <c r="AH146" s="1506"/>
    </row>
    <row r="147" spans="2:34" outlineLevel="1">
      <c r="B147" s="628" t="s">
        <v>339</v>
      </c>
      <c r="C147" s="1410"/>
      <c r="D147" s="1612"/>
      <c r="E147" s="1612"/>
      <c r="F147" s="1612"/>
      <c r="G147" s="1612"/>
      <c r="H147" s="1612"/>
      <c r="I147" s="1612"/>
      <c r="J147" s="1612"/>
      <c r="K147" s="1612"/>
      <c r="L147" s="1612"/>
      <c r="M147" s="1612"/>
      <c r="N147" s="1612"/>
      <c r="O147" s="1410"/>
      <c r="P147" s="1410"/>
      <c r="Q147" s="627"/>
      <c r="R147" s="373"/>
      <c r="S147" s="373"/>
      <c r="T147" s="1406">
        <v>0</v>
      </c>
      <c r="U147" s="1406">
        <v>0</v>
      </c>
      <c r="V147" s="1406">
        <v>0</v>
      </c>
      <c r="W147" s="1406">
        <v>0</v>
      </c>
      <c r="X147" s="1406">
        <v>0</v>
      </c>
      <c r="Y147" s="1406">
        <v>0</v>
      </c>
      <c r="Z147" s="1406">
        <v>0</v>
      </c>
      <c r="AA147" s="1406">
        <v>0</v>
      </c>
      <c r="AB147" s="1406">
        <v>0</v>
      </c>
      <c r="AC147" s="1406">
        <v>0</v>
      </c>
      <c r="AD147" s="1406">
        <v>0</v>
      </c>
      <c r="AE147" s="1406">
        <v>0</v>
      </c>
      <c r="AF147" s="1406">
        <v>0</v>
      </c>
      <c r="AH147" s="1506"/>
    </row>
    <row r="148" spans="2:34" outlineLevel="1">
      <c r="B148" s="628" t="s">
        <v>340</v>
      </c>
      <c r="C148" s="1410"/>
      <c r="D148" s="1612"/>
      <c r="E148" s="1612"/>
      <c r="F148" s="1612"/>
      <c r="G148" s="1612"/>
      <c r="H148" s="1612"/>
      <c r="I148" s="1612"/>
      <c r="J148" s="1612"/>
      <c r="K148" s="1612"/>
      <c r="L148" s="1612"/>
      <c r="M148" s="1612"/>
      <c r="N148" s="1612"/>
      <c r="O148" s="1410"/>
      <c r="P148" s="1410"/>
      <c r="Q148" s="627"/>
      <c r="R148" s="373"/>
      <c r="S148" s="373"/>
      <c r="T148" s="1406">
        <v>0</v>
      </c>
      <c r="U148" s="1406">
        <v>0</v>
      </c>
      <c r="V148" s="1406">
        <v>0</v>
      </c>
      <c r="W148" s="1406">
        <v>0</v>
      </c>
      <c r="X148" s="1406">
        <v>0</v>
      </c>
      <c r="Y148" s="1406">
        <v>0</v>
      </c>
      <c r="Z148" s="1406">
        <v>0</v>
      </c>
      <c r="AA148" s="1406">
        <v>0</v>
      </c>
      <c r="AB148" s="1406">
        <v>0</v>
      </c>
      <c r="AC148" s="1406">
        <v>0</v>
      </c>
      <c r="AD148" s="1406">
        <v>0</v>
      </c>
      <c r="AE148" s="1406">
        <v>0</v>
      </c>
      <c r="AF148" s="1406">
        <v>0</v>
      </c>
      <c r="AH148" s="1506"/>
    </row>
    <row r="149" spans="2:34" outlineLevel="1">
      <c r="B149" s="628" t="s">
        <v>341</v>
      </c>
      <c r="C149" s="1410"/>
      <c r="D149" s="1612"/>
      <c r="E149" s="1612"/>
      <c r="F149" s="1612"/>
      <c r="G149" s="1612"/>
      <c r="H149" s="1612"/>
      <c r="I149" s="1612"/>
      <c r="J149" s="1612"/>
      <c r="K149" s="1612"/>
      <c r="L149" s="1612"/>
      <c r="M149" s="1612"/>
      <c r="N149" s="1612"/>
      <c r="O149" s="1410"/>
      <c r="P149" s="1410"/>
      <c r="Q149" s="627"/>
      <c r="R149" s="373"/>
      <c r="S149" s="373"/>
      <c r="T149" s="1406">
        <v>0</v>
      </c>
      <c r="U149" s="1406">
        <v>0</v>
      </c>
      <c r="V149" s="1406">
        <v>0</v>
      </c>
      <c r="W149" s="1406">
        <v>0</v>
      </c>
      <c r="X149" s="1406">
        <v>0</v>
      </c>
      <c r="Y149" s="1406">
        <v>0</v>
      </c>
      <c r="Z149" s="1406">
        <v>0</v>
      </c>
      <c r="AA149" s="1406">
        <v>0</v>
      </c>
      <c r="AB149" s="1406">
        <v>0</v>
      </c>
      <c r="AC149" s="1406">
        <v>0</v>
      </c>
      <c r="AD149" s="1406">
        <v>0</v>
      </c>
      <c r="AE149" s="1406">
        <v>0</v>
      </c>
      <c r="AF149" s="1406">
        <v>0</v>
      </c>
      <c r="AH149" s="1506"/>
    </row>
    <row r="150" spans="2:34" outlineLevel="1">
      <c r="B150" s="628" t="s">
        <v>342</v>
      </c>
      <c r="C150" s="1410"/>
      <c r="D150" s="1612"/>
      <c r="E150" s="1612"/>
      <c r="F150" s="1612"/>
      <c r="G150" s="1612"/>
      <c r="H150" s="1612"/>
      <c r="I150" s="1612"/>
      <c r="J150" s="1612"/>
      <c r="K150" s="1612"/>
      <c r="L150" s="1612"/>
      <c r="M150" s="1612"/>
      <c r="N150" s="1612"/>
      <c r="O150" s="1410"/>
      <c r="P150" s="1410"/>
      <c r="Q150" s="627"/>
      <c r="R150" s="373"/>
      <c r="S150" s="373"/>
      <c r="T150" s="1406">
        <v>0</v>
      </c>
      <c r="U150" s="1406">
        <v>0</v>
      </c>
      <c r="V150" s="1406">
        <v>0</v>
      </c>
      <c r="W150" s="1406">
        <v>0</v>
      </c>
      <c r="X150" s="1406">
        <v>0</v>
      </c>
      <c r="Y150" s="1406">
        <v>0</v>
      </c>
      <c r="Z150" s="1406">
        <v>0</v>
      </c>
      <c r="AA150" s="1406">
        <v>0</v>
      </c>
      <c r="AB150" s="1406">
        <v>0</v>
      </c>
      <c r="AC150" s="1406">
        <v>0</v>
      </c>
      <c r="AD150" s="1406">
        <v>0</v>
      </c>
      <c r="AE150" s="1406">
        <v>0</v>
      </c>
      <c r="AF150" s="1406">
        <v>0</v>
      </c>
      <c r="AH150" s="1506"/>
    </row>
    <row r="151" spans="2:34" outlineLevel="1">
      <c r="B151" s="628" t="s">
        <v>343</v>
      </c>
      <c r="C151" s="1410"/>
      <c r="D151" s="1612"/>
      <c r="E151" s="1612"/>
      <c r="F151" s="1612"/>
      <c r="G151" s="1612"/>
      <c r="H151" s="1612"/>
      <c r="I151" s="1612"/>
      <c r="J151" s="1612"/>
      <c r="K151" s="1612"/>
      <c r="L151" s="1612"/>
      <c r="M151" s="1612"/>
      <c r="N151" s="1612"/>
      <c r="O151" s="1410"/>
      <c r="P151" s="1410"/>
      <c r="Q151" s="627"/>
      <c r="R151" s="373"/>
      <c r="S151" s="373"/>
      <c r="T151" s="1406">
        <v>0</v>
      </c>
      <c r="U151" s="1406">
        <v>0</v>
      </c>
      <c r="V151" s="1406">
        <v>0</v>
      </c>
      <c r="W151" s="1406">
        <v>0</v>
      </c>
      <c r="X151" s="1406">
        <v>0</v>
      </c>
      <c r="Y151" s="1406">
        <v>0</v>
      </c>
      <c r="Z151" s="1406">
        <v>0</v>
      </c>
      <c r="AA151" s="1406">
        <v>0</v>
      </c>
      <c r="AB151" s="1406">
        <v>0</v>
      </c>
      <c r="AC151" s="1406">
        <v>0</v>
      </c>
      <c r="AD151" s="1406">
        <v>0</v>
      </c>
      <c r="AE151" s="1406">
        <v>0</v>
      </c>
      <c r="AF151" s="1406">
        <v>0</v>
      </c>
      <c r="AH151" s="1506"/>
    </row>
    <row r="152" spans="2:34" outlineLevel="1">
      <c r="B152" s="628" t="s">
        <v>344</v>
      </c>
      <c r="C152" s="1410"/>
      <c r="D152" s="1612"/>
      <c r="E152" s="1612"/>
      <c r="F152" s="1612"/>
      <c r="G152" s="1612"/>
      <c r="H152" s="1612"/>
      <c r="I152" s="1612"/>
      <c r="J152" s="1612"/>
      <c r="K152" s="1612"/>
      <c r="L152" s="1612"/>
      <c r="M152" s="1612"/>
      <c r="N152" s="1612"/>
      <c r="O152" s="1410"/>
      <c r="P152" s="1410"/>
      <c r="Q152" s="627"/>
      <c r="R152" s="373"/>
      <c r="S152" s="373"/>
      <c r="T152" s="1406">
        <v>0</v>
      </c>
      <c r="U152" s="1406">
        <v>0</v>
      </c>
      <c r="V152" s="1406">
        <v>0</v>
      </c>
      <c r="W152" s="1406">
        <v>0</v>
      </c>
      <c r="X152" s="1406">
        <v>0</v>
      </c>
      <c r="Y152" s="1406">
        <v>0</v>
      </c>
      <c r="Z152" s="1406">
        <v>0</v>
      </c>
      <c r="AA152" s="1406">
        <v>0</v>
      </c>
      <c r="AB152" s="1406">
        <v>0</v>
      </c>
      <c r="AC152" s="1406">
        <v>0</v>
      </c>
      <c r="AD152" s="1406">
        <v>0</v>
      </c>
      <c r="AE152" s="1406">
        <v>0</v>
      </c>
      <c r="AF152" s="1406">
        <v>0</v>
      </c>
      <c r="AH152" s="1506"/>
    </row>
    <row r="153" spans="2:34" outlineLevel="1">
      <c r="B153" s="628" t="s">
        <v>345</v>
      </c>
      <c r="C153" s="1410"/>
      <c r="D153" s="1612"/>
      <c r="E153" s="1612"/>
      <c r="F153" s="1612"/>
      <c r="G153" s="1612"/>
      <c r="H153" s="1612"/>
      <c r="I153" s="1612"/>
      <c r="J153" s="1612"/>
      <c r="K153" s="1612"/>
      <c r="L153" s="1612"/>
      <c r="M153" s="1612"/>
      <c r="N153" s="1612"/>
      <c r="O153" s="1410"/>
      <c r="P153" s="1410"/>
      <c r="Q153" s="624"/>
      <c r="R153" s="373"/>
      <c r="S153" s="373"/>
      <c r="T153" s="1406">
        <v>0</v>
      </c>
      <c r="U153" s="1406">
        <v>0</v>
      </c>
      <c r="V153" s="1406">
        <v>0</v>
      </c>
      <c r="W153" s="1406">
        <v>0</v>
      </c>
      <c r="X153" s="1406">
        <v>0</v>
      </c>
      <c r="Y153" s="1406">
        <v>0</v>
      </c>
      <c r="Z153" s="1406">
        <v>0</v>
      </c>
      <c r="AA153" s="1406">
        <v>0</v>
      </c>
      <c r="AB153" s="1406">
        <v>0</v>
      </c>
      <c r="AC153" s="1406">
        <v>0</v>
      </c>
      <c r="AD153" s="1406">
        <v>0</v>
      </c>
      <c r="AE153" s="1406">
        <v>0</v>
      </c>
      <c r="AF153" s="1406">
        <v>0</v>
      </c>
      <c r="AH153" s="1506"/>
    </row>
    <row r="154" spans="2:34" outlineLevel="1">
      <c r="B154" s="625" t="s">
        <v>442</v>
      </c>
      <c r="C154" s="1606" t="s">
        <v>403</v>
      </c>
      <c r="D154" s="1607"/>
      <c r="E154" s="1607"/>
      <c r="F154" s="1607"/>
      <c r="G154" s="1607"/>
      <c r="H154" s="1607"/>
      <c r="I154" s="1607"/>
      <c r="J154" s="1607"/>
      <c r="K154" s="1607"/>
      <c r="L154" s="1607"/>
      <c r="M154" s="1607"/>
      <c r="N154" s="1607"/>
      <c r="O154" s="1607"/>
      <c r="P154" s="1607"/>
      <c r="Q154" s="1608"/>
      <c r="R154" s="373"/>
      <c r="T154" s="1406">
        <v>0</v>
      </c>
      <c r="U154" s="1406">
        <v>0</v>
      </c>
      <c r="V154" s="1406">
        <v>0</v>
      </c>
      <c r="W154" s="1406">
        <v>0</v>
      </c>
      <c r="X154" s="1406">
        <v>0</v>
      </c>
      <c r="Y154" s="1406">
        <v>0</v>
      </c>
      <c r="Z154" s="1406">
        <v>0</v>
      </c>
      <c r="AA154" s="1406">
        <v>0</v>
      </c>
      <c r="AB154" s="1406">
        <v>0</v>
      </c>
      <c r="AC154" s="1406">
        <v>0</v>
      </c>
      <c r="AD154" s="1406">
        <v>0</v>
      </c>
      <c r="AE154" s="1406">
        <v>0</v>
      </c>
      <c r="AF154" s="1406">
        <v>0</v>
      </c>
      <c r="AH154" s="1506"/>
    </row>
    <row r="155" spans="2:34" s="346" customFormat="1">
      <c r="B155" s="391"/>
      <c r="C155" s="391"/>
      <c r="F155" s="381"/>
      <c r="G155" s="381"/>
      <c r="H155" s="381"/>
      <c r="I155" s="381"/>
      <c r="J155" s="377"/>
      <c r="K155" s="377"/>
      <c r="L155" s="377"/>
      <c r="M155" s="377"/>
      <c r="N155" s="377"/>
      <c r="O155" s="377"/>
      <c r="P155" s="377"/>
      <c r="Q155" s="377"/>
      <c r="R155" s="377"/>
      <c r="S155" s="636" t="s">
        <v>443</v>
      </c>
      <c r="T155" s="1414">
        <f t="shared" ref="T155:AF155" si="5">SUM(T145:T154)</f>
        <v>0</v>
      </c>
      <c r="U155" s="1414">
        <f t="shared" si="5"/>
        <v>0</v>
      </c>
      <c r="V155" s="1414">
        <f t="shared" si="5"/>
        <v>0</v>
      </c>
      <c r="W155" s="1414">
        <f t="shared" si="5"/>
        <v>0</v>
      </c>
      <c r="X155" s="1414">
        <f t="shared" si="5"/>
        <v>0</v>
      </c>
      <c r="Y155" s="1414">
        <f t="shared" si="5"/>
        <v>0</v>
      </c>
      <c r="Z155" s="1414">
        <f t="shared" si="5"/>
        <v>0</v>
      </c>
      <c r="AA155" s="1414">
        <f t="shared" si="5"/>
        <v>0</v>
      </c>
      <c r="AB155" s="1414">
        <f t="shared" si="5"/>
        <v>0</v>
      </c>
      <c r="AC155" s="1414">
        <f t="shared" si="5"/>
        <v>0</v>
      </c>
      <c r="AD155" s="1414">
        <f t="shared" si="5"/>
        <v>0</v>
      </c>
      <c r="AE155" s="1414">
        <f t="shared" si="5"/>
        <v>0</v>
      </c>
      <c r="AF155" s="1414">
        <f t="shared" si="5"/>
        <v>0</v>
      </c>
      <c r="AH155" s="1506"/>
    </row>
    <row r="156" spans="2:34" s="346" customFormat="1">
      <c r="B156" s="391"/>
      <c r="C156" s="391"/>
      <c r="D156" s="377"/>
      <c r="E156" s="377"/>
      <c r="F156" s="381"/>
      <c r="G156" s="381"/>
      <c r="H156" s="381"/>
      <c r="I156" s="381"/>
      <c r="J156" s="377"/>
      <c r="K156" s="377"/>
      <c r="L156" s="377"/>
      <c r="M156" s="377"/>
      <c r="N156" s="377"/>
      <c r="O156" s="377"/>
      <c r="P156" s="377"/>
      <c r="Q156" s="377"/>
      <c r="R156" s="377"/>
      <c r="AB156" s="586"/>
      <c r="AH156" s="377"/>
    </row>
    <row r="157" spans="2:34">
      <c r="B157" s="612" t="s">
        <v>444</v>
      </c>
      <c r="C157" s="612"/>
      <c r="D157" s="373" t="s">
        <v>646</v>
      </c>
      <c r="E157" s="373"/>
      <c r="F157" s="373"/>
      <c r="G157" s="373"/>
      <c r="H157" s="373"/>
      <c r="I157" s="373"/>
      <c r="J157" s="373"/>
      <c r="K157" s="373"/>
      <c r="L157" s="373"/>
      <c r="M157" s="373"/>
      <c r="N157" s="373"/>
      <c r="O157" s="373"/>
      <c r="P157" s="373"/>
      <c r="Q157" s="373"/>
      <c r="R157" s="373"/>
      <c r="S157" s="373"/>
      <c r="T157" s="352"/>
      <c r="U157" s="352"/>
      <c r="V157" s="352"/>
      <c r="W157" s="352"/>
      <c r="X157" s="352"/>
      <c r="Y157" s="352"/>
      <c r="Z157" s="352"/>
      <c r="AA157" s="352"/>
      <c r="AB157" s="581"/>
      <c r="AC157" s="352"/>
      <c r="AD157" s="352"/>
      <c r="AE157" s="352"/>
      <c r="AF157" s="352"/>
    </row>
    <row r="158" spans="2:34" ht="25.2" outlineLevel="1">
      <c r="B158" s="648"/>
      <c r="C158" s="682" t="s">
        <v>758</v>
      </c>
      <c r="D158" s="670"/>
      <c r="E158" s="649"/>
      <c r="F158" s="649"/>
      <c r="G158" s="649"/>
      <c r="H158" s="649"/>
      <c r="I158" s="649"/>
      <c r="J158" s="649"/>
      <c r="K158" s="649"/>
      <c r="L158" s="649"/>
      <c r="M158" s="649"/>
      <c r="N158" s="649"/>
      <c r="O158" s="659" t="s">
        <v>438</v>
      </c>
      <c r="P158" s="659" t="s">
        <v>439</v>
      </c>
      <c r="Q158" s="669" t="s">
        <v>440</v>
      </c>
      <c r="R158" s="373"/>
      <c r="S158" s="373"/>
      <c r="T158" s="637" t="s">
        <v>446</v>
      </c>
      <c r="U158" s="638" t="s">
        <v>446</v>
      </c>
      <c r="V158" s="638" t="s">
        <v>446</v>
      </c>
      <c r="W158" s="638" t="s">
        <v>446</v>
      </c>
      <c r="X158" s="638" t="s">
        <v>446</v>
      </c>
      <c r="Y158" s="638" t="s">
        <v>446</v>
      </c>
      <c r="Z158" s="638" t="s">
        <v>446</v>
      </c>
      <c r="AA158" s="768" t="s">
        <v>446</v>
      </c>
      <c r="AB158" s="777" t="s">
        <v>446</v>
      </c>
      <c r="AC158" s="638" t="s">
        <v>446</v>
      </c>
      <c r="AD158" s="638" t="s">
        <v>446</v>
      </c>
      <c r="AE158" s="638" t="s">
        <v>446</v>
      </c>
      <c r="AF158" s="639" t="s">
        <v>446</v>
      </c>
    </row>
    <row r="159" spans="2:34" outlineLevel="1">
      <c r="B159" s="652"/>
      <c r="C159" s="671"/>
      <c r="D159" s="1222"/>
      <c r="E159" s="412"/>
      <c r="F159" s="377"/>
      <c r="G159" s="377"/>
      <c r="H159" s="377"/>
      <c r="I159" s="377"/>
      <c r="J159" s="377"/>
      <c r="K159" s="377"/>
      <c r="L159" s="377"/>
      <c r="M159" s="377"/>
      <c r="N159" s="377"/>
      <c r="O159" s="671" t="s">
        <v>441</v>
      </c>
      <c r="P159" s="671" t="s">
        <v>441</v>
      </c>
      <c r="Q159" s="672" t="s">
        <v>425</v>
      </c>
      <c r="R159" s="373"/>
      <c r="S159" s="373"/>
      <c r="T159" s="640" t="s">
        <v>447</v>
      </c>
      <c r="U159" s="641" t="s">
        <v>447</v>
      </c>
      <c r="V159" s="641" t="s">
        <v>447</v>
      </c>
      <c r="W159" s="641" t="s">
        <v>447</v>
      </c>
      <c r="X159" s="641" t="s">
        <v>447</v>
      </c>
      <c r="Y159" s="641" t="s">
        <v>447</v>
      </c>
      <c r="Z159" s="641" t="s">
        <v>447</v>
      </c>
      <c r="AA159" s="769" t="s">
        <v>447</v>
      </c>
      <c r="AB159" s="778" t="s">
        <v>447</v>
      </c>
      <c r="AC159" s="641" t="s">
        <v>447</v>
      </c>
      <c r="AD159" s="641" t="s">
        <v>447</v>
      </c>
      <c r="AE159" s="641" t="s">
        <v>447</v>
      </c>
      <c r="AF159" s="642" t="s">
        <v>447</v>
      </c>
    </row>
    <row r="160" spans="2:34" outlineLevel="1">
      <c r="B160" s="673" t="s">
        <v>289</v>
      </c>
      <c r="C160" s="1220"/>
      <c r="D160" s="674" t="s">
        <v>336</v>
      </c>
      <c r="E160" s="653"/>
      <c r="F160" s="383"/>
      <c r="G160" s="383"/>
      <c r="H160" s="383"/>
      <c r="I160" s="383"/>
      <c r="J160" s="383"/>
      <c r="K160" s="383"/>
      <c r="L160" s="383"/>
      <c r="M160" s="383"/>
      <c r="N160" s="667"/>
      <c r="O160" s="663" t="s">
        <v>416</v>
      </c>
      <c r="P160" s="663" t="s">
        <v>416</v>
      </c>
      <c r="Q160" s="664"/>
      <c r="R160" s="373"/>
      <c r="S160" s="373"/>
      <c r="T160" s="643" t="s">
        <v>290</v>
      </c>
      <c r="U160" s="644" t="s">
        <v>290</v>
      </c>
      <c r="V160" s="644" t="s">
        <v>290</v>
      </c>
      <c r="W160" s="644" t="s">
        <v>290</v>
      </c>
      <c r="X160" s="644" t="s">
        <v>290</v>
      </c>
      <c r="Y160" s="644" t="s">
        <v>290</v>
      </c>
      <c r="Z160" s="644" t="s">
        <v>290</v>
      </c>
      <c r="AA160" s="770" t="s">
        <v>290</v>
      </c>
      <c r="AB160" s="779" t="s">
        <v>290</v>
      </c>
      <c r="AC160" s="644" t="s">
        <v>290</v>
      </c>
      <c r="AD160" s="644" t="s">
        <v>290</v>
      </c>
      <c r="AE160" s="644" t="s">
        <v>290</v>
      </c>
      <c r="AF160" s="645" t="s">
        <v>290</v>
      </c>
    </row>
    <row r="161" spans="2:34" outlineLevel="1">
      <c r="B161" s="630" t="s">
        <v>448</v>
      </c>
      <c r="C161" s="1410"/>
      <c r="D161" s="1612"/>
      <c r="E161" s="1612"/>
      <c r="F161" s="1612"/>
      <c r="G161" s="1612"/>
      <c r="H161" s="1612"/>
      <c r="I161" s="1612"/>
      <c r="J161" s="1612"/>
      <c r="K161" s="1612"/>
      <c r="L161" s="1612"/>
      <c r="M161" s="1612"/>
      <c r="N161" s="1612"/>
      <c r="O161" s="1410"/>
      <c r="P161" s="1410"/>
      <c r="Q161" s="627"/>
      <c r="R161" s="373"/>
      <c r="S161" s="373"/>
      <c r="T161" s="1406">
        <v>0</v>
      </c>
      <c r="U161" s="1406">
        <v>0</v>
      </c>
      <c r="V161" s="1406">
        <v>0</v>
      </c>
      <c r="W161" s="1406">
        <v>0</v>
      </c>
      <c r="X161" s="1406">
        <v>0</v>
      </c>
      <c r="Y161" s="1406">
        <v>0</v>
      </c>
      <c r="Z161" s="1406">
        <v>0</v>
      </c>
      <c r="AA161" s="1406">
        <v>0</v>
      </c>
      <c r="AB161" s="1406">
        <v>0</v>
      </c>
      <c r="AC161" s="1406">
        <v>0</v>
      </c>
      <c r="AD161" s="1406">
        <v>0</v>
      </c>
      <c r="AE161" s="1406">
        <v>0</v>
      </c>
      <c r="AF161" s="1406">
        <v>0</v>
      </c>
      <c r="AH161" s="1506"/>
    </row>
    <row r="162" spans="2:34" outlineLevel="1">
      <c r="B162" s="630" t="s">
        <v>449</v>
      </c>
      <c r="C162" s="1410"/>
      <c r="D162" s="1612"/>
      <c r="E162" s="1612"/>
      <c r="F162" s="1612"/>
      <c r="G162" s="1612"/>
      <c r="H162" s="1612"/>
      <c r="I162" s="1612"/>
      <c r="J162" s="1612"/>
      <c r="K162" s="1612"/>
      <c r="L162" s="1612"/>
      <c r="M162" s="1612"/>
      <c r="N162" s="1612"/>
      <c r="O162" s="1410"/>
      <c r="P162" s="1410"/>
      <c r="Q162" s="627"/>
      <c r="R162" s="373"/>
      <c r="S162" s="373"/>
      <c r="T162" s="1406">
        <v>0</v>
      </c>
      <c r="U162" s="1406">
        <v>0</v>
      </c>
      <c r="V162" s="1406">
        <v>0</v>
      </c>
      <c r="W162" s="1406">
        <v>0</v>
      </c>
      <c r="X162" s="1406">
        <v>0</v>
      </c>
      <c r="Y162" s="1406">
        <v>0</v>
      </c>
      <c r="Z162" s="1406">
        <v>0</v>
      </c>
      <c r="AA162" s="1406">
        <v>0</v>
      </c>
      <c r="AB162" s="1406">
        <v>0</v>
      </c>
      <c r="AC162" s="1406">
        <v>0</v>
      </c>
      <c r="AD162" s="1406">
        <v>0</v>
      </c>
      <c r="AE162" s="1406">
        <v>0</v>
      </c>
      <c r="AF162" s="1406">
        <v>0</v>
      </c>
      <c r="AH162" s="1506"/>
    </row>
    <row r="163" spans="2:34" outlineLevel="1">
      <c r="B163" s="630" t="s">
        <v>450</v>
      </c>
      <c r="C163" s="1410"/>
      <c r="D163" s="1612"/>
      <c r="E163" s="1612"/>
      <c r="F163" s="1612"/>
      <c r="G163" s="1612"/>
      <c r="H163" s="1612"/>
      <c r="I163" s="1612"/>
      <c r="J163" s="1612"/>
      <c r="K163" s="1612"/>
      <c r="L163" s="1612"/>
      <c r="M163" s="1612"/>
      <c r="N163" s="1612"/>
      <c r="O163" s="1410"/>
      <c r="P163" s="1410"/>
      <c r="Q163" s="627"/>
      <c r="R163" s="373"/>
      <c r="S163" s="373"/>
      <c r="T163" s="1406">
        <v>0</v>
      </c>
      <c r="U163" s="1406">
        <v>0</v>
      </c>
      <c r="V163" s="1406">
        <v>0</v>
      </c>
      <c r="W163" s="1406">
        <v>0</v>
      </c>
      <c r="X163" s="1406">
        <v>0</v>
      </c>
      <c r="Y163" s="1406">
        <v>0</v>
      </c>
      <c r="Z163" s="1406">
        <v>0</v>
      </c>
      <c r="AA163" s="1406">
        <v>0</v>
      </c>
      <c r="AB163" s="1406">
        <v>0</v>
      </c>
      <c r="AC163" s="1406">
        <v>0</v>
      </c>
      <c r="AD163" s="1406">
        <v>0</v>
      </c>
      <c r="AE163" s="1406">
        <v>0</v>
      </c>
      <c r="AF163" s="1406">
        <v>0</v>
      </c>
      <c r="AH163" s="1506"/>
    </row>
    <row r="164" spans="2:34" outlineLevel="1">
      <c r="B164" s="630" t="s">
        <v>451</v>
      </c>
      <c r="C164" s="1410"/>
      <c r="D164" s="1612"/>
      <c r="E164" s="1612"/>
      <c r="F164" s="1612"/>
      <c r="G164" s="1612"/>
      <c r="H164" s="1612"/>
      <c r="I164" s="1612"/>
      <c r="J164" s="1612"/>
      <c r="K164" s="1612"/>
      <c r="L164" s="1612"/>
      <c r="M164" s="1612"/>
      <c r="N164" s="1612"/>
      <c r="O164" s="1410"/>
      <c r="P164" s="1410"/>
      <c r="Q164" s="627"/>
      <c r="R164" s="373"/>
      <c r="S164" s="373"/>
      <c r="T164" s="1406">
        <v>0</v>
      </c>
      <c r="U164" s="1406">
        <v>0</v>
      </c>
      <c r="V164" s="1406">
        <v>0</v>
      </c>
      <c r="W164" s="1406">
        <v>0</v>
      </c>
      <c r="X164" s="1406">
        <v>0</v>
      </c>
      <c r="Y164" s="1406">
        <v>0</v>
      </c>
      <c r="Z164" s="1406">
        <v>0</v>
      </c>
      <c r="AA164" s="1406">
        <v>0</v>
      </c>
      <c r="AB164" s="1406">
        <v>0</v>
      </c>
      <c r="AC164" s="1406">
        <v>0</v>
      </c>
      <c r="AD164" s="1406">
        <v>0</v>
      </c>
      <c r="AE164" s="1406">
        <v>0</v>
      </c>
      <c r="AF164" s="1406">
        <v>0</v>
      </c>
      <c r="AH164" s="1506"/>
    </row>
    <row r="165" spans="2:34" outlineLevel="1">
      <c r="B165" s="630" t="s">
        <v>452</v>
      </c>
      <c r="C165" s="1410"/>
      <c r="D165" s="1612"/>
      <c r="E165" s="1612"/>
      <c r="F165" s="1612"/>
      <c r="G165" s="1612"/>
      <c r="H165" s="1612"/>
      <c r="I165" s="1612"/>
      <c r="J165" s="1612"/>
      <c r="K165" s="1612"/>
      <c r="L165" s="1612"/>
      <c r="M165" s="1612"/>
      <c r="N165" s="1612"/>
      <c r="O165" s="1410"/>
      <c r="P165" s="1410"/>
      <c r="Q165" s="627"/>
      <c r="R165" s="373"/>
      <c r="S165" s="373"/>
      <c r="T165" s="1406">
        <v>0</v>
      </c>
      <c r="U165" s="1406">
        <v>0</v>
      </c>
      <c r="V165" s="1406">
        <v>0</v>
      </c>
      <c r="W165" s="1406">
        <v>0</v>
      </c>
      <c r="X165" s="1406">
        <v>0</v>
      </c>
      <c r="Y165" s="1406">
        <v>0</v>
      </c>
      <c r="Z165" s="1406">
        <v>0</v>
      </c>
      <c r="AA165" s="1406">
        <v>0</v>
      </c>
      <c r="AB165" s="1406">
        <v>0</v>
      </c>
      <c r="AC165" s="1406">
        <v>0</v>
      </c>
      <c r="AD165" s="1406">
        <v>0</v>
      </c>
      <c r="AE165" s="1406">
        <v>0</v>
      </c>
      <c r="AF165" s="1406">
        <v>0</v>
      </c>
      <c r="AH165" s="1506"/>
    </row>
    <row r="166" spans="2:34" outlineLevel="1">
      <c r="B166" s="630" t="s">
        <v>453</v>
      </c>
      <c r="C166" s="1410"/>
      <c r="D166" s="1612"/>
      <c r="E166" s="1612"/>
      <c r="F166" s="1612"/>
      <c r="G166" s="1612"/>
      <c r="H166" s="1612"/>
      <c r="I166" s="1612"/>
      <c r="J166" s="1612"/>
      <c r="K166" s="1612"/>
      <c r="L166" s="1612"/>
      <c r="M166" s="1612"/>
      <c r="N166" s="1612"/>
      <c r="O166" s="1410"/>
      <c r="P166" s="1410"/>
      <c r="Q166" s="627"/>
      <c r="R166" s="373"/>
      <c r="S166" s="373"/>
      <c r="T166" s="1406">
        <v>0</v>
      </c>
      <c r="U166" s="1406">
        <v>0</v>
      </c>
      <c r="V166" s="1406">
        <v>0</v>
      </c>
      <c r="W166" s="1406">
        <v>0</v>
      </c>
      <c r="X166" s="1406">
        <v>0</v>
      </c>
      <c r="Y166" s="1406">
        <v>0</v>
      </c>
      <c r="Z166" s="1406">
        <v>0</v>
      </c>
      <c r="AA166" s="1406">
        <v>0</v>
      </c>
      <c r="AB166" s="1406">
        <v>0</v>
      </c>
      <c r="AC166" s="1406">
        <v>0</v>
      </c>
      <c r="AD166" s="1406">
        <v>0</v>
      </c>
      <c r="AE166" s="1406">
        <v>0</v>
      </c>
      <c r="AF166" s="1406">
        <v>0</v>
      </c>
      <c r="AH166" s="1506"/>
    </row>
    <row r="167" spans="2:34" outlineLevel="1">
      <c r="B167" s="630" t="s">
        <v>454</v>
      </c>
      <c r="C167" s="1410"/>
      <c r="D167" s="1612"/>
      <c r="E167" s="1612"/>
      <c r="F167" s="1612"/>
      <c r="G167" s="1612"/>
      <c r="H167" s="1612"/>
      <c r="I167" s="1612"/>
      <c r="J167" s="1612"/>
      <c r="K167" s="1612"/>
      <c r="L167" s="1612"/>
      <c r="M167" s="1612"/>
      <c r="N167" s="1612"/>
      <c r="O167" s="1410"/>
      <c r="P167" s="1410"/>
      <c r="Q167" s="627"/>
      <c r="R167" s="373"/>
      <c r="S167" s="373"/>
      <c r="T167" s="1406">
        <v>0</v>
      </c>
      <c r="U167" s="1406">
        <v>0</v>
      </c>
      <c r="V167" s="1406">
        <v>0</v>
      </c>
      <c r="W167" s="1406">
        <v>0</v>
      </c>
      <c r="X167" s="1406">
        <v>0</v>
      </c>
      <c r="Y167" s="1406">
        <v>0</v>
      </c>
      <c r="Z167" s="1406">
        <v>0</v>
      </c>
      <c r="AA167" s="1406">
        <v>0</v>
      </c>
      <c r="AB167" s="1406">
        <v>0</v>
      </c>
      <c r="AC167" s="1406">
        <v>0</v>
      </c>
      <c r="AD167" s="1406">
        <v>0</v>
      </c>
      <c r="AE167" s="1406">
        <v>0</v>
      </c>
      <c r="AF167" s="1406">
        <v>0</v>
      </c>
      <c r="AH167" s="1506"/>
    </row>
    <row r="168" spans="2:34" outlineLevel="1">
      <c r="B168" s="630" t="s">
        <v>455</v>
      </c>
      <c r="C168" s="1410"/>
      <c r="D168" s="1612"/>
      <c r="E168" s="1612"/>
      <c r="F168" s="1612"/>
      <c r="G168" s="1612"/>
      <c r="H168" s="1612"/>
      <c r="I168" s="1612"/>
      <c r="J168" s="1612"/>
      <c r="K168" s="1612"/>
      <c r="L168" s="1612"/>
      <c r="M168" s="1612"/>
      <c r="N168" s="1612"/>
      <c r="O168" s="1410"/>
      <c r="P168" s="1410"/>
      <c r="Q168" s="627"/>
      <c r="R168" s="373"/>
      <c r="S168" s="373"/>
      <c r="T168" s="1406">
        <v>0</v>
      </c>
      <c r="U168" s="1406">
        <v>0</v>
      </c>
      <c r="V168" s="1406">
        <v>0</v>
      </c>
      <c r="W168" s="1406">
        <v>0</v>
      </c>
      <c r="X168" s="1406">
        <v>0</v>
      </c>
      <c r="Y168" s="1406">
        <v>0</v>
      </c>
      <c r="Z168" s="1406">
        <v>0</v>
      </c>
      <c r="AA168" s="1406">
        <v>0</v>
      </c>
      <c r="AB168" s="1406">
        <v>0</v>
      </c>
      <c r="AC168" s="1406">
        <v>0</v>
      </c>
      <c r="AD168" s="1406">
        <v>0</v>
      </c>
      <c r="AE168" s="1406">
        <v>0</v>
      </c>
      <c r="AF168" s="1406">
        <v>0</v>
      </c>
      <c r="AH168" s="1506"/>
    </row>
    <row r="169" spans="2:34" outlineLevel="1">
      <c r="B169" s="630" t="s">
        <v>456</v>
      </c>
      <c r="C169" s="1410"/>
      <c r="D169" s="1612"/>
      <c r="E169" s="1612"/>
      <c r="F169" s="1612"/>
      <c r="G169" s="1612"/>
      <c r="H169" s="1612"/>
      <c r="I169" s="1612"/>
      <c r="J169" s="1612"/>
      <c r="K169" s="1612"/>
      <c r="L169" s="1612"/>
      <c r="M169" s="1612"/>
      <c r="N169" s="1612"/>
      <c r="O169" s="1410"/>
      <c r="P169" s="1410"/>
      <c r="Q169" s="624"/>
      <c r="R169" s="373"/>
      <c r="S169" s="373"/>
      <c r="T169" s="1406">
        <v>0</v>
      </c>
      <c r="U169" s="1406">
        <v>0</v>
      </c>
      <c r="V169" s="1406">
        <v>0</v>
      </c>
      <c r="W169" s="1406">
        <v>0</v>
      </c>
      <c r="X169" s="1406">
        <v>0</v>
      </c>
      <c r="Y169" s="1406">
        <v>0</v>
      </c>
      <c r="Z169" s="1406">
        <v>0</v>
      </c>
      <c r="AA169" s="1406">
        <v>0</v>
      </c>
      <c r="AB169" s="1406">
        <v>0</v>
      </c>
      <c r="AC169" s="1406">
        <v>0</v>
      </c>
      <c r="AD169" s="1406">
        <v>0</v>
      </c>
      <c r="AE169" s="1406">
        <v>0</v>
      </c>
      <c r="AF169" s="1406">
        <v>0</v>
      </c>
      <c r="AH169" s="1506"/>
    </row>
    <row r="170" spans="2:34" outlineLevel="1">
      <c r="B170" s="625" t="s">
        <v>457</v>
      </c>
      <c r="C170" s="1606" t="s">
        <v>403</v>
      </c>
      <c r="D170" s="1607"/>
      <c r="E170" s="1607"/>
      <c r="F170" s="1607"/>
      <c r="G170" s="1607"/>
      <c r="H170" s="1607"/>
      <c r="I170" s="1607"/>
      <c r="J170" s="1607"/>
      <c r="K170" s="1607"/>
      <c r="L170" s="1607"/>
      <c r="M170" s="1607"/>
      <c r="N170" s="1607"/>
      <c r="O170" s="1607"/>
      <c r="P170" s="1607"/>
      <c r="Q170" s="1608"/>
      <c r="R170" s="373"/>
      <c r="T170" s="1406">
        <v>0</v>
      </c>
      <c r="U170" s="1406">
        <v>0</v>
      </c>
      <c r="V170" s="1406">
        <v>0</v>
      </c>
      <c r="W170" s="1406">
        <v>0</v>
      </c>
      <c r="X170" s="1406">
        <v>0</v>
      </c>
      <c r="Y170" s="1406">
        <v>0</v>
      </c>
      <c r="Z170" s="1406">
        <v>0</v>
      </c>
      <c r="AA170" s="1406">
        <v>0</v>
      </c>
      <c r="AB170" s="1406">
        <v>0</v>
      </c>
      <c r="AC170" s="1406">
        <v>0</v>
      </c>
      <c r="AD170" s="1406">
        <v>0</v>
      </c>
      <c r="AE170" s="1406">
        <v>0</v>
      </c>
      <c r="AF170" s="1406">
        <v>0</v>
      </c>
      <c r="AH170" s="1506"/>
    </row>
    <row r="171" spans="2:34" s="346" customFormat="1">
      <c r="B171" s="391"/>
      <c r="C171" s="391"/>
      <c r="F171" s="381"/>
      <c r="G171" s="381"/>
      <c r="H171" s="381"/>
      <c r="I171" s="381"/>
      <c r="J171" s="377"/>
      <c r="K171" s="377"/>
      <c r="L171" s="377"/>
      <c r="M171" s="377"/>
      <c r="N171" s="377"/>
      <c r="O171" s="377"/>
      <c r="P171" s="377"/>
      <c r="Q171" s="377"/>
      <c r="R171" s="373"/>
      <c r="S171" s="380" t="s">
        <v>458</v>
      </c>
      <c r="T171" s="1414">
        <f t="shared" ref="T171:AF171" si="6">SUM(T161:T170)</f>
        <v>0</v>
      </c>
      <c r="U171" s="1414">
        <f t="shared" si="6"/>
        <v>0</v>
      </c>
      <c r="V171" s="1414">
        <f t="shared" si="6"/>
        <v>0</v>
      </c>
      <c r="W171" s="1414">
        <f t="shared" si="6"/>
        <v>0</v>
      </c>
      <c r="X171" s="1414">
        <f t="shared" si="6"/>
        <v>0</v>
      </c>
      <c r="Y171" s="1414">
        <f t="shared" si="6"/>
        <v>0</v>
      </c>
      <c r="Z171" s="1414">
        <f t="shared" si="6"/>
        <v>0</v>
      </c>
      <c r="AA171" s="1414">
        <f t="shared" si="6"/>
        <v>0</v>
      </c>
      <c r="AB171" s="1414">
        <f t="shared" si="6"/>
        <v>0</v>
      </c>
      <c r="AC171" s="1414">
        <f t="shared" si="6"/>
        <v>0</v>
      </c>
      <c r="AD171" s="1414">
        <f t="shared" si="6"/>
        <v>0</v>
      </c>
      <c r="AE171" s="1414">
        <f t="shared" si="6"/>
        <v>0</v>
      </c>
      <c r="AF171" s="1414">
        <f t="shared" si="6"/>
        <v>0</v>
      </c>
      <c r="AH171" s="1506"/>
    </row>
    <row r="172" spans="2:34" s="346" customFormat="1">
      <c r="B172" s="391"/>
      <c r="C172" s="391"/>
      <c r="D172" s="377"/>
      <c r="E172" s="377"/>
      <c r="F172" s="381"/>
      <c r="G172" s="381"/>
      <c r="H172" s="381"/>
      <c r="I172" s="381"/>
      <c r="J172" s="377"/>
      <c r="K172" s="377"/>
      <c r="L172" s="377"/>
      <c r="M172" s="377"/>
      <c r="N172" s="377"/>
      <c r="O172" s="377"/>
      <c r="P172" s="377"/>
      <c r="Q172" s="377"/>
      <c r="R172" s="377"/>
      <c r="S172" s="377"/>
      <c r="AB172" s="586"/>
      <c r="AH172" s="377"/>
    </row>
    <row r="173" spans="2:34">
      <c r="B173" s="612" t="s">
        <v>459</v>
      </c>
      <c r="C173" s="612"/>
      <c r="D173" s="385" t="s">
        <v>460</v>
      </c>
      <c r="E173" s="373"/>
      <c r="F173" s="374"/>
      <c r="G173" s="374"/>
      <c r="H173" s="374"/>
      <c r="I173" s="374"/>
      <c r="J173" s="374"/>
      <c r="K173" s="374"/>
      <c r="L173" s="374"/>
      <c r="M173" s="374"/>
      <c r="N173" s="374"/>
      <c r="O173" s="374"/>
      <c r="P173" s="374"/>
      <c r="Q173" s="374"/>
      <c r="R173" s="374"/>
      <c r="S173" s="374"/>
      <c r="X173" s="344"/>
      <c r="Y173" s="344"/>
      <c r="Z173" s="344"/>
      <c r="AA173" s="344"/>
      <c r="AB173" s="586"/>
      <c r="AC173" s="344"/>
      <c r="AD173" s="344"/>
      <c r="AE173" s="344"/>
      <c r="AF173" s="344"/>
    </row>
    <row r="174" spans="2:34" outlineLevel="1">
      <c r="D174" s="374"/>
      <c r="E174" s="374"/>
      <c r="F174" s="374"/>
      <c r="G174" s="374"/>
      <c r="H174" s="374"/>
      <c r="I174" s="374"/>
      <c r="J174" s="374"/>
      <c r="K174" s="374"/>
      <c r="L174" s="374"/>
      <c r="M174" s="374"/>
      <c r="N174" s="374"/>
      <c r="O174" s="374"/>
      <c r="P174" s="374"/>
      <c r="Q174" s="374"/>
      <c r="R174" s="374"/>
      <c r="S174" s="374"/>
      <c r="T174" s="347"/>
      <c r="U174" s="347"/>
      <c r="V174" s="347"/>
      <c r="W174" s="347"/>
      <c r="AA174" s="347"/>
      <c r="AB174" s="593"/>
      <c r="AC174" s="347"/>
      <c r="AD174" s="347"/>
      <c r="AE174" s="347"/>
    </row>
    <row r="175" spans="2:34" s="1118" customFormat="1" ht="31.5" customHeight="1" outlineLevel="1">
      <c r="B175" s="1121"/>
      <c r="C175" s="682" t="s">
        <v>758</v>
      </c>
      <c r="D175" s="659" t="s">
        <v>406</v>
      </c>
      <c r="E175" s="650" t="s">
        <v>407</v>
      </c>
      <c r="F175" s="1631" t="s">
        <v>461</v>
      </c>
      <c r="G175" s="650" t="s">
        <v>462</v>
      </c>
      <c r="H175" s="659" t="s">
        <v>463</v>
      </c>
      <c r="I175" s="650" t="s">
        <v>464</v>
      </c>
      <c r="J175" s="682" t="s">
        <v>465</v>
      </c>
      <c r="K175" s="650" t="s">
        <v>462</v>
      </c>
      <c r="L175" s="659" t="s">
        <v>462</v>
      </c>
      <c r="M175" s="650" t="s">
        <v>462</v>
      </c>
      <c r="N175" s="659" t="s">
        <v>466</v>
      </c>
      <c r="O175" s="650" t="s">
        <v>466</v>
      </c>
      <c r="P175" s="659" t="s">
        <v>466</v>
      </c>
      <c r="Q175" s="651" t="s">
        <v>440</v>
      </c>
      <c r="R175" s="1117"/>
      <c r="S175" s="1117"/>
      <c r="AB175" s="1119"/>
      <c r="AH175" s="1117"/>
    </row>
    <row r="176" spans="2:34" s="1137" customFormat="1" ht="45.75" customHeight="1" outlineLevel="1">
      <c r="B176" s="1122" t="s">
        <v>289</v>
      </c>
      <c r="C176" s="1123"/>
      <c r="D176" s="1123" t="s">
        <v>416</v>
      </c>
      <c r="E176" s="1124" t="s">
        <v>416</v>
      </c>
      <c r="F176" s="1632"/>
      <c r="G176" s="1125" t="s">
        <v>467</v>
      </c>
      <c r="H176" s="1126" t="s">
        <v>467</v>
      </c>
      <c r="I176" s="1127" t="s">
        <v>290</v>
      </c>
      <c r="J176" s="1126" t="s">
        <v>468</v>
      </c>
      <c r="K176" s="1125" t="s">
        <v>469</v>
      </c>
      <c r="L176" s="1128" t="s">
        <v>470</v>
      </c>
      <c r="M176" s="1129" t="s">
        <v>471</v>
      </c>
      <c r="N176" s="1126" t="s">
        <v>469</v>
      </c>
      <c r="O176" s="1129" t="s">
        <v>472</v>
      </c>
      <c r="P176" s="1128" t="s">
        <v>471</v>
      </c>
      <c r="Q176" s="1130" t="s">
        <v>425</v>
      </c>
      <c r="R176" s="1131"/>
      <c r="S176" s="1131"/>
      <c r="T176" s="1132" t="s">
        <v>290</v>
      </c>
      <c r="U176" s="1133" t="s">
        <v>290</v>
      </c>
      <c r="V176" s="1133" t="s">
        <v>290</v>
      </c>
      <c r="W176" s="1133" t="s">
        <v>290</v>
      </c>
      <c r="X176" s="1133" t="s">
        <v>290</v>
      </c>
      <c r="Y176" s="1133" t="s">
        <v>290</v>
      </c>
      <c r="Z176" s="1133" t="s">
        <v>290</v>
      </c>
      <c r="AA176" s="1134" t="s">
        <v>290</v>
      </c>
      <c r="AB176" s="1135" t="s">
        <v>290</v>
      </c>
      <c r="AC176" s="1133" t="s">
        <v>290</v>
      </c>
      <c r="AD176" s="1133" t="s">
        <v>290</v>
      </c>
      <c r="AE176" s="1133" t="s">
        <v>290</v>
      </c>
      <c r="AF176" s="1136" t="s">
        <v>290</v>
      </c>
      <c r="AH176" s="1131"/>
    </row>
    <row r="177" spans="2:34" outlineLevel="1">
      <c r="B177" s="1104" t="s">
        <v>473</v>
      </c>
      <c r="C177" s="647" t="s">
        <v>1329</v>
      </c>
      <c r="D177" s="647">
        <v>41228</v>
      </c>
      <c r="E177" s="647">
        <v>43795</v>
      </c>
      <c r="F177" s="676" t="s">
        <v>1330</v>
      </c>
      <c r="G177" s="620" t="s">
        <v>678</v>
      </c>
      <c r="H177" s="620" t="s">
        <v>674</v>
      </c>
      <c r="I177" s="1420">
        <v>-108.17610062999999</v>
      </c>
      <c r="J177" s="677" t="s">
        <v>1331</v>
      </c>
      <c r="K177" s="685" t="s">
        <v>1332</v>
      </c>
      <c r="L177" s="1421">
        <v>2.9000000000000001E-2</v>
      </c>
      <c r="M177" s="678" t="s">
        <v>1333</v>
      </c>
      <c r="N177" s="679" t="s">
        <v>420</v>
      </c>
      <c r="O177" s="680">
        <v>7.9249999999999998E-3</v>
      </c>
      <c r="P177" s="681" t="s">
        <v>1334</v>
      </c>
      <c r="Q177" s="627" t="s">
        <v>1124</v>
      </c>
      <c r="R177" s="374"/>
      <c r="S177" s="374"/>
      <c r="T177" s="1406">
        <v>0</v>
      </c>
      <c r="U177" s="1406">
        <v>0</v>
      </c>
      <c r="V177" s="1406">
        <v>0</v>
      </c>
      <c r="W177" s="1406">
        <v>0</v>
      </c>
      <c r="X177" s="1406">
        <v>12.740160609999998</v>
      </c>
      <c r="Y177" s="1406">
        <v>8.9</v>
      </c>
      <c r="Z177" s="1406">
        <v>0</v>
      </c>
      <c r="AA177" s="1406">
        <v>0</v>
      </c>
      <c r="AB177" s="1406">
        <v>0</v>
      </c>
      <c r="AC177" s="1406">
        <v>0</v>
      </c>
      <c r="AD177" s="1406">
        <v>0</v>
      </c>
      <c r="AE177" s="1406">
        <v>0</v>
      </c>
      <c r="AF177" s="1406">
        <v>0</v>
      </c>
      <c r="AH177" s="1506"/>
    </row>
    <row r="178" spans="2:34" outlineLevel="1">
      <c r="B178" s="1382" t="s">
        <v>476</v>
      </c>
      <c r="C178" s="647" t="s">
        <v>1335</v>
      </c>
      <c r="D178" s="647">
        <v>41228</v>
      </c>
      <c r="E178" s="647">
        <v>43795</v>
      </c>
      <c r="F178" s="676" t="s">
        <v>1336</v>
      </c>
      <c r="G178" s="620" t="s">
        <v>678</v>
      </c>
      <c r="H178" s="620" t="s">
        <v>674</v>
      </c>
      <c r="I178" s="1420">
        <v>-143.39622641999998</v>
      </c>
      <c r="J178" s="677" t="s">
        <v>1331</v>
      </c>
      <c r="K178" s="685" t="s">
        <v>1332</v>
      </c>
      <c r="L178" s="1421">
        <v>2.9000000000000001E-2</v>
      </c>
      <c r="M178" s="678" t="s">
        <v>1333</v>
      </c>
      <c r="N178" s="622" t="s">
        <v>421</v>
      </c>
      <c r="O178" s="680">
        <v>2.1239999999999998E-2</v>
      </c>
      <c r="P178" s="681" t="s">
        <v>1333</v>
      </c>
      <c r="Q178" s="627" t="s">
        <v>1125</v>
      </c>
      <c r="R178" s="374"/>
      <c r="S178" s="374"/>
      <c r="T178" s="1406">
        <v>0</v>
      </c>
      <c r="U178" s="1406">
        <v>0</v>
      </c>
      <c r="V178" s="1406">
        <v>0</v>
      </c>
      <c r="W178" s="1406">
        <v>0</v>
      </c>
      <c r="X178" s="1406">
        <v>17.876379510000003</v>
      </c>
      <c r="Y178" s="1406">
        <v>12.3</v>
      </c>
      <c r="Z178" s="1406">
        <v>0</v>
      </c>
      <c r="AA178" s="1406">
        <v>0</v>
      </c>
      <c r="AB178" s="1406">
        <v>0</v>
      </c>
      <c r="AC178" s="1406">
        <v>0</v>
      </c>
      <c r="AD178" s="1406">
        <v>0</v>
      </c>
      <c r="AE178" s="1406">
        <v>0</v>
      </c>
      <c r="AF178" s="1406">
        <v>0</v>
      </c>
      <c r="AH178" s="1506"/>
    </row>
    <row r="179" spans="2:34" outlineLevel="1">
      <c r="B179" s="1382" t="s">
        <v>477</v>
      </c>
      <c r="C179" s="647" t="s">
        <v>1337</v>
      </c>
      <c r="D179" s="647">
        <v>41290</v>
      </c>
      <c r="E179" s="647">
        <v>43125</v>
      </c>
      <c r="F179" s="676" t="s">
        <v>1338</v>
      </c>
      <c r="G179" s="620" t="s">
        <v>678</v>
      </c>
      <c r="H179" s="620" t="s">
        <v>674</v>
      </c>
      <c r="I179" s="1420">
        <v>-136.1104077</v>
      </c>
      <c r="J179" s="677" t="s">
        <v>1331</v>
      </c>
      <c r="K179" s="685" t="s">
        <v>420</v>
      </c>
      <c r="L179" s="1421">
        <v>8.6E-3</v>
      </c>
      <c r="M179" s="678" t="s">
        <v>1339</v>
      </c>
      <c r="N179" s="622" t="s">
        <v>420</v>
      </c>
      <c r="O179" s="680">
        <v>6.7999999999999996E-3</v>
      </c>
      <c r="P179" s="681" t="s">
        <v>1334</v>
      </c>
      <c r="Q179" s="627" t="s">
        <v>1126</v>
      </c>
      <c r="R179" s="374"/>
      <c r="S179" s="374"/>
      <c r="T179" s="1406">
        <v>0</v>
      </c>
      <c r="U179" s="1406">
        <v>0</v>
      </c>
      <c r="V179" s="1406">
        <v>0</v>
      </c>
      <c r="W179" s="1406">
        <v>0</v>
      </c>
      <c r="X179" s="1406">
        <v>0</v>
      </c>
      <c r="Y179" s="1406">
        <v>0</v>
      </c>
      <c r="Z179" s="1406">
        <v>0</v>
      </c>
      <c r="AA179" s="1406">
        <v>0</v>
      </c>
      <c r="AB179" s="1406">
        <v>0</v>
      </c>
      <c r="AC179" s="1406">
        <v>0</v>
      </c>
      <c r="AD179" s="1406">
        <v>0</v>
      </c>
      <c r="AE179" s="1406">
        <v>0</v>
      </c>
      <c r="AF179" s="1406">
        <v>0</v>
      </c>
      <c r="AH179" s="1506"/>
    </row>
    <row r="180" spans="2:34" outlineLevel="1">
      <c r="B180" s="1382" t="s">
        <v>478</v>
      </c>
      <c r="C180" s="647" t="s">
        <v>1340</v>
      </c>
      <c r="D180" s="647">
        <v>41171</v>
      </c>
      <c r="E180" s="647">
        <v>48484</v>
      </c>
      <c r="F180" s="676" t="s">
        <v>1341</v>
      </c>
      <c r="G180" s="620" t="s">
        <v>675</v>
      </c>
      <c r="H180" s="620" t="s">
        <v>674</v>
      </c>
      <c r="I180" s="1420">
        <v>-80.45</v>
      </c>
      <c r="J180" s="677" t="s">
        <v>1331</v>
      </c>
      <c r="K180" s="685" t="s">
        <v>1332</v>
      </c>
      <c r="L180" s="1421">
        <v>3.3500000000000002E-2</v>
      </c>
      <c r="M180" s="678" t="s">
        <v>1333</v>
      </c>
      <c r="N180" s="622" t="s">
        <v>420</v>
      </c>
      <c r="O180" s="680">
        <v>1.0999999999999999E-2</v>
      </c>
      <c r="P180" s="681" t="s">
        <v>1334</v>
      </c>
      <c r="Q180" s="627" t="s">
        <v>1127</v>
      </c>
      <c r="R180" s="374"/>
      <c r="S180" s="374"/>
      <c r="T180" s="1406">
        <v>0</v>
      </c>
      <c r="U180" s="1406">
        <v>0</v>
      </c>
      <c r="V180" s="1406">
        <v>0</v>
      </c>
      <c r="W180" s="1406">
        <v>0</v>
      </c>
      <c r="X180" s="1406">
        <v>-23.978900590000002</v>
      </c>
      <c r="Y180" s="1406">
        <v>-26.7</v>
      </c>
      <c r="Z180" s="1406">
        <v>-37.700000000000003</v>
      </c>
      <c r="AA180" s="1406">
        <v>-28.5</v>
      </c>
      <c r="AB180" s="1406">
        <v>-26.641823290000001</v>
      </c>
      <c r="AC180" s="1406">
        <v>-24.981870190000002</v>
      </c>
      <c r="AD180" s="1406">
        <v>-23.667958660000004</v>
      </c>
      <c r="AE180" s="1406">
        <v>-22.513590160000003</v>
      </c>
      <c r="AF180" s="1406">
        <v>-21.496083600000002</v>
      </c>
      <c r="AH180" s="1506"/>
    </row>
    <row r="181" spans="2:34" outlineLevel="1">
      <c r="B181" s="1382" t="s">
        <v>479</v>
      </c>
      <c r="C181" s="647" t="s">
        <v>1342</v>
      </c>
      <c r="D181" s="647">
        <v>41297</v>
      </c>
      <c r="E181" s="647">
        <v>49339</v>
      </c>
      <c r="F181" s="676" t="s">
        <v>1343</v>
      </c>
      <c r="G181" s="620" t="s">
        <v>675</v>
      </c>
      <c r="H181" s="620" t="s">
        <v>674</v>
      </c>
      <c r="I181" s="1420">
        <v>-84</v>
      </c>
      <c r="J181" s="677" t="s">
        <v>1331</v>
      </c>
      <c r="K181" s="685" t="s">
        <v>1332</v>
      </c>
      <c r="L181" s="1421">
        <v>3.2099999999999997E-2</v>
      </c>
      <c r="M181" s="678" t="s">
        <v>1333</v>
      </c>
      <c r="N181" s="622" t="s">
        <v>420</v>
      </c>
      <c r="O181" s="680">
        <v>1.01E-2</v>
      </c>
      <c r="P181" s="681" t="s">
        <v>1334</v>
      </c>
      <c r="Q181" s="627" t="s">
        <v>1127</v>
      </c>
      <c r="R181" s="374"/>
      <c r="S181" s="374"/>
      <c r="T181" s="1406">
        <v>0</v>
      </c>
      <c r="U181" s="1406">
        <v>0</v>
      </c>
      <c r="V181" s="1406">
        <v>0</v>
      </c>
      <c r="W181" s="1406">
        <v>0</v>
      </c>
      <c r="X181" s="1406">
        <v>-18.893568910000003</v>
      </c>
      <c r="Y181" s="1406">
        <v>-22</v>
      </c>
      <c r="Z181" s="1406">
        <v>-35.299999999999997</v>
      </c>
      <c r="AA181" s="1406">
        <v>-25.7</v>
      </c>
      <c r="AB181" s="1406">
        <v>-23.92498041</v>
      </c>
      <c r="AC181" s="1406">
        <v>-22.362501529999999</v>
      </c>
      <c r="AD181" s="1406">
        <v>-21.138030579999999</v>
      </c>
      <c r="AE181" s="1406">
        <v>-20.10867919</v>
      </c>
      <c r="AF181" s="1406">
        <v>-19.21298032</v>
      </c>
      <c r="AH181" s="1506"/>
    </row>
    <row r="182" spans="2:34" outlineLevel="1">
      <c r="B182" s="1382" t="s">
        <v>480</v>
      </c>
      <c r="C182" s="647" t="s">
        <v>1344</v>
      </c>
      <c r="D182" s="647">
        <v>40802</v>
      </c>
      <c r="E182" s="647">
        <v>46288</v>
      </c>
      <c r="F182" s="676" t="s">
        <v>1345</v>
      </c>
      <c r="G182" s="620" t="s">
        <v>677</v>
      </c>
      <c r="H182" s="620" t="s">
        <v>674</v>
      </c>
      <c r="I182" s="1420">
        <v>-20.324525770000001</v>
      </c>
      <c r="J182" s="677" t="s">
        <v>1331</v>
      </c>
      <c r="K182" s="685" t="s">
        <v>1332</v>
      </c>
      <c r="L182" s="1421">
        <v>3.3000000000000002E-2</v>
      </c>
      <c r="M182" s="678" t="s">
        <v>1333</v>
      </c>
      <c r="N182" s="622" t="s">
        <v>420</v>
      </c>
      <c r="O182" s="680">
        <v>1.15E-2</v>
      </c>
      <c r="P182" s="681" t="s">
        <v>1334</v>
      </c>
      <c r="Q182" s="627" t="s">
        <v>1124</v>
      </c>
      <c r="R182" s="374"/>
      <c r="S182" s="374"/>
      <c r="T182" s="1406">
        <v>0</v>
      </c>
      <c r="U182" s="1406">
        <v>0</v>
      </c>
      <c r="V182" s="1406">
        <v>0</v>
      </c>
      <c r="W182" s="1406">
        <v>0</v>
      </c>
      <c r="X182" s="1406">
        <v>-2.3469525099999995</v>
      </c>
      <c r="Y182" s="1406">
        <v>-5.2</v>
      </c>
      <c r="Z182" s="1406">
        <v>-8.6</v>
      </c>
      <c r="AA182" s="1406">
        <v>-4.5999999999999996</v>
      </c>
      <c r="AB182" s="1406">
        <v>-4.0910883299999998</v>
      </c>
      <c r="AC182" s="1406">
        <v>-3.63227835</v>
      </c>
      <c r="AD182" s="1406">
        <v>-3.2594642500000002</v>
      </c>
      <c r="AE182" s="1406">
        <v>-2.92690933</v>
      </c>
      <c r="AF182" s="1406">
        <v>-2.6303508999999998</v>
      </c>
      <c r="AH182" s="1506"/>
    </row>
    <row r="183" spans="2:34" outlineLevel="1">
      <c r="B183" s="1382" t="s">
        <v>481</v>
      </c>
      <c r="C183" s="647" t="s">
        <v>1346</v>
      </c>
      <c r="D183" s="647">
        <v>41248</v>
      </c>
      <c r="E183" s="647">
        <v>46734</v>
      </c>
      <c r="F183" s="676" t="s">
        <v>1347</v>
      </c>
      <c r="G183" s="620" t="s">
        <v>677</v>
      </c>
      <c r="H183" s="620" t="s">
        <v>674</v>
      </c>
      <c r="I183" s="1420">
        <v>-24.047448559999999</v>
      </c>
      <c r="J183" s="677" t="s">
        <v>1331</v>
      </c>
      <c r="K183" s="685" t="s">
        <v>1332</v>
      </c>
      <c r="L183" s="1421">
        <v>3.1E-2</v>
      </c>
      <c r="M183" s="678" t="s">
        <v>1333</v>
      </c>
      <c r="N183" s="622" t="s">
        <v>420</v>
      </c>
      <c r="O183" s="680">
        <v>9.7999999999999997E-3</v>
      </c>
      <c r="P183" s="681" t="s">
        <v>1334</v>
      </c>
      <c r="Q183" s="627" t="s">
        <v>1124</v>
      </c>
      <c r="R183" s="374"/>
      <c r="S183" s="374"/>
      <c r="T183" s="1406">
        <v>0</v>
      </c>
      <c r="U183" s="1406">
        <v>0</v>
      </c>
      <c r="V183" s="1406">
        <v>0</v>
      </c>
      <c r="W183" s="1406">
        <v>0</v>
      </c>
      <c r="X183" s="1406">
        <v>-2.7224689299999993</v>
      </c>
      <c r="Y183" s="1406">
        <v>-6.2</v>
      </c>
      <c r="Z183" s="1406">
        <v>-10.7</v>
      </c>
      <c r="AA183" s="1406">
        <v>-5.4</v>
      </c>
      <c r="AB183" s="1406">
        <v>-4.8010704400000002</v>
      </c>
      <c r="AC183" s="1406">
        <v>-4.25904317</v>
      </c>
      <c r="AD183" s="1406">
        <v>-3.81551704</v>
      </c>
      <c r="AE183" s="1406">
        <v>-3.4260449099999999</v>
      </c>
      <c r="AF183" s="1406">
        <v>-3.0763718799999999</v>
      </c>
      <c r="AH183" s="1506"/>
    </row>
    <row r="184" spans="2:34" outlineLevel="1">
      <c r="B184" s="1382" t="s">
        <v>482</v>
      </c>
      <c r="C184" s="647" t="s">
        <v>1348</v>
      </c>
      <c r="D184" s="647">
        <v>41302</v>
      </c>
      <c r="E184" s="647">
        <v>46790</v>
      </c>
      <c r="F184" s="676" t="s">
        <v>1349</v>
      </c>
      <c r="G184" s="620" t="s">
        <v>677</v>
      </c>
      <c r="H184" s="620" t="s">
        <v>674</v>
      </c>
      <c r="I184" s="1420">
        <v>-24.608398350000002</v>
      </c>
      <c r="J184" s="677" t="s">
        <v>1331</v>
      </c>
      <c r="K184" s="685" t="s">
        <v>1332</v>
      </c>
      <c r="L184" s="1421">
        <v>3.2500000000000001E-2</v>
      </c>
      <c r="M184" s="678" t="s">
        <v>1333</v>
      </c>
      <c r="N184" s="622" t="s">
        <v>420</v>
      </c>
      <c r="O184" s="680">
        <v>8.8000000000000005E-3</v>
      </c>
      <c r="P184" s="681" t="s">
        <v>1334</v>
      </c>
      <c r="Q184" s="627" t="s">
        <v>1127</v>
      </c>
      <c r="R184" s="374"/>
      <c r="S184" s="374"/>
      <c r="T184" s="1406">
        <v>0</v>
      </c>
      <c r="U184" s="1406">
        <v>0</v>
      </c>
      <c r="V184" s="1406">
        <v>0</v>
      </c>
      <c r="W184" s="1406">
        <v>0</v>
      </c>
      <c r="X184" s="1406">
        <v>-4.67161866</v>
      </c>
      <c r="Y184" s="1406">
        <v>-6</v>
      </c>
      <c r="Z184" s="1406">
        <v>-10.9</v>
      </c>
      <c r="AA184" s="1406">
        <v>-5.2</v>
      </c>
      <c r="AB184" s="1406">
        <v>-4.5402150500000005</v>
      </c>
      <c r="AC184" s="1406">
        <v>-3.9408974500000005</v>
      </c>
      <c r="AD184" s="1406">
        <v>-3.4400243500000007</v>
      </c>
      <c r="AE184" s="1406">
        <v>-2.9948517400000005</v>
      </c>
      <c r="AF184" s="1406">
        <v>-2.5908948000000005</v>
      </c>
      <c r="AH184" s="1506"/>
    </row>
    <row r="185" spans="2:34" outlineLevel="1">
      <c r="B185" s="1382" t="s">
        <v>486</v>
      </c>
      <c r="C185" s="647" t="s">
        <v>1350</v>
      </c>
      <c r="D185" s="647">
        <v>41296</v>
      </c>
      <c r="E185" s="647">
        <v>45686</v>
      </c>
      <c r="F185" s="676" t="s">
        <v>1351</v>
      </c>
      <c r="G185" s="620" t="s">
        <v>1120</v>
      </c>
      <c r="H185" s="620" t="s">
        <v>674</v>
      </c>
      <c r="I185" s="1420">
        <v>-134.71308099999999</v>
      </c>
      <c r="J185" s="677" t="s">
        <v>1331</v>
      </c>
      <c r="K185" s="685" t="s">
        <v>1332</v>
      </c>
      <c r="L185" s="1421">
        <v>4.3499999999999997E-2</v>
      </c>
      <c r="M185" s="678" t="s">
        <v>1333</v>
      </c>
      <c r="N185" s="622" t="s">
        <v>420</v>
      </c>
      <c r="O185" s="680">
        <v>8.3000000000000001E-3</v>
      </c>
      <c r="P185" s="681" t="s">
        <v>1334</v>
      </c>
      <c r="Q185" s="624" t="s">
        <v>1124</v>
      </c>
      <c r="R185" s="374"/>
      <c r="S185" s="374"/>
      <c r="T185" s="1406">
        <v>0</v>
      </c>
      <c r="U185" s="1406">
        <v>0</v>
      </c>
      <c r="V185" s="1406">
        <v>0</v>
      </c>
      <c r="W185" s="1406">
        <v>0</v>
      </c>
      <c r="X185" s="1406">
        <v>16.440174189999997</v>
      </c>
      <c r="Y185" s="1406">
        <v>18.8</v>
      </c>
      <c r="Z185" s="1406">
        <v>31.6</v>
      </c>
      <c r="AA185" s="1406">
        <v>25.7</v>
      </c>
      <c r="AB185" s="1406">
        <v>28.81004429</v>
      </c>
      <c r="AC185" s="1406">
        <v>31.56800608</v>
      </c>
      <c r="AD185" s="1406">
        <v>33.774769239999998</v>
      </c>
      <c r="AE185" s="1406">
        <v>0</v>
      </c>
      <c r="AF185" s="1406">
        <v>0</v>
      </c>
      <c r="AH185" s="1506"/>
    </row>
    <row r="186" spans="2:34" outlineLevel="1">
      <c r="B186" s="1382" t="s">
        <v>980</v>
      </c>
      <c r="C186" s="647" t="s">
        <v>1352</v>
      </c>
      <c r="D186" s="647">
        <v>41163</v>
      </c>
      <c r="E186" s="647">
        <v>42998</v>
      </c>
      <c r="F186" s="676" t="s">
        <v>1353</v>
      </c>
      <c r="G186" s="620" t="s">
        <v>678</v>
      </c>
      <c r="H186" s="620" t="s">
        <v>674</v>
      </c>
      <c r="I186" s="1420">
        <v>-206.43963640999999</v>
      </c>
      <c r="J186" s="677" t="s">
        <v>1331</v>
      </c>
      <c r="K186" s="685" t="s">
        <v>1332</v>
      </c>
      <c r="L186" s="1421">
        <v>2.7300000000000001E-2</v>
      </c>
      <c r="M186" s="678" t="s">
        <v>1333</v>
      </c>
      <c r="N186" s="622" t="s">
        <v>420</v>
      </c>
      <c r="O186" s="680">
        <v>7.2849999999999998E-3</v>
      </c>
      <c r="P186" s="681" t="s">
        <v>1334</v>
      </c>
      <c r="Q186" s="624" t="s">
        <v>1126</v>
      </c>
      <c r="R186" s="374"/>
      <c r="S186" s="374"/>
      <c r="T186" s="1406">
        <v>0</v>
      </c>
      <c r="U186" s="1406">
        <v>0</v>
      </c>
      <c r="V186" s="1406">
        <v>0</v>
      </c>
      <c r="W186" s="1406">
        <v>0</v>
      </c>
      <c r="X186" s="1406">
        <v>0</v>
      </c>
      <c r="Y186" s="1406">
        <v>0</v>
      </c>
      <c r="Z186" s="1406">
        <v>0</v>
      </c>
      <c r="AA186" s="1406">
        <v>0</v>
      </c>
      <c r="AB186" s="1406">
        <v>0</v>
      </c>
      <c r="AC186" s="1406">
        <v>0</v>
      </c>
      <c r="AD186" s="1406">
        <v>0</v>
      </c>
      <c r="AE186" s="1406">
        <v>0</v>
      </c>
      <c r="AF186" s="1406">
        <v>0</v>
      </c>
      <c r="AH186" s="1506"/>
    </row>
    <row r="187" spans="2:34" outlineLevel="1">
      <c r="B187" s="1382" t="s">
        <v>981</v>
      </c>
      <c r="C187" s="647" t="s">
        <v>1354</v>
      </c>
      <c r="D187" s="647">
        <v>41163</v>
      </c>
      <c r="E187" s="647">
        <v>42998</v>
      </c>
      <c r="F187" s="676" t="s">
        <v>1355</v>
      </c>
      <c r="G187" s="620" t="s">
        <v>678</v>
      </c>
      <c r="H187" s="620" t="s">
        <v>674</v>
      </c>
      <c r="I187" s="1420">
        <v>-273.77521610000002</v>
      </c>
      <c r="J187" s="677" t="s">
        <v>1331</v>
      </c>
      <c r="K187" s="685" t="s">
        <v>1332</v>
      </c>
      <c r="L187" s="1421">
        <v>2.7300000000000001E-2</v>
      </c>
      <c r="M187" s="678" t="s">
        <v>1333</v>
      </c>
      <c r="N187" s="622" t="s">
        <v>421</v>
      </c>
      <c r="O187" s="680">
        <v>1.8187499999999999E-2</v>
      </c>
      <c r="P187" s="681" t="s">
        <v>1333</v>
      </c>
      <c r="Q187" s="624" t="s">
        <v>1128</v>
      </c>
      <c r="R187" s="374"/>
      <c r="S187" s="374"/>
      <c r="T187" s="1406">
        <v>0</v>
      </c>
      <c r="U187" s="1406">
        <v>0</v>
      </c>
      <c r="V187" s="1406">
        <v>0</v>
      </c>
      <c r="W187" s="1406">
        <v>0</v>
      </c>
      <c r="X187" s="1406">
        <v>0</v>
      </c>
      <c r="Y187" s="1406">
        <v>0</v>
      </c>
      <c r="Z187" s="1406">
        <v>0</v>
      </c>
      <c r="AA187" s="1406">
        <v>0</v>
      </c>
      <c r="AB187" s="1406">
        <v>0</v>
      </c>
      <c r="AC187" s="1406">
        <v>0</v>
      </c>
      <c r="AD187" s="1406">
        <v>0</v>
      </c>
      <c r="AE187" s="1406">
        <v>0</v>
      </c>
      <c r="AF187" s="1406">
        <v>0</v>
      </c>
      <c r="AH187" s="1506"/>
    </row>
    <row r="188" spans="2:34" outlineLevel="1">
      <c r="B188" s="1382" t="s">
        <v>982</v>
      </c>
      <c r="C188" s="647" t="s">
        <v>1356</v>
      </c>
      <c r="D188" s="647">
        <v>43431</v>
      </c>
      <c r="E188" s="647">
        <v>48918</v>
      </c>
      <c r="F188" s="676" t="s">
        <v>1357</v>
      </c>
      <c r="G188" s="620" t="s">
        <v>1120</v>
      </c>
      <c r="H188" s="620" t="s">
        <v>674</v>
      </c>
      <c r="I188" s="1420">
        <v>-91.248999999999995</v>
      </c>
      <c r="J188" s="677" t="s">
        <v>1331</v>
      </c>
      <c r="K188" s="685" t="s">
        <v>1332</v>
      </c>
      <c r="L188" s="1421">
        <v>2.1350000000000001E-2</v>
      </c>
      <c r="M188" s="1422">
        <v>0</v>
      </c>
      <c r="N188" s="622" t="s">
        <v>421</v>
      </c>
      <c r="O188" s="680">
        <v>2.7935000000000001E-2</v>
      </c>
      <c r="P188" s="681">
        <v>0</v>
      </c>
      <c r="Q188" s="624" t="s">
        <v>1129</v>
      </c>
      <c r="R188" s="374"/>
      <c r="S188" s="374"/>
      <c r="T188" s="1406">
        <v>0</v>
      </c>
      <c r="U188" s="1406">
        <v>0</v>
      </c>
      <c r="V188" s="1406">
        <v>0</v>
      </c>
      <c r="W188" s="1406">
        <v>0</v>
      </c>
      <c r="X188" s="1406">
        <v>0</v>
      </c>
      <c r="Y188" s="1406">
        <v>4.4000000000000004</v>
      </c>
      <c r="Z188" s="1406">
        <v>18.8</v>
      </c>
      <c r="AA188" s="1406">
        <v>12.3</v>
      </c>
      <c r="AB188" s="1406">
        <v>12.415989440000001</v>
      </c>
      <c r="AC188" s="1406">
        <v>12.52499519</v>
      </c>
      <c r="AD188" s="1406">
        <v>12.62701725</v>
      </c>
      <c r="AE188" s="1406">
        <v>12.736022999999999</v>
      </c>
      <c r="AF188" s="1406">
        <v>12.845028749999999</v>
      </c>
      <c r="AH188" s="1506"/>
    </row>
    <row r="189" spans="2:34" outlineLevel="1">
      <c r="B189" s="1382" t="s">
        <v>983</v>
      </c>
      <c r="C189" s="647" t="s">
        <v>1358</v>
      </c>
      <c r="D189" s="647">
        <v>43504</v>
      </c>
      <c r="E189" s="647">
        <v>50816</v>
      </c>
      <c r="F189" s="676" t="s">
        <v>1359</v>
      </c>
      <c r="G189" s="620" t="s">
        <v>675</v>
      </c>
      <c r="H189" s="620" t="s">
        <v>674</v>
      </c>
      <c r="I189" s="1420">
        <v>-98.438000000000002</v>
      </c>
      <c r="J189" s="677" t="s">
        <v>1331</v>
      </c>
      <c r="K189" s="685" t="s">
        <v>1332</v>
      </c>
      <c r="L189" s="1421">
        <v>2.0369999999999999E-2</v>
      </c>
      <c r="M189" s="1422">
        <v>0</v>
      </c>
      <c r="N189" s="622" t="s">
        <v>421</v>
      </c>
      <c r="O189" s="680">
        <v>2.7060000000000001E-2</v>
      </c>
      <c r="P189" s="681">
        <v>0</v>
      </c>
      <c r="Q189" s="624" t="s">
        <v>1130</v>
      </c>
      <c r="R189" s="374"/>
      <c r="S189" s="374"/>
      <c r="T189" s="1406">
        <v>0</v>
      </c>
      <c r="U189" s="1406">
        <v>0</v>
      </c>
      <c r="V189" s="1406">
        <v>0</v>
      </c>
      <c r="W189" s="1406">
        <v>0</v>
      </c>
      <c r="X189" s="1406">
        <v>0</v>
      </c>
      <c r="Y189" s="1406">
        <v>3.6</v>
      </c>
      <c r="Z189" s="1406">
        <v>0.5</v>
      </c>
      <c r="AA189" s="1406">
        <v>-2</v>
      </c>
      <c r="AB189" s="1406">
        <v>-2.7123885400000001</v>
      </c>
      <c r="AC189" s="1406">
        <v>-3.4266550100000002</v>
      </c>
      <c r="AD189" s="1406">
        <v>-4.1437743100000004</v>
      </c>
      <c r="AE189" s="1406">
        <v>-4.8627233500000004</v>
      </c>
      <c r="AF189" s="1406">
        <v>-5.5770690000000007</v>
      </c>
      <c r="AH189" s="1506"/>
    </row>
    <row r="190" spans="2:34" outlineLevel="1">
      <c r="B190" s="1382" t="s">
        <v>984</v>
      </c>
      <c r="C190" s="647" t="s">
        <v>1360</v>
      </c>
      <c r="D190" s="647">
        <v>43732</v>
      </c>
      <c r="E190" s="647">
        <v>49221</v>
      </c>
      <c r="F190" s="676" t="s">
        <v>1361</v>
      </c>
      <c r="G190" s="620" t="s">
        <v>1121</v>
      </c>
      <c r="H190" s="620" t="s">
        <v>674</v>
      </c>
      <c r="I190" s="1420">
        <v>-38.190845109999998</v>
      </c>
      <c r="J190" s="677" t="s">
        <v>1331</v>
      </c>
      <c r="K190" s="685" t="s">
        <v>1332</v>
      </c>
      <c r="L190" s="1421">
        <v>2.7099999999999999E-2</v>
      </c>
      <c r="M190" s="678" t="s">
        <v>1333</v>
      </c>
      <c r="N190" s="622" t="s">
        <v>420</v>
      </c>
      <c r="O190" s="680">
        <v>1.0500000000000001E-2</v>
      </c>
      <c r="P190" s="681" t="s">
        <v>1334</v>
      </c>
      <c r="Q190" s="624" t="s">
        <v>1131</v>
      </c>
      <c r="R190" s="374"/>
      <c r="S190" s="374"/>
      <c r="T190" s="1406">
        <v>0</v>
      </c>
      <c r="U190" s="1406">
        <v>0</v>
      </c>
      <c r="V190" s="1406">
        <v>0</v>
      </c>
      <c r="W190" s="1406">
        <v>0</v>
      </c>
      <c r="X190" s="1406">
        <v>0</v>
      </c>
      <c r="Y190" s="1406">
        <v>0</v>
      </c>
      <c r="Z190" s="1406">
        <v>2.6</v>
      </c>
      <c r="AA190" s="1406">
        <v>3.4</v>
      </c>
      <c r="AB190" s="1406">
        <v>3.9949377999999998</v>
      </c>
      <c r="AC190" s="1406">
        <v>4.4953726999999999</v>
      </c>
      <c r="AD190" s="1406">
        <v>4.8317912999999999</v>
      </c>
      <c r="AE190" s="1406">
        <v>5.0939696200000002</v>
      </c>
      <c r="AF190" s="1406">
        <v>5.2887639200000001</v>
      </c>
      <c r="AH190" s="1506"/>
    </row>
    <row r="191" spans="2:34" outlineLevel="1">
      <c r="B191" s="1382" t="s">
        <v>985</v>
      </c>
      <c r="C191" s="647" t="s">
        <v>1362</v>
      </c>
      <c r="D191" s="647">
        <v>43802</v>
      </c>
      <c r="E191" s="647">
        <v>51114</v>
      </c>
      <c r="F191" s="676" t="s">
        <v>1363</v>
      </c>
      <c r="G191" s="620" t="s">
        <v>1121</v>
      </c>
      <c r="H191" s="620" t="s">
        <v>674</v>
      </c>
      <c r="I191" s="1420">
        <v>-43.363678999999998</v>
      </c>
      <c r="J191" s="677" t="s">
        <v>1331</v>
      </c>
      <c r="K191" s="685" t="s">
        <v>1332</v>
      </c>
      <c r="L191" s="1421">
        <v>3.1199999999999999E-2</v>
      </c>
      <c r="M191" s="678" t="s">
        <v>1333</v>
      </c>
      <c r="N191" s="622" t="s">
        <v>421</v>
      </c>
      <c r="O191" s="680">
        <v>2.2169999999999999E-2</v>
      </c>
      <c r="P191" s="681" t="s">
        <v>1333</v>
      </c>
      <c r="Q191" s="624" t="s">
        <v>1132</v>
      </c>
      <c r="R191" s="374"/>
      <c r="S191" s="374"/>
      <c r="T191" s="1406">
        <v>0</v>
      </c>
      <c r="U191" s="1406">
        <v>0</v>
      </c>
      <c r="V191" s="1406">
        <v>0</v>
      </c>
      <c r="W191" s="1406">
        <v>0</v>
      </c>
      <c r="X191" s="1406">
        <v>0</v>
      </c>
      <c r="Y191" s="1406">
        <v>0</v>
      </c>
      <c r="Z191" s="1406">
        <v>2.5</v>
      </c>
      <c r="AA191" s="1406">
        <v>2.2999999999999998</v>
      </c>
      <c r="AB191" s="1406">
        <v>2.7476341499999997</v>
      </c>
      <c r="AC191" s="1406">
        <v>3.1963366299999998</v>
      </c>
      <c r="AD191" s="1406">
        <v>3.6452473799999998</v>
      </c>
      <c r="AE191" s="1406">
        <v>4.0909460900000001</v>
      </c>
      <c r="AF191" s="1406">
        <v>4.5398101999999998</v>
      </c>
      <c r="AH191" s="1506"/>
    </row>
    <row r="192" spans="2:34" outlineLevel="1">
      <c r="B192" s="1382" t="s">
        <v>986</v>
      </c>
      <c r="C192" s="647" t="s">
        <v>1364</v>
      </c>
      <c r="D192" s="647">
        <v>43843</v>
      </c>
      <c r="E192" s="647">
        <v>45677</v>
      </c>
      <c r="F192" s="676" t="s">
        <v>1365</v>
      </c>
      <c r="G192" s="620" t="s">
        <v>675</v>
      </c>
      <c r="H192" s="620" t="s">
        <v>674</v>
      </c>
      <c r="I192" s="1420">
        <v>-342.52</v>
      </c>
      <c r="J192" s="677" t="s">
        <v>1331</v>
      </c>
      <c r="K192" s="685" t="s">
        <v>1332</v>
      </c>
      <c r="L192" s="1421">
        <v>1.9E-3</v>
      </c>
      <c r="M192" s="678" t="s">
        <v>1333</v>
      </c>
      <c r="N192" s="622" t="s">
        <v>421</v>
      </c>
      <c r="O192" s="680">
        <v>1.3518000000000001E-2</v>
      </c>
      <c r="P192" s="681" t="s">
        <v>1333</v>
      </c>
      <c r="Q192" s="624" t="s">
        <v>1133</v>
      </c>
      <c r="R192" s="374"/>
      <c r="S192" s="374"/>
      <c r="T192" s="1406">
        <v>0</v>
      </c>
      <c r="U192" s="1406">
        <v>0</v>
      </c>
      <c r="V192" s="1406">
        <v>0</v>
      </c>
      <c r="W192" s="1406">
        <v>0</v>
      </c>
      <c r="X192" s="1406">
        <v>0</v>
      </c>
      <c r="Y192" s="1406">
        <v>0</v>
      </c>
      <c r="Z192" s="1406">
        <v>-8.3000000000000007</v>
      </c>
      <c r="AA192" s="1406">
        <v>5.3</v>
      </c>
      <c r="AB192" s="1406">
        <v>1.3272236199999998</v>
      </c>
      <c r="AC192" s="1406">
        <v>-2.65644934</v>
      </c>
      <c r="AD192" s="1406">
        <v>-6.6514332300000003</v>
      </c>
      <c r="AE192" s="1406">
        <v>0</v>
      </c>
      <c r="AF192" s="1406">
        <v>0</v>
      </c>
      <c r="AH192" s="1506"/>
    </row>
    <row r="193" spans="2:34" outlineLevel="1">
      <c r="B193" s="1382" t="s">
        <v>987</v>
      </c>
      <c r="C193" s="647" t="s">
        <v>1366</v>
      </c>
      <c r="D193" s="647">
        <v>43843</v>
      </c>
      <c r="E193" s="647">
        <v>45677</v>
      </c>
      <c r="F193" s="676" t="s">
        <v>1367</v>
      </c>
      <c r="G193" s="620" t="s">
        <v>675</v>
      </c>
      <c r="H193" s="620" t="s">
        <v>674</v>
      </c>
      <c r="I193" s="1420">
        <v>-85.763293310000009</v>
      </c>
      <c r="J193" s="677" t="s">
        <v>1331</v>
      </c>
      <c r="K193" s="685" t="s">
        <v>1332</v>
      </c>
      <c r="L193" s="1421">
        <v>1.9E-3</v>
      </c>
      <c r="M193" s="678" t="s">
        <v>1333</v>
      </c>
      <c r="N193" s="622" t="s">
        <v>421</v>
      </c>
      <c r="O193" s="680">
        <v>1.346E-2</v>
      </c>
      <c r="P193" s="681" t="s">
        <v>1333</v>
      </c>
      <c r="Q193" s="624" t="s">
        <v>1134</v>
      </c>
      <c r="R193" s="374"/>
      <c r="S193" s="374"/>
      <c r="T193" s="1406">
        <v>0</v>
      </c>
      <c r="U193" s="1406">
        <v>0</v>
      </c>
      <c r="V193" s="1406">
        <v>0</v>
      </c>
      <c r="W193" s="1406">
        <v>0</v>
      </c>
      <c r="X193" s="1406">
        <v>0</v>
      </c>
      <c r="Y193" s="1406">
        <v>0</v>
      </c>
      <c r="Z193" s="1406">
        <v>-1.9</v>
      </c>
      <c r="AA193" s="1406">
        <v>1.4</v>
      </c>
      <c r="AB193" s="1406">
        <v>0.40996961999999992</v>
      </c>
      <c r="AC193" s="1406">
        <v>-0.58277621000000002</v>
      </c>
      <c r="AD193" s="1406">
        <v>-1.57834107</v>
      </c>
      <c r="AE193" s="1406">
        <v>0</v>
      </c>
      <c r="AF193" s="1406">
        <v>0</v>
      </c>
      <c r="AH193" s="1506"/>
    </row>
    <row r="194" spans="2:34" outlineLevel="1">
      <c r="B194" s="1382" t="s">
        <v>988</v>
      </c>
      <c r="C194" s="647" t="s">
        <v>1368</v>
      </c>
      <c r="D194" s="647">
        <v>43846</v>
      </c>
      <c r="E194" s="647">
        <v>46776</v>
      </c>
      <c r="F194" s="676" t="s">
        <v>1369</v>
      </c>
      <c r="G194" s="620" t="s">
        <v>674</v>
      </c>
      <c r="H194" s="620" t="s">
        <v>677</v>
      </c>
      <c r="I194" s="1420">
        <v>-422</v>
      </c>
      <c r="J194" s="677" t="s">
        <v>1331</v>
      </c>
      <c r="K194" s="685" t="s">
        <v>1332</v>
      </c>
      <c r="L194" s="1421">
        <v>2.2450000000000001E-2</v>
      </c>
      <c r="M194" s="678" t="s">
        <v>1333</v>
      </c>
      <c r="N194" s="622" t="s">
        <v>421</v>
      </c>
      <c r="O194" s="680">
        <v>1.384E-2</v>
      </c>
      <c r="P194" s="681" t="s">
        <v>1333</v>
      </c>
      <c r="Q194" s="624" t="s">
        <v>1131</v>
      </c>
      <c r="R194" s="374"/>
      <c r="S194" s="374"/>
      <c r="T194" s="1406">
        <v>0</v>
      </c>
      <c r="U194" s="1406">
        <v>0</v>
      </c>
      <c r="V194" s="1406">
        <v>0</v>
      </c>
      <c r="W194" s="1406">
        <v>0</v>
      </c>
      <c r="X194" s="1406">
        <v>0</v>
      </c>
      <c r="Y194" s="1406">
        <v>0</v>
      </c>
      <c r="Z194" s="1406">
        <v>-4.7</v>
      </c>
      <c r="AA194" s="1406">
        <v>1.7</v>
      </c>
      <c r="AB194" s="1406">
        <v>2.00756567</v>
      </c>
      <c r="AC194" s="1406">
        <v>2.31597629</v>
      </c>
      <c r="AD194" s="1406">
        <v>2.6252318699999999</v>
      </c>
      <c r="AE194" s="1406">
        <v>2.93364249</v>
      </c>
      <c r="AF194" s="1406">
        <v>3.2420531100000001</v>
      </c>
      <c r="AH194" s="1506"/>
    </row>
    <row r="195" spans="2:34" outlineLevel="1">
      <c r="B195" s="1382" t="s">
        <v>989</v>
      </c>
      <c r="C195" s="647" t="s">
        <v>1370</v>
      </c>
      <c r="D195" s="647">
        <v>43852</v>
      </c>
      <c r="E195" s="647">
        <v>47877</v>
      </c>
      <c r="F195" s="676" t="s">
        <v>1371</v>
      </c>
      <c r="G195" s="620" t="s">
        <v>674</v>
      </c>
      <c r="H195" s="620" t="s">
        <v>676</v>
      </c>
      <c r="I195" s="1420">
        <v>-85</v>
      </c>
      <c r="J195" s="677" t="s">
        <v>1331</v>
      </c>
      <c r="K195" s="685" t="s">
        <v>1332</v>
      </c>
      <c r="L195" s="1421">
        <v>2.5000000000000001E-2</v>
      </c>
      <c r="M195" s="678" t="s">
        <v>1333</v>
      </c>
      <c r="N195" s="622" t="s">
        <v>421</v>
      </c>
      <c r="O195" s="680">
        <v>1.5769999999999999E-2</v>
      </c>
      <c r="P195" s="681" t="s">
        <v>1333</v>
      </c>
      <c r="Q195" s="624" t="s">
        <v>1132</v>
      </c>
      <c r="R195" s="374"/>
      <c r="S195" s="374"/>
      <c r="T195" s="1406">
        <v>0</v>
      </c>
      <c r="U195" s="1406">
        <v>0</v>
      </c>
      <c r="V195" s="1406">
        <v>0</v>
      </c>
      <c r="W195" s="1406">
        <v>0</v>
      </c>
      <c r="X195" s="1406">
        <v>0</v>
      </c>
      <c r="Y195" s="1406">
        <v>0</v>
      </c>
      <c r="Z195" s="1406">
        <v>-8.6999999999999993</v>
      </c>
      <c r="AA195" s="1406">
        <v>3.1</v>
      </c>
      <c r="AB195" s="1406">
        <v>3.6163839800000002</v>
      </c>
      <c r="AC195" s="1406">
        <v>4.1299520799999998</v>
      </c>
      <c r="AD195" s="1406">
        <v>4.6407043100000003</v>
      </c>
      <c r="AE195" s="1406">
        <v>5.1542724199999999</v>
      </c>
      <c r="AF195" s="1406">
        <v>5.6678405299999994</v>
      </c>
      <c r="AH195" s="1506"/>
    </row>
    <row r="196" spans="2:34" outlineLevel="1">
      <c r="B196" s="1382" t="s">
        <v>990</v>
      </c>
      <c r="C196" s="647" t="s">
        <v>1372</v>
      </c>
      <c r="D196" s="647">
        <v>43874</v>
      </c>
      <c r="E196" s="647">
        <v>51186</v>
      </c>
      <c r="F196" s="676" t="s">
        <v>1373</v>
      </c>
      <c r="G196" s="620" t="s">
        <v>675</v>
      </c>
      <c r="H196" s="620" t="s">
        <v>674</v>
      </c>
      <c r="I196" s="1420">
        <v>-83.25</v>
      </c>
      <c r="J196" s="677" t="s">
        <v>1331</v>
      </c>
      <c r="K196" s="685" t="s">
        <v>1332</v>
      </c>
      <c r="L196" s="1421">
        <v>1.1509999999999999E-2</v>
      </c>
      <c r="M196" s="678" t="s">
        <v>1333</v>
      </c>
      <c r="N196" s="622" t="s">
        <v>420</v>
      </c>
      <c r="O196" s="680">
        <v>1.03E-2</v>
      </c>
      <c r="P196" s="681" t="s">
        <v>1334</v>
      </c>
      <c r="Q196" s="624" t="s">
        <v>1129</v>
      </c>
      <c r="R196" s="374"/>
      <c r="S196" s="374"/>
      <c r="T196" s="1406">
        <v>0</v>
      </c>
      <c r="U196" s="1406">
        <v>0</v>
      </c>
      <c r="V196" s="1406">
        <v>0</v>
      </c>
      <c r="W196" s="1406">
        <v>0</v>
      </c>
      <c r="X196" s="1406">
        <v>0</v>
      </c>
      <c r="Y196" s="1406">
        <v>0</v>
      </c>
      <c r="Z196" s="1406">
        <v>-6.2</v>
      </c>
      <c r="AA196" s="1406">
        <v>1.3</v>
      </c>
      <c r="AB196" s="1406">
        <v>1.3159185600000001</v>
      </c>
      <c r="AC196" s="1406">
        <v>1.11948994</v>
      </c>
      <c r="AD196" s="1406">
        <v>0.58112424000000007</v>
      </c>
      <c r="AE196" s="1406">
        <v>-0.13716371999999988</v>
      </c>
      <c r="AF196" s="1406">
        <v>-0.99404229999999982</v>
      </c>
      <c r="AH196" s="1506"/>
    </row>
    <row r="197" spans="2:34" outlineLevel="1">
      <c r="B197" s="1382" t="s">
        <v>991</v>
      </c>
      <c r="C197" s="647" t="s">
        <v>1374</v>
      </c>
      <c r="D197" s="647">
        <v>43895</v>
      </c>
      <c r="E197" s="647">
        <v>48285</v>
      </c>
      <c r="F197" s="676" t="s">
        <v>1375</v>
      </c>
      <c r="G197" s="620" t="s">
        <v>1121</v>
      </c>
      <c r="H197" s="620" t="s">
        <v>674</v>
      </c>
      <c r="I197" s="1420">
        <v>-35.956441340000005</v>
      </c>
      <c r="J197" s="677" t="s">
        <v>1331</v>
      </c>
      <c r="K197" s="685" t="s">
        <v>1332</v>
      </c>
      <c r="L197" s="1421">
        <v>2.0199999999999999E-2</v>
      </c>
      <c r="M197" s="678" t="s">
        <v>1333</v>
      </c>
      <c r="N197" s="622" t="s">
        <v>421</v>
      </c>
      <c r="O197" s="680">
        <v>1.3310000000000001E-2</v>
      </c>
      <c r="P197" s="681" t="s">
        <v>1333</v>
      </c>
      <c r="Q197" s="624" t="s">
        <v>1135</v>
      </c>
      <c r="R197" s="374"/>
      <c r="S197" s="374"/>
      <c r="T197" s="1406">
        <v>0</v>
      </c>
      <c r="U197" s="1406">
        <v>0</v>
      </c>
      <c r="V197" s="1406">
        <v>0</v>
      </c>
      <c r="W197" s="1406">
        <v>0</v>
      </c>
      <c r="X197" s="1406">
        <v>0</v>
      </c>
      <c r="Y197" s="1406">
        <v>0</v>
      </c>
      <c r="Z197" s="1406">
        <v>-1.5</v>
      </c>
      <c r="AA197" s="1406">
        <v>-0.8</v>
      </c>
      <c r="AB197" s="1406">
        <v>-0.50005347</v>
      </c>
      <c r="AC197" s="1406">
        <v>-0.19930037</v>
      </c>
      <c r="AD197" s="1406">
        <v>0.10014154999999997</v>
      </c>
      <c r="AE197" s="1406">
        <v>0.40089464999999996</v>
      </c>
      <c r="AF197" s="1406">
        <v>0.70164775000000001</v>
      </c>
      <c r="AH197" s="1506"/>
    </row>
    <row r="198" spans="2:34" outlineLevel="1">
      <c r="B198" s="1382" t="s">
        <v>992</v>
      </c>
      <c r="C198" s="647" t="s">
        <v>1376</v>
      </c>
      <c r="D198" s="647">
        <v>44029</v>
      </c>
      <c r="E198" s="647">
        <v>49514</v>
      </c>
      <c r="F198" s="676" t="s">
        <v>1377</v>
      </c>
      <c r="G198" s="620" t="s">
        <v>1121</v>
      </c>
      <c r="H198" s="620" t="s">
        <v>674</v>
      </c>
      <c r="I198" s="1420">
        <v>-30.635000000000002</v>
      </c>
      <c r="J198" s="677" t="s">
        <v>1331</v>
      </c>
      <c r="K198" s="685" t="s">
        <v>1332</v>
      </c>
      <c r="L198" s="1421">
        <v>2.5000000000000001E-2</v>
      </c>
      <c r="M198" s="678" t="s">
        <v>1333</v>
      </c>
      <c r="N198" s="622" t="s">
        <v>421</v>
      </c>
      <c r="O198" s="680">
        <v>1.418E-2</v>
      </c>
      <c r="P198" s="681" t="s">
        <v>1333</v>
      </c>
      <c r="Q198" s="624" t="s">
        <v>1132</v>
      </c>
      <c r="R198" s="374"/>
      <c r="S198" s="374"/>
      <c r="T198" s="1406">
        <v>0</v>
      </c>
      <c r="U198" s="1406">
        <v>0</v>
      </c>
      <c r="V198" s="1406">
        <v>0</v>
      </c>
      <c r="W198" s="1406">
        <v>0</v>
      </c>
      <c r="X198" s="1406">
        <v>0</v>
      </c>
      <c r="Y198" s="1406">
        <v>0</v>
      </c>
      <c r="Z198" s="1406">
        <v>0</v>
      </c>
      <c r="AA198" s="1406">
        <v>1</v>
      </c>
      <c r="AB198" s="1406">
        <v>1.32462412</v>
      </c>
      <c r="AC198" s="1406">
        <v>1.6480580999999999</v>
      </c>
      <c r="AD198" s="1406">
        <v>1.9703019299999998</v>
      </c>
      <c r="AE198" s="1406">
        <v>2.2937359099999997</v>
      </c>
      <c r="AF198" s="1406">
        <v>2.6171698899999996</v>
      </c>
      <c r="AH198" s="1506"/>
    </row>
    <row r="199" spans="2:34" outlineLevel="1">
      <c r="B199" s="1382" t="s">
        <v>993</v>
      </c>
      <c r="C199" s="647" t="s">
        <v>1378</v>
      </c>
      <c r="D199" s="647">
        <v>44014</v>
      </c>
      <c r="E199" s="647">
        <v>48402</v>
      </c>
      <c r="F199" s="676" t="s">
        <v>1379</v>
      </c>
      <c r="G199" s="620" t="s">
        <v>675</v>
      </c>
      <c r="H199" s="620" t="s">
        <v>674</v>
      </c>
      <c r="I199" s="1420">
        <v>-162.30600000000001</v>
      </c>
      <c r="J199" s="677" t="s">
        <v>1331</v>
      </c>
      <c r="K199" s="685" t="s">
        <v>1332</v>
      </c>
      <c r="L199" s="1421">
        <v>8.2299999999999995E-3</v>
      </c>
      <c r="M199" s="678" t="s">
        <v>1333</v>
      </c>
      <c r="N199" s="622" t="s">
        <v>421</v>
      </c>
      <c r="O199" s="680">
        <v>1.5546000000000001E-2</v>
      </c>
      <c r="P199" s="681" t="s">
        <v>1333</v>
      </c>
      <c r="Q199" s="624" t="s">
        <v>1133</v>
      </c>
      <c r="R199" s="374"/>
      <c r="S199" s="374"/>
      <c r="T199" s="1406">
        <v>0</v>
      </c>
      <c r="U199" s="1406">
        <v>0</v>
      </c>
      <c r="V199" s="1406">
        <v>0</v>
      </c>
      <c r="W199" s="1406">
        <v>0</v>
      </c>
      <c r="X199" s="1406">
        <v>0</v>
      </c>
      <c r="Y199" s="1406">
        <v>0</v>
      </c>
      <c r="Z199" s="1406">
        <v>0</v>
      </c>
      <c r="AA199" s="1406">
        <v>3.7</v>
      </c>
      <c r="AB199" s="1406">
        <v>2.4408525500000002</v>
      </c>
      <c r="AC199" s="1406">
        <v>1.1777978700000002</v>
      </c>
      <c r="AD199" s="1406">
        <v>-9.0796289999999669E-2</v>
      </c>
      <c r="AE199" s="1406">
        <v>-1.3556758299999998</v>
      </c>
      <c r="AF199" s="1406">
        <v>-2.6182790999999996</v>
      </c>
      <c r="AH199" s="1506"/>
    </row>
    <row r="200" spans="2:34" outlineLevel="1">
      <c r="B200" s="1382" t="s">
        <v>994</v>
      </c>
      <c r="C200" s="647" t="s">
        <v>1380</v>
      </c>
      <c r="D200" s="647">
        <v>44014</v>
      </c>
      <c r="E200" s="647">
        <v>48402</v>
      </c>
      <c r="F200" s="676" t="s">
        <v>1381</v>
      </c>
      <c r="G200" s="620" t="s">
        <v>675</v>
      </c>
      <c r="H200" s="620" t="s">
        <v>674</v>
      </c>
      <c r="I200" s="1420">
        <v>-162.32400000000001</v>
      </c>
      <c r="J200" s="677" t="s">
        <v>1331</v>
      </c>
      <c r="K200" s="685" t="s">
        <v>1332</v>
      </c>
      <c r="L200" s="1421">
        <v>8.2299999999999995E-3</v>
      </c>
      <c r="M200" s="678" t="s">
        <v>1333</v>
      </c>
      <c r="N200" s="622" t="s">
        <v>421</v>
      </c>
      <c r="O200" s="680">
        <v>1.5551000000000001E-2</v>
      </c>
      <c r="P200" s="681" t="s">
        <v>1333</v>
      </c>
      <c r="Q200" s="624" t="s">
        <v>1134</v>
      </c>
      <c r="R200" s="374"/>
      <c r="S200" s="374"/>
      <c r="T200" s="1406">
        <v>0</v>
      </c>
      <c r="U200" s="1406">
        <v>0</v>
      </c>
      <c r="V200" s="1406">
        <v>0</v>
      </c>
      <c r="W200" s="1406">
        <v>0</v>
      </c>
      <c r="X200" s="1406">
        <v>0</v>
      </c>
      <c r="Y200" s="1406">
        <v>0</v>
      </c>
      <c r="Z200" s="1406">
        <v>0</v>
      </c>
      <c r="AA200" s="1406">
        <v>3.7</v>
      </c>
      <c r="AB200" s="1406">
        <v>2.4397641000000005</v>
      </c>
      <c r="AC200" s="1406">
        <v>1.1756179700000007</v>
      </c>
      <c r="AD200" s="1406">
        <v>-9.4070629999999378E-2</v>
      </c>
      <c r="AE200" s="1406">
        <v>-1.3600416099999995</v>
      </c>
      <c r="AF200" s="1406">
        <v>-2.6237363199999995</v>
      </c>
      <c r="AH200" s="1506"/>
    </row>
    <row r="201" spans="2:34" outlineLevel="1">
      <c r="B201" s="1382" t="s">
        <v>995</v>
      </c>
      <c r="C201" s="647" t="s">
        <v>1382</v>
      </c>
      <c r="D201" s="647">
        <v>44014</v>
      </c>
      <c r="E201" s="647">
        <v>48402</v>
      </c>
      <c r="F201" s="676" t="s">
        <v>1383</v>
      </c>
      <c r="G201" s="620" t="s">
        <v>675</v>
      </c>
      <c r="H201" s="620" t="s">
        <v>674</v>
      </c>
      <c r="I201" s="1420">
        <v>-135.30000000000001</v>
      </c>
      <c r="J201" s="677" t="s">
        <v>1331</v>
      </c>
      <c r="K201" s="685" t="s">
        <v>1332</v>
      </c>
      <c r="L201" s="1421">
        <v>8.2299999999999995E-3</v>
      </c>
      <c r="M201" s="678" t="s">
        <v>1333</v>
      </c>
      <c r="N201" s="622" t="s">
        <v>421</v>
      </c>
      <c r="O201" s="680">
        <v>1.5546000000000001E-2</v>
      </c>
      <c r="P201" s="681" t="s">
        <v>1333</v>
      </c>
      <c r="Q201" s="624" t="s">
        <v>1132</v>
      </c>
      <c r="R201" s="374"/>
      <c r="S201" s="374"/>
      <c r="T201" s="1406">
        <v>0</v>
      </c>
      <c r="U201" s="1406">
        <v>0</v>
      </c>
      <c r="V201" s="1406">
        <v>0</v>
      </c>
      <c r="W201" s="1406">
        <v>0</v>
      </c>
      <c r="X201" s="1406">
        <v>0</v>
      </c>
      <c r="Y201" s="1406">
        <v>0</v>
      </c>
      <c r="Z201" s="1406">
        <v>0</v>
      </c>
      <c r="AA201" s="1406">
        <v>3.2</v>
      </c>
      <c r="AB201" s="1406">
        <v>2.1500128100000002</v>
      </c>
      <c r="AC201" s="1406">
        <v>1.0967676700000004</v>
      </c>
      <c r="AD201" s="1406">
        <v>3.8904380000000405E-2</v>
      </c>
      <c r="AE201" s="1406">
        <v>-1.0158614599999998</v>
      </c>
      <c r="AF201" s="1406">
        <v>-2.0687304199999996</v>
      </c>
      <c r="AH201" s="1506"/>
    </row>
    <row r="202" spans="2:34" outlineLevel="1">
      <c r="B202" s="1382" t="s">
        <v>996</v>
      </c>
      <c r="C202" s="647" t="s">
        <v>1384</v>
      </c>
      <c r="D202" s="647">
        <v>44014</v>
      </c>
      <c r="E202" s="647">
        <v>48402</v>
      </c>
      <c r="F202" s="676" t="s">
        <v>1385</v>
      </c>
      <c r="G202" s="620" t="s">
        <v>675</v>
      </c>
      <c r="H202" s="620" t="s">
        <v>674</v>
      </c>
      <c r="I202" s="1420">
        <v>-216.40799999999999</v>
      </c>
      <c r="J202" s="677" t="s">
        <v>1331</v>
      </c>
      <c r="K202" s="685" t="s">
        <v>1332</v>
      </c>
      <c r="L202" s="1421">
        <v>8.2299999999999995E-3</v>
      </c>
      <c r="M202" s="678" t="s">
        <v>1333</v>
      </c>
      <c r="N202" s="622" t="s">
        <v>420</v>
      </c>
      <c r="O202" s="680">
        <v>1.129E-2</v>
      </c>
      <c r="P202" s="681" t="s">
        <v>1334</v>
      </c>
      <c r="Q202" s="624" t="s">
        <v>1134</v>
      </c>
      <c r="R202" s="374"/>
      <c r="S202" s="374"/>
      <c r="T202" s="1406">
        <v>0</v>
      </c>
      <c r="U202" s="1406">
        <v>0</v>
      </c>
      <c r="V202" s="1406">
        <v>0</v>
      </c>
      <c r="W202" s="1406">
        <v>0</v>
      </c>
      <c r="X202" s="1406">
        <v>0</v>
      </c>
      <c r="Y202" s="1406">
        <v>0</v>
      </c>
      <c r="Z202" s="1406">
        <v>0</v>
      </c>
      <c r="AA202" s="1406">
        <v>20.8</v>
      </c>
      <c r="AB202" s="1406">
        <v>19.767547740000001</v>
      </c>
      <c r="AC202" s="1406">
        <v>18.18635905</v>
      </c>
      <c r="AD202" s="1406">
        <v>15.713203050000001</v>
      </c>
      <c r="AE202" s="1406">
        <v>12.764157020000001</v>
      </c>
      <c r="AF202" s="1406">
        <v>9.4613037400000017</v>
      </c>
      <c r="AH202" s="1506"/>
    </row>
    <row r="203" spans="2:34" outlineLevel="1">
      <c r="B203" s="1382" t="s">
        <v>997</v>
      </c>
      <c r="C203" s="647" t="s">
        <v>1386</v>
      </c>
      <c r="D203" s="647">
        <v>44154</v>
      </c>
      <c r="E203" s="647">
        <v>51466</v>
      </c>
      <c r="F203" s="676" t="s">
        <v>1387</v>
      </c>
      <c r="G203" s="620" t="s">
        <v>675</v>
      </c>
      <c r="H203" s="620" t="s">
        <v>674</v>
      </c>
      <c r="I203" s="1420">
        <v>-179.12</v>
      </c>
      <c r="J203" s="677" t="s">
        <v>1331</v>
      </c>
      <c r="K203" s="685" t="s">
        <v>1332</v>
      </c>
      <c r="L203" s="1421">
        <v>8.7200000000000003E-3</v>
      </c>
      <c r="M203" s="678" t="s">
        <v>1333</v>
      </c>
      <c r="N203" s="622" t="s">
        <v>420</v>
      </c>
      <c r="O203" s="680">
        <v>0.01</v>
      </c>
      <c r="P203" s="681" t="s">
        <v>1334</v>
      </c>
      <c r="Q203" s="624" t="s">
        <v>1129</v>
      </c>
      <c r="R203" s="374"/>
      <c r="S203" s="374"/>
      <c r="T203" s="1406">
        <v>0</v>
      </c>
      <c r="U203" s="1406">
        <v>0</v>
      </c>
      <c r="V203" s="1406">
        <v>0</v>
      </c>
      <c r="W203" s="1406">
        <v>0</v>
      </c>
      <c r="X203" s="1406">
        <v>0</v>
      </c>
      <c r="Y203" s="1406">
        <v>0</v>
      </c>
      <c r="Z203" s="1406">
        <v>0</v>
      </c>
      <c r="AA203" s="1406">
        <v>26.5</v>
      </c>
      <c r="AB203" s="1406">
        <v>25.949074039999999</v>
      </c>
      <c r="AC203" s="1406">
        <v>24.96941374</v>
      </c>
      <c r="AD203" s="1406">
        <v>23.23748471</v>
      </c>
      <c r="AE203" s="1406">
        <v>21.121177530000001</v>
      </c>
      <c r="AF203" s="1406">
        <v>18.70961767</v>
      </c>
      <c r="AH203" s="1506"/>
    </row>
    <row r="204" spans="2:34" outlineLevel="1">
      <c r="B204" s="1382" t="s">
        <v>998</v>
      </c>
      <c r="C204" s="647" t="s">
        <v>1388</v>
      </c>
      <c r="D204" s="647">
        <v>44167</v>
      </c>
      <c r="E204" s="647">
        <v>51466</v>
      </c>
      <c r="F204" s="676" t="s">
        <v>1389</v>
      </c>
      <c r="G204" s="620" t="s">
        <v>675</v>
      </c>
      <c r="H204" s="620" t="s">
        <v>674</v>
      </c>
      <c r="I204" s="1420">
        <v>-90.58</v>
      </c>
      <c r="J204" s="677" t="s">
        <v>1331</v>
      </c>
      <c r="K204" s="685" t="s">
        <v>1332</v>
      </c>
      <c r="L204" s="1421">
        <v>8.7200000000000003E-3</v>
      </c>
      <c r="M204" s="678" t="s">
        <v>1333</v>
      </c>
      <c r="N204" s="622" t="s">
        <v>421</v>
      </c>
      <c r="O204" s="680">
        <v>1.6571499999999999E-2</v>
      </c>
      <c r="P204" s="681" t="s">
        <v>1333</v>
      </c>
      <c r="Q204" s="624" t="s">
        <v>1134</v>
      </c>
      <c r="R204" s="374"/>
      <c r="S204" s="374"/>
      <c r="T204" s="1406">
        <v>0</v>
      </c>
      <c r="U204" s="1406">
        <v>0</v>
      </c>
      <c r="V204" s="1406">
        <v>0</v>
      </c>
      <c r="W204" s="1406">
        <v>0</v>
      </c>
      <c r="X204" s="1406">
        <v>0</v>
      </c>
      <c r="Y204" s="1406">
        <v>0</v>
      </c>
      <c r="Z204" s="1406">
        <v>0</v>
      </c>
      <c r="AA204" s="1406">
        <v>5</v>
      </c>
      <c r="AB204" s="1406">
        <v>4.2429323400000003</v>
      </c>
      <c r="AC204" s="1406">
        <v>3.4836535400000002</v>
      </c>
      <c r="AD204" s="1406">
        <v>2.7217259400000002</v>
      </c>
      <c r="AE204" s="1406">
        <v>1.9608520100000002</v>
      </c>
      <c r="AF204" s="1406">
        <v>1.2017046800000002</v>
      </c>
      <c r="AH204" s="1506"/>
    </row>
    <row r="205" spans="2:34" outlineLevel="1">
      <c r="B205" s="1382" t="s">
        <v>999</v>
      </c>
      <c r="C205" s="647" t="s">
        <v>1390</v>
      </c>
      <c r="D205" s="647">
        <v>44167</v>
      </c>
      <c r="E205" s="647">
        <v>51466</v>
      </c>
      <c r="F205" s="676" t="s">
        <v>1391</v>
      </c>
      <c r="G205" s="620" t="s">
        <v>675</v>
      </c>
      <c r="H205" s="620" t="s">
        <v>674</v>
      </c>
      <c r="I205" s="1420">
        <v>-90.57</v>
      </c>
      <c r="J205" s="677" t="s">
        <v>1331</v>
      </c>
      <c r="K205" s="685" t="s">
        <v>1332</v>
      </c>
      <c r="L205" s="1421">
        <v>8.7200000000000003E-3</v>
      </c>
      <c r="M205" s="678" t="s">
        <v>1333</v>
      </c>
      <c r="N205" s="622" t="s">
        <v>421</v>
      </c>
      <c r="O205" s="680">
        <v>1.66445E-2</v>
      </c>
      <c r="P205" s="681" t="s">
        <v>1333</v>
      </c>
      <c r="Q205" s="624" t="s">
        <v>1124</v>
      </c>
      <c r="R205" s="374"/>
      <c r="S205" s="374"/>
      <c r="T205" s="1406">
        <v>0</v>
      </c>
      <c r="U205" s="1406">
        <v>0</v>
      </c>
      <c r="V205" s="1406">
        <v>0</v>
      </c>
      <c r="W205" s="1406">
        <v>0</v>
      </c>
      <c r="X205" s="1406">
        <v>0</v>
      </c>
      <c r="Y205" s="1406">
        <v>0</v>
      </c>
      <c r="Z205" s="1406">
        <v>0</v>
      </c>
      <c r="AA205" s="1406">
        <v>5.0999999999999996</v>
      </c>
      <c r="AB205" s="1406">
        <v>4.3365041</v>
      </c>
      <c r="AC205" s="1406">
        <v>3.5707794000000002</v>
      </c>
      <c r="AD205" s="1406">
        <v>2.8023882499999999</v>
      </c>
      <c r="AE205" s="1406">
        <v>2.0350684299999999</v>
      </c>
      <c r="AF205" s="1406">
        <v>1.26947521</v>
      </c>
      <c r="AH205" s="1506"/>
    </row>
    <row r="206" spans="2:34" outlineLevel="1">
      <c r="B206" s="1382" t="s">
        <v>1000</v>
      </c>
      <c r="C206" s="647" t="s">
        <v>1392</v>
      </c>
      <c r="D206" s="647">
        <v>44167</v>
      </c>
      <c r="E206" s="647">
        <v>51466</v>
      </c>
      <c r="F206" s="676" t="s">
        <v>1393</v>
      </c>
      <c r="G206" s="620" t="s">
        <v>675</v>
      </c>
      <c r="H206" s="620" t="s">
        <v>674</v>
      </c>
      <c r="I206" s="1420">
        <v>-90.85</v>
      </c>
      <c r="J206" s="677" t="s">
        <v>1331</v>
      </c>
      <c r="K206" s="685" t="s">
        <v>1332</v>
      </c>
      <c r="L206" s="1421">
        <v>8.7200000000000003E-3</v>
      </c>
      <c r="M206" s="678" t="s">
        <v>1333</v>
      </c>
      <c r="N206" s="622" t="s">
        <v>421</v>
      </c>
      <c r="O206" s="680">
        <v>1.6681499999999998E-2</v>
      </c>
      <c r="P206" s="681" t="s">
        <v>1333</v>
      </c>
      <c r="Q206" s="624" t="s">
        <v>1132</v>
      </c>
      <c r="R206" s="374"/>
      <c r="S206" s="374"/>
      <c r="T206" s="1406">
        <v>0</v>
      </c>
      <c r="U206" s="1406">
        <v>0</v>
      </c>
      <c r="V206" s="1406">
        <v>0</v>
      </c>
      <c r="W206" s="1406">
        <v>0</v>
      </c>
      <c r="X206" s="1406">
        <v>0</v>
      </c>
      <c r="Y206" s="1406">
        <v>0</v>
      </c>
      <c r="Z206" s="1406">
        <v>0</v>
      </c>
      <c r="AA206" s="1406">
        <v>5.5</v>
      </c>
      <c r="AB206" s="1406">
        <v>4.7285041699999999</v>
      </c>
      <c r="AC206" s="1406">
        <v>3.95475756</v>
      </c>
      <c r="AD206" s="1406">
        <v>3.17832252</v>
      </c>
      <c r="AE206" s="1406">
        <v>2.40298079</v>
      </c>
      <c r="AF206" s="1406">
        <v>1.6293656599999999</v>
      </c>
      <c r="AH206" s="1506"/>
    </row>
    <row r="207" spans="2:34" outlineLevel="1">
      <c r="B207" s="630"/>
      <c r="C207" s="616"/>
      <c r="D207" s="616"/>
      <c r="E207" s="616"/>
      <c r="F207" s="617"/>
      <c r="G207" s="620"/>
      <c r="H207" s="620"/>
      <c r="I207" s="684"/>
      <c r="J207" s="619"/>
      <c r="K207" s="686"/>
      <c r="L207" s="621"/>
      <c r="M207" s="621"/>
      <c r="N207" s="622"/>
      <c r="O207" s="623"/>
      <c r="P207" s="626"/>
      <c r="Q207" s="627"/>
      <c r="R207" s="374"/>
      <c r="S207" s="374"/>
      <c r="T207" s="1406">
        <v>0</v>
      </c>
      <c r="U207" s="1406">
        <v>0</v>
      </c>
      <c r="V207" s="1406">
        <v>0</v>
      </c>
      <c r="W207" s="1406">
        <v>0</v>
      </c>
      <c r="X207" s="1406">
        <v>0</v>
      </c>
      <c r="Y207" s="1406">
        <v>0</v>
      </c>
      <c r="Z207" s="1406">
        <v>0</v>
      </c>
      <c r="AA207" s="1406">
        <v>0</v>
      </c>
      <c r="AB207" s="1406">
        <v>0</v>
      </c>
      <c r="AC207" s="1406">
        <v>0</v>
      </c>
      <c r="AD207" s="1406">
        <v>0</v>
      </c>
      <c r="AE207" s="1406">
        <v>0</v>
      </c>
      <c r="AF207" s="1406">
        <v>0</v>
      </c>
      <c r="AH207" s="1506"/>
    </row>
    <row r="208" spans="2:34" outlineLevel="1">
      <c r="B208" s="630"/>
      <c r="C208" s="616"/>
      <c r="D208" s="616"/>
      <c r="E208" s="616"/>
      <c r="F208" s="617"/>
      <c r="G208" s="620"/>
      <c r="H208" s="620"/>
      <c r="I208" s="684"/>
      <c r="J208" s="619"/>
      <c r="K208" s="686"/>
      <c r="L208" s="621"/>
      <c r="M208" s="621"/>
      <c r="N208" s="622"/>
      <c r="O208" s="623"/>
      <c r="P208" s="626"/>
      <c r="Q208" s="624"/>
      <c r="R208" s="374"/>
      <c r="S208" s="374"/>
      <c r="T208" s="1406">
        <v>0</v>
      </c>
      <c r="U208" s="1406">
        <v>0</v>
      </c>
      <c r="V208" s="1406">
        <v>0</v>
      </c>
      <c r="W208" s="1406">
        <v>0</v>
      </c>
      <c r="X208" s="1406">
        <v>0</v>
      </c>
      <c r="Y208" s="1406">
        <v>0</v>
      </c>
      <c r="Z208" s="1406">
        <v>0</v>
      </c>
      <c r="AA208" s="1406">
        <v>0</v>
      </c>
      <c r="AB208" s="1406">
        <v>0</v>
      </c>
      <c r="AC208" s="1406">
        <v>0</v>
      </c>
      <c r="AD208" s="1406">
        <v>0</v>
      </c>
      <c r="AE208" s="1406">
        <v>0</v>
      </c>
      <c r="AF208" s="1406">
        <v>0</v>
      </c>
      <c r="AH208" s="1506"/>
    </row>
    <row r="209" spans="2:34" outlineLevel="1">
      <c r="B209" s="625" t="s">
        <v>483</v>
      </c>
      <c r="C209" s="1606" t="s">
        <v>403</v>
      </c>
      <c r="D209" s="1607"/>
      <c r="E209" s="1607"/>
      <c r="F209" s="1607"/>
      <c r="G209" s="1607"/>
      <c r="H209" s="1607"/>
      <c r="I209" s="1607"/>
      <c r="J209" s="1607"/>
      <c r="K209" s="1607"/>
      <c r="L209" s="1607"/>
      <c r="M209" s="1607"/>
      <c r="N209" s="1607"/>
      <c r="O209" s="1607"/>
      <c r="P209" s="1607"/>
      <c r="Q209" s="1608"/>
      <c r="R209" s="374"/>
      <c r="T209" s="1406">
        <v>0</v>
      </c>
      <c r="U209" s="1406">
        <v>0</v>
      </c>
      <c r="V209" s="1406">
        <v>0</v>
      </c>
      <c r="W209" s="1406">
        <v>0</v>
      </c>
      <c r="X209" s="1406">
        <v>0</v>
      </c>
      <c r="Y209" s="1406">
        <v>0</v>
      </c>
      <c r="Z209" s="1406">
        <v>0</v>
      </c>
      <c r="AA209" s="1406">
        <v>0</v>
      </c>
      <c r="AB209" s="1406">
        <v>0</v>
      </c>
      <c r="AC209" s="1406">
        <v>0</v>
      </c>
      <c r="AD209" s="1406">
        <v>0</v>
      </c>
      <c r="AE209" s="1406">
        <v>0</v>
      </c>
      <c r="AF209" s="1406">
        <v>0</v>
      </c>
      <c r="AH209" s="1506"/>
    </row>
    <row r="210" spans="2:34" s="346" customFormat="1">
      <c r="B210" s="391"/>
      <c r="C210" s="391"/>
      <c r="D210" s="377"/>
      <c r="E210" s="377"/>
      <c r="F210" s="381"/>
      <c r="G210" s="381"/>
      <c r="H210" s="381"/>
      <c r="I210" s="381"/>
      <c r="J210" s="377"/>
      <c r="K210" s="377"/>
      <c r="L210" s="377"/>
      <c r="M210" s="377"/>
      <c r="N210" s="377"/>
      <c r="O210" s="377"/>
      <c r="P210" s="377"/>
      <c r="Q210" s="377"/>
      <c r="R210" s="377"/>
      <c r="S210" s="380" t="s">
        <v>484</v>
      </c>
      <c r="T210" s="1414">
        <f t="shared" ref="T210:AF210" si="7">SUM(T177:T209)</f>
        <v>0</v>
      </c>
      <c r="U210" s="1414">
        <f t="shared" si="7"/>
        <v>0</v>
      </c>
      <c r="V210" s="1414">
        <f t="shared" si="7"/>
        <v>0</v>
      </c>
      <c r="W210" s="1414">
        <f t="shared" si="7"/>
        <v>0</v>
      </c>
      <c r="X210" s="1414">
        <f t="shared" si="7"/>
        <v>-5.5567952900000037</v>
      </c>
      <c r="Y210" s="1414">
        <f t="shared" si="7"/>
        <v>-18.099999999999994</v>
      </c>
      <c r="Z210" s="1414">
        <f t="shared" si="7"/>
        <v>-78.5</v>
      </c>
      <c r="AA210" s="1414">
        <f t="shared" si="7"/>
        <v>58.8</v>
      </c>
      <c r="AB210" s="1414">
        <f t="shared" si="7"/>
        <v>56.813863570000002</v>
      </c>
      <c r="AC210" s="1414">
        <f t="shared" si="7"/>
        <v>52.571562190000002</v>
      </c>
      <c r="AD210" s="1414">
        <f t="shared" si="7"/>
        <v>44.608947509999993</v>
      </c>
      <c r="AE210" s="1414">
        <f t="shared" si="7"/>
        <v>12.286178659999997</v>
      </c>
      <c r="AF210" s="1414">
        <f t="shared" si="7"/>
        <v>4.2852424699999965</v>
      </c>
      <c r="AH210" s="1506"/>
    </row>
    <row r="211" spans="2:34" outlineLevel="1">
      <c r="B211" s="631" t="s">
        <v>289</v>
      </c>
      <c r="C211" s="1609" t="s">
        <v>485</v>
      </c>
      <c r="D211" s="1610"/>
      <c r="E211" s="1610"/>
      <c r="F211" s="1610"/>
      <c r="G211" s="1610"/>
      <c r="H211" s="1610"/>
      <c r="I211" s="1610"/>
      <c r="J211" s="1610"/>
      <c r="K211" s="1610"/>
      <c r="L211" s="1610"/>
      <c r="M211" s="1610"/>
      <c r="N211" s="1610"/>
      <c r="O211" s="1610"/>
      <c r="P211" s="1610"/>
      <c r="Q211" s="1611"/>
      <c r="R211" s="374"/>
      <c r="S211" s="386"/>
      <c r="X211" s="344"/>
      <c r="Y211" s="344"/>
      <c r="Z211" s="344"/>
      <c r="AA211" s="344"/>
      <c r="AB211" s="586"/>
      <c r="AC211" s="344"/>
      <c r="AD211" s="344"/>
      <c r="AE211" s="344"/>
      <c r="AF211" s="344"/>
    </row>
    <row r="212" spans="2:34" outlineLevel="1">
      <c r="B212" s="630" t="s">
        <v>473</v>
      </c>
      <c r="C212" s="1603"/>
      <c r="D212" s="1604"/>
      <c r="E212" s="1604"/>
      <c r="F212" s="1604"/>
      <c r="G212" s="1604"/>
      <c r="H212" s="1604"/>
      <c r="I212" s="1604"/>
      <c r="J212" s="1604"/>
      <c r="K212" s="1604"/>
      <c r="L212" s="1604"/>
      <c r="M212" s="1604"/>
      <c r="N212" s="1604"/>
      <c r="O212" s="1604"/>
      <c r="P212" s="1604"/>
      <c r="Q212" s="1605"/>
      <c r="R212" s="374"/>
      <c r="S212" s="387"/>
      <c r="X212" s="344"/>
      <c r="Y212" s="344"/>
      <c r="Z212" s="344"/>
      <c r="AA212" s="344"/>
      <c r="AB212" s="586"/>
      <c r="AC212" s="344"/>
      <c r="AD212" s="344"/>
      <c r="AE212" s="344"/>
      <c r="AF212" s="344"/>
    </row>
    <row r="213" spans="2:34" outlineLevel="1">
      <c r="B213" s="630" t="s">
        <v>476</v>
      </c>
      <c r="C213" s="1603"/>
      <c r="D213" s="1604"/>
      <c r="E213" s="1604"/>
      <c r="F213" s="1604"/>
      <c r="G213" s="1604"/>
      <c r="H213" s="1604"/>
      <c r="I213" s="1604"/>
      <c r="J213" s="1604"/>
      <c r="K213" s="1604"/>
      <c r="L213" s="1604"/>
      <c r="M213" s="1604"/>
      <c r="N213" s="1604"/>
      <c r="O213" s="1604"/>
      <c r="P213" s="1604"/>
      <c r="Q213" s="1605"/>
      <c r="R213" s="374"/>
      <c r="S213" s="387"/>
      <c r="X213" s="344"/>
      <c r="Y213" s="344"/>
      <c r="Z213" s="344"/>
      <c r="AA213" s="344"/>
      <c r="AB213" s="586"/>
      <c r="AC213" s="344"/>
      <c r="AD213" s="344"/>
      <c r="AE213" s="344"/>
      <c r="AF213" s="344"/>
    </row>
    <row r="214" spans="2:34" outlineLevel="1">
      <c r="B214" s="630" t="s">
        <v>477</v>
      </c>
      <c r="C214" s="1603"/>
      <c r="D214" s="1604"/>
      <c r="E214" s="1604"/>
      <c r="F214" s="1604"/>
      <c r="G214" s="1604"/>
      <c r="H214" s="1604"/>
      <c r="I214" s="1604"/>
      <c r="J214" s="1604"/>
      <c r="K214" s="1604"/>
      <c r="L214" s="1604"/>
      <c r="M214" s="1604"/>
      <c r="N214" s="1604"/>
      <c r="O214" s="1604"/>
      <c r="P214" s="1604"/>
      <c r="Q214" s="1605"/>
      <c r="R214" s="374"/>
      <c r="S214" s="387"/>
      <c r="X214" s="344"/>
      <c r="Y214" s="344"/>
      <c r="Z214" s="344"/>
      <c r="AA214" s="344"/>
      <c r="AB214" s="586"/>
      <c r="AC214" s="344"/>
      <c r="AD214" s="344"/>
      <c r="AE214" s="344"/>
      <c r="AF214" s="344"/>
    </row>
    <row r="215" spans="2:34" outlineLevel="1">
      <c r="B215" s="630" t="s">
        <v>478</v>
      </c>
      <c r="C215" s="1603"/>
      <c r="D215" s="1604"/>
      <c r="E215" s="1604"/>
      <c r="F215" s="1604"/>
      <c r="G215" s="1604"/>
      <c r="H215" s="1604"/>
      <c r="I215" s="1604"/>
      <c r="J215" s="1604"/>
      <c r="K215" s="1604"/>
      <c r="L215" s="1604"/>
      <c r="M215" s="1604"/>
      <c r="N215" s="1604"/>
      <c r="O215" s="1604"/>
      <c r="P215" s="1604"/>
      <c r="Q215" s="1605"/>
      <c r="R215" s="374"/>
      <c r="S215" s="387"/>
      <c r="X215" s="344"/>
      <c r="Y215" s="344"/>
      <c r="Z215" s="344"/>
      <c r="AA215" s="344"/>
      <c r="AB215" s="586"/>
      <c r="AC215" s="344"/>
      <c r="AD215" s="344"/>
      <c r="AE215" s="344"/>
      <c r="AF215" s="344"/>
    </row>
    <row r="216" spans="2:34" outlineLevel="1">
      <c r="B216" s="630" t="s">
        <v>479</v>
      </c>
      <c r="C216" s="1603"/>
      <c r="D216" s="1604"/>
      <c r="E216" s="1604"/>
      <c r="F216" s="1604"/>
      <c r="G216" s="1604"/>
      <c r="H216" s="1604"/>
      <c r="I216" s="1604"/>
      <c r="J216" s="1604"/>
      <c r="K216" s="1604"/>
      <c r="L216" s="1604"/>
      <c r="M216" s="1604"/>
      <c r="N216" s="1604"/>
      <c r="O216" s="1604"/>
      <c r="P216" s="1604"/>
      <c r="Q216" s="1605"/>
      <c r="R216" s="374"/>
      <c r="S216" s="387"/>
      <c r="X216" s="344"/>
      <c r="Y216" s="344"/>
      <c r="Z216" s="344"/>
      <c r="AA216" s="344"/>
      <c r="AB216" s="586"/>
      <c r="AC216" s="344"/>
      <c r="AD216" s="344"/>
      <c r="AE216" s="344"/>
      <c r="AF216" s="344"/>
    </row>
    <row r="217" spans="2:34" outlineLevel="1">
      <c r="B217" s="630" t="s">
        <v>480</v>
      </c>
      <c r="C217" s="1603"/>
      <c r="D217" s="1604"/>
      <c r="E217" s="1604"/>
      <c r="F217" s="1604"/>
      <c r="G217" s="1604"/>
      <c r="H217" s="1604"/>
      <c r="I217" s="1604"/>
      <c r="J217" s="1604"/>
      <c r="K217" s="1604"/>
      <c r="L217" s="1604"/>
      <c r="M217" s="1604"/>
      <c r="N217" s="1604"/>
      <c r="O217" s="1604"/>
      <c r="P217" s="1604"/>
      <c r="Q217" s="1605"/>
      <c r="R217" s="374"/>
      <c r="S217" s="387"/>
      <c r="X217" s="344"/>
      <c r="Y217" s="344"/>
      <c r="Z217" s="344"/>
      <c r="AA217" s="344"/>
      <c r="AB217" s="586"/>
      <c r="AC217" s="344"/>
      <c r="AD217" s="344"/>
      <c r="AE217" s="344"/>
      <c r="AF217" s="344"/>
    </row>
    <row r="218" spans="2:34" outlineLevel="1">
      <c r="B218" s="630" t="s">
        <v>481</v>
      </c>
      <c r="C218" s="1603"/>
      <c r="D218" s="1604"/>
      <c r="E218" s="1604"/>
      <c r="F218" s="1604"/>
      <c r="G218" s="1604"/>
      <c r="H218" s="1604"/>
      <c r="I218" s="1604"/>
      <c r="J218" s="1604"/>
      <c r="K218" s="1604"/>
      <c r="L218" s="1604"/>
      <c r="M218" s="1604"/>
      <c r="N218" s="1604"/>
      <c r="O218" s="1604"/>
      <c r="P218" s="1604"/>
      <c r="Q218" s="1605"/>
      <c r="R218" s="374"/>
      <c r="S218" s="387"/>
      <c r="X218" s="344"/>
      <c r="Y218" s="344"/>
      <c r="Z218" s="344"/>
      <c r="AA218" s="344"/>
      <c r="AB218" s="586"/>
      <c r="AC218" s="344"/>
      <c r="AD218" s="344"/>
      <c r="AE218" s="344"/>
      <c r="AF218" s="344"/>
    </row>
    <row r="219" spans="2:34" outlineLevel="1">
      <c r="B219" s="630" t="s">
        <v>482</v>
      </c>
      <c r="C219" s="1603"/>
      <c r="D219" s="1604"/>
      <c r="E219" s="1604"/>
      <c r="F219" s="1604"/>
      <c r="G219" s="1604"/>
      <c r="H219" s="1604"/>
      <c r="I219" s="1604"/>
      <c r="J219" s="1604"/>
      <c r="K219" s="1604"/>
      <c r="L219" s="1604"/>
      <c r="M219" s="1604"/>
      <c r="N219" s="1604"/>
      <c r="O219" s="1604"/>
      <c r="P219" s="1604"/>
      <c r="Q219" s="1605"/>
      <c r="R219" s="374"/>
      <c r="S219" s="387"/>
      <c r="X219" s="344"/>
      <c r="Y219" s="344"/>
      <c r="Z219" s="344"/>
      <c r="AA219" s="344"/>
      <c r="AB219" s="586"/>
      <c r="AC219" s="344"/>
      <c r="AD219" s="344"/>
      <c r="AE219" s="344"/>
      <c r="AF219" s="344"/>
    </row>
    <row r="220" spans="2:34" outlineLevel="1">
      <c r="B220" s="630" t="s">
        <v>486</v>
      </c>
      <c r="C220" s="1603"/>
      <c r="D220" s="1604"/>
      <c r="E220" s="1604"/>
      <c r="F220" s="1604"/>
      <c r="G220" s="1604"/>
      <c r="H220" s="1604"/>
      <c r="I220" s="1604"/>
      <c r="J220" s="1604"/>
      <c r="K220" s="1604"/>
      <c r="L220" s="1604"/>
      <c r="M220" s="1604"/>
      <c r="N220" s="1604"/>
      <c r="O220" s="1604"/>
      <c r="P220" s="1604"/>
      <c r="Q220" s="1605"/>
      <c r="R220" s="374"/>
      <c r="S220" s="387"/>
      <c r="X220" s="344"/>
      <c r="Y220" s="344"/>
      <c r="Z220" s="344"/>
      <c r="AA220" s="344"/>
      <c r="AB220" s="586"/>
      <c r="AC220" s="344"/>
      <c r="AD220" s="344"/>
      <c r="AE220" s="344"/>
      <c r="AF220" s="344"/>
    </row>
    <row r="221" spans="2:34" outlineLevel="1">
      <c r="B221" s="625" t="s">
        <v>483</v>
      </c>
      <c r="C221" s="1606" t="s">
        <v>403</v>
      </c>
      <c r="D221" s="1607"/>
      <c r="E221" s="1607"/>
      <c r="F221" s="1607"/>
      <c r="G221" s="1607"/>
      <c r="H221" s="1607"/>
      <c r="I221" s="1607"/>
      <c r="J221" s="1607"/>
      <c r="K221" s="1607"/>
      <c r="L221" s="1607"/>
      <c r="M221" s="1607"/>
      <c r="N221" s="1607"/>
      <c r="O221" s="1607"/>
      <c r="P221" s="1607"/>
      <c r="Q221" s="1608"/>
      <c r="R221" s="374"/>
      <c r="S221" s="387"/>
      <c r="X221" s="344"/>
      <c r="Y221" s="344"/>
      <c r="Z221" s="344"/>
      <c r="AA221" s="344"/>
      <c r="AB221" s="586"/>
      <c r="AC221" s="344"/>
      <c r="AD221" s="344"/>
      <c r="AE221" s="344"/>
      <c r="AF221" s="344"/>
    </row>
    <row r="222" spans="2:34">
      <c r="AB222" s="574"/>
    </row>
    <row r="223" spans="2:34" s="346" customFormat="1">
      <c r="B223" s="391"/>
      <c r="C223" s="391"/>
      <c r="D223" s="377"/>
      <c r="E223" s="377"/>
      <c r="F223" s="381"/>
      <c r="G223" s="381"/>
      <c r="H223" s="381"/>
      <c r="I223" s="381"/>
      <c r="J223" s="377"/>
      <c r="K223" s="377"/>
      <c r="L223" s="377"/>
      <c r="M223" s="377"/>
      <c r="N223" s="377"/>
      <c r="O223" s="377"/>
      <c r="P223" s="377"/>
      <c r="Q223" s="377"/>
      <c r="R223" s="377"/>
      <c r="S223" s="377"/>
      <c r="AB223" s="586"/>
      <c r="AH223" s="377"/>
    </row>
    <row r="224" spans="2:34">
      <c r="B224" s="612" t="s">
        <v>487</v>
      </c>
      <c r="C224" s="612"/>
      <c r="D224" s="385" t="s">
        <v>488</v>
      </c>
      <c r="E224" s="373"/>
      <c r="F224" s="374"/>
      <c r="G224" s="374"/>
      <c r="H224" s="374"/>
      <c r="I224" s="374"/>
      <c r="J224" s="353"/>
      <c r="K224" s="353"/>
      <c r="L224" s="353"/>
      <c r="M224" s="353"/>
      <c r="N224" s="353"/>
      <c r="O224" s="353"/>
      <c r="P224" s="353"/>
      <c r="Q224" s="353"/>
      <c r="R224" s="353"/>
      <c r="S224" s="353"/>
      <c r="T224" s="347"/>
      <c r="U224" s="347"/>
      <c r="V224" s="347"/>
      <c r="W224" s="347"/>
      <c r="AA224" s="347"/>
      <c r="AB224" s="593"/>
      <c r="AC224" s="347"/>
      <c r="AD224" s="347"/>
      <c r="AE224" s="347"/>
    </row>
    <row r="225" spans="2:34" outlineLevel="1">
      <c r="B225" s="613"/>
      <c r="C225" s="613"/>
      <c r="D225" s="349"/>
      <c r="E225" s="349"/>
      <c r="F225" s="349"/>
      <c r="G225" s="349"/>
      <c r="H225" s="349"/>
      <c r="I225" s="349"/>
      <c r="J225" s="1600"/>
      <c r="K225" s="1600"/>
      <c r="L225" s="1600"/>
      <c r="M225" s="1600"/>
      <c r="N225" s="1600"/>
      <c r="O225" s="1600"/>
      <c r="P225" s="1600"/>
      <c r="Q225" s="1600"/>
      <c r="R225" s="1601"/>
      <c r="S225" s="388"/>
      <c r="X225" s="344"/>
      <c r="Y225" s="344"/>
      <c r="Z225" s="344"/>
      <c r="AA225" s="344"/>
      <c r="AB225" s="586"/>
      <c r="AC225" s="344"/>
      <c r="AD225" s="344"/>
      <c r="AE225" s="344"/>
      <c r="AF225" s="344"/>
    </row>
    <row r="226" spans="2:34" s="1118" customFormat="1" ht="32.25" customHeight="1" outlineLevel="1">
      <c r="B226" s="1120"/>
      <c r="C226" s="682" t="s">
        <v>758</v>
      </c>
      <c r="D226" s="659" t="s">
        <v>406</v>
      </c>
      <c r="E226" s="650" t="s">
        <v>407</v>
      </c>
      <c r="F226" s="1631" t="s">
        <v>461</v>
      </c>
      <c r="G226" s="650" t="s">
        <v>462</v>
      </c>
      <c r="H226" s="659" t="s">
        <v>463</v>
      </c>
      <c r="I226" s="650" t="s">
        <v>464</v>
      </c>
      <c r="J226" s="682" t="s">
        <v>465</v>
      </c>
      <c r="K226" s="650" t="s">
        <v>462</v>
      </c>
      <c r="L226" s="659" t="s">
        <v>462</v>
      </c>
      <c r="M226" s="650" t="s">
        <v>462</v>
      </c>
      <c r="N226" s="659" t="s">
        <v>466</v>
      </c>
      <c r="O226" s="650" t="s">
        <v>466</v>
      </c>
      <c r="P226" s="659" t="s">
        <v>466</v>
      </c>
      <c r="Q226" s="651" t="s">
        <v>440</v>
      </c>
      <c r="R226" s="867"/>
      <c r="S226" s="867"/>
      <c r="AB226" s="1119"/>
      <c r="AH226" s="1117"/>
    </row>
    <row r="227" spans="2:34" s="1145" customFormat="1" ht="53.25" customHeight="1" outlineLevel="1">
      <c r="B227" s="1138" t="s">
        <v>289</v>
      </c>
      <c r="C227" s="1123"/>
      <c r="D227" s="1123" t="s">
        <v>416</v>
      </c>
      <c r="E227" s="1124" t="s">
        <v>416</v>
      </c>
      <c r="F227" s="1632"/>
      <c r="G227" s="1125" t="s">
        <v>467</v>
      </c>
      <c r="H227" s="1126" t="s">
        <v>467</v>
      </c>
      <c r="I227" s="1127" t="s">
        <v>290</v>
      </c>
      <c r="J227" s="1126" t="s">
        <v>468</v>
      </c>
      <c r="K227" s="1125" t="s">
        <v>469</v>
      </c>
      <c r="L227" s="1128" t="s">
        <v>470</v>
      </c>
      <c r="M227" s="1129" t="s">
        <v>471</v>
      </c>
      <c r="N227" s="1126" t="s">
        <v>469</v>
      </c>
      <c r="O227" s="1129" t="s">
        <v>472</v>
      </c>
      <c r="P227" s="1128" t="s">
        <v>471</v>
      </c>
      <c r="Q227" s="1130" t="s">
        <v>425</v>
      </c>
      <c r="R227" s="1139"/>
      <c r="S227" s="1139"/>
      <c r="T227" s="1140" t="s">
        <v>290</v>
      </c>
      <c r="U227" s="1141" t="s">
        <v>290</v>
      </c>
      <c r="V227" s="1141" t="s">
        <v>290</v>
      </c>
      <c r="W227" s="1141" t="s">
        <v>290</v>
      </c>
      <c r="X227" s="1141" t="s">
        <v>290</v>
      </c>
      <c r="Y227" s="1141" t="s">
        <v>290</v>
      </c>
      <c r="Z227" s="1141" t="s">
        <v>290</v>
      </c>
      <c r="AA227" s="1142" t="s">
        <v>290</v>
      </c>
      <c r="AB227" s="1143" t="s">
        <v>290</v>
      </c>
      <c r="AC227" s="1141" t="s">
        <v>290</v>
      </c>
      <c r="AD227" s="1141" t="s">
        <v>290</v>
      </c>
      <c r="AE227" s="1141" t="s">
        <v>290</v>
      </c>
      <c r="AF227" s="1144" t="s">
        <v>290</v>
      </c>
      <c r="AH227" s="1146"/>
    </row>
    <row r="228" spans="2:34" outlineLevel="1">
      <c r="B228" s="1382" t="s">
        <v>489</v>
      </c>
      <c r="C228" s="647" t="s">
        <v>1394</v>
      </c>
      <c r="D228" s="647">
        <v>41948</v>
      </c>
      <c r="E228" s="647">
        <v>43795</v>
      </c>
      <c r="F228" s="676" t="s">
        <v>1395</v>
      </c>
      <c r="G228" s="620" t="s">
        <v>674</v>
      </c>
      <c r="H228" s="620" t="s">
        <v>674</v>
      </c>
      <c r="I228" s="1420">
        <v>-50</v>
      </c>
      <c r="J228" s="677" t="s">
        <v>1331</v>
      </c>
      <c r="K228" s="685" t="s">
        <v>420</v>
      </c>
      <c r="L228" s="1423">
        <v>7.9249999999999998E-3</v>
      </c>
      <c r="M228" s="1423" t="s">
        <v>1334</v>
      </c>
      <c r="N228" s="1423" t="s">
        <v>1332</v>
      </c>
      <c r="O228" s="1424">
        <v>2.596E-2</v>
      </c>
      <c r="P228" s="681" t="s">
        <v>1333</v>
      </c>
      <c r="Q228" s="627" t="s">
        <v>1129</v>
      </c>
      <c r="R228" s="388"/>
      <c r="S228" s="388"/>
      <c r="T228" s="1406">
        <v>0</v>
      </c>
      <c r="U228" s="1406">
        <v>0</v>
      </c>
      <c r="V228" s="1406">
        <v>0</v>
      </c>
      <c r="W228" s="1406">
        <v>0</v>
      </c>
      <c r="X228" s="1406">
        <v>0.81954349000000004</v>
      </c>
      <c r="Y228" s="1406">
        <v>0.4</v>
      </c>
      <c r="Z228" s="1406">
        <v>0</v>
      </c>
      <c r="AA228" s="1406">
        <v>0</v>
      </c>
      <c r="AB228" s="1406">
        <v>0</v>
      </c>
      <c r="AC228" s="1406">
        <v>0</v>
      </c>
      <c r="AD228" s="1406">
        <v>0</v>
      </c>
      <c r="AE228" s="1406">
        <v>0</v>
      </c>
      <c r="AF228" s="1406">
        <v>0</v>
      </c>
      <c r="AH228" s="1506"/>
    </row>
    <row r="229" spans="2:34" outlineLevel="1">
      <c r="B229" s="1382" t="s">
        <v>490</v>
      </c>
      <c r="C229" s="647" t="s">
        <v>1396</v>
      </c>
      <c r="D229" s="647">
        <v>41305</v>
      </c>
      <c r="E229" s="647">
        <v>43125</v>
      </c>
      <c r="F229" s="676" t="s">
        <v>1397</v>
      </c>
      <c r="G229" s="620" t="s">
        <v>674</v>
      </c>
      <c r="H229" s="620" t="s">
        <v>674</v>
      </c>
      <c r="I229" s="1420">
        <v>-78</v>
      </c>
      <c r="J229" s="677" t="s">
        <v>1331</v>
      </c>
      <c r="K229" s="685" t="s">
        <v>420</v>
      </c>
      <c r="L229" s="1423">
        <v>6.7999999999999996E-3</v>
      </c>
      <c r="M229" s="1423" t="s">
        <v>1334</v>
      </c>
      <c r="N229" s="1423" t="s">
        <v>1332</v>
      </c>
      <c r="O229" s="1424">
        <v>1.8540000000000001E-2</v>
      </c>
      <c r="P229" s="681" t="s">
        <v>1333</v>
      </c>
      <c r="Q229" s="627" t="s">
        <v>1127</v>
      </c>
      <c r="R229" s="388"/>
      <c r="S229" s="388"/>
      <c r="T229" s="1406">
        <v>0</v>
      </c>
      <c r="U229" s="1406">
        <v>0</v>
      </c>
      <c r="V229" s="1406">
        <v>0</v>
      </c>
      <c r="W229" s="1406">
        <v>0</v>
      </c>
      <c r="X229" s="1406">
        <v>0</v>
      </c>
      <c r="Y229" s="1406">
        <v>0</v>
      </c>
      <c r="Z229" s="1406">
        <v>0</v>
      </c>
      <c r="AA229" s="1406">
        <v>0</v>
      </c>
      <c r="AB229" s="1406">
        <v>0</v>
      </c>
      <c r="AC229" s="1406">
        <v>0</v>
      </c>
      <c r="AD229" s="1406">
        <v>0</v>
      </c>
      <c r="AE229" s="1406">
        <v>0</v>
      </c>
      <c r="AF229" s="1406">
        <v>0</v>
      </c>
      <c r="AH229" s="1506"/>
    </row>
    <row r="230" spans="2:34" outlineLevel="1">
      <c r="B230" s="1382" t="s">
        <v>491</v>
      </c>
      <c r="C230" s="647" t="s">
        <v>1398</v>
      </c>
      <c r="D230" s="647">
        <v>41171</v>
      </c>
      <c r="E230" s="647">
        <v>48484</v>
      </c>
      <c r="F230" s="676" t="s">
        <v>1399</v>
      </c>
      <c r="G230" s="620" t="s">
        <v>674</v>
      </c>
      <c r="H230" s="620" t="s">
        <v>674</v>
      </c>
      <c r="I230" s="1420">
        <v>-45.5</v>
      </c>
      <c r="J230" s="677" t="s">
        <v>1331</v>
      </c>
      <c r="K230" s="685" t="s">
        <v>420</v>
      </c>
      <c r="L230" s="1423">
        <v>1.0999999999999999E-2</v>
      </c>
      <c r="M230" s="1423" t="s">
        <v>1334</v>
      </c>
      <c r="N230" s="1423" t="s">
        <v>1332</v>
      </c>
      <c r="O230" s="1424">
        <v>3.8774999999999997E-2</v>
      </c>
      <c r="P230" s="681" t="s">
        <v>1333</v>
      </c>
      <c r="Q230" s="627" t="s">
        <v>475</v>
      </c>
      <c r="R230" s="1367"/>
      <c r="S230" s="1367"/>
      <c r="T230" s="1406">
        <v>0</v>
      </c>
      <c r="U230" s="1406">
        <v>0</v>
      </c>
      <c r="V230" s="1406">
        <v>0</v>
      </c>
      <c r="W230" s="1406">
        <v>0</v>
      </c>
      <c r="X230" s="1406">
        <v>7.2340602900000004</v>
      </c>
      <c r="Y230" s="1406">
        <v>8.3000000000000007</v>
      </c>
      <c r="Z230" s="1406">
        <v>11.6</v>
      </c>
      <c r="AA230" s="1406">
        <v>8.1</v>
      </c>
      <c r="AB230" s="1406">
        <v>6.8974875899999999</v>
      </c>
      <c r="AC230" s="1406">
        <v>5.8060978399999996</v>
      </c>
      <c r="AD230" s="1406">
        <v>4.9083255699999997</v>
      </c>
      <c r="AE230" s="1406">
        <v>4.0995662699999995</v>
      </c>
      <c r="AF230" s="1406">
        <v>3.3720957399999993</v>
      </c>
      <c r="AH230" s="1506"/>
    </row>
    <row r="231" spans="2:34" outlineLevel="1">
      <c r="B231" s="1382" t="s">
        <v>492</v>
      </c>
      <c r="C231" s="647" t="s">
        <v>1400</v>
      </c>
      <c r="D231" s="647">
        <v>41390</v>
      </c>
      <c r="E231" s="647">
        <v>48484</v>
      </c>
      <c r="F231" s="676" t="s">
        <v>1401</v>
      </c>
      <c r="G231" s="620" t="s">
        <v>674</v>
      </c>
      <c r="H231" s="620" t="s">
        <v>674</v>
      </c>
      <c r="I231" s="1420">
        <v>-45.5</v>
      </c>
      <c r="J231" s="677" t="s">
        <v>1331</v>
      </c>
      <c r="K231" s="685" t="s">
        <v>1332</v>
      </c>
      <c r="L231" s="1423">
        <v>3.755E-2</v>
      </c>
      <c r="M231" s="1423" t="s">
        <v>1333</v>
      </c>
      <c r="N231" s="1423" t="s">
        <v>420</v>
      </c>
      <c r="O231" s="1424">
        <v>1.0999999999999999E-2</v>
      </c>
      <c r="P231" s="681" t="s">
        <v>1334</v>
      </c>
      <c r="Q231" s="627" t="s">
        <v>1128</v>
      </c>
      <c r="R231" s="1367"/>
      <c r="S231" s="1367"/>
      <c r="T231" s="1406">
        <v>0</v>
      </c>
      <c r="U231" s="1406">
        <v>0</v>
      </c>
      <c r="V231" s="1406">
        <v>0</v>
      </c>
      <c r="W231" s="1406">
        <v>0</v>
      </c>
      <c r="X231" s="1406">
        <v>-6.5915167800000001</v>
      </c>
      <c r="Y231" s="1406">
        <v>-7.8</v>
      </c>
      <c r="Z231" s="1406">
        <v>0</v>
      </c>
      <c r="AA231" s="1406">
        <v>0</v>
      </c>
      <c r="AB231" s="1406">
        <v>0</v>
      </c>
      <c r="AC231" s="1406">
        <v>0</v>
      </c>
      <c r="AD231" s="1406">
        <v>0</v>
      </c>
      <c r="AE231" s="1406">
        <v>0</v>
      </c>
      <c r="AF231" s="1406">
        <v>0</v>
      </c>
      <c r="AH231" s="1506"/>
    </row>
    <row r="232" spans="2:34" outlineLevel="1">
      <c r="B232" s="1382" t="s">
        <v>493</v>
      </c>
      <c r="C232" s="647" t="s">
        <v>1402</v>
      </c>
      <c r="D232" s="647">
        <v>41505</v>
      </c>
      <c r="E232" s="647">
        <v>48484</v>
      </c>
      <c r="F232" s="676" t="s">
        <v>1403</v>
      </c>
      <c r="G232" s="620" t="s">
        <v>674</v>
      </c>
      <c r="H232" s="620" t="s">
        <v>674</v>
      </c>
      <c r="I232" s="1420">
        <v>-45.5</v>
      </c>
      <c r="J232" s="677" t="s">
        <v>1331</v>
      </c>
      <c r="K232" s="685" t="s">
        <v>420</v>
      </c>
      <c r="L232" s="1423">
        <v>1.0999999999999999E-2</v>
      </c>
      <c r="M232" s="1423" t="s">
        <v>1334</v>
      </c>
      <c r="N232" s="1423" t="s">
        <v>1332</v>
      </c>
      <c r="O232" s="1424">
        <v>4.156E-2</v>
      </c>
      <c r="P232" s="681" t="s">
        <v>1333</v>
      </c>
      <c r="Q232" s="627" t="s">
        <v>1128</v>
      </c>
      <c r="R232" s="1367"/>
      <c r="S232" s="1367"/>
      <c r="T232" s="1406">
        <v>0</v>
      </c>
      <c r="U232" s="1406">
        <v>0</v>
      </c>
      <c r="V232" s="1406">
        <v>0</v>
      </c>
      <c r="W232" s="1406">
        <v>0</v>
      </c>
      <c r="X232" s="1406">
        <v>8.9706556600000003</v>
      </c>
      <c r="Y232" s="1406">
        <v>10.1</v>
      </c>
      <c r="Z232" s="1406">
        <v>0</v>
      </c>
      <c r="AA232" s="1406">
        <v>0</v>
      </c>
      <c r="AB232" s="1406">
        <v>0</v>
      </c>
      <c r="AC232" s="1406">
        <v>0</v>
      </c>
      <c r="AD232" s="1406">
        <v>0</v>
      </c>
      <c r="AE232" s="1406">
        <v>0</v>
      </c>
      <c r="AF232" s="1406">
        <v>0</v>
      </c>
      <c r="AH232" s="1506"/>
    </row>
    <row r="233" spans="2:34" outlineLevel="1">
      <c r="B233" s="1382" t="s">
        <v>494</v>
      </c>
      <c r="C233" s="647" t="s">
        <v>1404</v>
      </c>
      <c r="D233" s="647">
        <v>41305</v>
      </c>
      <c r="E233" s="647">
        <v>49339</v>
      </c>
      <c r="F233" s="676" t="s">
        <v>1405</v>
      </c>
      <c r="G233" s="620" t="s">
        <v>674</v>
      </c>
      <c r="H233" s="620" t="s">
        <v>674</v>
      </c>
      <c r="I233" s="1420">
        <v>-48</v>
      </c>
      <c r="J233" s="677" t="s">
        <v>1331</v>
      </c>
      <c r="K233" s="685" t="s">
        <v>420</v>
      </c>
      <c r="L233" s="1423">
        <v>1.01E-2</v>
      </c>
      <c r="M233" s="1423" t="s">
        <v>1334</v>
      </c>
      <c r="N233" s="1423" t="s">
        <v>1332</v>
      </c>
      <c r="O233" s="1424">
        <v>4.0160000000000001E-2</v>
      </c>
      <c r="P233" s="681" t="s">
        <v>1333</v>
      </c>
      <c r="Q233" s="627" t="s">
        <v>1128</v>
      </c>
      <c r="R233" s="1367"/>
      <c r="S233" s="1367"/>
      <c r="T233" s="1406">
        <v>0</v>
      </c>
      <c r="U233" s="1406">
        <v>0</v>
      </c>
      <c r="V233" s="1406">
        <v>0</v>
      </c>
      <c r="W233" s="1406">
        <v>0</v>
      </c>
      <c r="X233" s="1406">
        <v>10.576783099999998</v>
      </c>
      <c r="Y233" s="1406">
        <v>11.8</v>
      </c>
      <c r="Z233" s="1406">
        <v>16.399999999999999</v>
      </c>
      <c r="AA233" s="1406">
        <v>0</v>
      </c>
      <c r="AB233" s="1406">
        <v>0</v>
      </c>
      <c r="AC233" s="1406">
        <v>0</v>
      </c>
      <c r="AD233" s="1406">
        <v>0</v>
      </c>
      <c r="AE233" s="1406">
        <v>0</v>
      </c>
      <c r="AF233" s="1406">
        <v>0</v>
      </c>
      <c r="AH233" s="1506"/>
    </row>
    <row r="234" spans="2:34" outlineLevel="1">
      <c r="B234" s="1382" t="s">
        <v>495</v>
      </c>
      <c r="C234" s="647" t="s">
        <v>1406</v>
      </c>
      <c r="D234" s="647">
        <v>41389</v>
      </c>
      <c r="E234" s="647">
        <v>49339</v>
      </c>
      <c r="F234" s="676" t="s">
        <v>1407</v>
      </c>
      <c r="G234" s="620" t="s">
        <v>674</v>
      </c>
      <c r="H234" s="620" t="s">
        <v>674</v>
      </c>
      <c r="I234" s="1420">
        <v>-48</v>
      </c>
      <c r="J234" s="677" t="s">
        <v>1331</v>
      </c>
      <c r="K234" s="685" t="s">
        <v>1332</v>
      </c>
      <c r="L234" s="1423">
        <v>3.7999999999999999E-2</v>
      </c>
      <c r="M234" s="1423" t="s">
        <v>1333</v>
      </c>
      <c r="N234" s="1423" t="s">
        <v>420</v>
      </c>
      <c r="O234" s="1424">
        <v>1.01E-2</v>
      </c>
      <c r="P234" s="681" t="s">
        <v>1334</v>
      </c>
      <c r="Q234" s="627" t="s">
        <v>1127</v>
      </c>
      <c r="R234" s="1367"/>
      <c r="S234" s="1367"/>
      <c r="T234" s="1406">
        <v>0</v>
      </c>
      <c r="U234" s="1406">
        <v>0</v>
      </c>
      <c r="V234" s="1406">
        <v>0</v>
      </c>
      <c r="W234" s="1406">
        <v>0</v>
      </c>
      <c r="X234" s="1406">
        <v>-8.4932498499999998</v>
      </c>
      <c r="Y234" s="1406">
        <v>-9.8000000000000007</v>
      </c>
      <c r="Z234" s="1406">
        <v>-14.9</v>
      </c>
      <c r="AA234" s="1406">
        <v>0</v>
      </c>
      <c r="AB234" s="1406">
        <v>0</v>
      </c>
      <c r="AC234" s="1406">
        <v>0</v>
      </c>
      <c r="AD234" s="1406">
        <v>0</v>
      </c>
      <c r="AE234" s="1406">
        <v>0</v>
      </c>
      <c r="AF234" s="1406">
        <v>0</v>
      </c>
      <c r="AH234" s="1506"/>
    </row>
    <row r="235" spans="2:34" outlineLevel="1">
      <c r="B235" s="1382" t="s">
        <v>496</v>
      </c>
      <c r="C235" s="647" t="s">
        <v>1408</v>
      </c>
      <c r="D235" s="647">
        <v>41505</v>
      </c>
      <c r="E235" s="647">
        <v>49339</v>
      </c>
      <c r="F235" s="676" t="s">
        <v>1409</v>
      </c>
      <c r="G235" s="620" t="s">
        <v>674</v>
      </c>
      <c r="H235" s="620" t="s">
        <v>674</v>
      </c>
      <c r="I235" s="1420">
        <v>-48</v>
      </c>
      <c r="J235" s="677" t="s">
        <v>1331</v>
      </c>
      <c r="K235" s="685" t="s">
        <v>420</v>
      </c>
      <c r="L235" s="1423">
        <v>1.01E-2</v>
      </c>
      <c r="M235" s="1423" t="s">
        <v>1334</v>
      </c>
      <c r="N235" s="1423" t="s">
        <v>1332</v>
      </c>
      <c r="O235" s="1424">
        <v>4.1759999999999999E-2</v>
      </c>
      <c r="P235" s="681" t="s">
        <v>1333</v>
      </c>
      <c r="Q235" s="627" t="s">
        <v>1127</v>
      </c>
      <c r="R235" s="1367"/>
      <c r="S235" s="1367"/>
      <c r="T235" s="1406">
        <v>0</v>
      </c>
      <c r="U235" s="1406">
        <v>0</v>
      </c>
      <c r="V235" s="1406">
        <v>0</v>
      </c>
      <c r="W235" s="1406">
        <v>0</v>
      </c>
      <c r="X235" s="1406">
        <v>11.031109819999999</v>
      </c>
      <c r="Y235" s="1406">
        <v>12.3</v>
      </c>
      <c r="Z235" s="1406">
        <v>17.5</v>
      </c>
      <c r="AA235" s="1406">
        <v>0</v>
      </c>
      <c r="AB235" s="1406">
        <v>0</v>
      </c>
      <c r="AC235" s="1406">
        <v>0</v>
      </c>
      <c r="AD235" s="1406">
        <v>0</v>
      </c>
      <c r="AE235" s="1406">
        <v>0</v>
      </c>
      <c r="AF235" s="1406">
        <v>0</v>
      </c>
      <c r="AH235" s="1506"/>
    </row>
    <row r="236" spans="2:34" outlineLevel="1">
      <c r="B236" s="1382" t="s">
        <v>499</v>
      </c>
      <c r="C236" s="647" t="s">
        <v>1410</v>
      </c>
      <c r="D236" s="647">
        <v>37742</v>
      </c>
      <c r="E236" s="647">
        <v>45324</v>
      </c>
      <c r="F236" s="676" t="s">
        <v>1411</v>
      </c>
      <c r="G236" s="620" t="s">
        <v>674</v>
      </c>
      <c r="H236" s="620" t="s">
        <v>674</v>
      </c>
      <c r="I236" s="1420">
        <v>-30</v>
      </c>
      <c r="J236" s="677" t="s">
        <v>1331</v>
      </c>
      <c r="K236" s="685" t="s">
        <v>1332</v>
      </c>
      <c r="L236" s="1423">
        <v>5.8749999999999997E-2</v>
      </c>
      <c r="M236" s="1423" t="s">
        <v>1333</v>
      </c>
      <c r="N236" s="1423" t="s">
        <v>420</v>
      </c>
      <c r="O236" s="1424">
        <v>0.01</v>
      </c>
      <c r="P236" s="681" t="s">
        <v>1334</v>
      </c>
      <c r="Q236" s="627" t="s">
        <v>475</v>
      </c>
      <c r="R236" s="1367"/>
      <c r="S236" s="1367"/>
      <c r="T236" s="1406">
        <v>0</v>
      </c>
      <c r="U236" s="1406">
        <v>0</v>
      </c>
      <c r="V236" s="1406">
        <v>0</v>
      </c>
      <c r="W236" s="1406">
        <v>0</v>
      </c>
      <c r="X236" s="1406">
        <v>-6.0470712400000002</v>
      </c>
      <c r="Y236" s="1406">
        <v>0</v>
      </c>
      <c r="Z236" s="1406">
        <v>0</v>
      </c>
      <c r="AA236" s="1406">
        <v>0</v>
      </c>
      <c r="AB236" s="1406">
        <v>0</v>
      </c>
      <c r="AC236" s="1406">
        <v>0</v>
      </c>
      <c r="AD236" s="1406">
        <v>0</v>
      </c>
      <c r="AE236" s="1406">
        <v>0</v>
      </c>
      <c r="AF236" s="1406">
        <v>0</v>
      </c>
      <c r="AH236" s="1506"/>
    </row>
    <row r="237" spans="2:34" outlineLevel="1">
      <c r="B237" s="1382" t="s">
        <v>1001</v>
      </c>
      <c r="C237" s="647" t="s">
        <v>1412</v>
      </c>
      <c r="D237" s="647">
        <v>37747</v>
      </c>
      <c r="E237" s="647">
        <v>45324</v>
      </c>
      <c r="F237" s="676" t="s">
        <v>1413</v>
      </c>
      <c r="G237" s="620" t="s">
        <v>674</v>
      </c>
      <c r="H237" s="620" t="s">
        <v>674</v>
      </c>
      <c r="I237" s="1420">
        <v>-28</v>
      </c>
      <c r="J237" s="677" t="s">
        <v>1331</v>
      </c>
      <c r="K237" s="685" t="s">
        <v>1332</v>
      </c>
      <c r="L237" s="1423">
        <v>5.8749999999999997E-2</v>
      </c>
      <c r="M237" s="1423" t="s">
        <v>1333</v>
      </c>
      <c r="N237" s="1423" t="s">
        <v>420</v>
      </c>
      <c r="O237" s="1424">
        <v>9.5700000000000004E-3</v>
      </c>
      <c r="P237" s="681" t="s">
        <v>1334</v>
      </c>
      <c r="Q237" s="627" t="s">
        <v>1130</v>
      </c>
      <c r="R237" s="1367"/>
      <c r="S237" s="1367"/>
      <c r="T237" s="1406">
        <v>0</v>
      </c>
      <c r="U237" s="1406">
        <v>0</v>
      </c>
      <c r="V237" s="1406">
        <v>0</v>
      </c>
      <c r="W237" s="1406">
        <v>0</v>
      </c>
      <c r="X237" s="1406">
        <v>-5.7357501399999995</v>
      </c>
      <c r="Y237" s="1406">
        <v>0</v>
      </c>
      <c r="Z237" s="1406">
        <v>0</v>
      </c>
      <c r="AA237" s="1406">
        <v>0</v>
      </c>
      <c r="AB237" s="1406">
        <v>0</v>
      </c>
      <c r="AC237" s="1406">
        <v>0</v>
      </c>
      <c r="AD237" s="1406">
        <v>0</v>
      </c>
      <c r="AE237" s="1406">
        <v>0</v>
      </c>
      <c r="AF237" s="1406">
        <v>0</v>
      </c>
      <c r="AH237" s="1506"/>
    </row>
    <row r="238" spans="2:34" outlineLevel="1">
      <c r="B238" s="1382" t="s">
        <v>1002</v>
      </c>
      <c r="C238" s="647" t="s">
        <v>1295</v>
      </c>
      <c r="D238" s="647">
        <v>37796</v>
      </c>
      <c r="E238" s="647">
        <v>45324</v>
      </c>
      <c r="F238" s="676" t="s">
        <v>1414</v>
      </c>
      <c r="G238" s="620" t="s">
        <v>674</v>
      </c>
      <c r="H238" s="620" t="s">
        <v>674</v>
      </c>
      <c r="I238" s="1420">
        <v>-37</v>
      </c>
      <c r="J238" s="677" t="s">
        <v>1331</v>
      </c>
      <c r="K238" s="685" t="s">
        <v>1332</v>
      </c>
      <c r="L238" s="1423">
        <v>5.8749999999999997E-2</v>
      </c>
      <c r="M238" s="1423" t="s">
        <v>1333</v>
      </c>
      <c r="N238" s="1423" t="s">
        <v>420</v>
      </c>
      <c r="O238" s="1424">
        <v>1.142E-2</v>
      </c>
      <c r="P238" s="681" t="s">
        <v>1334</v>
      </c>
      <c r="Q238" s="627" t="s">
        <v>1136</v>
      </c>
      <c r="R238" s="1367"/>
      <c r="S238" s="1367"/>
      <c r="T238" s="1406">
        <v>0</v>
      </c>
      <c r="U238" s="1406">
        <v>0</v>
      </c>
      <c r="V238" s="1406">
        <v>0</v>
      </c>
      <c r="W238" s="1406">
        <v>0</v>
      </c>
      <c r="X238" s="1406">
        <v>0</v>
      </c>
      <c r="Y238" s="1406">
        <v>0</v>
      </c>
      <c r="Z238" s="1406">
        <v>0</v>
      </c>
      <c r="AA238" s="1406">
        <v>0</v>
      </c>
      <c r="AB238" s="1406">
        <v>0</v>
      </c>
      <c r="AC238" s="1406">
        <v>0</v>
      </c>
      <c r="AD238" s="1406">
        <v>0</v>
      </c>
      <c r="AE238" s="1406">
        <v>0</v>
      </c>
      <c r="AF238" s="1406">
        <v>0</v>
      </c>
      <c r="AH238" s="1506"/>
    </row>
    <row r="239" spans="2:34" outlineLevel="1">
      <c r="B239" s="1382" t="s">
        <v>1003</v>
      </c>
      <c r="C239" s="647" t="s">
        <v>1415</v>
      </c>
      <c r="D239" s="647">
        <v>37798</v>
      </c>
      <c r="E239" s="647">
        <v>45324</v>
      </c>
      <c r="F239" s="676" t="s">
        <v>1416</v>
      </c>
      <c r="G239" s="620" t="s">
        <v>674</v>
      </c>
      <c r="H239" s="620" t="s">
        <v>674</v>
      </c>
      <c r="I239" s="1420">
        <v>-18</v>
      </c>
      <c r="J239" s="677" t="s">
        <v>1331</v>
      </c>
      <c r="K239" s="685" t="s">
        <v>1332</v>
      </c>
      <c r="L239" s="1423">
        <v>5.8749999999999997E-2</v>
      </c>
      <c r="M239" s="1423" t="s">
        <v>1333</v>
      </c>
      <c r="N239" s="1423" t="s">
        <v>420</v>
      </c>
      <c r="O239" s="1424">
        <v>1.137E-2</v>
      </c>
      <c r="P239" s="681" t="s">
        <v>1334</v>
      </c>
      <c r="Q239" s="627" t="s">
        <v>1130</v>
      </c>
      <c r="R239" s="1367"/>
      <c r="S239" s="1367"/>
      <c r="T239" s="1406">
        <v>0</v>
      </c>
      <c r="U239" s="1406">
        <v>0</v>
      </c>
      <c r="V239" s="1406">
        <v>0</v>
      </c>
      <c r="W239" s="1406">
        <v>0</v>
      </c>
      <c r="X239" s="1406">
        <v>-3.5001901800000002</v>
      </c>
      <c r="Y239" s="1406">
        <v>0</v>
      </c>
      <c r="Z239" s="1406">
        <v>0</v>
      </c>
      <c r="AA239" s="1406">
        <v>0</v>
      </c>
      <c r="AB239" s="1406">
        <v>0</v>
      </c>
      <c r="AC239" s="1406">
        <v>0</v>
      </c>
      <c r="AD239" s="1406">
        <v>0</v>
      </c>
      <c r="AE239" s="1406">
        <v>0</v>
      </c>
      <c r="AF239" s="1406">
        <v>0</v>
      </c>
      <c r="AH239" s="1506"/>
    </row>
    <row r="240" spans="2:34" outlineLevel="1">
      <c r="B240" s="1382" t="s">
        <v>1004</v>
      </c>
      <c r="C240" s="647" t="s">
        <v>1417</v>
      </c>
      <c r="D240" s="647">
        <v>37798</v>
      </c>
      <c r="E240" s="647">
        <v>45324</v>
      </c>
      <c r="F240" s="676" t="s">
        <v>1418</v>
      </c>
      <c r="G240" s="620" t="s">
        <v>674</v>
      </c>
      <c r="H240" s="620" t="s">
        <v>674</v>
      </c>
      <c r="I240" s="1420">
        <v>-20</v>
      </c>
      <c r="J240" s="677" t="s">
        <v>1331</v>
      </c>
      <c r="K240" s="685" t="s">
        <v>1332</v>
      </c>
      <c r="L240" s="1423">
        <v>5.8749999999999997E-2</v>
      </c>
      <c r="M240" s="1423" t="s">
        <v>1333</v>
      </c>
      <c r="N240" s="1423" t="s">
        <v>420</v>
      </c>
      <c r="O240" s="1424">
        <v>1.1010000000000001E-2</v>
      </c>
      <c r="P240" s="681" t="s">
        <v>1334</v>
      </c>
      <c r="Q240" s="627" t="s">
        <v>1130</v>
      </c>
      <c r="R240" s="1367"/>
      <c r="S240" s="1367"/>
      <c r="T240" s="1406">
        <v>0</v>
      </c>
      <c r="U240" s="1406">
        <v>0</v>
      </c>
      <c r="V240" s="1406">
        <v>0</v>
      </c>
      <c r="W240" s="1406">
        <v>0</v>
      </c>
      <c r="X240" s="1406">
        <v>-3.9306730399999998</v>
      </c>
      <c r="Y240" s="1406">
        <v>0</v>
      </c>
      <c r="Z240" s="1406">
        <v>0</v>
      </c>
      <c r="AA240" s="1406">
        <v>0</v>
      </c>
      <c r="AB240" s="1406">
        <v>0</v>
      </c>
      <c r="AC240" s="1406">
        <v>0</v>
      </c>
      <c r="AD240" s="1406">
        <v>0</v>
      </c>
      <c r="AE240" s="1406">
        <v>0</v>
      </c>
      <c r="AF240" s="1406">
        <v>0</v>
      </c>
      <c r="AH240" s="1506"/>
    </row>
    <row r="241" spans="2:34" outlineLevel="1">
      <c r="B241" s="1382" t="s">
        <v>1005</v>
      </c>
      <c r="C241" s="647" t="s">
        <v>1419</v>
      </c>
      <c r="D241" s="647">
        <v>37799</v>
      </c>
      <c r="E241" s="647">
        <v>45324</v>
      </c>
      <c r="F241" s="676" t="s">
        <v>1420</v>
      </c>
      <c r="G241" s="620" t="s">
        <v>674</v>
      </c>
      <c r="H241" s="620" t="s">
        <v>674</v>
      </c>
      <c r="I241" s="1420">
        <v>-21</v>
      </c>
      <c r="J241" s="677" t="s">
        <v>1331</v>
      </c>
      <c r="K241" s="685" t="s">
        <v>1332</v>
      </c>
      <c r="L241" s="1423">
        <v>5.8749999999999997E-2</v>
      </c>
      <c r="M241" s="1423" t="s">
        <v>1333</v>
      </c>
      <c r="N241" s="1423" t="s">
        <v>420</v>
      </c>
      <c r="O241" s="1424">
        <v>1.085E-2</v>
      </c>
      <c r="P241" s="681" t="s">
        <v>1334</v>
      </c>
      <c r="Q241" s="627" t="s">
        <v>1134</v>
      </c>
      <c r="R241" s="1367"/>
      <c r="S241" s="1367"/>
      <c r="T241" s="1406">
        <v>0</v>
      </c>
      <c r="U241" s="1406">
        <v>0</v>
      </c>
      <c r="V241" s="1406">
        <v>0</v>
      </c>
      <c r="W241" s="1406">
        <v>0</v>
      </c>
      <c r="X241" s="1406">
        <v>-4.1449066400000003</v>
      </c>
      <c r="Y241" s="1406">
        <v>0</v>
      </c>
      <c r="Z241" s="1406">
        <v>0</v>
      </c>
      <c r="AA241" s="1406">
        <v>0</v>
      </c>
      <c r="AB241" s="1406">
        <v>0</v>
      </c>
      <c r="AC241" s="1406">
        <v>0</v>
      </c>
      <c r="AD241" s="1406">
        <v>0</v>
      </c>
      <c r="AE241" s="1406">
        <v>0</v>
      </c>
      <c r="AF241" s="1406">
        <v>0</v>
      </c>
      <c r="AH241" s="1506"/>
    </row>
    <row r="242" spans="2:34" outlineLevel="1">
      <c r="B242" s="1382" t="s">
        <v>1006</v>
      </c>
      <c r="C242" s="647" t="s">
        <v>1421</v>
      </c>
      <c r="D242" s="647">
        <v>38236</v>
      </c>
      <c r="E242" s="647">
        <v>45324</v>
      </c>
      <c r="F242" s="676" t="s">
        <v>1422</v>
      </c>
      <c r="G242" s="620" t="s">
        <v>674</v>
      </c>
      <c r="H242" s="620" t="s">
        <v>674</v>
      </c>
      <c r="I242" s="1420">
        <v>-30</v>
      </c>
      <c r="J242" s="677" t="s">
        <v>1331</v>
      </c>
      <c r="K242" s="685" t="s">
        <v>1332</v>
      </c>
      <c r="L242" s="1423">
        <v>5.8749999999999997E-2</v>
      </c>
      <c r="M242" s="1423" t="s">
        <v>1333</v>
      </c>
      <c r="N242" s="1423" t="s">
        <v>420</v>
      </c>
      <c r="O242" s="1424">
        <v>5.6899999999999997E-3</v>
      </c>
      <c r="P242" s="681" t="s">
        <v>1334</v>
      </c>
      <c r="Q242" s="627" t="s">
        <v>1134</v>
      </c>
      <c r="R242" s="1367"/>
      <c r="S242" s="1367"/>
      <c r="T242" s="1406">
        <v>0</v>
      </c>
      <c r="U242" s="1406">
        <v>0</v>
      </c>
      <c r="V242" s="1406">
        <v>0</v>
      </c>
      <c r="W242" s="1406">
        <v>0</v>
      </c>
      <c r="X242" s="1406">
        <v>-6.8147887000000011</v>
      </c>
      <c r="Y242" s="1406">
        <v>0</v>
      </c>
      <c r="Z242" s="1406">
        <v>0</v>
      </c>
      <c r="AA242" s="1406">
        <v>0</v>
      </c>
      <c r="AB242" s="1406">
        <v>0</v>
      </c>
      <c r="AC242" s="1406">
        <v>0</v>
      </c>
      <c r="AD242" s="1406">
        <v>0</v>
      </c>
      <c r="AE242" s="1406">
        <v>0</v>
      </c>
      <c r="AF242" s="1406">
        <v>0</v>
      </c>
      <c r="AH242" s="1506"/>
    </row>
    <row r="243" spans="2:34" outlineLevel="1">
      <c r="B243" s="1382" t="s">
        <v>1007</v>
      </c>
      <c r="C243" s="647" t="s">
        <v>1423</v>
      </c>
      <c r="D243" s="647">
        <v>38566</v>
      </c>
      <c r="E243" s="647">
        <v>45324</v>
      </c>
      <c r="F243" s="676" t="s">
        <v>1424</v>
      </c>
      <c r="G243" s="620" t="s">
        <v>674</v>
      </c>
      <c r="H243" s="620" t="s">
        <v>674</v>
      </c>
      <c r="I243" s="1420">
        <v>-20</v>
      </c>
      <c r="J243" s="677" t="s">
        <v>1331</v>
      </c>
      <c r="K243" s="685" t="s">
        <v>1332</v>
      </c>
      <c r="L243" s="1423">
        <v>5.8749999999999997E-2</v>
      </c>
      <c r="M243" s="1423" t="s">
        <v>1333</v>
      </c>
      <c r="N243" s="1423" t="s">
        <v>420</v>
      </c>
      <c r="O243" s="1424">
        <v>1.1724999999999999E-2</v>
      </c>
      <c r="P243" s="681" t="s">
        <v>1334</v>
      </c>
      <c r="Q243" s="627" t="s">
        <v>475</v>
      </c>
      <c r="R243" s="1367"/>
      <c r="S243" s="1367"/>
      <c r="T243" s="1406">
        <v>0</v>
      </c>
      <c r="U243" s="1406">
        <v>0</v>
      </c>
      <c r="V243" s="1406">
        <v>0</v>
      </c>
      <c r="W243" s="1406">
        <v>0</v>
      </c>
      <c r="X243" s="1406">
        <v>-3.8328648599999995</v>
      </c>
      <c r="Y243" s="1406">
        <v>-3.5</v>
      </c>
      <c r="Z243" s="1406">
        <v>-3.3</v>
      </c>
      <c r="AA243" s="1406">
        <v>-2.6</v>
      </c>
      <c r="AB243" s="1406">
        <v>-1.6864804000000002</v>
      </c>
      <c r="AC243" s="1406">
        <v>-0.82208543000000023</v>
      </c>
      <c r="AD243" s="1406">
        <v>0</v>
      </c>
      <c r="AE243" s="1406">
        <v>0</v>
      </c>
      <c r="AF243" s="1406">
        <v>0</v>
      </c>
      <c r="AH243" s="1506"/>
    </row>
    <row r="244" spans="2:34" outlineLevel="1">
      <c r="B244" s="1382" t="s">
        <v>1008</v>
      </c>
      <c r="C244" s="647" t="s">
        <v>1295</v>
      </c>
      <c r="D244" s="647">
        <v>38827</v>
      </c>
      <c r="E244" s="647">
        <v>45324</v>
      </c>
      <c r="F244" s="676" t="s">
        <v>1425</v>
      </c>
      <c r="G244" s="620" t="s">
        <v>674</v>
      </c>
      <c r="H244" s="620" t="s">
        <v>674</v>
      </c>
      <c r="I244" s="1420">
        <v>-20</v>
      </c>
      <c r="J244" s="677" t="s">
        <v>1331</v>
      </c>
      <c r="K244" s="685" t="s">
        <v>1332</v>
      </c>
      <c r="L244" s="1423">
        <v>5.8749999999999997E-2</v>
      </c>
      <c r="M244" s="1423" t="s">
        <v>1333</v>
      </c>
      <c r="N244" s="1423" t="s">
        <v>420</v>
      </c>
      <c r="O244" s="1424">
        <v>1.0919999999999999E-2</v>
      </c>
      <c r="P244" s="681" t="s">
        <v>1334</v>
      </c>
      <c r="Q244" s="627" t="s">
        <v>1136</v>
      </c>
      <c r="R244" s="1367"/>
      <c r="S244" s="1367"/>
      <c r="T244" s="1406">
        <v>0</v>
      </c>
      <c r="U244" s="1406">
        <v>0</v>
      </c>
      <c r="V244" s="1406">
        <v>0</v>
      </c>
      <c r="W244" s="1406">
        <v>0</v>
      </c>
      <c r="X244" s="1406">
        <v>0</v>
      </c>
      <c r="Y244" s="1406">
        <v>0</v>
      </c>
      <c r="Z244" s="1406">
        <v>0</v>
      </c>
      <c r="AA244" s="1406">
        <v>0</v>
      </c>
      <c r="AB244" s="1406">
        <v>0</v>
      </c>
      <c r="AC244" s="1406">
        <v>0</v>
      </c>
      <c r="AD244" s="1406">
        <v>0</v>
      </c>
      <c r="AE244" s="1406">
        <v>0</v>
      </c>
      <c r="AF244" s="1406">
        <v>0</v>
      </c>
      <c r="AH244" s="1506"/>
    </row>
    <row r="245" spans="2:34" outlineLevel="1">
      <c r="B245" s="1382" t="s">
        <v>1009</v>
      </c>
      <c r="C245" s="647" t="s">
        <v>1426</v>
      </c>
      <c r="D245" s="647">
        <v>39070</v>
      </c>
      <c r="E245" s="647">
        <v>45324</v>
      </c>
      <c r="F245" s="676" t="s">
        <v>1427</v>
      </c>
      <c r="G245" s="620" t="s">
        <v>674</v>
      </c>
      <c r="H245" s="620" t="s">
        <v>674</v>
      </c>
      <c r="I245" s="1420">
        <v>-22</v>
      </c>
      <c r="J245" s="677" t="s">
        <v>1331</v>
      </c>
      <c r="K245" s="685" t="s">
        <v>1332</v>
      </c>
      <c r="L245" s="1423">
        <v>5.8749999999999997E-2</v>
      </c>
      <c r="M245" s="1423" t="s">
        <v>1333</v>
      </c>
      <c r="N245" s="1423" t="s">
        <v>420</v>
      </c>
      <c r="O245" s="1424">
        <v>9.7599999999999996E-3</v>
      </c>
      <c r="P245" s="681" t="s">
        <v>1334</v>
      </c>
      <c r="Q245" s="627" t="s">
        <v>1134</v>
      </c>
      <c r="R245" s="1367"/>
      <c r="S245" s="1367"/>
      <c r="T245" s="1406">
        <v>0</v>
      </c>
      <c r="U245" s="1406">
        <v>0</v>
      </c>
      <c r="V245" s="1406">
        <v>0</v>
      </c>
      <c r="W245" s="1406">
        <v>0</v>
      </c>
      <c r="X245" s="1406">
        <v>-4.4806938299999999</v>
      </c>
      <c r="Y245" s="1406">
        <v>0</v>
      </c>
      <c r="Z245" s="1406">
        <v>0</v>
      </c>
      <c r="AA245" s="1406">
        <v>0</v>
      </c>
      <c r="AB245" s="1406">
        <v>0</v>
      </c>
      <c r="AC245" s="1406">
        <v>0</v>
      </c>
      <c r="AD245" s="1406">
        <v>0</v>
      </c>
      <c r="AE245" s="1406">
        <v>0</v>
      </c>
      <c r="AF245" s="1406">
        <v>0</v>
      </c>
      <c r="AH245" s="1506"/>
    </row>
    <row r="246" spans="2:34" outlineLevel="1">
      <c r="B246" s="1382" t="s">
        <v>1010</v>
      </c>
      <c r="C246" s="647" t="s">
        <v>1295</v>
      </c>
      <c r="D246" s="647">
        <v>39087</v>
      </c>
      <c r="E246" s="647">
        <v>45324</v>
      </c>
      <c r="F246" s="676" t="s">
        <v>1428</v>
      </c>
      <c r="G246" s="620" t="s">
        <v>674</v>
      </c>
      <c r="H246" s="620" t="s">
        <v>674</v>
      </c>
      <c r="I246" s="1420">
        <v>-22</v>
      </c>
      <c r="J246" s="677" t="s">
        <v>1331</v>
      </c>
      <c r="K246" s="685" t="s">
        <v>1332</v>
      </c>
      <c r="L246" s="1423">
        <v>5.8749999999999997E-2</v>
      </c>
      <c r="M246" s="1423" t="s">
        <v>1333</v>
      </c>
      <c r="N246" s="1423" t="s">
        <v>420</v>
      </c>
      <c r="O246" s="1424">
        <v>9.1400000000000006E-3</v>
      </c>
      <c r="P246" s="681" t="s">
        <v>1334</v>
      </c>
      <c r="Q246" s="627" t="s">
        <v>1136</v>
      </c>
      <c r="R246" s="1367"/>
      <c r="S246" s="1367"/>
      <c r="T246" s="1406">
        <v>0</v>
      </c>
      <c r="U246" s="1406">
        <v>0</v>
      </c>
      <c r="V246" s="1406">
        <v>0</v>
      </c>
      <c r="W246" s="1406">
        <v>0</v>
      </c>
      <c r="X246" s="1406">
        <v>0</v>
      </c>
      <c r="Y246" s="1406">
        <v>0</v>
      </c>
      <c r="Z246" s="1406">
        <v>0</v>
      </c>
      <c r="AA246" s="1406">
        <v>0</v>
      </c>
      <c r="AB246" s="1406">
        <v>0</v>
      </c>
      <c r="AC246" s="1406">
        <v>0</v>
      </c>
      <c r="AD246" s="1406">
        <v>0</v>
      </c>
      <c r="AE246" s="1406">
        <v>0</v>
      </c>
      <c r="AF246" s="1406">
        <v>0</v>
      </c>
      <c r="AH246" s="1506"/>
    </row>
    <row r="247" spans="2:34" outlineLevel="1">
      <c r="B247" s="1382" t="s">
        <v>1011</v>
      </c>
      <c r="C247" s="647" t="s">
        <v>1429</v>
      </c>
      <c r="D247" s="647">
        <v>39349</v>
      </c>
      <c r="E247" s="647">
        <v>45324</v>
      </c>
      <c r="F247" s="676" t="s">
        <v>1430</v>
      </c>
      <c r="G247" s="620" t="s">
        <v>674</v>
      </c>
      <c r="H247" s="620" t="s">
        <v>674</v>
      </c>
      <c r="I247" s="1420">
        <v>-23</v>
      </c>
      <c r="J247" s="677" t="s">
        <v>1431</v>
      </c>
      <c r="K247" s="685" t="s">
        <v>420</v>
      </c>
      <c r="L247" s="1423">
        <v>3.3E-3</v>
      </c>
      <c r="M247" s="1423" t="s">
        <v>1334</v>
      </c>
      <c r="N247" s="1423" t="s">
        <v>1332</v>
      </c>
      <c r="O247" s="1424">
        <v>5.8749999999999997E-2</v>
      </c>
      <c r="P247" s="681" t="s">
        <v>1333</v>
      </c>
      <c r="Q247" s="627" t="s">
        <v>475</v>
      </c>
      <c r="R247" s="1367"/>
      <c r="S247" s="1367"/>
      <c r="T247" s="1406">
        <v>0</v>
      </c>
      <c r="U247" s="1406">
        <v>0</v>
      </c>
      <c r="V247" s="1406">
        <v>0</v>
      </c>
      <c r="W247" s="1406">
        <v>0</v>
      </c>
      <c r="X247" s="1406">
        <v>5.5227925600000001</v>
      </c>
      <c r="Y247" s="1406">
        <v>0</v>
      </c>
      <c r="Z247" s="1406">
        <v>0</v>
      </c>
      <c r="AA247" s="1406">
        <v>0</v>
      </c>
      <c r="AB247" s="1406">
        <v>0</v>
      </c>
      <c r="AC247" s="1406">
        <v>0</v>
      </c>
      <c r="AD247" s="1406">
        <v>0</v>
      </c>
      <c r="AE247" s="1406">
        <v>0</v>
      </c>
      <c r="AF247" s="1406">
        <v>0</v>
      </c>
      <c r="AH247" s="1506"/>
    </row>
    <row r="248" spans="2:34" outlineLevel="1">
      <c r="B248" s="1382" t="s">
        <v>1012</v>
      </c>
      <c r="C248" s="647" t="s">
        <v>1432</v>
      </c>
      <c r="D248" s="647">
        <v>39940</v>
      </c>
      <c r="E248" s="647">
        <v>45324</v>
      </c>
      <c r="F248" s="676" t="s">
        <v>1433</v>
      </c>
      <c r="G248" s="620" t="s">
        <v>674</v>
      </c>
      <c r="H248" s="620" t="s">
        <v>674</v>
      </c>
      <c r="I248" s="1420">
        <v>-38</v>
      </c>
      <c r="J248" s="677" t="s">
        <v>1431</v>
      </c>
      <c r="K248" s="685" t="s">
        <v>420</v>
      </c>
      <c r="L248" s="1423">
        <v>1.5824999999999999E-2</v>
      </c>
      <c r="M248" s="1423" t="s">
        <v>1334</v>
      </c>
      <c r="N248" s="1423" t="s">
        <v>1332</v>
      </c>
      <c r="O248" s="1424">
        <v>5.8749999999999997E-2</v>
      </c>
      <c r="P248" s="681" t="s">
        <v>1333</v>
      </c>
      <c r="Q248" s="627" t="s">
        <v>1134</v>
      </c>
      <c r="R248" s="1367"/>
      <c r="S248" s="1367"/>
      <c r="T248" s="1406">
        <v>0</v>
      </c>
      <c r="U248" s="1406">
        <v>0</v>
      </c>
      <c r="V248" s="1406">
        <v>0</v>
      </c>
      <c r="W248" s="1406">
        <v>0</v>
      </c>
      <c r="X248" s="1406">
        <v>6.4091254500000003</v>
      </c>
      <c r="Y248" s="1406">
        <v>0</v>
      </c>
      <c r="Z248" s="1406">
        <v>0</v>
      </c>
      <c r="AA248" s="1406">
        <v>0</v>
      </c>
      <c r="AB248" s="1406">
        <v>0</v>
      </c>
      <c r="AC248" s="1406">
        <v>0</v>
      </c>
      <c r="AD248" s="1406">
        <v>0</v>
      </c>
      <c r="AE248" s="1406">
        <v>0</v>
      </c>
      <c r="AF248" s="1406">
        <v>0</v>
      </c>
      <c r="AH248" s="1506"/>
    </row>
    <row r="249" spans="2:34" outlineLevel="1">
      <c r="B249" s="1382" t="s">
        <v>1013</v>
      </c>
      <c r="C249" s="647" t="s">
        <v>1434</v>
      </c>
      <c r="D249" s="647">
        <v>40309</v>
      </c>
      <c r="E249" s="647">
        <v>45324</v>
      </c>
      <c r="F249" s="676" t="s">
        <v>1435</v>
      </c>
      <c r="G249" s="620" t="s">
        <v>674</v>
      </c>
      <c r="H249" s="620" t="s">
        <v>674</v>
      </c>
      <c r="I249" s="1420">
        <v>-75</v>
      </c>
      <c r="J249" s="677" t="s">
        <v>1331</v>
      </c>
      <c r="K249" s="685" t="s">
        <v>1332</v>
      </c>
      <c r="L249" s="1423">
        <v>5.8749999999999997E-2</v>
      </c>
      <c r="M249" s="1423" t="s">
        <v>1333</v>
      </c>
      <c r="N249" s="1423" t="s">
        <v>420</v>
      </c>
      <c r="O249" s="1424">
        <v>1.7235E-2</v>
      </c>
      <c r="P249" s="681" t="s">
        <v>1334</v>
      </c>
      <c r="Q249" s="627" t="s">
        <v>1137</v>
      </c>
      <c r="R249" s="1367"/>
      <c r="S249" s="1367"/>
      <c r="T249" s="1406">
        <v>0</v>
      </c>
      <c r="U249" s="1406">
        <v>0</v>
      </c>
      <c r="V249" s="1406">
        <v>0</v>
      </c>
      <c r="W249" s="1406">
        <v>0</v>
      </c>
      <c r="X249" s="1406">
        <v>-11.887369359999999</v>
      </c>
      <c r="Y249" s="1406">
        <v>-11.1</v>
      </c>
      <c r="Z249" s="1406">
        <v>-10.6</v>
      </c>
      <c r="AA249" s="1406">
        <v>-8.4</v>
      </c>
      <c r="AB249" s="1406">
        <v>-5.3864192800000001</v>
      </c>
      <c r="AC249" s="1406">
        <v>-2.5581881100000001</v>
      </c>
      <c r="AD249" s="1406">
        <v>0</v>
      </c>
      <c r="AE249" s="1406">
        <v>0</v>
      </c>
      <c r="AF249" s="1406">
        <v>0</v>
      </c>
      <c r="AH249" s="1506"/>
    </row>
    <row r="250" spans="2:34" outlineLevel="1">
      <c r="B250" s="1382" t="s">
        <v>1014</v>
      </c>
      <c r="C250" s="647" t="s">
        <v>1436</v>
      </c>
      <c r="D250" s="647">
        <v>40401</v>
      </c>
      <c r="E250" s="647">
        <v>45324</v>
      </c>
      <c r="F250" s="676" t="s">
        <v>1437</v>
      </c>
      <c r="G250" s="620" t="s">
        <v>674</v>
      </c>
      <c r="H250" s="620" t="s">
        <v>674</v>
      </c>
      <c r="I250" s="1420">
        <v>-149.5</v>
      </c>
      <c r="J250" s="677" t="s">
        <v>1431</v>
      </c>
      <c r="K250" s="685" t="s">
        <v>420</v>
      </c>
      <c r="L250" s="1423">
        <v>1.7575E-2</v>
      </c>
      <c r="M250" s="1423" t="s">
        <v>1334</v>
      </c>
      <c r="N250" s="1423" t="s">
        <v>1332</v>
      </c>
      <c r="O250" s="1424">
        <v>5.8749999999999997E-2</v>
      </c>
      <c r="P250" s="681" t="s">
        <v>1333</v>
      </c>
      <c r="Q250" s="627" t="s">
        <v>1133</v>
      </c>
      <c r="R250" s="1367"/>
      <c r="S250" s="1367"/>
      <c r="T250" s="1406">
        <v>0</v>
      </c>
      <c r="U250" s="1406">
        <v>0</v>
      </c>
      <c r="V250" s="1406">
        <v>0</v>
      </c>
      <c r="W250" s="1406">
        <v>0</v>
      </c>
      <c r="X250" s="1406">
        <v>23.714782549999999</v>
      </c>
      <c r="Y250" s="1406">
        <v>22.2</v>
      </c>
      <c r="Z250" s="1406">
        <v>5.7</v>
      </c>
      <c r="AA250" s="1406">
        <v>4.5</v>
      </c>
      <c r="AB250" s="1406">
        <v>2.9063196900000001</v>
      </c>
      <c r="AC250" s="1406">
        <v>1.4115297300000003</v>
      </c>
      <c r="AD250" s="1406">
        <v>0</v>
      </c>
      <c r="AE250" s="1406">
        <v>0</v>
      </c>
      <c r="AF250" s="1406">
        <v>0</v>
      </c>
      <c r="AH250" s="1506"/>
    </row>
    <row r="251" spans="2:34" outlineLevel="1">
      <c r="B251" s="1382" t="s">
        <v>1015</v>
      </c>
      <c r="C251" s="647" t="s">
        <v>1438</v>
      </c>
      <c r="D251" s="647">
        <v>40504</v>
      </c>
      <c r="E251" s="647">
        <v>45324</v>
      </c>
      <c r="F251" s="676" t="s">
        <v>1439</v>
      </c>
      <c r="G251" s="620" t="s">
        <v>674</v>
      </c>
      <c r="H251" s="620" t="s">
        <v>674</v>
      </c>
      <c r="I251" s="1420">
        <v>-28</v>
      </c>
      <c r="J251" s="677" t="s">
        <v>1331</v>
      </c>
      <c r="K251" s="685" t="s">
        <v>1332</v>
      </c>
      <c r="L251" s="1423">
        <v>5.8749999999999997E-2</v>
      </c>
      <c r="M251" s="1423" t="s">
        <v>1333</v>
      </c>
      <c r="N251" s="1423" t="s">
        <v>420</v>
      </c>
      <c r="O251" s="1424">
        <v>2.4400000000000002E-2</v>
      </c>
      <c r="P251" s="681" t="s">
        <v>1334</v>
      </c>
      <c r="Q251" s="627" t="s">
        <v>475</v>
      </c>
      <c r="R251" s="1367"/>
      <c r="S251" s="1367"/>
      <c r="T251" s="1406">
        <v>0</v>
      </c>
      <c r="U251" s="1406">
        <v>0</v>
      </c>
      <c r="V251" s="1406">
        <v>0</v>
      </c>
      <c r="W251" s="1406">
        <v>0</v>
      </c>
      <c r="X251" s="1406">
        <v>-3.3238858000000002</v>
      </c>
      <c r="Y251" s="1406">
        <v>-3.2</v>
      </c>
      <c r="Z251" s="1406">
        <v>-3.2</v>
      </c>
      <c r="AA251" s="1406">
        <v>-2.5</v>
      </c>
      <c r="AB251" s="1406">
        <v>-1.57500022</v>
      </c>
      <c r="AC251" s="1406">
        <v>-0.71974724999999995</v>
      </c>
      <c r="AD251" s="1406">
        <v>0</v>
      </c>
      <c r="AE251" s="1406">
        <v>0</v>
      </c>
      <c r="AF251" s="1406">
        <v>0</v>
      </c>
      <c r="AH251" s="1506"/>
    </row>
    <row r="252" spans="2:34" outlineLevel="1">
      <c r="B252" s="1382" t="s">
        <v>1016</v>
      </c>
      <c r="C252" s="647" t="s">
        <v>1440</v>
      </c>
      <c r="D252" s="647">
        <v>41149</v>
      </c>
      <c r="E252" s="647">
        <v>45324</v>
      </c>
      <c r="F252" s="676" t="s">
        <v>1441</v>
      </c>
      <c r="G252" s="620" t="s">
        <v>674</v>
      </c>
      <c r="H252" s="620" t="s">
        <v>674</v>
      </c>
      <c r="I252" s="1420">
        <v>-30</v>
      </c>
      <c r="J252" s="677" t="s">
        <v>1431</v>
      </c>
      <c r="K252" s="685" t="s">
        <v>420</v>
      </c>
      <c r="L252" s="1423">
        <v>3.56E-2</v>
      </c>
      <c r="M252" s="1423" t="s">
        <v>1334</v>
      </c>
      <c r="N252" s="1423" t="s">
        <v>1332</v>
      </c>
      <c r="O252" s="1424">
        <v>5.8749999999999997E-2</v>
      </c>
      <c r="P252" s="681" t="s">
        <v>1333</v>
      </c>
      <c r="Q252" s="627" t="s">
        <v>1133</v>
      </c>
      <c r="R252" s="1367"/>
      <c r="S252" s="1367"/>
      <c r="T252" s="1406">
        <v>0</v>
      </c>
      <c r="U252" s="1406">
        <v>0</v>
      </c>
      <c r="V252" s="1406">
        <v>0</v>
      </c>
      <c r="W252" s="1406">
        <v>0</v>
      </c>
      <c r="X252" s="1406">
        <v>1.6365259399999998</v>
      </c>
      <c r="Y252" s="1406">
        <v>0</v>
      </c>
      <c r="Z252" s="1406">
        <v>0</v>
      </c>
      <c r="AA252" s="1406">
        <v>0</v>
      </c>
      <c r="AB252" s="1406">
        <v>0</v>
      </c>
      <c r="AC252" s="1406">
        <v>0</v>
      </c>
      <c r="AD252" s="1406">
        <v>0</v>
      </c>
      <c r="AE252" s="1406">
        <v>0</v>
      </c>
      <c r="AF252" s="1406">
        <v>0</v>
      </c>
      <c r="AH252" s="1506"/>
    </row>
    <row r="253" spans="2:34" outlineLevel="1">
      <c r="B253" s="1382" t="s">
        <v>1017</v>
      </c>
      <c r="C253" s="647" t="s">
        <v>1442</v>
      </c>
      <c r="D253" s="647">
        <v>41717</v>
      </c>
      <c r="E253" s="647">
        <v>45324</v>
      </c>
      <c r="F253" s="676" t="s">
        <v>1443</v>
      </c>
      <c r="G253" s="620" t="s">
        <v>674</v>
      </c>
      <c r="H253" s="620" t="s">
        <v>674</v>
      </c>
      <c r="I253" s="1420">
        <v>-28</v>
      </c>
      <c r="J253" s="677" t="s">
        <v>1331</v>
      </c>
      <c r="K253" s="685" t="s">
        <v>1332</v>
      </c>
      <c r="L253" s="1423">
        <v>5.8749999999999997E-2</v>
      </c>
      <c r="M253" s="1423" t="s">
        <v>1333</v>
      </c>
      <c r="N253" s="1423" t="s">
        <v>420</v>
      </c>
      <c r="O253" s="1424">
        <v>1.0812499999999999E-2</v>
      </c>
      <c r="P253" s="681" t="s">
        <v>1334</v>
      </c>
      <c r="Q253" s="627" t="s">
        <v>1133</v>
      </c>
      <c r="R253" s="1367"/>
      <c r="S253" s="1367"/>
      <c r="T253" s="1406">
        <v>0</v>
      </c>
      <c r="U253" s="1406">
        <v>0</v>
      </c>
      <c r="V253" s="1406">
        <v>0</v>
      </c>
      <c r="W253" s="1406">
        <v>0</v>
      </c>
      <c r="X253" s="1406">
        <v>-5.5348725100000005</v>
      </c>
      <c r="Y253" s="1406">
        <v>0</v>
      </c>
      <c r="Z253" s="1406">
        <v>0</v>
      </c>
      <c r="AA253" s="1406">
        <v>0</v>
      </c>
      <c r="AB253" s="1406">
        <v>0</v>
      </c>
      <c r="AC253" s="1406">
        <v>0</v>
      </c>
      <c r="AD253" s="1406">
        <v>0</v>
      </c>
      <c r="AE253" s="1406">
        <v>0</v>
      </c>
      <c r="AF253" s="1406">
        <v>0</v>
      </c>
      <c r="AH253" s="1506"/>
    </row>
    <row r="254" spans="2:34" outlineLevel="1">
      <c r="B254" s="1382" t="s">
        <v>1018</v>
      </c>
      <c r="C254" s="647" t="s">
        <v>1444</v>
      </c>
      <c r="D254" s="647">
        <v>41975</v>
      </c>
      <c r="E254" s="647">
        <v>45324</v>
      </c>
      <c r="F254" s="676" t="s">
        <v>1445</v>
      </c>
      <c r="G254" s="620" t="s">
        <v>674</v>
      </c>
      <c r="H254" s="620" t="s">
        <v>674</v>
      </c>
      <c r="I254" s="1420">
        <v>-35.5</v>
      </c>
      <c r="J254" s="677" t="s">
        <v>1431</v>
      </c>
      <c r="K254" s="685" t="s">
        <v>420</v>
      </c>
      <c r="L254" s="1423">
        <v>3.8875E-2</v>
      </c>
      <c r="M254" s="1423" t="s">
        <v>1334</v>
      </c>
      <c r="N254" s="1423" t="s">
        <v>1332</v>
      </c>
      <c r="O254" s="1424">
        <v>5.8749999999999997E-2</v>
      </c>
      <c r="P254" s="681" t="s">
        <v>1333</v>
      </c>
      <c r="Q254" s="627" t="s">
        <v>1133</v>
      </c>
      <c r="R254" s="1367"/>
      <c r="S254" s="1367"/>
      <c r="T254" s="1406">
        <v>0</v>
      </c>
      <c r="U254" s="1406">
        <v>0</v>
      </c>
      <c r="V254" s="1406">
        <v>0</v>
      </c>
      <c r="W254" s="1406">
        <v>0</v>
      </c>
      <c r="X254" s="1406">
        <v>1.2652554399999998</v>
      </c>
      <c r="Y254" s="1406">
        <v>0</v>
      </c>
      <c r="Z254" s="1406">
        <v>0</v>
      </c>
      <c r="AA254" s="1406">
        <v>0</v>
      </c>
      <c r="AB254" s="1406">
        <v>0</v>
      </c>
      <c r="AC254" s="1406">
        <v>0</v>
      </c>
      <c r="AD254" s="1406">
        <v>0</v>
      </c>
      <c r="AE254" s="1406">
        <v>0</v>
      </c>
      <c r="AF254" s="1406">
        <v>0</v>
      </c>
      <c r="AH254" s="1506"/>
    </row>
    <row r="255" spans="2:34" outlineLevel="1">
      <c r="B255" s="1382" t="s">
        <v>1019</v>
      </c>
      <c r="C255" s="647" t="s">
        <v>1446</v>
      </c>
      <c r="D255" s="647">
        <v>42055</v>
      </c>
      <c r="E255" s="647">
        <v>45324</v>
      </c>
      <c r="F255" s="676" t="s">
        <v>1447</v>
      </c>
      <c r="G255" s="620" t="s">
        <v>674</v>
      </c>
      <c r="H255" s="620" t="s">
        <v>674</v>
      </c>
      <c r="I255" s="1420">
        <v>-80</v>
      </c>
      <c r="J255" s="677" t="s">
        <v>1431</v>
      </c>
      <c r="K255" s="685" t="s">
        <v>420</v>
      </c>
      <c r="L255" s="1423">
        <v>4.0079999999999998E-2</v>
      </c>
      <c r="M255" s="1423" t="s">
        <v>1334</v>
      </c>
      <c r="N255" s="1423" t="s">
        <v>1332</v>
      </c>
      <c r="O255" s="1424">
        <v>5.8749999999999997E-2</v>
      </c>
      <c r="P255" s="681" t="s">
        <v>1333</v>
      </c>
      <c r="Q255" s="627" t="s">
        <v>1130</v>
      </c>
      <c r="R255" s="1367"/>
      <c r="S255" s="1367"/>
      <c r="T255" s="1406">
        <v>0</v>
      </c>
      <c r="U255" s="1406">
        <v>0</v>
      </c>
      <c r="V255" s="1406">
        <v>0</v>
      </c>
      <c r="W255" s="1406">
        <v>0</v>
      </c>
      <c r="X255" s="1406">
        <v>2.2946657800000003</v>
      </c>
      <c r="Y255" s="1406">
        <v>0</v>
      </c>
      <c r="Z255" s="1406">
        <v>0</v>
      </c>
      <c r="AA255" s="1406">
        <v>0</v>
      </c>
      <c r="AB255" s="1406">
        <v>0</v>
      </c>
      <c r="AC255" s="1406">
        <v>0</v>
      </c>
      <c r="AD255" s="1406">
        <v>0</v>
      </c>
      <c r="AE255" s="1406">
        <v>0</v>
      </c>
      <c r="AF255" s="1406">
        <v>0</v>
      </c>
      <c r="AH255" s="1506"/>
    </row>
    <row r="256" spans="2:34" outlineLevel="1">
      <c r="B256" s="1382" t="s">
        <v>1020</v>
      </c>
      <c r="C256" s="647" t="s">
        <v>1448</v>
      </c>
      <c r="D256" s="647">
        <v>42354</v>
      </c>
      <c r="E256" s="647">
        <v>45324</v>
      </c>
      <c r="F256" s="676" t="s">
        <v>1449</v>
      </c>
      <c r="G256" s="620" t="s">
        <v>674</v>
      </c>
      <c r="H256" s="620" t="s">
        <v>674</v>
      </c>
      <c r="I256" s="1420">
        <v>-37</v>
      </c>
      <c r="J256" s="677" t="s">
        <v>1331</v>
      </c>
      <c r="K256" s="685" t="s">
        <v>1332</v>
      </c>
      <c r="L256" s="1423">
        <v>5.8749999999999997E-2</v>
      </c>
      <c r="M256" s="1423" t="s">
        <v>1333</v>
      </c>
      <c r="N256" s="1423" t="s">
        <v>420</v>
      </c>
      <c r="O256" s="1424">
        <v>1.142E-2</v>
      </c>
      <c r="P256" s="681" t="s">
        <v>1334</v>
      </c>
      <c r="Q256" s="627" t="s">
        <v>1134</v>
      </c>
      <c r="R256" s="1367"/>
      <c r="S256" s="1367"/>
      <c r="T256" s="1406">
        <v>0</v>
      </c>
      <c r="U256" s="1406">
        <v>0</v>
      </c>
      <c r="V256" s="1406">
        <v>0</v>
      </c>
      <c r="W256" s="1406">
        <v>0</v>
      </c>
      <c r="X256" s="1406">
        <v>-7.1812009200000002</v>
      </c>
      <c r="Y256" s="1406">
        <v>0</v>
      </c>
      <c r="Z256" s="1406">
        <v>0</v>
      </c>
      <c r="AA256" s="1406">
        <v>0</v>
      </c>
      <c r="AB256" s="1406">
        <v>0</v>
      </c>
      <c r="AC256" s="1406">
        <v>0</v>
      </c>
      <c r="AD256" s="1406">
        <v>0</v>
      </c>
      <c r="AE256" s="1406">
        <v>0</v>
      </c>
      <c r="AF256" s="1406">
        <v>0</v>
      </c>
      <c r="AH256" s="1506"/>
    </row>
    <row r="257" spans="2:34" outlineLevel="1">
      <c r="B257" s="1382" t="s">
        <v>1021</v>
      </c>
      <c r="C257" s="647" t="s">
        <v>1450</v>
      </c>
      <c r="D257" s="647">
        <v>42354</v>
      </c>
      <c r="E257" s="647">
        <v>45324</v>
      </c>
      <c r="F257" s="676" t="s">
        <v>1451</v>
      </c>
      <c r="G257" s="620" t="s">
        <v>674</v>
      </c>
      <c r="H257" s="620" t="s">
        <v>674</v>
      </c>
      <c r="I257" s="1420">
        <v>-20</v>
      </c>
      <c r="J257" s="677" t="s">
        <v>1331</v>
      </c>
      <c r="K257" s="685" t="s">
        <v>1332</v>
      </c>
      <c r="L257" s="1423">
        <v>5.8749999999999997E-2</v>
      </c>
      <c r="M257" s="1423" t="s">
        <v>1333</v>
      </c>
      <c r="N257" s="1423" t="s">
        <v>420</v>
      </c>
      <c r="O257" s="1424">
        <v>1.0919999999999999E-2</v>
      </c>
      <c r="P257" s="681" t="s">
        <v>1334</v>
      </c>
      <c r="Q257" s="627" t="s">
        <v>1134</v>
      </c>
      <c r="R257" s="1367"/>
      <c r="S257" s="1367"/>
      <c r="T257" s="1406">
        <v>0</v>
      </c>
      <c r="U257" s="1406">
        <v>0</v>
      </c>
      <c r="V257" s="1406">
        <v>0</v>
      </c>
      <c r="W257" s="1406">
        <v>0</v>
      </c>
      <c r="X257" s="1406">
        <v>-3.9394494600000001</v>
      </c>
      <c r="Y257" s="1406">
        <v>-1.7</v>
      </c>
      <c r="Z257" s="1406">
        <v>0</v>
      </c>
      <c r="AA257" s="1406">
        <v>0</v>
      </c>
      <c r="AB257" s="1406">
        <v>0</v>
      </c>
      <c r="AC257" s="1406">
        <v>0</v>
      </c>
      <c r="AD257" s="1406">
        <v>0</v>
      </c>
      <c r="AE257" s="1406">
        <v>0</v>
      </c>
      <c r="AF257" s="1406">
        <v>0</v>
      </c>
      <c r="AH257" s="1506"/>
    </row>
    <row r="258" spans="2:34" outlineLevel="1">
      <c r="B258" s="1382" t="s">
        <v>1022</v>
      </c>
      <c r="C258" s="647" t="s">
        <v>1452</v>
      </c>
      <c r="D258" s="647">
        <v>42354</v>
      </c>
      <c r="E258" s="647">
        <v>45324</v>
      </c>
      <c r="F258" s="676" t="s">
        <v>1453</v>
      </c>
      <c r="G258" s="620" t="s">
        <v>674</v>
      </c>
      <c r="H258" s="620" t="s">
        <v>674</v>
      </c>
      <c r="I258" s="1420">
        <v>-22</v>
      </c>
      <c r="J258" s="677" t="s">
        <v>1331</v>
      </c>
      <c r="K258" s="685" t="s">
        <v>1332</v>
      </c>
      <c r="L258" s="1423">
        <v>5.8749999999999997E-2</v>
      </c>
      <c r="M258" s="1423" t="s">
        <v>1333</v>
      </c>
      <c r="N258" s="1423" t="s">
        <v>420</v>
      </c>
      <c r="O258" s="1424">
        <v>9.1400000000000006E-3</v>
      </c>
      <c r="P258" s="681" t="s">
        <v>1334</v>
      </c>
      <c r="Q258" s="627" t="s">
        <v>1134</v>
      </c>
      <c r="R258" s="1367"/>
      <c r="S258" s="1367"/>
      <c r="T258" s="1406">
        <v>0</v>
      </c>
      <c r="U258" s="1406">
        <v>0</v>
      </c>
      <c r="V258" s="1406">
        <v>0</v>
      </c>
      <c r="W258" s="1406">
        <v>0</v>
      </c>
      <c r="X258" s="1406">
        <v>-4.5594228600000006</v>
      </c>
      <c r="Y258" s="1406">
        <v>0</v>
      </c>
      <c r="Z258" s="1406">
        <v>0</v>
      </c>
      <c r="AA258" s="1406">
        <v>0</v>
      </c>
      <c r="AB258" s="1406">
        <v>0</v>
      </c>
      <c r="AC258" s="1406">
        <v>0</v>
      </c>
      <c r="AD258" s="1406">
        <v>0</v>
      </c>
      <c r="AE258" s="1406">
        <v>0</v>
      </c>
      <c r="AF258" s="1406">
        <v>0</v>
      </c>
      <c r="AH258" s="1506"/>
    </row>
    <row r="259" spans="2:34" outlineLevel="1">
      <c r="B259" s="1382" t="s">
        <v>1023</v>
      </c>
      <c r="C259" s="647" t="s">
        <v>1295</v>
      </c>
      <c r="D259" s="647">
        <v>37747</v>
      </c>
      <c r="E259" s="647">
        <v>46961</v>
      </c>
      <c r="F259" s="676" t="s">
        <v>1454</v>
      </c>
      <c r="G259" s="620" t="s">
        <v>674</v>
      </c>
      <c r="H259" s="620" t="s">
        <v>674</v>
      </c>
      <c r="I259" s="1420">
        <v>-21</v>
      </c>
      <c r="J259" s="677" t="s">
        <v>1331</v>
      </c>
      <c r="K259" s="685" t="s">
        <v>1332</v>
      </c>
      <c r="L259" s="1423">
        <v>6.5000000000000002E-2</v>
      </c>
      <c r="M259" s="1423" t="s">
        <v>1333</v>
      </c>
      <c r="N259" s="1423" t="s">
        <v>420</v>
      </c>
      <c r="O259" s="1424">
        <v>1.5890000000000001E-2</v>
      </c>
      <c r="P259" s="681" t="s">
        <v>1334</v>
      </c>
      <c r="Q259" s="627" t="s">
        <v>1136</v>
      </c>
      <c r="R259" s="1367"/>
      <c r="S259" s="1367"/>
      <c r="T259" s="1406">
        <v>0</v>
      </c>
      <c r="U259" s="1406">
        <v>0</v>
      </c>
      <c r="V259" s="1406">
        <v>0</v>
      </c>
      <c r="W259" s="1406">
        <v>0</v>
      </c>
      <c r="X259" s="1406">
        <v>0</v>
      </c>
      <c r="Y259" s="1406">
        <v>0</v>
      </c>
      <c r="Z259" s="1406">
        <v>0</v>
      </c>
      <c r="AA259" s="1406">
        <v>0</v>
      </c>
      <c r="AB259" s="1406">
        <v>0</v>
      </c>
      <c r="AC259" s="1406">
        <v>0</v>
      </c>
      <c r="AD259" s="1406">
        <v>0</v>
      </c>
      <c r="AE259" s="1406">
        <v>0</v>
      </c>
      <c r="AF259" s="1406">
        <v>0</v>
      </c>
      <c r="AH259" s="1506"/>
    </row>
    <row r="260" spans="2:34" outlineLevel="1">
      <c r="B260" s="1382" t="s">
        <v>1024</v>
      </c>
      <c r="C260" s="647" t="s">
        <v>1295</v>
      </c>
      <c r="D260" s="647">
        <v>37747</v>
      </c>
      <c r="E260" s="647">
        <v>46961</v>
      </c>
      <c r="F260" s="676" t="s">
        <v>1455</v>
      </c>
      <c r="G260" s="620" t="s">
        <v>674</v>
      </c>
      <c r="H260" s="620" t="s">
        <v>674</v>
      </c>
      <c r="I260" s="1420">
        <v>-23</v>
      </c>
      <c r="J260" s="677" t="s">
        <v>1331</v>
      </c>
      <c r="K260" s="685" t="s">
        <v>1332</v>
      </c>
      <c r="L260" s="1423">
        <v>6.5000000000000002E-2</v>
      </c>
      <c r="M260" s="1423" t="s">
        <v>1333</v>
      </c>
      <c r="N260" s="1423" t="s">
        <v>420</v>
      </c>
      <c r="O260" s="1424">
        <v>1.5890000000000001E-2</v>
      </c>
      <c r="P260" s="681" t="s">
        <v>1334</v>
      </c>
      <c r="Q260" s="627" t="s">
        <v>1136</v>
      </c>
      <c r="R260" s="1367"/>
      <c r="S260" s="1367"/>
      <c r="T260" s="1406">
        <v>0</v>
      </c>
      <c r="U260" s="1406">
        <v>0</v>
      </c>
      <c r="V260" s="1406">
        <v>0</v>
      </c>
      <c r="W260" s="1406">
        <v>0</v>
      </c>
      <c r="X260" s="1406">
        <v>0</v>
      </c>
      <c r="Y260" s="1406">
        <v>0</v>
      </c>
      <c r="Z260" s="1406">
        <v>0</v>
      </c>
      <c r="AA260" s="1406">
        <v>0</v>
      </c>
      <c r="AB260" s="1406">
        <v>0</v>
      </c>
      <c r="AC260" s="1406">
        <v>0</v>
      </c>
      <c r="AD260" s="1406">
        <v>0</v>
      </c>
      <c r="AE260" s="1406">
        <v>0</v>
      </c>
      <c r="AF260" s="1406">
        <v>0</v>
      </c>
      <c r="AH260" s="1506"/>
    </row>
    <row r="261" spans="2:34" outlineLevel="1">
      <c r="B261" s="1382" t="s">
        <v>1025</v>
      </c>
      <c r="C261" s="647" t="s">
        <v>1456</v>
      </c>
      <c r="D261" s="647">
        <v>37747</v>
      </c>
      <c r="E261" s="647">
        <v>46961</v>
      </c>
      <c r="F261" s="676" t="s">
        <v>1457</v>
      </c>
      <c r="G261" s="620" t="s">
        <v>674</v>
      </c>
      <c r="H261" s="620" t="s">
        <v>674</v>
      </c>
      <c r="I261" s="1420">
        <v>-15</v>
      </c>
      <c r="J261" s="677" t="s">
        <v>1331</v>
      </c>
      <c r="K261" s="685" t="s">
        <v>1332</v>
      </c>
      <c r="L261" s="1423">
        <v>6.5000000000000002E-2</v>
      </c>
      <c r="M261" s="1423" t="s">
        <v>1333</v>
      </c>
      <c r="N261" s="1423" t="s">
        <v>420</v>
      </c>
      <c r="O261" s="1424">
        <v>1.5720000000000001E-2</v>
      </c>
      <c r="P261" s="681" t="s">
        <v>1334</v>
      </c>
      <c r="Q261" s="627" t="s">
        <v>475</v>
      </c>
      <c r="R261" s="1367"/>
      <c r="S261" s="1367"/>
      <c r="T261" s="1406">
        <v>0</v>
      </c>
      <c r="U261" s="1406">
        <v>0</v>
      </c>
      <c r="V261" s="1406">
        <v>0</v>
      </c>
      <c r="W261" s="1406">
        <v>0</v>
      </c>
      <c r="X261" s="1406">
        <v>-5.46264503</v>
      </c>
      <c r="Y261" s="1406">
        <v>-5.4</v>
      </c>
      <c r="Z261" s="1406">
        <v>-5.8</v>
      </c>
      <c r="AA261" s="1406">
        <v>-4.9000000000000004</v>
      </c>
      <c r="AB261" s="1406">
        <v>-4.1809403000000005</v>
      </c>
      <c r="AC261" s="1406">
        <v>-3.4987442100000008</v>
      </c>
      <c r="AD261" s="1406">
        <v>-2.8770214600000008</v>
      </c>
      <c r="AE261" s="1406">
        <v>-2.2906931000000008</v>
      </c>
      <c r="AF261" s="1406">
        <v>-1.7272850800000008</v>
      </c>
      <c r="AH261" s="1506"/>
    </row>
    <row r="262" spans="2:34" outlineLevel="1">
      <c r="B262" s="1382" t="s">
        <v>1026</v>
      </c>
      <c r="C262" s="647" t="s">
        <v>1458</v>
      </c>
      <c r="D262" s="647">
        <v>37755</v>
      </c>
      <c r="E262" s="647">
        <v>46961</v>
      </c>
      <c r="F262" s="676" t="s">
        <v>1459</v>
      </c>
      <c r="G262" s="620" t="s">
        <v>674</v>
      </c>
      <c r="H262" s="620" t="s">
        <v>674</v>
      </c>
      <c r="I262" s="1420">
        <v>-19</v>
      </c>
      <c r="J262" s="677" t="s">
        <v>1331</v>
      </c>
      <c r="K262" s="685" t="s">
        <v>1332</v>
      </c>
      <c r="L262" s="1423">
        <v>6.5000000000000002E-2</v>
      </c>
      <c r="M262" s="1423" t="s">
        <v>1333</v>
      </c>
      <c r="N262" s="1423" t="s">
        <v>420</v>
      </c>
      <c r="O262" s="1424">
        <v>1.6049999999999998E-2</v>
      </c>
      <c r="P262" s="681" t="s">
        <v>1334</v>
      </c>
      <c r="Q262" s="627" t="s">
        <v>475</v>
      </c>
      <c r="R262" s="1367"/>
      <c r="S262" s="1367"/>
      <c r="T262" s="1406">
        <v>0</v>
      </c>
      <c r="U262" s="1406">
        <v>0</v>
      </c>
      <c r="V262" s="1406">
        <v>0</v>
      </c>
      <c r="W262" s="1406">
        <v>0</v>
      </c>
      <c r="X262" s="1406">
        <v>-6.8586658199999997</v>
      </c>
      <c r="Y262" s="1406">
        <v>0</v>
      </c>
      <c r="Z262" s="1406">
        <v>0</v>
      </c>
      <c r="AA262" s="1406">
        <v>0</v>
      </c>
      <c r="AB262" s="1406">
        <v>0</v>
      </c>
      <c r="AC262" s="1406">
        <v>0</v>
      </c>
      <c r="AD262" s="1406">
        <v>0</v>
      </c>
      <c r="AE262" s="1406">
        <v>0</v>
      </c>
      <c r="AF262" s="1406">
        <v>0</v>
      </c>
      <c r="AH262" s="1506"/>
    </row>
    <row r="263" spans="2:34" outlineLevel="1">
      <c r="B263" s="1382" t="s">
        <v>1027</v>
      </c>
      <c r="C263" s="647" t="s">
        <v>1460</v>
      </c>
      <c r="D263" s="647">
        <v>37790</v>
      </c>
      <c r="E263" s="647">
        <v>46961</v>
      </c>
      <c r="F263" s="676" t="s">
        <v>1461</v>
      </c>
      <c r="G263" s="620" t="s">
        <v>674</v>
      </c>
      <c r="H263" s="620" t="s">
        <v>674</v>
      </c>
      <c r="I263" s="1420">
        <v>-20</v>
      </c>
      <c r="J263" s="677" t="s">
        <v>1331</v>
      </c>
      <c r="K263" s="685" t="s">
        <v>1332</v>
      </c>
      <c r="L263" s="1423">
        <v>6.5000000000000002E-2</v>
      </c>
      <c r="M263" s="1423" t="s">
        <v>1333</v>
      </c>
      <c r="N263" s="1423" t="s">
        <v>420</v>
      </c>
      <c r="O263" s="1424">
        <v>1.8350000000000002E-2</v>
      </c>
      <c r="P263" s="681" t="s">
        <v>1334</v>
      </c>
      <c r="Q263" s="627" t="s">
        <v>475</v>
      </c>
      <c r="R263" s="1367"/>
      <c r="S263" s="1367"/>
      <c r="T263" s="1406">
        <v>0</v>
      </c>
      <c r="U263" s="1406">
        <v>0</v>
      </c>
      <c r="V263" s="1406">
        <v>0</v>
      </c>
      <c r="W263" s="1406">
        <v>0</v>
      </c>
      <c r="X263" s="1406">
        <v>-6.77443463</v>
      </c>
      <c r="Y263" s="1406">
        <v>0</v>
      </c>
      <c r="Z263" s="1406">
        <v>0</v>
      </c>
      <c r="AA263" s="1406">
        <v>0</v>
      </c>
      <c r="AB263" s="1406">
        <v>0</v>
      </c>
      <c r="AC263" s="1406">
        <v>0</v>
      </c>
      <c r="AD263" s="1406">
        <v>0</v>
      </c>
      <c r="AE263" s="1406">
        <v>0</v>
      </c>
      <c r="AF263" s="1406">
        <v>0</v>
      </c>
      <c r="AH263" s="1506"/>
    </row>
    <row r="264" spans="2:34" outlineLevel="1">
      <c r="B264" s="1382" t="s">
        <v>1028</v>
      </c>
      <c r="C264" s="647" t="s">
        <v>1462</v>
      </c>
      <c r="D264" s="647">
        <v>37791</v>
      </c>
      <c r="E264" s="647">
        <v>46961</v>
      </c>
      <c r="F264" s="676" t="s">
        <v>1463</v>
      </c>
      <c r="G264" s="620" t="s">
        <v>674</v>
      </c>
      <c r="H264" s="620" t="s">
        <v>674</v>
      </c>
      <c r="I264" s="1420">
        <v>-20</v>
      </c>
      <c r="J264" s="677" t="s">
        <v>1331</v>
      </c>
      <c r="K264" s="685" t="s">
        <v>1332</v>
      </c>
      <c r="L264" s="1423">
        <v>6.5000000000000002E-2</v>
      </c>
      <c r="M264" s="1423" t="s">
        <v>1333</v>
      </c>
      <c r="N264" s="1423" t="s">
        <v>420</v>
      </c>
      <c r="O264" s="1424">
        <v>1.797E-2</v>
      </c>
      <c r="P264" s="681" t="s">
        <v>1334</v>
      </c>
      <c r="Q264" s="627" t="s">
        <v>475</v>
      </c>
      <c r="R264" s="1367"/>
      <c r="S264" s="1367"/>
      <c r="T264" s="1406">
        <v>0</v>
      </c>
      <c r="U264" s="1406">
        <v>0</v>
      </c>
      <c r="V264" s="1406">
        <v>0</v>
      </c>
      <c r="W264" s="1406">
        <v>0</v>
      </c>
      <c r="X264" s="1406">
        <v>-6.8479916599999999</v>
      </c>
      <c r="Y264" s="1406">
        <v>0</v>
      </c>
      <c r="Z264" s="1406">
        <v>0</v>
      </c>
      <c r="AA264" s="1406">
        <v>0</v>
      </c>
      <c r="AB264" s="1406">
        <v>0</v>
      </c>
      <c r="AC264" s="1406">
        <v>0</v>
      </c>
      <c r="AD264" s="1406">
        <v>0</v>
      </c>
      <c r="AE264" s="1406">
        <v>0</v>
      </c>
      <c r="AF264" s="1406">
        <v>0</v>
      </c>
      <c r="AH264" s="1506"/>
    </row>
    <row r="265" spans="2:34" outlineLevel="1">
      <c r="B265" s="1382" t="s">
        <v>1029</v>
      </c>
      <c r="C265" s="647" t="s">
        <v>1295</v>
      </c>
      <c r="D265" s="647">
        <v>37798</v>
      </c>
      <c r="E265" s="647">
        <v>46961</v>
      </c>
      <c r="F265" s="676" t="s">
        <v>1464</v>
      </c>
      <c r="G265" s="620" t="s">
        <v>674</v>
      </c>
      <c r="H265" s="620" t="s">
        <v>674</v>
      </c>
      <c r="I265" s="1420">
        <v>-17</v>
      </c>
      <c r="J265" s="677" t="s">
        <v>1331</v>
      </c>
      <c r="K265" s="685" t="s">
        <v>1332</v>
      </c>
      <c r="L265" s="1423">
        <v>6.5000000000000002E-2</v>
      </c>
      <c r="M265" s="1423" t="s">
        <v>1333</v>
      </c>
      <c r="N265" s="1423" t="s">
        <v>420</v>
      </c>
      <c r="O265" s="1424">
        <v>1.7069999999999998E-2</v>
      </c>
      <c r="P265" s="681" t="s">
        <v>1334</v>
      </c>
      <c r="Q265" s="627" t="s">
        <v>1136</v>
      </c>
      <c r="R265" s="1367"/>
      <c r="S265" s="1367"/>
      <c r="T265" s="1406">
        <v>0</v>
      </c>
      <c r="U265" s="1406">
        <v>0</v>
      </c>
      <c r="V265" s="1406">
        <v>0</v>
      </c>
      <c r="W265" s="1406">
        <v>0</v>
      </c>
      <c r="X265" s="1406">
        <v>0</v>
      </c>
      <c r="Y265" s="1406">
        <v>0</v>
      </c>
      <c r="Z265" s="1406">
        <v>0</v>
      </c>
      <c r="AA265" s="1406">
        <v>0</v>
      </c>
      <c r="AB265" s="1406">
        <v>0</v>
      </c>
      <c r="AC265" s="1406">
        <v>0</v>
      </c>
      <c r="AD265" s="1406">
        <v>0</v>
      </c>
      <c r="AE265" s="1406">
        <v>0</v>
      </c>
      <c r="AF265" s="1406">
        <v>0</v>
      </c>
      <c r="AH265" s="1506"/>
    </row>
    <row r="266" spans="2:34" outlineLevel="1">
      <c r="B266" s="1382" t="s">
        <v>1030</v>
      </c>
      <c r="C266" s="647" t="s">
        <v>1465</v>
      </c>
      <c r="D266" s="647">
        <v>37818</v>
      </c>
      <c r="E266" s="647">
        <v>46961</v>
      </c>
      <c r="F266" s="676" t="s">
        <v>1466</v>
      </c>
      <c r="G266" s="620" t="s">
        <v>674</v>
      </c>
      <c r="H266" s="620" t="s">
        <v>674</v>
      </c>
      <c r="I266" s="1420">
        <v>-18</v>
      </c>
      <c r="J266" s="677" t="s">
        <v>1331</v>
      </c>
      <c r="K266" s="685" t="s">
        <v>1332</v>
      </c>
      <c r="L266" s="1423">
        <v>6.5000000000000002E-2</v>
      </c>
      <c r="M266" s="1423" t="s">
        <v>1333</v>
      </c>
      <c r="N266" s="1423" t="s">
        <v>420</v>
      </c>
      <c r="O266" s="1424">
        <v>1.555E-2</v>
      </c>
      <c r="P266" s="681" t="s">
        <v>1334</v>
      </c>
      <c r="Q266" s="627" t="s">
        <v>475</v>
      </c>
      <c r="R266" s="1367"/>
      <c r="S266" s="1367"/>
      <c r="T266" s="1406">
        <v>0</v>
      </c>
      <c r="U266" s="1406">
        <v>0</v>
      </c>
      <c r="V266" s="1406">
        <v>0</v>
      </c>
      <c r="W266" s="1406">
        <v>0</v>
      </c>
      <c r="X266" s="1406">
        <v>-6.5847904700000006</v>
      </c>
      <c r="Y266" s="1406">
        <v>0</v>
      </c>
      <c r="Z266" s="1406">
        <v>0</v>
      </c>
      <c r="AA266" s="1406">
        <v>0</v>
      </c>
      <c r="AB266" s="1406">
        <v>0</v>
      </c>
      <c r="AC266" s="1406">
        <v>0</v>
      </c>
      <c r="AD266" s="1406">
        <v>0</v>
      </c>
      <c r="AE266" s="1406">
        <v>0</v>
      </c>
      <c r="AF266" s="1406">
        <v>0</v>
      </c>
      <c r="AH266" s="1506"/>
    </row>
    <row r="267" spans="2:34" outlineLevel="1">
      <c r="B267" s="1382" t="s">
        <v>1031</v>
      </c>
      <c r="C267" s="647" t="s">
        <v>1467</v>
      </c>
      <c r="D267" s="647">
        <v>38622</v>
      </c>
      <c r="E267" s="647">
        <v>46961</v>
      </c>
      <c r="F267" s="676" t="s">
        <v>1468</v>
      </c>
      <c r="G267" s="620" t="s">
        <v>674</v>
      </c>
      <c r="H267" s="620" t="s">
        <v>674</v>
      </c>
      <c r="I267" s="1420">
        <v>-14</v>
      </c>
      <c r="J267" s="677" t="s">
        <v>1331</v>
      </c>
      <c r="K267" s="685" t="s">
        <v>1332</v>
      </c>
      <c r="L267" s="1423">
        <v>6.5000000000000002E-2</v>
      </c>
      <c r="M267" s="1423" t="s">
        <v>1333</v>
      </c>
      <c r="N267" s="1423" t="s">
        <v>420</v>
      </c>
      <c r="O267" s="1424">
        <v>1.9025E-2</v>
      </c>
      <c r="P267" s="681" t="s">
        <v>1334</v>
      </c>
      <c r="Q267" s="627" t="s">
        <v>475</v>
      </c>
      <c r="R267" s="1367"/>
      <c r="S267" s="1367"/>
      <c r="T267" s="1406">
        <v>0</v>
      </c>
      <c r="U267" s="1406">
        <v>0</v>
      </c>
      <c r="V267" s="1406">
        <v>0</v>
      </c>
      <c r="W267" s="1406">
        <v>0</v>
      </c>
      <c r="X267" s="1406">
        <v>-4.6506418800000002</v>
      </c>
      <c r="Y267" s="1406">
        <v>-4.7</v>
      </c>
      <c r="Z267" s="1406">
        <v>-5.0999999999999996</v>
      </c>
      <c r="AA267" s="1406">
        <v>-4.2</v>
      </c>
      <c r="AB267" s="1406">
        <v>-3.5750208400000001</v>
      </c>
      <c r="AC267" s="1406">
        <v>-2.98457448</v>
      </c>
      <c r="AD267" s="1406">
        <v>-2.45069669</v>
      </c>
      <c r="AE267" s="1406">
        <v>-1.9497268800000001</v>
      </c>
      <c r="AF267" s="1406">
        <v>-1.47014939</v>
      </c>
      <c r="AH267" s="1506"/>
    </row>
    <row r="268" spans="2:34" outlineLevel="1">
      <c r="B268" s="1382" t="s">
        <v>1032</v>
      </c>
      <c r="C268" s="647" t="s">
        <v>1469</v>
      </c>
      <c r="D268" s="647">
        <v>38628</v>
      </c>
      <c r="E268" s="647">
        <v>46961</v>
      </c>
      <c r="F268" s="676" t="s">
        <v>1470</v>
      </c>
      <c r="G268" s="620" t="s">
        <v>674</v>
      </c>
      <c r="H268" s="620" t="s">
        <v>674</v>
      </c>
      <c r="I268" s="1420">
        <v>-15</v>
      </c>
      <c r="J268" s="677" t="s">
        <v>1331</v>
      </c>
      <c r="K268" s="685" t="s">
        <v>1332</v>
      </c>
      <c r="L268" s="1423">
        <v>6.5000000000000002E-2</v>
      </c>
      <c r="M268" s="1423" t="s">
        <v>1333</v>
      </c>
      <c r="N268" s="1423" t="s">
        <v>420</v>
      </c>
      <c r="O268" s="1424">
        <v>1.9040000000000001E-2</v>
      </c>
      <c r="P268" s="681" t="s">
        <v>1334</v>
      </c>
      <c r="Q268" s="627" t="s">
        <v>1133</v>
      </c>
      <c r="R268" s="1367"/>
      <c r="S268" s="1367"/>
      <c r="T268" s="1406">
        <v>0</v>
      </c>
      <c r="U268" s="1406">
        <v>0</v>
      </c>
      <c r="V268" s="1406">
        <v>0</v>
      </c>
      <c r="W268" s="1406">
        <v>0</v>
      </c>
      <c r="X268" s="1406">
        <v>-5.0206447099999991</v>
      </c>
      <c r="Y268" s="1406">
        <v>0</v>
      </c>
      <c r="Z268" s="1406">
        <v>0</v>
      </c>
      <c r="AA268" s="1406">
        <v>0</v>
      </c>
      <c r="AB268" s="1406">
        <v>0</v>
      </c>
      <c r="AC268" s="1406">
        <v>0</v>
      </c>
      <c r="AD268" s="1406">
        <v>0</v>
      </c>
      <c r="AE268" s="1406">
        <v>0</v>
      </c>
      <c r="AF268" s="1406">
        <v>0</v>
      </c>
      <c r="AH268" s="1506"/>
    </row>
    <row r="269" spans="2:34" outlineLevel="1">
      <c r="B269" s="1382" t="s">
        <v>1033</v>
      </c>
      <c r="C269" s="647" t="s">
        <v>1471</v>
      </c>
      <c r="D269" s="647">
        <v>39811</v>
      </c>
      <c r="E269" s="647">
        <v>46961</v>
      </c>
      <c r="F269" s="676" t="s">
        <v>1472</v>
      </c>
      <c r="G269" s="620" t="s">
        <v>674</v>
      </c>
      <c r="H269" s="620" t="s">
        <v>674</v>
      </c>
      <c r="I269" s="1420">
        <v>-20</v>
      </c>
      <c r="J269" s="677" t="s">
        <v>1431</v>
      </c>
      <c r="K269" s="685" t="s">
        <v>420</v>
      </c>
      <c r="L269" s="1423">
        <v>1.9400000000000001E-2</v>
      </c>
      <c r="M269" s="1423" t="s">
        <v>1334</v>
      </c>
      <c r="N269" s="1423" t="s">
        <v>1332</v>
      </c>
      <c r="O269" s="1424">
        <v>6.5000000000000002E-2</v>
      </c>
      <c r="P269" s="681" t="s">
        <v>1333</v>
      </c>
      <c r="Q269" s="627" t="s">
        <v>1127</v>
      </c>
      <c r="R269" s="1367"/>
      <c r="S269" s="1367"/>
      <c r="T269" s="1406">
        <v>0</v>
      </c>
      <c r="U269" s="1406">
        <v>0</v>
      </c>
      <c r="V269" s="1406">
        <v>0</v>
      </c>
      <c r="W269" s="1406">
        <v>0</v>
      </c>
      <c r="X269" s="1406">
        <v>6.3999373300000002</v>
      </c>
      <c r="Y269" s="1406">
        <v>6.5</v>
      </c>
      <c r="Z269" s="1406">
        <v>7.3</v>
      </c>
      <c r="AA269" s="1406">
        <v>0</v>
      </c>
      <c r="AB269" s="1406">
        <v>0</v>
      </c>
      <c r="AC269" s="1406">
        <v>0</v>
      </c>
      <c r="AD269" s="1406">
        <v>0</v>
      </c>
      <c r="AE269" s="1406">
        <v>0</v>
      </c>
      <c r="AF269" s="1406">
        <v>0</v>
      </c>
      <c r="AH269" s="1506"/>
    </row>
    <row r="270" spans="2:34" outlineLevel="1">
      <c r="B270" s="1382" t="s">
        <v>1034</v>
      </c>
      <c r="C270" s="647" t="s">
        <v>1473</v>
      </c>
      <c r="D270" s="647">
        <v>40309</v>
      </c>
      <c r="E270" s="647">
        <v>46961</v>
      </c>
      <c r="F270" s="676" t="s">
        <v>1474</v>
      </c>
      <c r="G270" s="620" t="s">
        <v>674</v>
      </c>
      <c r="H270" s="620" t="s">
        <v>674</v>
      </c>
      <c r="I270" s="1420">
        <v>-65</v>
      </c>
      <c r="J270" s="677" t="s">
        <v>1331</v>
      </c>
      <c r="K270" s="685" t="s">
        <v>1332</v>
      </c>
      <c r="L270" s="1423">
        <v>6.5000000000000002E-2</v>
      </c>
      <c r="M270" s="1423" t="s">
        <v>1333</v>
      </c>
      <c r="N270" s="1423" t="s">
        <v>420</v>
      </c>
      <c r="O270" s="1424">
        <v>2.2575000000000001E-2</v>
      </c>
      <c r="P270" s="681" t="s">
        <v>1334</v>
      </c>
      <c r="Q270" s="627" t="s">
        <v>1137</v>
      </c>
      <c r="R270" s="1367"/>
      <c r="S270" s="1367"/>
      <c r="T270" s="1406">
        <v>0</v>
      </c>
      <c r="U270" s="1406">
        <v>0</v>
      </c>
      <c r="V270" s="1406">
        <v>0</v>
      </c>
      <c r="W270" s="1406">
        <v>0</v>
      </c>
      <c r="X270" s="1406">
        <v>-19.02190972</v>
      </c>
      <c r="Y270" s="1406">
        <v>-19.399999999999999</v>
      </c>
      <c r="Z270" s="1406">
        <v>-21.2</v>
      </c>
      <c r="AA270" s="1406">
        <v>-17.899999999999999</v>
      </c>
      <c r="AB270" s="1406">
        <v>-15.228428869999998</v>
      </c>
      <c r="AC270" s="1406">
        <v>-12.717820789999998</v>
      </c>
      <c r="AD270" s="1406">
        <v>-10.470484649999998</v>
      </c>
      <c r="AE270" s="1406">
        <v>-8.3753033899999973</v>
      </c>
      <c r="AF270" s="1406">
        <v>-6.3794436099999974</v>
      </c>
      <c r="AH270" s="1506"/>
    </row>
    <row r="271" spans="2:34" outlineLevel="1">
      <c r="B271" s="1382" t="s">
        <v>1035</v>
      </c>
      <c r="C271" s="647" t="s">
        <v>1475</v>
      </c>
      <c r="D271" s="647">
        <v>40309</v>
      </c>
      <c r="E271" s="647">
        <v>46961</v>
      </c>
      <c r="F271" s="676" t="s">
        <v>1476</v>
      </c>
      <c r="G271" s="620" t="s">
        <v>674</v>
      </c>
      <c r="H271" s="620" t="s">
        <v>674</v>
      </c>
      <c r="I271" s="1420">
        <v>-60</v>
      </c>
      <c r="J271" s="677" t="s">
        <v>1331</v>
      </c>
      <c r="K271" s="685" t="s">
        <v>1332</v>
      </c>
      <c r="L271" s="1423">
        <v>6.5000000000000002E-2</v>
      </c>
      <c r="M271" s="1423" t="s">
        <v>1333</v>
      </c>
      <c r="N271" s="1423" t="s">
        <v>420</v>
      </c>
      <c r="O271" s="1424">
        <v>2.2759999999999999E-2</v>
      </c>
      <c r="P271" s="681" t="s">
        <v>1334</v>
      </c>
      <c r="Q271" s="627" t="s">
        <v>475</v>
      </c>
      <c r="R271" s="1367"/>
      <c r="S271" s="1367"/>
      <c r="T271" s="1406">
        <v>0</v>
      </c>
      <c r="U271" s="1406">
        <v>0</v>
      </c>
      <c r="V271" s="1406">
        <v>0</v>
      </c>
      <c r="W271" s="1406">
        <v>0</v>
      </c>
      <c r="X271" s="1406">
        <v>-17.762357640000001</v>
      </c>
      <c r="Y271" s="1406">
        <v>-18</v>
      </c>
      <c r="Z271" s="1406">
        <v>-19.8</v>
      </c>
      <c r="AA271" s="1406">
        <v>-11</v>
      </c>
      <c r="AB271" s="1406">
        <v>-9.3633359499999997</v>
      </c>
      <c r="AC271" s="1406">
        <v>-7.8257463600000001</v>
      </c>
      <c r="AD271" s="1406">
        <v>-6.4501905500000003</v>
      </c>
      <c r="AE271" s="1406">
        <v>-5.1682482400000005</v>
      </c>
      <c r="AF271" s="1406">
        <v>-3.9474268400000003</v>
      </c>
      <c r="AH271" s="1506"/>
    </row>
    <row r="272" spans="2:34" outlineLevel="1">
      <c r="B272" s="1382" t="s">
        <v>1036</v>
      </c>
      <c r="C272" s="647" t="s">
        <v>1477</v>
      </c>
      <c r="D272" s="647">
        <v>40401</v>
      </c>
      <c r="E272" s="647">
        <v>46961</v>
      </c>
      <c r="F272" s="676" t="s">
        <v>1478</v>
      </c>
      <c r="G272" s="620" t="s">
        <v>674</v>
      </c>
      <c r="H272" s="620" t="s">
        <v>674</v>
      </c>
      <c r="I272" s="1420">
        <v>-125</v>
      </c>
      <c r="J272" s="677" t="s">
        <v>1431</v>
      </c>
      <c r="K272" s="685" t="s">
        <v>420</v>
      </c>
      <c r="L272" s="1423">
        <v>2.2575000000000001E-2</v>
      </c>
      <c r="M272" s="1423" t="s">
        <v>1334</v>
      </c>
      <c r="N272" s="1423" t="s">
        <v>1332</v>
      </c>
      <c r="O272" s="1424">
        <v>6.5000000000000002E-2</v>
      </c>
      <c r="P272" s="681" t="s">
        <v>1333</v>
      </c>
      <c r="Q272" s="627" t="s">
        <v>1133</v>
      </c>
      <c r="R272" s="1367"/>
      <c r="S272" s="1367"/>
      <c r="T272" s="1406">
        <v>0</v>
      </c>
      <c r="U272" s="1406">
        <v>0</v>
      </c>
      <c r="V272" s="1406">
        <v>0</v>
      </c>
      <c r="W272" s="1406">
        <v>0</v>
      </c>
      <c r="X272" s="1406">
        <v>37.526564710000002</v>
      </c>
      <c r="Y272" s="1406">
        <v>38.200000000000003</v>
      </c>
      <c r="Z272" s="1406">
        <v>30.6</v>
      </c>
      <c r="AA272" s="1406">
        <v>25.3</v>
      </c>
      <c r="AB272" s="1406">
        <v>21.559800410000001</v>
      </c>
      <c r="AC272" s="1406">
        <v>18.0449491</v>
      </c>
      <c r="AD272" s="1406">
        <v>14.89867849</v>
      </c>
      <c r="AE272" s="1406">
        <v>11.96542472</v>
      </c>
      <c r="AF272" s="1406">
        <v>9.1712210299999999</v>
      </c>
      <c r="AH272" s="1506"/>
    </row>
    <row r="273" spans="2:34" outlineLevel="1">
      <c r="B273" s="1382" t="s">
        <v>1037</v>
      </c>
      <c r="C273" s="647" t="s">
        <v>1479</v>
      </c>
      <c r="D273" s="647">
        <v>40529</v>
      </c>
      <c r="E273" s="647">
        <v>46961</v>
      </c>
      <c r="F273" s="676" t="s">
        <v>1480</v>
      </c>
      <c r="G273" s="620" t="s">
        <v>674</v>
      </c>
      <c r="H273" s="620" t="s">
        <v>674</v>
      </c>
      <c r="I273" s="1420">
        <v>-100</v>
      </c>
      <c r="J273" s="677" t="s">
        <v>1431</v>
      </c>
      <c r="K273" s="685" t="s">
        <v>420</v>
      </c>
      <c r="L273" s="1423">
        <v>2.3275000000000001E-2</v>
      </c>
      <c r="M273" s="1423" t="s">
        <v>1334</v>
      </c>
      <c r="N273" s="1423" t="s">
        <v>1332</v>
      </c>
      <c r="O273" s="1424">
        <v>6.5000000000000002E-2</v>
      </c>
      <c r="P273" s="681" t="s">
        <v>1333</v>
      </c>
      <c r="Q273" s="627" t="s">
        <v>475</v>
      </c>
      <c r="R273" s="1367"/>
      <c r="S273" s="1367"/>
      <c r="T273" s="1406">
        <v>0</v>
      </c>
      <c r="U273" s="1406">
        <v>0</v>
      </c>
      <c r="V273" s="1406">
        <v>0</v>
      </c>
      <c r="W273" s="1406">
        <v>0</v>
      </c>
      <c r="X273" s="1406">
        <v>29.105483680000003</v>
      </c>
      <c r="Y273" s="1406">
        <v>0</v>
      </c>
      <c r="Z273" s="1406">
        <v>0</v>
      </c>
      <c r="AA273" s="1406">
        <v>0</v>
      </c>
      <c r="AB273" s="1406">
        <v>0</v>
      </c>
      <c r="AC273" s="1406">
        <v>0</v>
      </c>
      <c r="AD273" s="1406">
        <v>0</v>
      </c>
      <c r="AE273" s="1406">
        <v>0</v>
      </c>
      <c r="AF273" s="1406">
        <v>0</v>
      </c>
      <c r="AH273" s="1506"/>
    </row>
    <row r="274" spans="2:34" outlineLevel="1">
      <c r="B274" s="1382" t="s">
        <v>1038</v>
      </c>
      <c r="C274" s="647" t="s">
        <v>1481</v>
      </c>
      <c r="D274" s="647">
        <v>41717</v>
      </c>
      <c r="E274" s="647">
        <v>46961</v>
      </c>
      <c r="F274" s="676" t="s">
        <v>1482</v>
      </c>
      <c r="G274" s="620" t="s">
        <v>674</v>
      </c>
      <c r="H274" s="620" t="s">
        <v>674</v>
      </c>
      <c r="I274" s="1420">
        <v>-19</v>
      </c>
      <c r="J274" s="677" t="s">
        <v>1431</v>
      </c>
      <c r="K274" s="685" t="s">
        <v>420</v>
      </c>
      <c r="L274" s="1423">
        <v>1.4999999999999999E-2</v>
      </c>
      <c r="M274" s="1423" t="s">
        <v>1334</v>
      </c>
      <c r="N274" s="1423" t="s">
        <v>1332</v>
      </c>
      <c r="O274" s="1424">
        <v>6.5000000000000002E-2</v>
      </c>
      <c r="P274" s="681" t="s">
        <v>1333</v>
      </c>
      <c r="Q274" s="627" t="s">
        <v>1128</v>
      </c>
      <c r="R274" s="1367"/>
      <c r="S274" s="1367"/>
      <c r="T274" s="1406">
        <v>0</v>
      </c>
      <c r="U274" s="1406">
        <v>0</v>
      </c>
      <c r="V274" s="1406">
        <v>0</v>
      </c>
      <c r="W274" s="1406">
        <v>0</v>
      </c>
      <c r="X274" s="1406">
        <v>7.1085638000000015</v>
      </c>
      <c r="Y274" s="1406">
        <v>7.1</v>
      </c>
      <c r="Z274" s="1406">
        <v>0</v>
      </c>
      <c r="AA274" s="1406">
        <v>0</v>
      </c>
      <c r="AB274" s="1406">
        <v>0</v>
      </c>
      <c r="AC274" s="1406">
        <v>0</v>
      </c>
      <c r="AD274" s="1406">
        <v>0</v>
      </c>
      <c r="AE274" s="1406">
        <v>0</v>
      </c>
      <c r="AF274" s="1406">
        <v>0</v>
      </c>
      <c r="AH274" s="1506"/>
    </row>
    <row r="275" spans="2:34" outlineLevel="1">
      <c r="B275" s="1382" t="s">
        <v>1039</v>
      </c>
      <c r="C275" s="647" t="s">
        <v>1483</v>
      </c>
      <c r="D275" s="647">
        <v>42354</v>
      </c>
      <c r="E275" s="647">
        <v>46961</v>
      </c>
      <c r="F275" s="676" t="s">
        <v>1484</v>
      </c>
      <c r="G275" s="620" t="s">
        <v>674</v>
      </c>
      <c r="H275" s="620" t="s">
        <v>674</v>
      </c>
      <c r="I275" s="1420">
        <v>-21</v>
      </c>
      <c r="J275" s="677" t="s">
        <v>1331</v>
      </c>
      <c r="K275" s="685" t="s">
        <v>1332</v>
      </c>
      <c r="L275" s="1423">
        <v>6.5000000000000002E-2</v>
      </c>
      <c r="M275" s="1423" t="s">
        <v>1333</v>
      </c>
      <c r="N275" s="1423" t="s">
        <v>420</v>
      </c>
      <c r="O275" s="1424">
        <v>1.5890000000000001E-2</v>
      </c>
      <c r="P275" s="681" t="s">
        <v>1334</v>
      </c>
      <c r="Q275" s="627" t="s">
        <v>1134</v>
      </c>
      <c r="R275" s="1367"/>
      <c r="S275" s="1367"/>
      <c r="T275" s="1406">
        <v>0</v>
      </c>
      <c r="U275" s="1406">
        <v>0</v>
      </c>
      <c r="V275" s="1406">
        <v>0</v>
      </c>
      <c r="W275" s="1406">
        <v>0</v>
      </c>
      <c r="X275" s="1406">
        <v>-7.6682798200000004</v>
      </c>
      <c r="Y275" s="1406">
        <v>0</v>
      </c>
      <c r="Z275" s="1406">
        <v>0</v>
      </c>
      <c r="AA275" s="1406">
        <v>0</v>
      </c>
      <c r="AB275" s="1406">
        <v>0</v>
      </c>
      <c r="AC275" s="1406">
        <v>0</v>
      </c>
      <c r="AD275" s="1406">
        <v>0</v>
      </c>
      <c r="AE275" s="1406">
        <v>0</v>
      </c>
      <c r="AF275" s="1406">
        <v>0</v>
      </c>
      <c r="AH275" s="1506"/>
    </row>
    <row r="276" spans="2:34" outlineLevel="1">
      <c r="B276" s="1382" t="s">
        <v>1040</v>
      </c>
      <c r="C276" s="647" t="s">
        <v>1485</v>
      </c>
      <c r="D276" s="647">
        <v>42354</v>
      </c>
      <c r="E276" s="647">
        <v>46961</v>
      </c>
      <c r="F276" s="676" t="s">
        <v>1486</v>
      </c>
      <c r="G276" s="620" t="s">
        <v>674</v>
      </c>
      <c r="H276" s="620" t="s">
        <v>674</v>
      </c>
      <c r="I276" s="1420">
        <v>-23</v>
      </c>
      <c r="J276" s="677" t="s">
        <v>1331</v>
      </c>
      <c r="K276" s="685" t="s">
        <v>1332</v>
      </c>
      <c r="L276" s="1423">
        <v>6.5000000000000002E-2</v>
      </c>
      <c r="M276" s="1423" t="s">
        <v>1333</v>
      </c>
      <c r="N276" s="1423" t="s">
        <v>420</v>
      </c>
      <c r="O276" s="1424">
        <v>1.5890000000000001E-2</v>
      </c>
      <c r="P276" s="681" t="s">
        <v>1334</v>
      </c>
      <c r="Q276" s="627" t="s">
        <v>1134</v>
      </c>
      <c r="R276" s="1367"/>
      <c r="S276" s="1367"/>
      <c r="T276" s="1406">
        <v>0</v>
      </c>
      <c r="U276" s="1406">
        <v>0</v>
      </c>
      <c r="V276" s="1406">
        <v>0</v>
      </c>
      <c r="W276" s="1406">
        <v>0</v>
      </c>
      <c r="X276" s="1406">
        <v>-8.3985921600000015</v>
      </c>
      <c r="Y276" s="1406">
        <v>0</v>
      </c>
      <c r="Z276" s="1406">
        <v>0</v>
      </c>
      <c r="AA276" s="1406">
        <v>0</v>
      </c>
      <c r="AB276" s="1406">
        <v>0</v>
      </c>
      <c r="AC276" s="1406">
        <v>0</v>
      </c>
      <c r="AD276" s="1406">
        <v>0</v>
      </c>
      <c r="AE276" s="1406">
        <v>0</v>
      </c>
      <c r="AF276" s="1406">
        <v>0</v>
      </c>
      <c r="AH276" s="1506"/>
    </row>
    <row r="277" spans="2:34" outlineLevel="1">
      <c r="B277" s="1382" t="s">
        <v>1041</v>
      </c>
      <c r="C277" s="647" t="s">
        <v>1487</v>
      </c>
      <c r="D277" s="647">
        <v>42354</v>
      </c>
      <c r="E277" s="647">
        <v>46961</v>
      </c>
      <c r="F277" s="676" t="s">
        <v>1488</v>
      </c>
      <c r="G277" s="620" t="s">
        <v>674</v>
      </c>
      <c r="H277" s="620" t="s">
        <v>674</v>
      </c>
      <c r="I277" s="1420">
        <v>-17</v>
      </c>
      <c r="J277" s="677" t="s">
        <v>1331</v>
      </c>
      <c r="K277" s="685" t="s">
        <v>1332</v>
      </c>
      <c r="L277" s="1423">
        <v>6.5000000000000002E-2</v>
      </c>
      <c r="M277" s="1423" t="s">
        <v>1333</v>
      </c>
      <c r="N277" s="1423" t="s">
        <v>420</v>
      </c>
      <c r="O277" s="1424">
        <v>1.7069999999999998E-2</v>
      </c>
      <c r="P277" s="681" t="s">
        <v>1334</v>
      </c>
      <c r="Q277" s="627" t="s">
        <v>1134</v>
      </c>
      <c r="R277" s="1367"/>
      <c r="S277" s="1367"/>
      <c r="T277" s="1406">
        <v>0</v>
      </c>
      <c r="U277" s="1406">
        <v>0</v>
      </c>
      <c r="V277" s="1406">
        <v>0</v>
      </c>
      <c r="W277" s="1406">
        <v>0</v>
      </c>
      <c r="X277" s="1406">
        <v>-6.0120568200000006</v>
      </c>
      <c r="Y277" s="1406">
        <v>0</v>
      </c>
      <c r="Z277" s="1406">
        <v>0</v>
      </c>
      <c r="AA277" s="1406">
        <v>0</v>
      </c>
      <c r="AB277" s="1406">
        <v>0</v>
      </c>
      <c r="AC277" s="1406">
        <v>0</v>
      </c>
      <c r="AD277" s="1406">
        <v>0</v>
      </c>
      <c r="AE277" s="1406">
        <v>0</v>
      </c>
      <c r="AF277" s="1406">
        <v>0</v>
      </c>
      <c r="AH277" s="1506"/>
    </row>
    <row r="278" spans="2:34" outlineLevel="1">
      <c r="B278" s="1382" t="s">
        <v>1042</v>
      </c>
      <c r="C278" s="647" t="s">
        <v>1489</v>
      </c>
      <c r="D278" s="647">
        <v>38401</v>
      </c>
      <c r="E278" s="647">
        <v>49369</v>
      </c>
      <c r="F278" s="676" t="s">
        <v>1490</v>
      </c>
      <c r="G278" s="620" t="s">
        <v>674</v>
      </c>
      <c r="H278" s="620" t="s">
        <v>674</v>
      </c>
      <c r="I278" s="1420">
        <v>-40</v>
      </c>
      <c r="J278" s="677" t="s">
        <v>1331</v>
      </c>
      <c r="K278" s="685" t="s">
        <v>1332</v>
      </c>
      <c r="L278" s="1423">
        <v>0.05</v>
      </c>
      <c r="M278" s="1423" t="s">
        <v>1333</v>
      </c>
      <c r="N278" s="1423" t="s">
        <v>420</v>
      </c>
      <c r="O278" s="1424">
        <v>2.2750000000000001E-3</v>
      </c>
      <c r="P278" s="681" t="s">
        <v>1334</v>
      </c>
      <c r="Q278" s="627" t="s">
        <v>475</v>
      </c>
      <c r="R278" s="1367"/>
      <c r="S278" s="1367"/>
      <c r="T278" s="1406">
        <v>0</v>
      </c>
      <c r="U278" s="1406">
        <v>0</v>
      </c>
      <c r="V278" s="1406">
        <v>0</v>
      </c>
      <c r="W278" s="1406">
        <v>0</v>
      </c>
      <c r="X278" s="1406">
        <v>-18.935279999999999</v>
      </c>
      <c r="Y278" s="1406">
        <v>-19.399999999999999</v>
      </c>
      <c r="Z278" s="1406">
        <v>-23.1</v>
      </c>
      <c r="AA278" s="1406">
        <v>-18.399999999999999</v>
      </c>
      <c r="AB278" s="1406">
        <v>-16.547483</v>
      </c>
      <c r="AC278" s="1406">
        <v>-14.79152558</v>
      </c>
      <c r="AD278" s="1406">
        <v>-13.200989679999999</v>
      </c>
      <c r="AE278" s="1406">
        <v>-11.693842269999999</v>
      </c>
      <c r="AF278" s="1406">
        <v>-10.25533776</v>
      </c>
      <c r="AH278" s="1506"/>
    </row>
    <row r="279" spans="2:34" outlineLevel="1">
      <c r="B279" s="1382" t="s">
        <v>1043</v>
      </c>
      <c r="C279" s="647" t="s">
        <v>1295</v>
      </c>
      <c r="D279" s="647">
        <v>38834</v>
      </c>
      <c r="E279" s="647">
        <v>49369</v>
      </c>
      <c r="F279" s="676" t="s">
        <v>1491</v>
      </c>
      <c r="G279" s="620" t="s">
        <v>674</v>
      </c>
      <c r="H279" s="620" t="s">
        <v>674</v>
      </c>
      <c r="I279" s="1420">
        <v>-13</v>
      </c>
      <c r="J279" s="677" t="s">
        <v>1331</v>
      </c>
      <c r="K279" s="685" t="s">
        <v>1332</v>
      </c>
      <c r="L279" s="1423">
        <v>0.05</v>
      </c>
      <c r="M279" s="1423" t="s">
        <v>1333</v>
      </c>
      <c r="N279" s="1423" t="s">
        <v>420</v>
      </c>
      <c r="O279" s="1424">
        <v>2.82E-3</v>
      </c>
      <c r="P279" s="681" t="s">
        <v>1334</v>
      </c>
      <c r="Q279" s="627" t="s">
        <v>1136</v>
      </c>
      <c r="R279" s="1367"/>
      <c r="S279" s="1367"/>
      <c r="T279" s="1406">
        <v>0</v>
      </c>
      <c r="U279" s="1406">
        <v>0</v>
      </c>
      <c r="V279" s="1406">
        <v>0</v>
      </c>
      <c r="W279" s="1406">
        <v>0</v>
      </c>
      <c r="X279" s="1406">
        <v>0</v>
      </c>
      <c r="Y279" s="1406">
        <v>0</v>
      </c>
      <c r="Z279" s="1406">
        <v>0</v>
      </c>
      <c r="AA279" s="1406">
        <v>0</v>
      </c>
      <c r="AB279" s="1406">
        <v>0</v>
      </c>
      <c r="AC279" s="1406">
        <v>0</v>
      </c>
      <c r="AD279" s="1406">
        <v>0</v>
      </c>
      <c r="AE279" s="1406">
        <v>0</v>
      </c>
      <c r="AF279" s="1406">
        <v>0</v>
      </c>
      <c r="AH279" s="1506"/>
    </row>
    <row r="280" spans="2:34" outlineLevel="1">
      <c r="B280" s="1382" t="s">
        <v>1044</v>
      </c>
      <c r="C280" s="647" t="s">
        <v>1492</v>
      </c>
      <c r="D280" s="647">
        <v>40311</v>
      </c>
      <c r="E280" s="647">
        <v>49369</v>
      </c>
      <c r="F280" s="676" t="s">
        <v>1493</v>
      </c>
      <c r="G280" s="620" t="s">
        <v>674</v>
      </c>
      <c r="H280" s="620" t="s">
        <v>674</v>
      </c>
      <c r="I280" s="1420">
        <v>-20</v>
      </c>
      <c r="J280" s="677" t="s">
        <v>1331</v>
      </c>
      <c r="K280" s="685" t="s">
        <v>1332</v>
      </c>
      <c r="L280" s="1423">
        <v>0.05</v>
      </c>
      <c r="M280" s="1423" t="s">
        <v>1333</v>
      </c>
      <c r="N280" s="1423" t="s">
        <v>420</v>
      </c>
      <c r="O280" s="1424">
        <v>8.6999999999999994E-3</v>
      </c>
      <c r="P280" s="681" t="s">
        <v>1334</v>
      </c>
      <c r="Q280" s="627" t="s">
        <v>1137</v>
      </c>
      <c r="R280" s="1367"/>
      <c r="S280" s="1367"/>
      <c r="T280" s="1406">
        <v>0</v>
      </c>
      <c r="U280" s="1406">
        <v>0</v>
      </c>
      <c r="V280" s="1406">
        <v>0</v>
      </c>
      <c r="W280" s="1406">
        <v>0</v>
      </c>
      <c r="X280" s="1406">
        <v>-7.3205832199999996</v>
      </c>
      <c r="Y280" s="1406">
        <v>-7.7</v>
      </c>
      <c r="Z280" s="1406">
        <v>-9.4</v>
      </c>
      <c r="AA280" s="1406">
        <v>-7.5</v>
      </c>
      <c r="AB280" s="1406">
        <v>-6.7018894499999995</v>
      </c>
      <c r="AC280" s="1406">
        <v>-5.9524107399999995</v>
      </c>
      <c r="AD280" s="1406">
        <v>-5.285994839999999</v>
      </c>
      <c r="AE280" s="1406">
        <v>-4.6609211399999992</v>
      </c>
      <c r="AF280" s="1406">
        <v>-4.0701688799999989</v>
      </c>
      <c r="AH280" s="1506"/>
    </row>
    <row r="281" spans="2:34" outlineLevel="1">
      <c r="B281" s="1382" t="s">
        <v>1045</v>
      </c>
      <c r="C281" s="647" t="s">
        <v>1494</v>
      </c>
      <c r="D281" s="647">
        <v>40676</v>
      </c>
      <c r="E281" s="647">
        <v>49369</v>
      </c>
      <c r="F281" s="676" t="s">
        <v>1495</v>
      </c>
      <c r="G281" s="620" t="s">
        <v>674</v>
      </c>
      <c r="H281" s="620" t="s">
        <v>674</v>
      </c>
      <c r="I281" s="1420">
        <v>-40</v>
      </c>
      <c r="J281" s="677" t="s">
        <v>1431</v>
      </c>
      <c r="K281" s="685" t="s">
        <v>420</v>
      </c>
      <c r="L281" s="1423">
        <v>9.3900000000000008E-3</v>
      </c>
      <c r="M281" s="1423" t="s">
        <v>1334</v>
      </c>
      <c r="N281" s="1423" t="s">
        <v>1332</v>
      </c>
      <c r="O281" s="1424">
        <v>0.05</v>
      </c>
      <c r="P281" s="681" t="s">
        <v>1333</v>
      </c>
      <c r="Q281" s="627" t="s">
        <v>475</v>
      </c>
      <c r="R281" s="1367"/>
      <c r="S281" s="1367"/>
      <c r="T281" s="1406">
        <v>0</v>
      </c>
      <c r="U281" s="1406">
        <v>0</v>
      </c>
      <c r="V281" s="1406">
        <v>0</v>
      </c>
      <c r="W281" s="1406">
        <v>0</v>
      </c>
      <c r="X281" s="1406">
        <v>14.729327090000002</v>
      </c>
      <c r="Y281" s="1406">
        <v>15.4</v>
      </c>
      <c r="Z281" s="1406">
        <v>19.2</v>
      </c>
      <c r="AA281" s="1406">
        <v>14.7</v>
      </c>
      <c r="AB281" s="1406">
        <v>13.131303279999999</v>
      </c>
      <c r="AC281" s="1406">
        <v>11.659945859999999</v>
      </c>
      <c r="AD281" s="1406">
        <v>10.354789689999999</v>
      </c>
      <c r="AE281" s="1406">
        <v>9.132242279999998</v>
      </c>
      <c r="AF281" s="1406">
        <v>7.9783377599999978</v>
      </c>
      <c r="AH281" s="1506"/>
    </row>
    <row r="282" spans="2:34" outlineLevel="1">
      <c r="B282" s="1382" t="s">
        <v>1046</v>
      </c>
      <c r="C282" s="647" t="s">
        <v>1496</v>
      </c>
      <c r="D282" s="647">
        <v>41717</v>
      </c>
      <c r="E282" s="647">
        <v>49369</v>
      </c>
      <c r="F282" s="676" t="s">
        <v>1497</v>
      </c>
      <c r="G282" s="620" t="s">
        <v>674</v>
      </c>
      <c r="H282" s="620" t="s">
        <v>674</v>
      </c>
      <c r="I282" s="1420">
        <v>-20</v>
      </c>
      <c r="J282" s="677" t="s">
        <v>1431</v>
      </c>
      <c r="K282" s="685" t="s">
        <v>420</v>
      </c>
      <c r="L282" s="1423">
        <v>7.1999999999999998E-3</v>
      </c>
      <c r="M282" s="1423" t="s">
        <v>1334</v>
      </c>
      <c r="N282" s="1423" t="s">
        <v>1332</v>
      </c>
      <c r="O282" s="1424">
        <v>0.05</v>
      </c>
      <c r="P282" s="681" t="s">
        <v>1333</v>
      </c>
      <c r="Q282" s="627" t="s">
        <v>1128</v>
      </c>
      <c r="R282" s="1367"/>
      <c r="S282" s="1367"/>
      <c r="T282" s="1406">
        <v>0</v>
      </c>
      <c r="U282" s="1406">
        <v>0</v>
      </c>
      <c r="V282" s="1406">
        <v>0</v>
      </c>
      <c r="W282" s="1406">
        <v>0</v>
      </c>
      <c r="X282" s="1406">
        <v>8.1362193499999993</v>
      </c>
      <c r="Y282" s="1406">
        <v>8.6</v>
      </c>
      <c r="Z282" s="1406">
        <v>0</v>
      </c>
      <c r="AA282" s="1406">
        <v>0</v>
      </c>
      <c r="AB282" s="1406">
        <v>0</v>
      </c>
      <c r="AC282" s="1406">
        <v>0</v>
      </c>
      <c r="AD282" s="1406">
        <v>0</v>
      </c>
      <c r="AE282" s="1406">
        <v>0</v>
      </c>
      <c r="AF282" s="1406">
        <v>0</v>
      </c>
      <c r="AH282" s="1506"/>
    </row>
    <row r="283" spans="2:34" outlineLevel="1">
      <c r="B283" s="1382" t="s">
        <v>1047</v>
      </c>
      <c r="C283" s="647" t="s">
        <v>1498</v>
      </c>
      <c r="D283" s="647">
        <v>42354</v>
      </c>
      <c r="E283" s="647">
        <v>49369</v>
      </c>
      <c r="F283" s="676" t="s">
        <v>1499</v>
      </c>
      <c r="G283" s="620" t="s">
        <v>674</v>
      </c>
      <c r="H283" s="620" t="s">
        <v>674</v>
      </c>
      <c r="I283" s="1420">
        <v>-13</v>
      </c>
      <c r="J283" s="677" t="s">
        <v>1331</v>
      </c>
      <c r="K283" s="685" t="s">
        <v>1332</v>
      </c>
      <c r="L283" s="1423">
        <v>0.05</v>
      </c>
      <c r="M283" s="1423" t="s">
        <v>1333</v>
      </c>
      <c r="N283" s="1423" t="s">
        <v>420</v>
      </c>
      <c r="O283" s="1424">
        <v>2.82E-3</v>
      </c>
      <c r="P283" s="681" t="s">
        <v>1334</v>
      </c>
      <c r="Q283" s="627" t="s">
        <v>1134</v>
      </c>
      <c r="R283" s="1367"/>
      <c r="S283" s="1367"/>
      <c r="T283" s="1406">
        <v>0</v>
      </c>
      <c r="U283" s="1406">
        <v>0</v>
      </c>
      <c r="V283" s="1406">
        <v>0</v>
      </c>
      <c r="W283" s="1406">
        <v>0</v>
      </c>
      <c r="X283" s="1406">
        <v>-6.1334757499999997</v>
      </c>
      <c r="Y283" s="1406">
        <v>0</v>
      </c>
      <c r="Z283" s="1406">
        <v>0</v>
      </c>
      <c r="AA283" s="1406">
        <v>0</v>
      </c>
      <c r="AB283" s="1406">
        <v>0</v>
      </c>
      <c r="AC283" s="1406">
        <v>0</v>
      </c>
      <c r="AD283" s="1406">
        <v>0</v>
      </c>
      <c r="AE283" s="1406">
        <v>0</v>
      </c>
      <c r="AF283" s="1406">
        <v>0</v>
      </c>
      <c r="AH283" s="1506"/>
    </row>
    <row r="284" spans="2:34" outlineLevel="1">
      <c r="B284" s="1382" t="s">
        <v>1048</v>
      </c>
      <c r="C284" s="647" t="s">
        <v>1295</v>
      </c>
      <c r="D284" s="647">
        <v>39832</v>
      </c>
      <c r="E284" s="647">
        <v>47861</v>
      </c>
      <c r="F284" s="676" t="s">
        <v>1500</v>
      </c>
      <c r="G284" s="620" t="s">
        <v>674</v>
      </c>
      <c r="H284" s="620" t="s">
        <v>674</v>
      </c>
      <c r="I284" s="1420">
        <v>-35</v>
      </c>
      <c r="J284" s="677" t="s">
        <v>1331</v>
      </c>
      <c r="K284" s="685" t="s">
        <v>1332</v>
      </c>
      <c r="L284" s="1423">
        <v>7.3749999999999996E-2</v>
      </c>
      <c r="M284" s="1423" t="s">
        <v>1333</v>
      </c>
      <c r="N284" s="1423" t="s">
        <v>420</v>
      </c>
      <c r="O284" s="1424">
        <v>3.3774999999999999E-2</v>
      </c>
      <c r="P284" s="681" t="s">
        <v>1334</v>
      </c>
      <c r="Q284" s="627" t="s">
        <v>1136</v>
      </c>
      <c r="R284" s="1367"/>
      <c r="S284" s="1367"/>
      <c r="T284" s="1406">
        <v>0</v>
      </c>
      <c r="U284" s="1406">
        <v>0</v>
      </c>
      <c r="V284" s="1406">
        <v>0</v>
      </c>
      <c r="W284" s="1406">
        <v>0</v>
      </c>
      <c r="X284" s="1406">
        <v>0</v>
      </c>
      <c r="Y284" s="1406">
        <v>0</v>
      </c>
      <c r="Z284" s="1406">
        <v>0</v>
      </c>
      <c r="AA284" s="1406">
        <v>0</v>
      </c>
      <c r="AB284" s="1406">
        <v>0</v>
      </c>
      <c r="AC284" s="1406">
        <v>0</v>
      </c>
      <c r="AD284" s="1406">
        <v>0</v>
      </c>
      <c r="AE284" s="1406">
        <v>0</v>
      </c>
      <c r="AF284" s="1406">
        <v>0</v>
      </c>
      <c r="AH284" s="1506"/>
    </row>
    <row r="285" spans="2:34" outlineLevel="1">
      <c r="B285" s="1382" t="s">
        <v>1049</v>
      </c>
      <c r="C285" s="647" t="s">
        <v>1501</v>
      </c>
      <c r="D285" s="647">
        <v>39832</v>
      </c>
      <c r="E285" s="647">
        <v>47861</v>
      </c>
      <c r="F285" s="676" t="s">
        <v>1502</v>
      </c>
      <c r="G285" s="620" t="s">
        <v>674</v>
      </c>
      <c r="H285" s="620" t="s">
        <v>674</v>
      </c>
      <c r="I285" s="1420">
        <v>-35</v>
      </c>
      <c r="J285" s="677" t="s">
        <v>1331</v>
      </c>
      <c r="K285" s="685" t="s">
        <v>1332</v>
      </c>
      <c r="L285" s="1423">
        <v>7.3749999999999996E-2</v>
      </c>
      <c r="M285" s="1423" t="s">
        <v>1333</v>
      </c>
      <c r="N285" s="1423" t="s">
        <v>420</v>
      </c>
      <c r="O285" s="1424">
        <v>3.4049999999999997E-2</v>
      </c>
      <c r="P285" s="681" t="s">
        <v>1334</v>
      </c>
      <c r="Q285" s="627" t="s">
        <v>1127</v>
      </c>
      <c r="R285" s="1367"/>
      <c r="S285" s="1367"/>
      <c r="T285" s="1406">
        <v>0</v>
      </c>
      <c r="U285" s="1406">
        <v>0</v>
      </c>
      <c r="V285" s="1406">
        <v>0</v>
      </c>
      <c r="W285" s="1406">
        <v>0</v>
      </c>
      <c r="X285" s="1406">
        <v>-9.5803406899999999</v>
      </c>
      <c r="Y285" s="1406">
        <v>-10.199999999999999</v>
      </c>
      <c r="Z285" s="1406">
        <v>-12.5</v>
      </c>
      <c r="AA285" s="1406">
        <v>0</v>
      </c>
      <c r="AB285" s="1406">
        <v>0</v>
      </c>
      <c r="AC285" s="1406">
        <v>0</v>
      </c>
      <c r="AD285" s="1406">
        <v>0</v>
      </c>
      <c r="AE285" s="1406">
        <v>0</v>
      </c>
      <c r="AF285" s="1406">
        <v>0</v>
      </c>
      <c r="AH285" s="1506"/>
    </row>
    <row r="286" spans="2:34" outlineLevel="1">
      <c r="B286" s="1382" t="s">
        <v>1050</v>
      </c>
      <c r="C286" s="647" t="s">
        <v>1503</v>
      </c>
      <c r="D286" s="647">
        <v>39832</v>
      </c>
      <c r="E286" s="647">
        <v>47861</v>
      </c>
      <c r="F286" s="676" t="s">
        <v>1504</v>
      </c>
      <c r="G286" s="620" t="s">
        <v>674</v>
      </c>
      <c r="H286" s="620" t="s">
        <v>674</v>
      </c>
      <c r="I286" s="1420">
        <v>-40</v>
      </c>
      <c r="J286" s="677" t="s">
        <v>1331</v>
      </c>
      <c r="K286" s="685" t="s">
        <v>1332</v>
      </c>
      <c r="L286" s="1423">
        <v>7.3749999999999996E-2</v>
      </c>
      <c r="M286" s="1423" t="s">
        <v>1333</v>
      </c>
      <c r="N286" s="1423" t="s">
        <v>420</v>
      </c>
      <c r="O286" s="1424">
        <v>3.3724999999999998E-2</v>
      </c>
      <c r="P286" s="681" t="s">
        <v>1334</v>
      </c>
      <c r="Q286" s="627" t="s">
        <v>1125</v>
      </c>
      <c r="R286" s="1367"/>
      <c r="S286" s="1367"/>
      <c r="T286" s="1406">
        <v>0</v>
      </c>
      <c r="U286" s="1406">
        <v>0</v>
      </c>
      <c r="V286" s="1406">
        <v>0</v>
      </c>
      <c r="W286" s="1406">
        <v>0</v>
      </c>
      <c r="X286" s="1406">
        <v>-11.20213727</v>
      </c>
      <c r="Y286" s="1406">
        <v>-11.7</v>
      </c>
      <c r="Z286" s="1406">
        <v>-13.9</v>
      </c>
      <c r="AA286" s="1406">
        <v>-11.1</v>
      </c>
      <c r="AB286" s="1406">
        <v>-9.5542834299999999</v>
      </c>
      <c r="AC286" s="1406">
        <v>-8.1046151399999999</v>
      </c>
      <c r="AD286" s="1406">
        <v>-6.8156554499999995</v>
      </c>
      <c r="AE286" s="1406">
        <v>-5.6245927699999996</v>
      </c>
      <c r="AF286" s="1406">
        <v>-4.4932366099999994</v>
      </c>
      <c r="AH286" s="1506"/>
    </row>
    <row r="287" spans="2:34" outlineLevel="1">
      <c r="B287" s="1382" t="s">
        <v>1051</v>
      </c>
      <c r="C287" s="647" t="s">
        <v>1505</v>
      </c>
      <c r="D287" s="647">
        <v>39834</v>
      </c>
      <c r="E287" s="647">
        <v>47861</v>
      </c>
      <c r="F287" s="676" t="s">
        <v>1506</v>
      </c>
      <c r="G287" s="620" t="s">
        <v>674</v>
      </c>
      <c r="H287" s="620" t="s">
        <v>674</v>
      </c>
      <c r="I287" s="1420">
        <v>-24</v>
      </c>
      <c r="J287" s="677" t="s">
        <v>1331</v>
      </c>
      <c r="K287" s="685" t="s">
        <v>1332</v>
      </c>
      <c r="L287" s="1423">
        <v>7.3749999999999996E-2</v>
      </c>
      <c r="M287" s="1423" t="s">
        <v>1333</v>
      </c>
      <c r="N287" s="1423" t="s">
        <v>420</v>
      </c>
      <c r="O287" s="1424">
        <v>3.4775E-2</v>
      </c>
      <c r="P287" s="681" t="s">
        <v>1334</v>
      </c>
      <c r="Q287" s="627" t="s">
        <v>1138</v>
      </c>
      <c r="R287" s="1367"/>
      <c r="S287" s="1367"/>
      <c r="T287" s="1406">
        <v>0</v>
      </c>
      <c r="U287" s="1406">
        <v>0</v>
      </c>
      <c r="V287" s="1406">
        <v>0</v>
      </c>
      <c r="W287" s="1406">
        <v>0</v>
      </c>
      <c r="X287" s="1406">
        <v>-6.5533372700000001</v>
      </c>
      <c r="Y287" s="1406">
        <v>-6.9</v>
      </c>
      <c r="Z287" s="1406">
        <v>-8.1999999999999993</v>
      </c>
      <c r="AA287" s="1406">
        <v>-6.5</v>
      </c>
      <c r="AB287" s="1406">
        <v>-5.5977010099999998</v>
      </c>
      <c r="AC287" s="1406">
        <v>-4.7531000299999997</v>
      </c>
      <c r="AD287" s="1406">
        <v>-4.00499326</v>
      </c>
      <c r="AE287" s="1406">
        <v>-3.3155556499999999</v>
      </c>
      <c r="AF287" s="1406">
        <v>-2.6619419500000001</v>
      </c>
      <c r="AH287" s="1506"/>
    </row>
    <row r="288" spans="2:34" outlineLevel="1">
      <c r="B288" s="1382" t="s">
        <v>1052</v>
      </c>
      <c r="C288" s="647" t="s">
        <v>1507</v>
      </c>
      <c r="D288" s="647">
        <v>39834</v>
      </c>
      <c r="E288" s="647">
        <v>47861</v>
      </c>
      <c r="F288" s="676" t="s">
        <v>1508</v>
      </c>
      <c r="G288" s="620" t="s">
        <v>674</v>
      </c>
      <c r="H288" s="620" t="s">
        <v>674</v>
      </c>
      <c r="I288" s="1420">
        <v>-36</v>
      </c>
      <c r="J288" s="677" t="s">
        <v>1331</v>
      </c>
      <c r="K288" s="685" t="s">
        <v>1332</v>
      </c>
      <c r="L288" s="1423">
        <v>7.3749999999999996E-2</v>
      </c>
      <c r="M288" s="1423" t="s">
        <v>1333</v>
      </c>
      <c r="N288" s="1423" t="s">
        <v>420</v>
      </c>
      <c r="O288" s="1424">
        <v>3.3849999999999998E-2</v>
      </c>
      <c r="P288" s="681" t="s">
        <v>1334</v>
      </c>
      <c r="Q288" s="627" t="s">
        <v>1127</v>
      </c>
      <c r="R288" s="1367"/>
      <c r="S288" s="1367"/>
      <c r="T288" s="1406">
        <v>0</v>
      </c>
      <c r="U288" s="1406">
        <v>0</v>
      </c>
      <c r="V288" s="1406">
        <v>0</v>
      </c>
      <c r="W288" s="1406">
        <v>0</v>
      </c>
      <c r="X288" s="1406">
        <v>-9.9354751999999991</v>
      </c>
      <c r="Y288" s="1406">
        <v>-10.6</v>
      </c>
      <c r="Z288" s="1406">
        <v>-13</v>
      </c>
      <c r="AA288" s="1406">
        <v>0</v>
      </c>
      <c r="AB288" s="1406">
        <v>0</v>
      </c>
      <c r="AC288" s="1406">
        <v>0</v>
      </c>
      <c r="AD288" s="1406">
        <v>0</v>
      </c>
      <c r="AE288" s="1406">
        <v>0</v>
      </c>
      <c r="AF288" s="1406">
        <v>0</v>
      </c>
      <c r="AH288" s="1506"/>
    </row>
    <row r="289" spans="2:34" outlineLevel="1">
      <c r="B289" s="1382" t="s">
        <v>1053</v>
      </c>
      <c r="C289" s="647" t="s">
        <v>1509</v>
      </c>
      <c r="D289" s="647">
        <v>40007</v>
      </c>
      <c r="E289" s="647">
        <v>47861</v>
      </c>
      <c r="F289" s="676" t="s">
        <v>1510</v>
      </c>
      <c r="G289" s="620" t="s">
        <v>674</v>
      </c>
      <c r="H289" s="620" t="s">
        <v>674</v>
      </c>
      <c r="I289" s="1420">
        <v>-19</v>
      </c>
      <c r="J289" s="677" t="s">
        <v>1431</v>
      </c>
      <c r="K289" s="685" t="s">
        <v>420</v>
      </c>
      <c r="L289" s="1423">
        <v>3.0435E-2</v>
      </c>
      <c r="M289" s="1423" t="s">
        <v>1334</v>
      </c>
      <c r="N289" s="1423" t="s">
        <v>1332</v>
      </c>
      <c r="O289" s="1424">
        <v>7.3749999999999996E-2</v>
      </c>
      <c r="P289" s="681" t="s">
        <v>1333</v>
      </c>
      <c r="Q289" s="627" t="s">
        <v>1128</v>
      </c>
      <c r="R289" s="1367"/>
      <c r="S289" s="1367"/>
      <c r="T289" s="1406">
        <v>0</v>
      </c>
      <c r="U289" s="1406">
        <v>0</v>
      </c>
      <c r="V289" s="1406">
        <v>0</v>
      </c>
      <c r="W289" s="1406">
        <v>0</v>
      </c>
      <c r="X289" s="1406">
        <v>6.2877812400000002</v>
      </c>
      <c r="Y289" s="1406">
        <v>6.5</v>
      </c>
      <c r="Z289" s="1406">
        <v>7.5</v>
      </c>
      <c r="AA289" s="1406">
        <v>0</v>
      </c>
      <c r="AB289" s="1406">
        <v>0</v>
      </c>
      <c r="AC289" s="1406">
        <v>0</v>
      </c>
      <c r="AD289" s="1406">
        <v>0</v>
      </c>
      <c r="AE289" s="1406">
        <v>0</v>
      </c>
      <c r="AF289" s="1406">
        <v>0</v>
      </c>
      <c r="AH289" s="1506"/>
    </row>
    <row r="290" spans="2:34" outlineLevel="1">
      <c r="B290" s="1382" t="s">
        <v>1054</v>
      </c>
      <c r="C290" s="647" t="s">
        <v>1511</v>
      </c>
      <c r="D290" s="647">
        <v>40042</v>
      </c>
      <c r="E290" s="647">
        <v>47861</v>
      </c>
      <c r="F290" s="676" t="s">
        <v>1512</v>
      </c>
      <c r="G290" s="620" t="s">
        <v>674</v>
      </c>
      <c r="H290" s="620" t="s">
        <v>674</v>
      </c>
      <c r="I290" s="1420">
        <v>-19</v>
      </c>
      <c r="J290" s="677" t="s">
        <v>1431</v>
      </c>
      <c r="K290" s="685" t="s">
        <v>420</v>
      </c>
      <c r="L290" s="1423">
        <v>3.014E-2</v>
      </c>
      <c r="M290" s="1423" t="s">
        <v>1334</v>
      </c>
      <c r="N290" s="1423" t="s">
        <v>1332</v>
      </c>
      <c r="O290" s="1424">
        <v>7.3749999999999996E-2</v>
      </c>
      <c r="P290" s="681" t="s">
        <v>1333</v>
      </c>
      <c r="Q290" s="627" t="s">
        <v>1138</v>
      </c>
      <c r="R290" s="1367"/>
      <c r="S290" s="1367"/>
      <c r="T290" s="1406">
        <v>0</v>
      </c>
      <c r="U290" s="1406">
        <v>0</v>
      </c>
      <c r="V290" s="1406">
        <v>0</v>
      </c>
      <c r="W290" s="1406">
        <v>0</v>
      </c>
      <c r="X290" s="1406">
        <v>6.2099887899999997</v>
      </c>
      <c r="Y290" s="1406">
        <v>6.5</v>
      </c>
      <c r="Z290" s="1406">
        <v>0</v>
      </c>
      <c r="AA290" s="1406">
        <v>0</v>
      </c>
      <c r="AB290" s="1406">
        <v>0</v>
      </c>
      <c r="AC290" s="1406">
        <v>0</v>
      </c>
      <c r="AD290" s="1406">
        <v>0</v>
      </c>
      <c r="AE290" s="1406">
        <v>0</v>
      </c>
      <c r="AF290" s="1406">
        <v>0</v>
      </c>
      <c r="AH290" s="1506"/>
    </row>
    <row r="291" spans="2:34" outlineLevel="1">
      <c r="B291" s="1382" t="s">
        <v>1055</v>
      </c>
      <c r="C291" s="647" t="s">
        <v>1513</v>
      </c>
      <c r="D291" s="647">
        <v>40086</v>
      </c>
      <c r="E291" s="647">
        <v>47861</v>
      </c>
      <c r="F291" s="676" t="s">
        <v>1514</v>
      </c>
      <c r="G291" s="620" t="s">
        <v>674</v>
      </c>
      <c r="H291" s="620" t="s">
        <v>674</v>
      </c>
      <c r="I291" s="1420">
        <v>-19</v>
      </c>
      <c r="J291" s="677" t="s">
        <v>1431</v>
      </c>
      <c r="K291" s="685" t="s">
        <v>420</v>
      </c>
      <c r="L291" s="1423">
        <v>3.1635000000000003E-2</v>
      </c>
      <c r="M291" s="1423" t="s">
        <v>1334</v>
      </c>
      <c r="N291" s="1423" t="s">
        <v>1332</v>
      </c>
      <c r="O291" s="1424">
        <v>7.3749999999999996E-2</v>
      </c>
      <c r="P291" s="681" t="s">
        <v>1333</v>
      </c>
      <c r="Q291" s="627" t="s">
        <v>1127</v>
      </c>
      <c r="R291" s="1367"/>
      <c r="S291" s="1367"/>
      <c r="T291" s="1406">
        <v>0</v>
      </c>
      <c r="U291" s="1406">
        <v>0</v>
      </c>
      <c r="V291" s="1406">
        <v>0</v>
      </c>
      <c r="W291" s="1406">
        <v>0</v>
      </c>
      <c r="X291" s="1406">
        <v>5.7195785700000004</v>
      </c>
      <c r="Y291" s="1406">
        <v>6</v>
      </c>
      <c r="Z291" s="1406">
        <v>7.3</v>
      </c>
      <c r="AA291" s="1406">
        <v>0</v>
      </c>
      <c r="AB291" s="1406">
        <v>0</v>
      </c>
      <c r="AC291" s="1406">
        <v>0</v>
      </c>
      <c r="AD291" s="1406">
        <v>0</v>
      </c>
      <c r="AE291" s="1406">
        <v>0</v>
      </c>
      <c r="AF291" s="1406">
        <v>0</v>
      </c>
      <c r="AH291" s="1506"/>
    </row>
    <row r="292" spans="2:34" outlineLevel="1">
      <c r="B292" s="1382" t="s">
        <v>1056</v>
      </c>
      <c r="C292" s="647" t="s">
        <v>1515</v>
      </c>
      <c r="D292" s="647">
        <v>40298</v>
      </c>
      <c r="E292" s="647">
        <v>47861</v>
      </c>
      <c r="F292" s="676" t="s">
        <v>1516</v>
      </c>
      <c r="G292" s="620" t="s">
        <v>674</v>
      </c>
      <c r="H292" s="620" t="s">
        <v>674</v>
      </c>
      <c r="I292" s="1420">
        <v>-38</v>
      </c>
      <c r="J292" s="677" t="s">
        <v>1331</v>
      </c>
      <c r="K292" s="685" t="s">
        <v>1332</v>
      </c>
      <c r="L292" s="1423">
        <v>7.3749999999999996E-2</v>
      </c>
      <c r="M292" s="1423" t="s">
        <v>1333</v>
      </c>
      <c r="N292" s="1423" t="s">
        <v>420</v>
      </c>
      <c r="O292" s="1424">
        <v>3.1125E-2</v>
      </c>
      <c r="P292" s="681" t="s">
        <v>1334</v>
      </c>
      <c r="Q292" s="627" t="s">
        <v>1137</v>
      </c>
      <c r="R292" s="1367"/>
      <c r="S292" s="1367"/>
      <c r="T292" s="1406">
        <v>0</v>
      </c>
      <c r="U292" s="1406">
        <v>0</v>
      </c>
      <c r="V292" s="1406">
        <v>0</v>
      </c>
      <c r="W292" s="1406">
        <v>0</v>
      </c>
      <c r="X292" s="1406">
        <v>-11.821738939999999</v>
      </c>
      <c r="Y292" s="1406">
        <v>-12.3</v>
      </c>
      <c r="Z292" s="1406">
        <v>-14.1</v>
      </c>
      <c r="AA292" s="1406">
        <v>-11.5</v>
      </c>
      <c r="AB292" s="1406">
        <v>-9.9330399299999996</v>
      </c>
      <c r="AC292" s="1406">
        <v>-8.4570550600000001</v>
      </c>
      <c r="AD292" s="1406">
        <v>-7.1334726699999997</v>
      </c>
      <c r="AE292" s="1406">
        <v>-5.9031631199999994</v>
      </c>
      <c r="AF292" s="1406">
        <v>-4.7295747699999993</v>
      </c>
      <c r="AH292" s="1506"/>
    </row>
    <row r="293" spans="2:34" outlineLevel="1">
      <c r="B293" s="1382" t="s">
        <v>1057</v>
      </c>
      <c r="C293" s="647" t="s">
        <v>1517</v>
      </c>
      <c r="D293" s="647">
        <v>40302</v>
      </c>
      <c r="E293" s="647">
        <v>47861</v>
      </c>
      <c r="F293" s="676" t="s">
        <v>1518</v>
      </c>
      <c r="G293" s="620" t="s">
        <v>674</v>
      </c>
      <c r="H293" s="620" t="s">
        <v>674</v>
      </c>
      <c r="I293" s="1420">
        <v>-38</v>
      </c>
      <c r="J293" s="677" t="s">
        <v>1331</v>
      </c>
      <c r="K293" s="685" t="s">
        <v>1332</v>
      </c>
      <c r="L293" s="1423">
        <v>7.3749999999999996E-2</v>
      </c>
      <c r="M293" s="1423" t="s">
        <v>1333</v>
      </c>
      <c r="N293" s="1423" t="s">
        <v>420</v>
      </c>
      <c r="O293" s="1424">
        <v>3.1475000000000003E-2</v>
      </c>
      <c r="P293" s="681" t="s">
        <v>1334</v>
      </c>
      <c r="Q293" s="627" t="s">
        <v>1138</v>
      </c>
      <c r="R293" s="1367"/>
      <c r="S293" s="1367"/>
      <c r="T293" s="1406">
        <v>0</v>
      </c>
      <c r="U293" s="1406">
        <v>0</v>
      </c>
      <c r="V293" s="1406">
        <v>0</v>
      </c>
      <c r="W293" s="1406">
        <v>0</v>
      </c>
      <c r="X293" s="1406">
        <v>-11.831292929999998</v>
      </c>
      <c r="Y293" s="1406">
        <v>-12.4</v>
      </c>
      <c r="Z293" s="1406">
        <v>0</v>
      </c>
      <c r="AA293" s="1406">
        <v>0</v>
      </c>
      <c r="AB293" s="1406">
        <v>0</v>
      </c>
      <c r="AC293" s="1406">
        <v>0</v>
      </c>
      <c r="AD293" s="1406">
        <v>0</v>
      </c>
      <c r="AE293" s="1406">
        <v>0</v>
      </c>
      <c r="AF293" s="1406">
        <v>0</v>
      </c>
      <c r="AH293" s="1506"/>
    </row>
    <row r="294" spans="2:34" outlineLevel="1">
      <c r="B294" s="1382" t="s">
        <v>1058</v>
      </c>
      <c r="C294" s="647" t="s">
        <v>1519</v>
      </c>
      <c r="D294" s="647">
        <v>40302</v>
      </c>
      <c r="E294" s="647">
        <v>47861</v>
      </c>
      <c r="F294" s="676" t="s">
        <v>1518</v>
      </c>
      <c r="G294" s="620" t="s">
        <v>674</v>
      </c>
      <c r="H294" s="620" t="s">
        <v>674</v>
      </c>
      <c r="I294" s="1420">
        <v>-38</v>
      </c>
      <c r="J294" s="677" t="s">
        <v>1331</v>
      </c>
      <c r="K294" s="685" t="s">
        <v>1332</v>
      </c>
      <c r="L294" s="1423">
        <v>7.3749999999999996E-2</v>
      </c>
      <c r="M294" s="1423" t="s">
        <v>1333</v>
      </c>
      <c r="N294" s="1423" t="s">
        <v>420</v>
      </c>
      <c r="O294" s="1424">
        <v>3.1510000000000003E-2</v>
      </c>
      <c r="P294" s="681" t="s">
        <v>1334</v>
      </c>
      <c r="Q294" s="627" t="s">
        <v>1138</v>
      </c>
      <c r="R294" s="1367"/>
      <c r="S294" s="1367"/>
      <c r="T294" s="1406">
        <v>0</v>
      </c>
      <c r="U294" s="1406">
        <v>0</v>
      </c>
      <c r="V294" s="1406">
        <v>0</v>
      </c>
      <c r="W294" s="1406">
        <v>0</v>
      </c>
      <c r="X294" s="1406">
        <v>-11.815859249999999</v>
      </c>
      <c r="Y294" s="1406">
        <v>-12.3</v>
      </c>
      <c r="Z294" s="1406">
        <v>-14.3</v>
      </c>
      <c r="AA294" s="1406">
        <v>-11.4</v>
      </c>
      <c r="AB294" s="1406">
        <v>-9.8476298600000014</v>
      </c>
      <c r="AC294" s="1406">
        <v>-8.3862749900000004</v>
      </c>
      <c r="AD294" s="1406">
        <v>-7.0773626900000002</v>
      </c>
      <c r="AE294" s="1406">
        <v>-5.8616831400000002</v>
      </c>
      <c r="AF294" s="1406">
        <v>-4.7027247900000004</v>
      </c>
      <c r="AH294" s="1506"/>
    </row>
    <row r="295" spans="2:34" outlineLevel="1">
      <c r="B295" s="1382" t="s">
        <v>1059</v>
      </c>
      <c r="C295" s="647" t="s">
        <v>1520</v>
      </c>
      <c r="D295" s="647">
        <v>40311</v>
      </c>
      <c r="E295" s="647">
        <v>47861</v>
      </c>
      <c r="F295" s="676" t="s">
        <v>1521</v>
      </c>
      <c r="G295" s="620" t="s">
        <v>674</v>
      </c>
      <c r="H295" s="620" t="s">
        <v>674</v>
      </c>
      <c r="I295" s="1420">
        <v>-48</v>
      </c>
      <c r="J295" s="677" t="s">
        <v>1331</v>
      </c>
      <c r="K295" s="685" t="s">
        <v>1332</v>
      </c>
      <c r="L295" s="1423">
        <v>7.3749999999999996E-2</v>
      </c>
      <c r="M295" s="1423" t="s">
        <v>1333</v>
      </c>
      <c r="N295" s="1423" t="s">
        <v>420</v>
      </c>
      <c r="O295" s="1424">
        <v>3.1949999999999999E-2</v>
      </c>
      <c r="P295" s="681" t="s">
        <v>1334</v>
      </c>
      <c r="Q295" s="627" t="s">
        <v>475</v>
      </c>
      <c r="R295" s="1367"/>
      <c r="S295" s="1367"/>
      <c r="T295" s="1406">
        <v>0</v>
      </c>
      <c r="U295" s="1406">
        <v>0</v>
      </c>
      <c r="V295" s="1406">
        <v>0</v>
      </c>
      <c r="W295" s="1406">
        <v>0</v>
      </c>
      <c r="X295" s="1406">
        <v>-14.849277129999999</v>
      </c>
      <c r="Y295" s="1406">
        <v>-15.3</v>
      </c>
      <c r="Z295" s="1406">
        <v>-17.899999999999999</v>
      </c>
      <c r="AA295" s="1406">
        <v>-14.3</v>
      </c>
      <c r="AB295" s="1406">
        <v>-12.36017352</v>
      </c>
      <c r="AC295" s="1406">
        <v>-10.53537156</v>
      </c>
      <c r="AD295" s="1406">
        <v>-8.9031865200000002</v>
      </c>
      <c r="AE295" s="1406">
        <v>-7.3887113099999997</v>
      </c>
      <c r="AF295" s="1406">
        <v>-5.94588392</v>
      </c>
      <c r="AH295" s="1506"/>
    </row>
    <row r="296" spans="2:34" outlineLevel="1">
      <c r="B296" s="1382" t="s">
        <v>1060</v>
      </c>
      <c r="C296" s="647" t="s">
        <v>1522</v>
      </c>
      <c r="D296" s="647">
        <v>40400</v>
      </c>
      <c r="E296" s="647">
        <v>47861</v>
      </c>
      <c r="F296" s="676" t="s">
        <v>1523</v>
      </c>
      <c r="G296" s="620" t="s">
        <v>674</v>
      </c>
      <c r="H296" s="620" t="s">
        <v>674</v>
      </c>
      <c r="I296" s="1420">
        <v>-50</v>
      </c>
      <c r="J296" s="677" t="s">
        <v>1431</v>
      </c>
      <c r="K296" s="685" t="s">
        <v>420</v>
      </c>
      <c r="L296" s="1423">
        <v>3.0875E-2</v>
      </c>
      <c r="M296" s="1423" t="s">
        <v>1334</v>
      </c>
      <c r="N296" s="1423" t="s">
        <v>1332</v>
      </c>
      <c r="O296" s="1424">
        <v>7.3749999999999996E-2</v>
      </c>
      <c r="P296" s="681" t="s">
        <v>1333</v>
      </c>
      <c r="Q296" s="627" t="s">
        <v>1127</v>
      </c>
      <c r="R296" s="1367"/>
      <c r="S296" s="1367"/>
      <c r="T296" s="1406">
        <v>0</v>
      </c>
      <c r="U296" s="1406">
        <v>0</v>
      </c>
      <c r="V296" s="1406">
        <v>0</v>
      </c>
      <c r="W296" s="1406">
        <v>0</v>
      </c>
      <c r="X296" s="1406">
        <v>15.481189029999999</v>
      </c>
      <c r="Y296" s="1406">
        <v>16.3</v>
      </c>
      <c r="Z296" s="1406">
        <v>19.600000000000001</v>
      </c>
      <c r="AA296" s="1406">
        <v>0</v>
      </c>
      <c r="AB296" s="1406">
        <v>0</v>
      </c>
      <c r="AC296" s="1406">
        <v>0</v>
      </c>
      <c r="AD296" s="1406">
        <v>0</v>
      </c>
      <c r="AE296" s="1406">
        <v>0</v>
      </c>
      <c r="AF296" s="1406">
        <v>0</v>
      </c>
      <c r="AH296" s="1506"/>
    </row>
    <row r="297" spans="2:34" outlineLevel="1">
      <c r="B297" s="1382" t="s">
        <v>1061</v>
      </c>
      <c r="C297" s="647" t="s">
        <v>1524</v>
      </c>
      <c r="D297" s="647">
        <v>40400</v>
      </c>
      <c r="E297" s="647">
        <v>47861</v>
      </c>
      <c r="F297" s="676" t="s">
        <v>1525</v>
      </c>
      <c r="G297" s="620" t="s">
        <v>674</v>
      </c>
      <c r="H297" s="620" t="s">
        <v>674</v>
      </c>
      <c r="I297" s="1420">
        <v>-50</v>
      </c>
      <c r="J297" s="677" t="s">
        <v>1431</v>
      </c>
      <c r="K297" s="685" t="s">
        <v>420</v>
      </c>
      <c r="L297" s="1423">
        <v>3.0980000000000001E-2</v>
      </c>
      <c r="M297" s="1423" t="s">
        <v>1334</v>
      </c>
      <c r="N297" s="1423" t="s">
        <v>1332</v>
      </c>
      <c r="O297" s="1424">
        <v>7.3749999999999996E-2</v>
      </c>
      <c r="P297" s="681" t="s">
        <v>1333</v>
      </c>
      <c r="Q297" s="627" t="s">
        <v>1134</v>
      </c>
      <c r="R297" s="1367"/>
      <c r="S297" s="1367"/>
      <c r="T297" s="1406">
        <v>0</v>
      </c>
      <c r="U297" s="1406">
        <v>0</v>
      </c>
      <c r="V297" s="1406">
        <v>0</v>
      </c>
      <c r="W297" s="1406">
        <v>0</v>
      </c>
      <c r="X297" s="1406">
        <v>16.20501767</v>
      </c>
      <c r="Y297" s="1406">
        <v>16.3</v>
      </c>
      <c r="Z297" s="1406">
        <v>5.8</v>
      </c>
      <c r="AA297" s="1406">
        <v>4.5999999999999996</v>
      </c>
      <c r="AB297" s="1406">
        <v>3.9792940899999998</v>
      </c>
      <c r="AC297" s="1406">
        <v>3.39449348</v>
      </c>
      <c r="AD297" s="1406">
        <v>2.8698457999999998</v>
      </c>
      <c r="AE297" s="1406">
        <v>2.3820222999999996</v>
      </c>
      <c r="AF297" s="1406">
        <v>1.9165887399999995</v>
      </c>
      <c r="AH297" s="1506"/>
    </row>
    <row r="298" spans="2:34" outlineLevel="1">
      <c r="B298" s="1382" t="s">
        <v>1062</v>
      </c>
      <c r="C298" s="647" t="s">
        <v>1526</v>
      </c>
      <c r="D298" s="647">
        <v>40401</v>
      </c>
      <c r="E298" s="647">
        <v>47861</v>
      </c>
      <c r="F298" s="676" t="s">
        <v>1527</v>
      </c>
      <c r="G298" s="620" t="s">
        <v>674</v>
      </c>
      <c r="H298" s="620" t="s">
        <v>674</v>
      </c>
      <c r="I298" s="1420">
        <v>-100</v>
      </c>
      <c r="J298" s="677" t="s">
        <v>1431</v>
      </c>
      <c r="K298" s="685" t="s">
        <v>420</v>
      </c>
      <c r="L298" s="1423">
        <v>3.0775E-2</v>
      </c>
      <c r="M298" s="1423" t="s">
        <v>1334</v>
      </c>
      <c r="N298" s="1423" t="s">
        <v>1332</v>
      </c>
      <c r="O298" s="1424">
        <v>7.3749999999999996E-2</v>
      </c>
      <c r="P298" s="681" t="s">
        <v>1333</v>
      </c>
      <c r="Q298" s="627" t="s">
        <v>1127</v>
      </c>
      <c r="R298" s="1367"/>
      <c r="S298" s="1367"/>
      <c r="T298" s="1406">
        <v>0</v>
      </c>
      <c r="U298" s="1406">
        <v>0</v>
      </c>
      <c r="V298" s="1406">
        <v>0</v>
      </c>
      <c r="W298" s="1406">
        <v>0</v>
      </c>
      <c r="X298" s="1406">
        <v>31.075448139999999</v>
      </c>
      <c r="Y298" s="1406">
        <v>32.6</v>
      </c>
      <c r="Z298" s="1406">
        <v>39.299999999999997</v>
      </c>
      <c r="AA298" s="1406">
        <v>0</v>
      </c>
      <c r="AB298" s="1406">
        <v>0</v>
      </c>
      <c r="AC298" s="1406">
        <v>0</v>
      </c>
      <c r="AD298" s="1406">
        <v>0</v>
      </c>
      <c r="AE298" s="1406">
        <v>0</v>
      </c>
      <c r="AF298" s="1406">
        <v>0</v>
      </c>
      <c r="AH298" s="1506"/>
    </row>
    <row r="299" spans="2:34" outlineLevel="1">
      <c r="B299" s="1382" t="s">
        <v>1063</v>
      </c>
      <c r="C299" s="647" t="s">
        <v>1528</v>
      </c>
      <c r="D299" s="647">
        <v>41058</v>
      </c>
      <c r="E299" s="647">
        <v>47861</v>
      </c>
      <c r="F299" s="676" t="s">
        <v>1529</v>
      </c>
      <c r="G299" s="620" t="s">
        <v>674</v>
      </c>
      <c r="H299" s="620" t="s">
        <v>674</v>
      </c>
      <c r="I299" s="1420">
        <v>-35</v>
      </c>
      <c r="J299" s="677" t="s">
        <v>1331</v>
      </c>
      <c r="K299" s="685" t="s">
        <v>1332</v>
      </c>
      <c r="L299" s="1423">
        <v>7.3749999999999996E-2</v>
      </c>
      <c r="M299" s="1423" t="s">
        <v>1333</v>
      </c>
      <c r="N299" s="1423" t="s">
        <v>420</v>
      </c>
      <c r="O299" s="1424">
        <v>4.564E-2</v>
      </c>
      <c r="P299" s="681" t="s">
        <v>1334</v>
      </c>
      <c r="Q299" s="627" t="s">
        <v>1127</v>
      </c>
      <c r="R299" s="1367"/>
      <c r="S299" s="1367"/>
      <c r="T299" s="1406">
        <v>0</v>
      </c>
      <c r="U299" s="1406">
        <v>0</v>
      </c>
      <c r="V299" s="1406">
        <v>0</v>
      </c>
      <c r="W299" s="1406">
        <v>0</v>
      </c>
      <c r="X299" s="1406">
        <v>-4.993651690000001</v>
      </c>
      <c r="Y299" s="1406">
        <v>-5.8</v>
      </c>
      <c r="Z299" s="1406">
        <v>-8.1999999999999993</v>
      </c>
      <c r="AA299" s="1406">
        <v>0</v>
      </c>
      <c r="AB299" s="1406">
        <v>0</v>
      </c>
      <c r="AC299" s="1406">
        <v>0</v>
      </c>
      <c r="AD299" s="1406">
        <v>0</v>
      </c>
      <c r="AE299" s="1406">
        <v>0</v>
      </c>
      <c r="AF299" s="1406">
        <v>0</v>
      </c>
      <c r="AH299" s="1506"/>
    </row>
    <row r="300" spans="2:34" outlineLevel="1">
      <c r="B300" s="1382" t="s">
        <v>1064</v>
      </c>
      <c r="C300" s="647" t="s">
        <v>1530</v>
      </c>
      <c r="D300" s="647">
        <v>41389</v>
      </c>
      <c r="E300" s="647">
        <v>47861</v>
      </c>
      <c r="F300" s="676" t="s">
        <v>1531</v>
      </c>
      <c r="G300" s="620" t="s">
        <v>674</v>
      </c>
      <c r="H300" s="620" t="s">
        <v>674</v>
      </c>
      <c r="I300" s="1420">
        <v>-167.61</v>
      </c>
      <c r="J300" s="677" t="s">
        <v>1331</v>
      </c>
      <c r="K300" s="685" t="s">
        <v>1332</v>
      </c>
      <c r="L300" s="1423">
        <v>7.3749999999999996E-2</v>
      </c>
      <c r="M300" s="1423" t="s">
        <v>1333</v>
      </c>
      <c r="N300" s="1423" t="s">
        <v>420</v>
      </c>
      <c r="O300" s="1424">
        <v>4.7350000000000003E-2</v>
      </c>
      <c r="P300" s="681" t="s">
        <v>1334</v>
      </c>
      <c r="Q300" s="627" t="s">
        <v>1127</v>
      </c>
      <c r="R300" s="1367"/>
      <c r="S300" s="1367"/>
      <c r="T300" s="1406">
        <v>0</v>
      </c>
      <c r="U300" s="1406">
        <v>0</v>
      </c>
      <c r="V300" s="1406">
        <v>0</v>
      </c>
      <c r="W300" s="1406">
        <v>0</v>
      </c>
      <c r="X300" s="1406">
        <v>-20.673147120000003</v>
      </c>
      <c r="Y300" s="1406">
        <v>-24.6</v>
      </c>
      <c r="Z300" s="1406">
        <v>-36.200000000000003</v>
      </c>
      <c r="AA300" s="1406">
        <v>0</v>
      </c>
      <c r="AB300" s="1406">
        <v>0</v>
      </c>
      <c r="AC300" s="1406">
        <v>0</v>
      </c>
      <c r="AD300" s="1406">
        <v>0</v>
      </c>
      <c r="AE300" s="1406">
        <v>0</v>
      </c>
      <c r="AF300" s="1406">
        <v>0</v>
      </c>
      <c r="AH300" s="1506"/>
    </row>
    <row r="301" spans="2:34" outlineLevel="1">
      <c r="B301" s="1382" t="s">
        <v>1065</v>
      </c>
      <c r="C301" s="647" t="s">
        <v>1532</v>
      </c>
      <c r="D301" s="647">
        <v>41505</v>
      </c>
      <c r="E301" s="647">
        <v>47861</v>
      </c>
      <c r="F301" s="676" t="s">
        <v>1533</v>
      </c>
      <c r="G301" s="620" t="s">
        <v>674</v>
      </c>
      <c r="H301" s="620" t="s">
        <v>674</v>
      </c>
      <c r="I301" s="1420">
        <v>-167.61</v>
      </c>
      <c r="J301" s="677" t="s">
        <v>1431</v>
      </c>
      <c r="K301" s="685" t="s">
        <v>420</v>
      </c>
      <c r="L301" s="1423">
        <v>4.3284999999999997E-2</v>
      </c>
      <c r="M301" s="1423" t="s">
        <v>1334</v>
      </c>
      <c r="N301" s="1423" t="s">
        <v>1332</v>
      </c>
      <c r="O301" s="1424">
        <v>7.3749999999999996E-2</v>
      </c>
      <c r="P301" s="681" t="s">
        <v>1333</v>
      </c>
      <c r="Q301" s="627" t="s">
        <v>1127</v>
      </c>
      <c r="R301" s="1367"/>
      <c r="S301" s="1367"/>
      <c r="T301" s="1406">
        <v>0</v>
      </c>
      <c r="U301" s="1406">
        <v>0</v>
      </c>
      <c r="V301" s="1406">
        <v>0</v>
      </c>
      <c r="W301" s="1406">
        <v>0</v>
      </c>
      <c r="X301" s="1406">
        <v>28.377005510000004</v>
      </c>
      <c r="Y301" s="1406">
        <v>32</v>
      </c>
      <c r="Z301" s="1406">
        <v>43.5</v>
      </c>
      <c r="AA301" s="1406">
        <v>12</v>
      </c>
      <c r="AB301" s="1406">
        <v>10.166126309999999</v>
      </c>
      <c r="AC301" s="1406">
        <v>8.4851787499999993</v>
      </c>
      <c r="AD301" s="1406">
        <v>7.0589973299999995</v>
      </c>
      <c r="AE301" s="1406">
        <v>5.7853536099999996</v>
      </c>
      <c r="AF301" s="1406">
        <v>4.6057476599999996</v>
      </c>
      <c r="AH301" s="1506"/>
    </row>
    <row r="302" spans="2:34" outlineLevel="1">
      <c r="B302" s="1382" t="s">
        <v>1066</v>
      </c>
      <c r="C302" s="647" t="s">
        <v>1534</v>
      </c>
      <c r="D302" s="647">
        <v>41607</v>
      </c>
      <c r="E302" s="647">
        <v>47861</v>
      </c>
      <c r="F302" s="676" t="s">
        <v>1535</v>
      </c>
      <c r="G302" s="620" t="s">
        <v>674</v>
      </c>
      <c r="H302" s="620" t="s">
        <v>674</v>
      </c>
      <c r="I302" s="1420">
        <v>-19</v>
      </c>
      <c r="J302" s="677" t="s">
        <v>1431</v>
      </c>
      <c r="K302" s="685" t="s">
        <v>420</v>
      </c>
      <c r="L302" s="1423">
        <v>3.1125E-2</v>
      </c>
      <c r="M302" s="1423" t="s">
        <v>1334</v>
      </c>
      <c r="N302" s="1423" t="s">
        <v>1332</v>
      </c>
      <c r="O302" s="1424">
        <v>7.3749999999999996E-2</v>
      </c>
      <c r="P302" s="681" t="s">
        <v>1333</v>
      </c>
      <c r="Q302" s="627" t="s">
        <v>1138</v>
      </c>
      <c r="R302" s="1367"/>
      <c r="S302" s="1367"/>
      <c r="T302" s="1406">
        <v>0</v>
      </c>
      <c r="U302" s="1406">
        <v>0</v>
      </c>
      <c r="V302" s="1406">
        <v>0</v>
      </c>
      <c r="W302" s="1406">
        <v>0</v>
      </c>
      <c r="X302" s="1406">
        <v>5.9928148800000001</v>
      </c>
      <c r="Y302" s="1406">
        <v>6.3</v>
      </c>
      <c r="Z302" s="1406">
        <v>0</v>
      </c>
      <c r="AA302" s="1406">
        <v>0</v>
      </c>
      <c r="AB302" s="1406">
        <v>0</v>
      </c>
      <c r="AC302" s="1406">
        <v>0</v>
      </c>
      <c r="AD302" s="1406">
        <v>0</v>
      </c>
      <c r="AE302" s="1406">
        <v>0</v>
      </c>
      <c r="AF302" s="1406">
        <v>0</v>
      </c>
      <c r="AH302" s="1506"/>
    </row>
    <row r="303" spans="2:34" outlineLevel="1">
      <c r="B303" s="1382" t="s">
        <v>1067</v>
      </c>
      <c r="C303" s="647" t="s">
        <v>1536</v>
      </c>
      <c r="D303" s="647">
        <v>41975</v>
      </c>
      <c r="E303" s="647">
        <v>47861</v>
      </c>
      <c r="F303" s="676" t="s">
        <v>1537</v>
      </c>
      <c r="G303" s="620" t="s">
        <v>674</v>
      </c>
      <c r="H303" s="620" t="s">
        <v>674</v>
      </c>
      <c r="I303" s="1420">
        <v>-45</v>
      </c>
      <c r="J303" s="677" t="s">
        <v>1431</v>
      </c>
      <c r="K303" s="685" t="s">
        <v>420</v>
      </c>
      <c r="L303" s="1423">
        <v>5.0075000000000001E-2</v>
      </c>
      <c r="M303" s="1423" t="s">
        <v>1334</v>
      </c>
      <c r="N303" s="1423" t="s">
        <v>1332</v>
      </c>
      <c r="O303" s="1424">
        <v>7.3749999999999996E-2</v>
      </c>
      <c r="P303" s="681" t="s">
        <v>1333</v>
      </c>
      <c r="Q303" s="627" t="s">
        <v>1125</v>
      </c>
      <c r="R303" s="1367"/>
      <c r="S303" s="1367"/>
      <c r="T303" s="1406">
        <v>0</v>
      </c>
      <c r="U303" s="1406">
        <v>0</v>
      </c>
      <c r="V303" s="1406">
        <v>0</v>
      </c>
      <c r="W303" s="1406">
        <v>0</v>
      </c>
      <c r="X303" s="1406">
        <v>4.2093302400000008</v>
      </c>
      <c r="Y303" s="1406">
        <v>5.2</v>
      </c>
      <c r="Z303" s="1406">
        <v>8.1</v>
      </c>
      <c r="AA303" s="1406">
        <v>5.6</v>
      </c>
      <c r="AB303" s="1406">
        <v>4.5948031</v>
      </c>
      <c r="AC303" s="1406">
        <v>3.6996762700000003</v>
      </c>
      <c r="AD303" s="1406">
        <v>2.9873623800000004</v>
      </c>
      <c r="AE303" s="1406">
        <v>2.3831668600000002</v>
      </c>
      <c r="AF303" s="1406">
        <v>1.84614118</v>
      </c>
      <c r="AH303" s="1506"/>
    </row>
    <row r="304" spans="2:34" outlineLevel="1">
      <c r="B304" s="1382" t="s">
        <v>1068</v>
      </c>
      <c r="C304" s="647" t="s">
        <v>1538</v>
      </c>
      <c r="D304" s="647">
        <v>41975</v>
      </c>
      <c r="E304" s="647">
        <v>47861</v>
      </c>
      <c r="F304" s="676" t="s">
        <v>1537</v>
      </c>
      <c r="G304" s="620" t="s">
        <v>674</v>
      </c>
      <c r="H304" s="620" t="s">
        <v>674</v>
      </c>
      <c r="I304" s="1420">
        <v>-45</v>
      </c>
      <c r="J304" s="677" t="s">
        <v>1431</v>
      </c>
      <c r="K304" s="685" t="s">
        <v>420</v>
      </c>
      <c r="L304" s="1423">
        <v>5.008E-2</v>
      </c>
      <c r="M304" s="1423" t="s">
        <v>1334</v>
      </c>
      <c r="N304" s="1423" t="s">
        <v>1332</v>
      </c>
      <c r="O304" s="1424">
        <v>7.3749999999999996E-2</v>
      </c>
      <c r="P304" s="681" t="s">
        <v>1333</v>
      </c>
      <c r="Q304" s="627" t="s">
        <v>1133</v>
      </c>
      <c r="R304" s="1367"/>
      <c r="S304" s="1367"/>
      <c r="T304" s="1406">
        <v>0</v>
      </c>
      <c r="U304" s="1406">
        <v>0</v>
      </c>
      <c r="V304" s="1406">
        <v>0</v>
      </c>
      <c r="W304" s="1406">
        <v>0</v>
      </c>
      <c r="X304" s="1406">
        <v>4.4102415500000003</v>
      </c>
      <c r="Y304" s="1406">
        <v>5.5</v>
      </c>
      <c r="Z304" s="1406">
        <v>8.4</v>
      </c>
      <c r="AA304" s="1406">
        <v>5.7</v>
      </c>
      <c r="AB304" s="1406">
        <v>4.6950274800000003</v>
      </c>
      <c r="AC304" s="1406">
        <v>3.80012565</v>
      </c>
      <c r="AD304" s="1406">
        <v>3.0880373800000003</v>
      </c>
      <c r="AE304" s="1406">
        <v>2.4840668600000004</v>
      </c>
      <c r="AF304" s="1406">
        <v>1.9472661800000004</v>
      </c>
      <c r="AH304" s="1506"/>
    </row>
    <row r="305" spans="2:34" outlineLevel="1">
      <c r="B305" s="1382" t="s">
        <v>1069</v>
      </c>
      <c r="C305" s="647" t="s">
        <v>1539</v>
      </c>
      <c r="D305" s="647">
        <v>42354</v>
      </c>
      <c r="E305" s="647">
        <v>47861</v>
      </c>
      <c r="F305" s="676" t="s">
        <v>1540</v>
      </c>
      <c r="G305" s="620" t="s">
        <v>674</v>
      </c>
      <c r="H305" s="620" t="s">
        <v>674</v>
      </c>
      <c r="I305" s="1420">
        <v>-35</v>
      </c>
      <c r="J305" s="677" t="s">
        <v>1331</v>
      </c>
      <c r="K305" s="685" t="s">
        <v>1332</v>
      </c>
      <c r="L305" s="1423">
        <v>7.3749999999999996E-2</v>
      </c>
      <c r="M305" s="1423" t="s">
        <v>1333</v>
      </c>
      <c r="N305" s="1423" t="s">
        <v>420</v>
      </c>
      <c r="O305" s="1424">
        <v>3.3774999999999999E-2</v>
      </c>
      <c r="P305" s="681" t="s">
        <v>1334</v>
      </c>
      <c r="Q305" s="627" t="s">
        <v>1134</v>
      </c>
      <c r="R305" s="1367"/>
      <c r="S305" s="1367"/>
      <c r="T305" s="1406">
        <v>0</v>
      </c>
      <c r="U305" s="1406">
        <v>0</v>
      </c>
      <c r="V305" s="1406">
        <v>0</v>
      </c>
      <c r="W305" s="1406">
        <v>0</v>
      </c>
      <c r="X305" s="1406">
        <v>-10.184855880000001</v>
      </c>
      <c r="Y305" s="1406">
        <v>0</v>
      </c>
      <c r="Z305" s="1406">
        <v>0</v>
      </c>
      <c r="AA305" s="1406">
        <v>0</v>
      </c>
      <c r="AB305" s="1406">
        <v>0</v>
      </c>
      <c r="AC305" s="1406">
        <v>0</v>
      </c>
      <c r="AD305" s="1406">
        <v>0</v>
      </c>
      <c r="AE305" s="1406">
        <v>0</v>
      </c>
      <c r="AF305" s="1406">
        <v>0</v>
      </c>
      <c r="AH305" s="1506"/>
    </row>
    <row r="306" spans="2:34" outlineLevel="1">
      <c r="B306" s="1382" t="s">
        <v>1070</v>
      </c>
      <c r="C306" s="647" t="s">
        <v>1541</v>
      </c>
      <c r="D306" s="647">
        <v>41058</v>
      </c>
      <c r="E306" s="647">
        <v>46546</v>
      </c>
      <c r="F306" s="676" t="s">
        <v>1542</v>
      </c>
      <c r="G306" s="620" t="s">
        <v>674</v>
      </c>
      <c r="H306" s="620" t="s">
        <v>674</v>
      </c>
      <c r="I306" s="1420">
        <v>-50</v>
      </c>
      <c r="J306" s="677" t="s">
        <v>1331</v>
      </c>
      <c r="K306" s="685" t="s">
        <v>1332</v>
      </c>
      <c r="L306" s="1423">
        <v>0.04</v>
      </c>
      <c r="M306" s="1423" t="s">
        <v>1333</v>
      </c>
      <c r="N306" s="1423" t="s">
        <v>420</v>
      </c>
      <c r="O306" s="1424">
        <v>1.3575E-2</v>
      </c>
      <c r="P306" s="681" t="s">
        <v>1334</v>
      </c>
      <c r="Q306" s="627" t="s">
        <v>1128</v>
      </c>
      <c r="R306" s="1367"/>
      <c r="S306" s="1367"/>
      <c r="T306" s="1406">
        <v>0</v>
      </c>
      <c r="U306" s="1406">
        <v>0</v>
      </c>
      <c r="V306" s="1406">
        <v>0</v>
      </c>
      <c r="W306" s="1406">
        <v>0</v>
      </c>
      <c r="X306" s="1406">
        <v>-6.2932718800000007</v>
      </c>
      <c r="Y306" s="1406">
        <v>-7</v>
      </c>
      <c r="Z306" s="1406">
        <v>-8.6</v>
      </c>
      <c r="AA306" s="1406">
        <v>0</v>
      </c>
      <c r="AB306" s="1406">
        <v>0</v>
      </c>
      <c r="AC306" s="1406">
        <v>0</v>
      </c>
      <c r="AD306" s="1406">
        <v>0</v>
      </c>
      <c r="AE306" s="1406">
        <v>0</v>
      </c>
      <c r="AF306" s="1406">
        <v>0</v>
      </c>
      <c r="AH306" s="1506"/>
    </row>
    <row r="307" spans="2:34" outlineLevel="1">
      <c r="B307" s="1382" t="s">
        <v>1071</v>
      </c>
      <c r="C307" s="647" t="s">
        <v>1543</v>
      </c>
      <c r="D307" s="647">
        <v>41058</v>
      </c>
      <c r="E307" s="647">
        <v>46546</v>
      </c>
      <c r="F307" s="676" t="s">
        <v>1544</v>
      </c>
      <c r="G307" s="620" t="s">
        <v>674</v>
      </c>
      <c r="H307" s="620" t="s">
        <v>674</v>
      </c>
      <c r="I307" s="1420">
        <v>-43</v>
      </c>
      <c r="J307" s="677" t="s">
        <v>1331</v>
      </c>
      <c r="K307" s="685" t="s">
        <v>1332</v>
      </c>
      <c r="L307" s="1423">
        <v>0.04</v>
      </c>
      <c r="M307" s="1423" t="s">
        <v>1333</v>
      </c>
      <c r="N307" s="1423" t="s">
        <v>420</v>
      </c>
      <c r="O307" s="1424">
        <v>1.3475000000000001E-2</v>
      </c>
      <c r="P307" s="681" t="s">
        <v>1334</v>
      </c>
      <c r="Q307" s="627" t="s">
        <v>1128</v>
      </c>
      <c r="R307" s="1367"/>
      <c r="S307" s="1367"/>
      <c r="T307" s="1406">
        <v>0</v>
      </c>
      <c r="U307" s="1406">
        <v>0</v>
      </c>
      <c r="V307" s="1406">
        <v>0</v>
      </c>
      <c r="W307" s="1406">
        <v>0</v>
      </c>
      <c r="X307" s="1406">
        <v>-5.4505784399999992</v>
      </c>
      <c r="Y307" s="1406">
        <v>-6.1</v>
      </c>
      <c r="Z307" s="1406">
        <v>-7.4</v>
      </c>
      <c r="AA307" s="1406">
        <v>0</v>
      </c>
      <c r="AB307" s="1406">
        <v>0</v>
      </c>
      <c r="AC307" s="1406">
        <v>0</v>
      </c>
      <c r="AD307" s="1406">
        <v>0</v>
      </c>
      <c r="AE307" s="1406">
        <v>0</v>
      </c>
      <c r="AF307" s="1406">
        <v>0</v>
      </c>
      <c r="AH307" s="1506"/>
    </row>
    <row r="308" spans="2:34" outlineLevel="1">
      <c r="B308" s="1382" t="s">
        <v>1072</v>
      </c>
      <c r="C308" s="647" t="s">
        <v>1545</v>
      </c>
      <c r="D308" s="647">
        <v>41975</v>
      </c>
      <c r="E308" s="647">
        <v>46546</v>
      </c>
      <c r="F308" s="676" t="s">
        <v>1546</v>
      </c>
      <c r="G308" s="620" t="s">
        <v>674</v>
      </c>
      <c r="H308" s="620" t="s">
        <v>674</v>
      </c>
      <c r="I308" s="1420">
        <v>-35</v>
      </c>
      <c r="J308" s="677" t="s">
        <v>1431</v>
      </c>
      <c r="K308" s="685" t="s">
        <v>420</v>
      </c>
      <c r="L308" s="1423">
        <v>1.8159999999999999E-2</v>
      </c>
      <c r="M308" s="1423" t="s">
        <v>1334</v>
      </c>
      <c r="N308" s="1423" t="s">
        <v>1332</v>
      </c>
      <c r="O308" s="1424">
        <v>0.04</v>
      </c>
      <c r="P308" s="681" t="s">
        <v>1333</v>
      </c>
      <c r="Q308" s="627" t="s">
        <v>1138</v>
      </c>
      <c r="R308" s="1367"/>
      <c r="S308" s="1367"/>
      <c r="T308" s="1406">
        <v>0</v>
      </c>
      <c r="U308" s="1406">
        <v>0</v>
      </c>
      <c r="V308" s="1406">
        <v>0</v>
      </c>
      <c r="W308" s="1406">
        <v>0</v>
      </c>
      <c r="X308" s="1406">
        <v>2.9390811200000004</v>
      </c>
      <c r="Y308" s="1406">
        <v>3.6</v>
      </c>
      <c r="Z308" s="1406">
        <v>4.8</v>
      </c>
      <c r="AA308" s="1406">
        <v>0</v>
      </c>
      <c r="AB308" s="1406">
        <v>0</v>
      </c>
      <c r="AC308" s="1406">
        <v>0</v>
      </c>
      <c r="AD308" s="1406">
        <v>0</v>
      </c>
      <c r="AE308" s="1406">
        <v>0</v>
      </c>
      <c r="AF308" s="1406">
        <v>0</v>
      </c>
      <c r="AH308" s="1506"/>
    </row>
    <row r="309" spans="2:34" outlineLevel="1">
      <c r="B309" s="1382" t="s">
        <v>1073</v>
      </c>
      <c r="C309" s="647" t="s">
        <v>1295</v>
      </c>
      <c r="D309" s="647">
        <v>41100</v>
      </c>
      <c r="E309" s="647">
        <v>46546</v>
      </c>
      <c r="F309" s="676" t="s">
        <v>1547</v>
      </c>
      <c r="G309" s="620" t="s">
        <v>674</v>
      </c>
      <c r="H309" s="620" t="s">
        <v>674</v>
      </c>
      <c r="I309" s="1420">
        <v>-21.5</v>
      </c>
      <c r="J309" s="677" t="s">
        <v>1331</v>
      </c>
      <c r="K309" s="685" t="s">
        <v>1332</v>
      </c>
      <c r="L309" s="1423">
        <v>0.04</v>
      </c>
      <c r="M309" s="1423" t="s">
        <v>1333</v>
      </c>
      <c r="N309" s="1423" t="s">
        <v>420</v>
      </c>
      <c r="O309" s="1424">
        <v>1.55E-2</v>
      </c>
      <c r="P309" s="681" t="s">
        <v>1334</v>
      </c>
      <c r="Q309" s="627" t="s">
        <v>1136</v>
      </c>
      <c r="R309" s="1367"/>
      <c r="S309" s="1367"/>
      <c r="T309" s="1406">
        <v>0</v>
      </c>
      <c r="U309" s="1406">
        <v>0</v>
      </c>
      <c r="V309" s="1406">
        <v>0</v>
      </c>
      <c r="W309" s="1406">
        <v>0</v>
      </c>
      <c r="X309" s="1406">
        <v>0</v>
      </c>
      <c r="Y309" s="1406">
        <v>0</v>
      </c>
      <c r="Z309" s="1406">
        <v>0</v>
      </c>
      <c r="AA309" s="1406">
        <v>0</v>
      </c>
      <c r="AB309" s="1406">
        <v>0</v>
      </c>
      <c r="AC309" s="1406">
        <v>0</v>
      </c>
      <c r="AD309" s="1406">
        <v>0</v>
      </c>
      <c r="AE309" s="1406">
        <v>0</v>
      </c>
      <c r="AF309" s="1406">
        <v>0</v>
      </c>
      <c r="AH309" s="1506"/>
    </row>
    <row r="310" spans="2:34" outlineLevel="1">
      <c r="B310" s="1382" t="s">
        <v>1074</v>
      </c>
      <c r="C310" s="647" t="s">
        <v>1548</v>
      </c>
      <c r="D310" s="647">
        <v>41101</v>
      </c>
      <c r="E310" s="647">
        <v>46546</v>
      </c>
      <c r="F310" s="676" t="s">
        <v>1549</v>
      </c>
      <c r="G310" s="620" t="s">
        <v>674</v>
      </c>
      <c r="H310" s="620" t="s">
        <v>674</v>
      </c>
      <c r="I310" s="1420">
        <v>-10.75</v>
      </c>
      <c r="J310" s="677" t="s">
        <v>1331</v>
      </c>
      <c r="K310" s="685" t="s">
        <v>1332</v>
      </c>
      <c r="L310" s="1423">
        <v>0.04</v>
      </c>
      <c r="M310" s="1423" t="s">
        <v>1333</v>
      </c>
      <c r="N310" s="1423" t="s">
        <v>420</v>
      </c>
      <c r="O310" s="1424">
        <v>1.575E-2</v>
      </c>
      <c r="P310" s="681" t="s">
        <v>1334</v>
      </c>
      <c r="Q310" s="627" t="s">
        <v>1128</v>
      </c>
      <c r="R310" s="1367"/>
      <c r="S310" s="1367"/>
      <c r="T310" s="1406">
        <v>0</v>
      </c>
      <c r="U310" s="1406">
        <v>0</v>
      </c>
      <c r="V310" s="1406">
        <v>0</v>
      </c>
      <c r="W310" s="1406">
        <v>0</v>
      </c>
      <c r="X310" s="1406">
        <v>-1.14444576</v>
      </c>
      <c r="Y310" s="1406">
        <v>-1.3</v>
      </c>
      <c r="Z310" s="1406">
        <v>-1.7</v>
      </c>
      <c r="AA310" s="1406">
        <v>0</v>
      </c>
      <c r="AB310" s="1406">
        <v>0</v>
      </c>
      <c r="AC310" s="1406">
        <v>0</v>
      </c>
      <c r="AD310" s="1406">
        <v>0</v>
      </c>
      <c r="AE310" s="1406">
        <v>0</v>
      </c>
      <c r="AF310" s="1406">
        <v>0</v>
      </c>
      <c r="AH310" s="1506"/>
    </row>
    <row r="311" spans="2:34" outlineLevel="1">
      <c r="B311" s="1382" t="s">
        <v>1075</v>
      </c>
      <c r="C311" s="647" t="s">
        <v>1550</v>
      </c>
      <c r="D311" s="647">
        <v>42354</v>
      </c>
      <c r="E311" s="647">
        <v>46546</v>
      </c>
      <c r="F311" s="676" t="s">
        <v>1551</v>
      </c>
      <c r="G311" s="620" t="s">
        <v>674</v>
      </c>
      <c r="H311" s="620" t="s">
        <v>674</v>
      </c>
      <c r="I311" s="1420">
        <v>-21.5</v>
      </c>
      <c r="J311" s="677" t="s">
        <v>1331</v>
      </c>
      <c r="K311" s="685" t="s">
        <v>1332</v>
      </c>
      <c r="L311" s="1423">
        <v>0.04</v>
      </c>
      <c r="M311" s="1423" t="s">
        <v>1333</v>
      </c>
      <c r="N311" s="1423" t="s">
        <v>420</v>
      </c>
      <c r="O311" s="1424">
        <v>1.55E-2</v>
      </c>
      <c r="P311" s="681" t="s">
        <v>1334</v>
      </c>
      <c r="Q311" s="627" t="s">
        <v>1134</v>
      </c>
      <c r="R311" s="1367"/>
      <c r="S311" s="1367"/>
      <c r="T311" s="1406">
        <v>0</v>
      </c>
      <c r="U311" s="1406">
        <v>0</v>
      </c>
      <c r="V311" s="1406">
        <v>0</v>
      </c>
      <c r="W311" s="1406">
        <v>0</v>
      </c>
      <c r="X311" s="1406">
        <v>-2.3353927000000003</v>
      </c>
      <c r="Y311" s="1406">
        <v>-2.6</v>
      </c>
      <c r="Z311" s="1406">
        <v>-3.4</v>
      </c>
      <c r="AA311" s="1406">
        <v>-2.7</v>
      </c>
      <c r="AB311" s="1406">
        <v>-2.2030044000000002</v>
      </c>
      <c r="AC311" s="1406">
        <v>-1.7567033200000002</v>
      </c>
      <c r="AD311" s="1406">
        <v>-1.4003230300000002</v>
      </c>
      <c r="AE311" s="1406">
        <v>-1.0913447700000003</v>
      </c>
      <c r="AF311" s="1406">
        <v>-0.81681810000000032</v>
      </c>
      <c r="AH311" s="1506"/>
    </row>
    <row r="312" spans="2:34" outlineLevel="1">
      <c r="B312" s="1382" t="s">
        <v>1076</v>
      </c>
      <c r="C312" s="647" t="s">
        <v>1552</v>
      </c>
      <c r="D312" s="647">
        <v>41108</v>
      </c>
      <c r="E312" s="647">
        <v>46546</v>
      </c>
      <c r="F312" s="676" t="s">
        <v>1553</v>
      </c>
      <c r="G312" s="620" t="s">
        <v>674</v>
      </c>
      <c r="H312" s="620" t="s">
        <v>674</v>
      </c>
      <c r="I312" s="1420">
        <v>-21.5</v>
      </c>
      <c r="J312" s="677" t="s">
        <v>1331</v>
      </c>
      <c r="K312" s="685" t="s">
        <v>1332</v>
      </c>
      <c r="L312" s="1423">
        <v>0.04</v>
      </c>
      <c r="M312" s="1423" t="s">
        <v>1333</v>
      </c>
      <c r="N312" s="1423" t="s">
        <v>420</v>
      </c>
      <c r="O312" s="1424">
        <v>1.6400000000000001E-2</v>
      </c>
      <c r="P312" s="681" t="s">
        <v>1334</v>
      </c>
      <c r="Q312" s="627" t="s">
        <v>1128</v>
      </c>
      <c r="R312" s="1367"/>
      <c r="S312" s="1367"/>
      <c r="T312" s="1406">
        <v>0</v>
      </c>
      <c r="U312" s="1406">
        <v>0</v>
      </c>
      <c r="V312" s="1406">
        <v>0</v>
      </c>
      <c r="W312" s="1406">
        <v>0</v>
      </c>
      <c r="X312" s="1406">
        <v>-2.1642064299999997</v>
      </c>
      <c r="Y312" s="1406">
        <v>-2.5</v>
      </c>
      <c r="Z312" s="1406">
        <v>-3.3</v>
      </c>
      <c r="AA312" s="1406">
        <v>0</v>
      </c>
      <c r="AB312" s="1406">
        <v>0</v>
      </c>
      <c r="AC312" s="1406">
        <v>0</v>
      </c>
      <c r="AD312" s="1406">
        <v>0</v>
      </c>
      <c r="AE312" s="1406">
        <v>0</v>
      </c>
      <c r="AF312" s="1406">
        <v>0</v>
      </c>
      <c r="AH312" s="1506"/>
    </row>
    <row r="313" spans="2:34" outlineLevel="1">
      <c r="B313" s="1382" t="s">
        <v>1077</v>
      </c>
      <c r="C313" s="647" t="s">
        <v>1554</v>
      </c>
      <c r="D313" s="647">
        <v>42697</v>
      </c>
      <c r="E313" s="647">
        <v>46362</v>
      </c>
      <c r="F313" s="676" t="s">
        <v>1555</v>
      </c>
      <c r="G313" s="620" t="s">
        <v>674</v>
      </c>
      <c r="H313" s="620" t="s">
        <v>674</v>
      </c>
      <c r="I313" s="1420">
        <v>-100</v>
      </c>
      <c r="J313" s="677" t="s">
        <v>1331</v>
      </c>
      <c r="K313" s="685" t="s">
        <v>420</v>
      </c>
      <c r="L313" s="1423">
        <v>6.9800000000000001E-3</v>
      </c>
      <c r="M313" s="1423" t="s">
        <v>1334</v>
      </c>
      <c r="N313" s="1423" t="s">
        <v>1332</v>
      </c>
      <c r="O313" s="1424">
        <v>2.0459999999999999E-2</v>
      </c>
      <c r="P313" s="681" t="s">
        <v>1333</v>
      </c>
      <c r="Q313" s="627" t="s">
        <v>1138</v>
      </c>
      <c r="R313" s="1367"/>
      <c r="S313" s="1367"/>
      <c r="T313" s="1406">
        <v>0</v>
      </c>
      <c r="U313" s="1406">
        <v>0</v>
      </c>
      <c r="V313" s="1406">
        <v>0</v>
      </c>
      <c r="W313" s="1406">
        <v>0</v>
      </c>
      <c r="X313" s="1406">
        <v>-0.60841674000000001</v>
      </c>
      <c r="Y313" s="1406">
        <v>1.6</v>
      </c>
      <c r="Z313" s="1406">
        <v>5.3</v>
      </c>
      <c r="AA313" s="1406">
        <v>3.7</v>
      </c>
      <c r="AB313" s="1406">
        <v>2.4910654500000002</v>
      </c>
      <c r="AC313" s="1406">
        <v>1.5173527800000002</v>
      </c>
      <c r="AD313" s="1406">
        <v>0.95465986000000014</v>
      </c>
      <c r="AE313" s="1406">
        <v>0.61296074000000011</v>
      </c>
      <c r="AF313" s="1406">
        <v>0.42899675000000015</v>
      </c>
      <c r="AH313" s="1506"/>
    </row>
    <row r="314" spans="2:34" outlineLevel="1">
      <c r="B314" s="1382" t="s">
        <v>1078</v>
      </c>
      <c r="C314" s="647" t="s">
        <v>1556</v>
      </c>
      <c r="D314" s="647">
        <v>42697</v>
      </c>
      <c r="E314" s="647">
        <v>46362</v>
      </c>
      <c r="F314" s="676" t="s">
        <v>1557</v>
      </c>
      <c r="G314" s="620" t="s">
        <v>674</v>
      </c>
      <c r="H314" s="620" t="s">
        <v>674</v>
      </c>
      <c r="I314" s="1420">
        <v>-100</v>
      </c>
      <c r="J314" s="677" t="s">
        <v>1331</v>
      </c>
      <c r="K314" s="685" t="s">
        <v>420</v>
      </c>
      <c r="L314" s="1423">
        <v>6.9800000000000001E-3</v>
      </c>
      <c r="M314" s="1423" t="s">
        <v>1334</v>
      </c>
      <c r="N314" s="1423" t="s">
        <v>1332</v>
      </c>
      <c r="O314" s="1424">
        <v>2.027E-2</v>
      </c>
      <c r="P314" s="681" t="s">
        <v>1333</v>
      </c>
      <c r="Q314" s="627" t="s">
        <v>1133</v>
      </c>
      <c r="R314" s="1367"/>
      <c r="S314" s="1367"/>
      <c r="T314" s="1406">
        <v>0</v>
      </c>
      <c r="U314" s="1406">
        <v>0</v>
      </c>
      <c r="V314" s="1406">
        <v>0</v>
      </c>
      <c r="W314" s="1406">
        <v>0</v>
      </c>
      <c r="X314" s="1406">
        <v>-0.79504014999999995</v>
      </c>
      <c r="Y314" s="1406">
        <v>1.5</v>
      </c>
      <c r="Z314" s="1406">
        <v>0</v>
      </c>
      <c r="AA314" s="1406">
        <v>0</v>
      </c>
      <c r="AB314" s="1406">
        <v>0</v>
      </c>
      <c r="AC314" s="1406">
        <v>0</v>
      </c>
      <c r="AD314" s="1406">
        <v>0</v>
      </c>
      <c r="AE314" s="1406">
        <v>0</v>
      </c>
      <c r="AF314" s="1406">
        <v>0</v>
      </c>
      <c r="AH314" s="1506"/>
    </row>
    <row r="315" spans="2:34" outlineLevel="1">
      <c r="B315" s="1382" t="s">
        <v>1079</v>
      </c>
      <c r="C315" s="647" t="s">
        <v>1558</v>
      </c>
      <c r="D315" s="647">
        <v>42697</v>
      </c>
      <c r="E315" s="647">
        <v>46362</v>
      </c>
      <c r="F315" s="676" t="s">
        <v>1559</v>
      </c>
      <c r="G315" s="620" t="s">
        <v>674</v>
      </c>
      <c r="H315" s="620" t="s">
        <v>674</v>
      </c>
      <c r="I315" s="1420">
        <v>-100</v>
      </c>
      <c r="J315" s="677" t="s">
        <v>1331</v>
      </c>
      <c r="K315" s="685" t="s">
        <v>420</v>
      </c>
      <c r="L315" s="1423">
        <v>6.9800000000000001E-3</v>
      </c>
      <c r="M315" s="1423" t="s">
        <v>1334</v>
      </c>
      <c r="N315" s="1423" t="s">
        <v>1332</v>
      </c>
      <c r="O315" s="1424">
        <v>2.0549999999999999E-2</v>
      </c>
      <c r="P315" s="681" t="s">
        <v>1333</v>
      </c>
      <c r="Q315" s="627" t="s">
        <v>1133</v>
      </c>
      <c r="R315" s="1367"/>
      <c r="S315" s="1367"/>
      <c r="T315" s="1406">
        <v>0</v>
      </c>
      <c r="U315" s="1406">
        <v>0</v>
      </c>
      <c r="V315" s="1406">
        <v>0</v>
      </c>
      <c r="W315" s="1406">
        <v>0</v>
      </c>
      <c r="X315" s="1406">
        <v>-0.55733524000000001</v>
      </c>
      <c r="Y315" s="1406">
        <v>1.7</v>
      </c>
      <c r="Z315" s="1406">
        <v>0</v>
      </c>
      <c r="AA315" s="1406">
        <v>0</v>
      </c>
      <c r="AB315" s="1406">
        <v>0</v>
      </c>
      <c r="AC315" s="1406">
        <v>0</v>
      </c>
      <c r="AD315" s="1406">
        <v>0</v>
      </c>
      <c r="AE315" s="1406">
        <v>0</v>
      </c>
      <c r="AF315" s="1406">
        <v>0</v>
      </c>
      <c r="AH315" s="1506"/>
    </row>
    <row r="316" spans="2:34" outlineLevel="1">
      <c r="B316" s="1382" t="s">
        <v>1080</v>
      </c>
      <c r="C316" s="647" t="s">
        <v>1560</v>
      </c>
      <c r="D316" s="647">
        <v>41305</v>
      </c>
      <c r="E316" s="647">
        <v>45686</v>
      </c>
      <c r="F316" s="676" t="s">
        <v>1561</v>
      </c>
      <c r="G316" s="620" t="s">
        <v>674</v>
      </c>
      <c r="H316" s="620" t="s">
        <v>674</v>
      </c>
      <c r="I316" s="1420">
        <v>-77</v>
      </c>
      <c r="J316" s="677" t="s">
        <v>1331</v>
      </c>
      <c r="K316" s="685" t="s">
        <v>420</v>
      </c>
      <c r="L316" s="1423">
        <v>8.3000000000000001E-3</v>
      </c>
      <c r="M316" s="1423" t="s">
        <v>1334</v>
      </c>
      <c r="N316" s="1423" t="s">
        <v>1332</v>
      </c>
      <c r="O316" s="1424">
        <v>3.1800000000000002E-2</v>
      </c>
      <c r="P316" s="681" t="s">
        <v>1333</v>
      </c>
      <c r="Q316" s="627" t="s">
        <v>475</v>
      </c>
      <c r="R316" s="1367"/>
      <c r="S316" s="1367"/>
      <c r="T316" s="1406">
        <v>0</v>
      </c>
      <c r="U316" s="1406">
        <v>0</v>
      </c>
      <c r="V316" s="1406">
        <v>0</v>
      </c>
      <c r="W316" s="1406">
        <v>0</v>
      </c>
      <c r="X316" s="1406">
        <v>4.9782935099999994</v>
      </c>
      <c r="Y316" s="1406">
        <v>5.6</v>
      </c>
      <c r="Z316" s="1406">
        <v>6.9</v>
      </c>
      <c r="AA316" s="1406">
        <v>5.6</v>
      </c>
      <c r="AB316" s="1406">
        <v>3.8891209599999996</v>
      </c>
      <c r="AC316" s="1406">
        <v>2.3727785799999994</v>
      </c>
      <c r="AD316" s="1406">
        <v>1.1647846599999996</v>
      </c>
      <c r="AE316" s="1406">
        <v>0</v>
      </c>
      <c r="AF316" s="1406">
        <v>0</v>
      </c>
      <c r="AH316" s="1506"/>
    </row>
    <row r="317" spans="2:34" outlineLevel="1">
      <c r="B317" s="1382" t="s">
        <v>1081</v>
      </c>
      <c r="C317" s="647" t="s">
        <v>1562</v>
      </c>
      <c r="D317" s="647">
        <v>43507</v>
      </c>
      <c r="E317" s="647">
        <v>45324</v>
      </c>
      <c r="F317" s="676" t="s">
        <v>1563</v>
      </c>
      <c r="G317" s="620" t="s">
        <v>674</v>
      </c>
      <c r="H317" s="620" t="s">
        <v>674</v>
      </c>
      <c r="I317" s="1420">
        <v>-40</v>
      </c>
      <c r="J317" s="677" t="s">
        <v>1331</v>
      </c>
      <c r="K317" s="685" t="s">
        <v>1332</v>
      </c>
      <c r="L317" s="1423">
        <v>5.8749999999999997E-2</v>
      </c>
      <c r="M317" s="1423">
        <v>0</v>
      </c>
      <c r="N317" s="1423" t="s">
        <v>420</v>
      </c>
      <c r="O317" s="1424">
        <v>4.6699999999999998E-2</v>
      </c>
      <c r="P317" s="681" t="s">
        <v>1334</v>
      </c>
      <c r="Q317" s="627" t="s">
        <v>1139</v>
      </c>
      <c r="R317" s="1367"/>
      <c r="S317" s="1367"/>
      <c r="T317" s="1406">
        <v>0</v>
      </c>
      <c r="U317" s="1406">
        <v>0</v>
      </c>
      <c r="V317" s="1406">
        <v>0</v>
      </c>
      <c r="W317" s="1406">
        <v>0</v>
      </c>
      <c r="X317" s="1406">
        <v>0</v>
      </c>
      <c r="Y317" s="1406">
        <v>-0.2</v>
      </c>
      <c r="Z317" s="1406">
        <v>0</v>
      </c>
      <c r="AA317" s="1406">
        <v>0</v>
      </c>
      <c r="AB317" s="1406">
        <v>0</v>
      </c>
      <c r="AC317" s="1406">
        <v>0</v>
      </c>
      <c r="AD317" s="1406">
        <v>0</v>
      </c>
      <c r="AE317" s="1406">
        <v>0</v>
      </c>
      <c r="AF317" s="1406">
        <v>0</v>
      </c>
      <c r="AH317" s="1506"/>
    </row>
    <row r="318" spans="2:34" outlineLevel="1">
      <c r="B318" s="1382" t="s">
        <v>1082</v>
      </c>
      <c r="C318" s="647" t="s">
        <v>1564</v>
      </c>
      <c r="D318" s="647">
        <v>43549</v>
      </c>
      <c r="E318" s="647">
        <v>45324</v>
      </c>
      <c r="F318" s="676" t="s">
        <v>1565</v>
      </c>
      <c r="G318" s="620" t="s">
        <v>674</v>
      </c>
      <c r="H318" s="620" t="s">
        <v>674</v>
      </c>
      <c r="I318" s="1420">
        <v>-22</v>
      </c>
      <c r="J318" s="677" t="s">
        <v>1331</v>
      </c>
      <c r="K318" s="685" t="s">
        <v>1332</v>
      </c>
      <c r="L318" s="1423">
        <v>5.8749999999999997E-2</v>
      </c>
      <c r="M318" s="1423">
        <v>0</v>
      </c>
      <c r="N318" s="1423" t="s">
        <v>420</v>
      </c>
      <c r="O318" s="1424">
        <v>4.7699999999999999E-2</v>
      </c>
      <c r="P318" s="681" t="s">
        <v>1334</v>
      </c>
      <c r="Q318" s="627" t="s">
        <v>1134</v>
      </c>
      <c r="R318" s="1367"/>
      <c r="S318" s="1367"/>
      <c r="T318" s="1406">
        <v>0</v>
      </c>
      <c r="U318" s="1406">
        <v>0</v>
      </c>
      <c r="V318" s="1406">
        <v>0</v>
      </c>
      <c r="W318" s="1406">
        <v>0</v>
      </c>
      <c r="X318" s="1406">
        <v>0</v>
      </c>
      <c r="Y318" s="1406">
        <v>0</v>
      </c>
      <c r="Z318" s="1406">
        <v>0</v>
      </c>
      <c r="AA318" s="1406">
        <v>0</v>
      </c>
      <c r="AB318" s="1406">
        <v>0</v>
      </c>
      <c r="AC318" s="1406">
        <v>0</v>
      </c>
      <c r="AD318" s="1406">
        <v>0</v>
      </c>
      <c r="AE318" s="1406">
        <v>0</v>
      </c>
      <c r="AF318" s="1406">
        <v>0</v>
      </c>
      <c r="AH318" s="1506"/>
    </row>
    <row r="319" spans="2:34" outlineLevel="1">
      <c r="B319" s="1382" t="s">
        <v>1083</v>
      </c>
      <c r="C319" s="647" t="s">
        <v>1566</v>
      </c>
      <c r="D319" s="647">
        <v>43549</v>
      </c>
      <c r="E319" s="647">
        <v>45324</v>
      </c>
      <c r="F319" s="676" t="s">
        <v>1567</v>
      </c>
      <c r="G319" s="620" t="s">
        <v>674</v>
      </c>
      <c r="H319" s="620" t="s">
        <v>674</v>
      </c>
      <c r="I319" s="1420">
        <v>-20</v>
      </c>
      <c r="J319" s="677" t="s">
        <v>1331</v>
      </c>
      <c r="K319" s="685" t="s">
        <v>1332</v>
      </c>
      <c r="L319" s="1423">
        <v>5.8749999999999997E-2</v>
      </c>
      <c r="M319" s="1423">
        <v>0</v>
      </c>
      <c r="N319" s="1423" t="s">
        <v>420</v>
      </c>
      <c r="O319" s="1424">
        <v>4.7899999999999998E-2</v>
      </c>
      <c r="P319" s="681" t="s">
        <v>1334</v>
      </c>
      <c r="Q319" s="627" t="s">
        <v>1130</v>
      </c>
      <c r="R319" s="1367"/>
      <c r="S319" s="1367"/>
      <c r="T319" s="1406">
        <v>0</v>
      </c>
      <c r="U319" s="1406">
        <v>0</v>
      </c>
      <c r="V319" s="1406">
        <v>0</v>
      </c>
      <c r="W319" s="1406">
        <v>0</v>
      </c>
      <c r="X319" s="1406">
        <v>0</v>
      </c>
      <c r="Y319" s="1406">
        <v>0</v>
      </c>
      <c r="Z319" s="1406">
        <v>0</v>
      </c>
      <c r="AA319" s="1406">
        <v>0</v>
      </c>
      <c r="AB319" s="1406">
        <v>0</v>
      </c>
      <c r="AC319" s="1406">
        <v>0</v>
      </c>
      <c r="AD319" s="1406">
        <v>0</v>
      </c>
      <c r="AE319" s="1406">
        <v>0</v>
      </c>
      <c r="AF319" s="1406">
        <v>0</v>
      </c>
      <c r="AH319" s="1506"/>
    </row>
    <row r="320" spans="2:34" outlineLevel="1">
      <c r="B320" s="1382" t="s">
        <v>1084</v>
      </c>
      <c r="C320" s="647" t="s">
        <v>1568</v>
      </c>
      <c r="D320" s="647">
        <v>43549</v>
      </c>
      <c r="E320" s="647">
        <v>45324</v>
      </c>
      <c r="F320" s="676" t="s">
        <v>1569</v>
      </c>
      <c r="G320" s="620" t="s">
        <v>674</v>
      </c>
      <c r="H320" s="620" t="s">
        <v>674</v>
      </c>
      <c r="I320" s="1420">
        <v>-18</v>
      </c>
      <c r="J320" s="677" t="s">
        <v>1331</v>
      </c>
      <c r="K320" s="685" t="s">
        <v>1332</v>
      </c>
      <c r="L320" s="1423">
        <v>5.8749999999999997E-2</v>
      </c>
      <c r="M320" s="1423">
        <v>0</v>
      </c>
      <c r="N320" s="1423" t="s">
        <v>420</v>
      </c>
      <c r="O320" s="1424">
        <v>4.7899999999999998E-2</v>
      </c>
      <c r="P320" s="681" t="s">
        <v>1334</v>
      </c>
      <c r="Q320" s="627" t="s">
        <v>1130</v>
      </c>
      <c r="R320" s="1367"/>
      <c r="S320" s="1367"/>
      <c r="T320" s="1406">
        <v>0</v>
      </c>
      <c r="U320" s="1406">
        <v>0</v>
      </c>
      <c r="V320" s="1406">
        <v>0</v>
      </c>
      <c r="W320" s="1406">
        <v>0</v>
      </c>
      <c r="X320" s="1406">
        <v>0</v>
      </c>
      <c r="Y320" s="1406">
        <v>0</v>
      </c>
      <c r="Z320" s="1406">
        <v>0</v>
      </c>
      <c r="AA320" s="1406">
        <v>0</v>
      </c>
      <c r="AB320" s="1406">
        <v>0</v>
      </c>
      <c r="AC320" s="1406">
        <v>0</v>
      </c>
      <c r="AD320" s="1406">
        <v>0</v>
      </c>
      <c r="AE320" s="1406">
        <v>0</v>
      </c>
      <c r="AF320" s="1406">
        <v>0</v>
      </c>
      <c r="AH320" s="1506"/>
    </row>
    <row r="321" spans="2:34" outlineLevel="1">
      <c r="B321" s="1382" t="s">
        <v>1085</v>
      </c>
      <c r="C321" s="647" t="s">
        <v>1570</v>
      </c>
      <c r="D321" s="647">
        <v>43549</v>
      </c>
      <c r="E321" s="647">
        <v>46961</v>
      </c>
      <c r="F321" s="676" t="s">
        <v>1571</v>
      </c>
      <c r="G321" s="620" t="s">
        <v>674</v>
      </c>
      <c r="H321" s="620" t="s">
        <v>674</v>
      </c>
      <c r="I321" s="1420">
        <v>-23</v>
      </c>
      <c r="J321" s="677" t="s">
        <v>1331</v>
      </c>
      <c r="K321" s="685" t="s">
        <v>1332</v>
      </c>
      <c r="L321" s="1423">
        <v>6.5000000000000002E-2</v>
      </c>
      <c r="M321" s="1423">
        <v>0</v>
      </c>
      <c r="N321" s="1423" t="s">
        <v>420</v>
      </c>
      <c r="O321" s="1424">
        <v>5.6099999999999997E-2</v>
      </c>
      <c r="P321" s="681" t="s">
        <v>1334</v>
      </c>
      <c r="Q321" s="627" t="s">
        <v>1134</v>
      </c>
      <c r="R321" s="1367"/>
      <c r="S321" s="1367"/>
      <c r="T321" s="1406">
        <v>0</v>
      </c>
      <c r="U321" s="1406">
        <v>0</v>
      </c>
      <c r="V321" s="1406">
        <v>0</v>
      </c>
      <c r="W321" s="1406">
        <v>0</v>
      </c>
      <c r="X321" s="1406">
        <v>0</v>
      </c>
      <c r="Y321" s="1406">
        <v>-0.1</v>
      </c>
      <c r="Z321" s="1406">
        <v>0</v>
      </c>
      <c r="AA321" s="1406">
        <v>0</v>
      </c>
      <c r="AB321" s="1406">
        <v>0</v>
      </c>
      <c r="AC321" s="1406">
        <v>0</v>
      </c>
      <c r="AD321" s="1406">
        <v>0</v>
      </c>
      <c r="AE321" s="1406">
        <v>0</v>
      </c>
      <c r="AF321" s="1406">
        <v>0</v>
      </c>
      <c r="AH321" s="1506"/>
    </row>
    <row r="322" spans="2:34" outlineLevel="1">
      <c r="B322" s="1382" t="s">
        <v>1086</v>
      </c>
      <c r="C322" s="647" t="s">
        <v>1572</v>
      </c>
      <c r="D322" s="647">
        <v>43549</v>
      </c>
      <c r="E322" s="647">
        <v>46961</v>
      </c>
      <c r="F322" s="676" t="s">
        <v>1573</v>
      </c>
      <c r="G322" s="620" t="s">
        <v>674</v>
      </c>
      <c r="H322" s="620" t="s">
        <v>674</v>
      </c>
      <c r="I322" s="1420">
        <v>-21</v>
      </c>
      <c r="J322" s="677" t="s">
        <v>1331</v>
      </c>
      <c r="K322" s="685" t="s">
        <v>1332</v>
      </c>
      <c r="L322" s="1423">
        <v>6.5000000000000002E-2</v>
      </c>
      <c r="M322" s="1423">
        <v>0</v>
      </c>
      <c r="N322" s="1423" t="s">
        <v>420</v>
      </c>
      <c r="O322" s="1424">
        <v>5.6099999999999997E-2</v>
      </c>
      <c r="P322" s="681" t="s">
        <v>1334</v>
      </c>
      <c r="Q322" s="627" t="s">
        <v>1134</v>
      </c>
      <c r="R322" s="1367"/>
      <c r="S322" s="1367"/>
      <c r="T322" s="1406">
        <v>0</v>
      </c>
      <c r="U322" s="1406">
        <v>0</v>
      </c>
      <c r="V322" s="1406">
        <v>0</v>
      </c>
      <c r="W322" s="1406">
        <v>0</v>
      </c>
      <c r="X322" s="1406">
        <v>0</v>
      </c>
      <c r="Y322" s="1406">
        <v>-0.1</v>
      </c>
      <c r="Z322" s="1406">
        <v>0</v>
      </c>
      <c r="AA322" s="1406">
        <v>0</v>
      </c>
      <c r="AB322" s="1406">
        <v>0</v>
      </c>
      <c r="AC322" s="1406">
        <v>0</v>
      </c>
      <c r="AD322" s="1406">
        <v>0</v>
      </c>
      <c r="AE322" s="1406">
        <v>0</v>
      </c>
      <c r="AF322" s="1406">
        <v>0</v>
      </c>
      <c r="AH322" s="1506"/>
    </row>
    <row r="323" spans="2:34" outlineLevel="1">
      <c r="B323" s="1382" t="s">
        <v>1087</v>
      </c>
      <c r="C323" s="647" t="s">
        <v>1574</v>
      </c>
      <c r="D323" s="647">
        <v>43549</v>
      </c>
      <c r="E323" s="647">
        <v>46961</v>
      </c>
      <c r="F323" s="676" t="s">
        <v>1575</v>
      </c>
      <c r="G323" s="620" t="s">
        <v>674</v>
      </c>
      <c r="H323" s="620" t="s">
        <v>674</v>
      </c>
      <c r="I323" s="1420">
        <v>-9</v>
      </c>
      <c r="J323" s="677" t="s">
        <v>1331</v>
      </c>
      <c r="K323" s="685" t="s">
        <v>1332</v>
      </c>
      <c r="L323" s="1423">
        <v>6.5000000000000002E-2</v>
      </c>
      <c r="M323" s="1423">
        <v>0</v>
      </c>
      <c r="N323" s="1423" t="s">
        <v>420</v>
      </c>
      <c r="O323" s="1424">
        <v>5.6300000000000003E-2</v>
      </c>
      <c r="P323" s="681" t="s">
        <v>1334</v>
      </c>
      <c r="Q323" s="627" t="s">
        <v>1133</v>
      </c>
      <c r="R323" s="1367"/>
      <c r="S323" s="1367"/>
      <c r="T323" s="1406">
        <v>0</v>
      </c>
      <c r="U323" s="1406">
        <v>0</v>
      </c>
      <c r="V323" s="1406">
        <v>0</v>
      </c>
      <c r="W323" s="1406">
        <v>0</v>
      </c>
      <c r="X323" s="1406">
        <v>0</v>
      </c>
      <c r="Y323" s="1406">
        <v>0</v>
      </c>
      <c r="Z323" s="1406">
        <v>0</v>
      </c>
      <c r="AA323" s="1406">
        <v>0</v>
      </c>
      <c r="AB323" s="1406">
        <v>0</v>
      </c>
      <c r="AC323" s="1406">
        <v>0</v>
      </c>
      <c r="AD323" s="1406">
        <v>0</v>
      </c>
      <c r="AE323" s="1406">
        <v>0</v>
      </c>
      <c r="AF323" s="1406">
        <v>0</v>
      </c>
      <c r="AH323" s="1506"/>
    </row>
    <row r="324" spans="2:34" outlineLevel="1">
      <c r="B324" s="1382" t="s">
        <v>1088</v>
      </c>
      <c r="C324" s="647" t="s">
        <v>1576</v>
      </c>
      <c r="D324" s="647">
        <v>43549</v>
      </c>
      <c r="E324" s="647">
        <v>49369</v>
      </c>
      <c r="F324" s="676" t="s">
        <v>1577</v>
      </c>
      <c r="G324" s="620" t="s">
        <v>674</v>
      </c>
      <c r="H324" s="620" t="s">
        <v>674</v>
      </c>
      <c r="I324" s="1420">
        <v>-13</v>
      </c>
      <c r="J324" s="677" t="s">
        <v>1331</v>
      </c>
      <c r="K324" s="685" t="s">
        <v>1332</v>
      </c>
      <c r="L324" s="1423">
        <v>0.05</v>
      </c>
      <c r="M324" s="1423">
        <v>0</v>
      </c>
      <c r="N324" s="1423" t="s">
        <v>420</v>
      </c>
      <c r="O324" s="1424">
        <v>3.6400000000000002E-2</v>
      </c>
      <c r="P324" s="681" t="s">
        <v>1334</v>
      </c>
      <c r="Q324" s="627" t="s">
        <v>1134</v>
      </c>
      <c r="R324" s="1367"/>
      <c r="S324" s="1367"/>
      <c r="T324" s="1406">
        <v>0</v>
      </c>
      <c r="U324" s="1406">
        <v>0</v>
      </c>
      <c r="V324" s="1406">
        <v>0</v>
      </c>
      <c r="W324" s="1406">
        <v>0</v>
      </c>
      <c r="X324" s="1406">
        <v>0</v>
      </c>
      <c r="Y324" s="1406">
        <v>0</v>
      </c>
      <c r="Z324" s="1406">
        <v>0</v>
      </c>
      <c r="AA324" s="1406">
        <v>0</v>
      </c>
      <c r="AB324" s="1406">
        <v>0</v>
      </c>
      <c r="AC324" s="1406">
        <v>0</v>
      </c>
      <c r="AD324" s="1406">
        <v>0</v>
      </c>
      <c r="AE324" s="1406">
        <v>0</v>
      </c>
      <c r="AF324" s="1406">
        <v>0</v>
      </c>
      <c r="AH324" s="1506"/>
    </row>
    <row r="325" spans="2:34" outlineLevel="1">
      <c r="B325" s="1382" t="s">
        <v>1089</v>
      </c>
      <c r="C325" s="647" t="s">
        <v>1578</v>
      </c>
      <c r="D325" s="647">
        <v>43549</v>
      </c>
      <c r="E325" s="647">
        <v>47861</v>
      </c>
      <c r="F325" s="676" t="s">
        <v>1579</v>
      </c>
      <c r="G325" s="620" t="s">
        <v>674</v>
      </c>
      <c r="H325" s="620" t="s">
        <v>674</v>
      </c>
      <c r="I325" s="1420">
        <v>-35</v>
      </c>
      <c r="J325" s="677" t="s">
        <v>1331</v>
      </c>
      <c r="K325" s="685" t="s">
        <v>1332</v>
      </c>
      <c r="L325" s="1423">
        <v>7.3749999999999996E-2</v>
      </c>
      <c r="M325" s="1423">
        <v>0</v>
      </c>
      <c r="N325" s="1423" t="s">
        <v>420</v>
      </c>
      <c r="O325" s="1424">
        <v>6.0699999999999997E-2</v>
      </c>
      <c r="P325" s="681" t="s">
        <v>1334</v>
      </c>
      <c r="Q325" s="627" t="s">
        <v>1134</v>
      </c>
      <c r="R325" s="1367"/>
      <c r="S325" s="1367"/>
      <c r="T325" s="1406">
        <v>0</v>
      </c>
      <c r="U325" s="1406">
        <v>0</v>
      </c>
      <c r="V325" s="1406">
        <v>0</v>
      </c>
      <c r="W325" s="1406">
        <v>0</v>
      </c>
      <c r="X325" s="1406">
        <v>0</v>
      </c>
      <c r="Y325" s="1406">
        <v>-0.1</v>
      </c>
      <c r="Z325" s="1406">
        <v>0</v>
      </c>
      <c r="AA325" s="1406">
        <v>0</v>
      </c>
      <c r="AB325" s="1406">
        <v>0</v>
      </c>
      <c r="AC325" s="1406">
        <v>0</v>
      </c>
      <c r="AD325" s="1406">
        <v>0</v>
      </c>
      <c r="AE325" s="1406">
        <v>0</v>
      </c>
      <c r="AF325" s="1406">
        <v>0</v>
      </c>
      <c r="AH325" s="1506"/>
    </row>
    <row r="326" spans="2:34" outlineLevel="1">
      <c r="B326" s="1382" t="s">
        <v>1090</v>
      </c>
      <c r="C326" s="647" t="s">
        <v>1580</v>
      </c>
      <c r="D326" s="647">
        <v>43718</v>
      </c>
      <c r="E326" s="647">
        <v>50664</v>
      </c>
      <c r="F326" s="676" t="s">
        <v>1581</v>
      </c>
      <c r="G326" s="620" t="s">
        <v>674</v>
      </c>
      <c r="H326" s="620" t="s">
        <v>674</v>
      </c>
      <c r="I326" s="1420">
        <v>-30</v>
      </c>
      <c r="J326" s="677" t="s">
        <v>1331</v>
      </c>
      <c r="K326" s="685" t="s">
        <v>1332</v>
      </c>
      <c r="L326" s="1423">
        <v>0.02</v>
      </c>
      <c r="M326" s="1423" t="s">
        <v>1333</v>
      </c>
      <c r="N326" s="1423" t="s">
        <v>420</v>
      </c>
      <c r="O326" s="1424">
        <v>1.1945000000000001E-2</v>
      </c>
      <c r="P326" s="681" t="s">
        <v>1334</v>
      </c>
      <c r="Q326" s="627" t="s">
        <v>1127</v>
      </c>
      <c r="R326" s="1367"/>
      <c r="S326" s="1367"/>
      <c r="T326" s="1406">
        <v>0</v>
      </c>
      <c r="U326" s="1406">
        <v>0</v>
      </c>
      <c r="V326" s="1406">
        <v>0</v>
      </c>
      <c r="W326" s="1406">
        <v>0</v>
      </c>
      <c r="X326" s="1406">
        <v>0</v>
      </c>
      <c r="Y326" s="1406">
        <v>0</v>
      </c>
      <c r="Z326" s="1406">
        <v>-1.2</v>
      </c>
      <c r="AA326" s="1406">
        <v>1.8</v>
      </c>
      <c r="AB326" s="1406">
        <v>2.00340622</v>
      </c>
      <c r="AC326" s="1406">
        <v>2.13065719</v>
      </c>
      <c r="AD326" s="1406">
        <v>2.1307774899999998</v>
      </c>
      <c r="AE326" s="1406">
        <v>2.07057753</v>
      </c>
      <c r="AF326" s="1406">
        <v>1.95928437</v>
      </c>
      <c r="AH326" s="1506"/>
    </row>
    <row r="327" spans="2:34" outlineLevel="1">
      <c r="B327" s="1382" t="s">
        <v>1091</v>
      </c>
      <c r="C327" s="647" t="s">
        <v>1582</v>
      </c>
      <c r="D327" s="647">
        <v>43843</v>
      </c>
      <c r="E327" s="647">
        <v>50664</v>
      </c>
      <c r="F327" s="676" t="s">
        <v>1583</v>
      </c>
      <c r="G327" s="620" t="s">
        <v>674</v>
      </c>
      <c r="H327" s="620" t="s">
        <v>674</v>
      </c>
      <c r="I327" s="1420">
        <v>-30</v>
      </c>
      <c r="J327" s="677" t="s">
        <v>1331</v>
      </c>
      <c r="K327" s="685" t="s">
        <v>1332</v>
      </c>
      <c r="L327" s="1423">
        <v>0.02</v>
      </c>
      <c r="M327" s="1423" t="s">
        <v>1333</v>
      </c>
      <c r="N327" s="1423" t="s">
        <v>420</v>
      </c>
      <c r="O327" s="1424">
        <v>9.6399999999999993E-3</v>
      </c>
      <c r="P327" s="681" t="s">
        <v>1334</v>
      </c>
      <c r="Q327" s="627" t="s">
        <v>1133</v>
      </c>
      <c r="R327" s="1367"/>
      <c r="S327" s="1367"/>
      <c r="T327" s="1406">
        <v>0</v>
      </c>
      <c r="U327" s="1406">
        <v>0</v>
      </c>
      <c r="V327" s="1406">
        <v>0</v>
      </c>
      <c r="W327" s="1406">
        <v>0</v>
      </c>
      <c r="X327" s="1406">
        <v>0</v>
      </c>
      <c r="Y327" s="1406">
        <v>0</v>
      </c>
      <c r="Z327" s="1406">
        <v>-2.2000000000000002</v>
      </c>
      <c r="AA327" s="1406">
        <v>0.7</v>
      </c>
      <c r="AB327" s="1406">
        <v>0.97236677000000005</v>
      </c>
      <c r="AC327" s="1406">
        <v>1.1687677400000001</v>
      </c>
      <c r="AD327" s="1406">
        <v>1.2382274900000001</v>
      </c>
      <c r="AE327" s="1406">
        <v>1.2471775200000002</v>
      </c>
      <c r="AF327" s="1406">
        <v>1.2050343600000002</v>
      </c>
      <c r="AH327" s="1506"/>
    </row>
    <row r="328" spans="2:34" outlineLevel="1">
      <c r="B328" s="1382" t="s">
        <v>1092</v>
      </c>
      <c r="C328" s="647" t="s">
        <v>1584</v>
      </c>
      <c r="D328" s="647">
        <v>43889</v>
      </c>
      <c r="E328" s="647">
        <v>49369</v>
      </c>
      <c r="F328" s="676" t="s">
        <v>1585</v>
      </c>
      <c r="G328" s="620" t="s">
        <v>674</v>
      </c>
      <c r="H328" s="620" t="s">
        <v>674</v>
      </c>
      <c r="I328" s="1420">
        <v>-7</v>
      </c>
      <c r="J328" s="677" t="s">
        <v>1331</v>
      </c>
      <c r="K328" s="685" t="s">
        <v>420</v>
      </c>
      <c r="L328" s="1423">
        <v>7.1999999999999998E-3</v>
      </c>
      <c r="M328" s="1423" t="s">
        <v>1334</v>
      </c>
      <c r="N328" s="1423" t="s">
        <v>1332</v>
      </c>
      <c r="O328" s="1424">
        <v>0.05</v>
      </c>
      <c r="P328" s="681" t="s">
        <v>1333</v>
      </c>
      <c r="Q328" s="627" t="s">
        <v>1134</v>
      </c>
      <c r="R328" s="1367"/>
      <c r="S328" s="1367"/>
      <c r="T328" s="1406">
        <v>0</v>
      </c>
      <c r="U328" s="1406">
        <v>0</v>
      </c>
      <c r="V328" s="1406">
        <v>0</v>
      </c>
      <c r="W328" s="1406">
        <v>0</v>
      </c>
      <c r="X328" s="1406">
        <v>0</v>
      </c>
      <c r="Y328" s="1406">
        <v>0</v>
      </c>
      <c r="Z328" s="1406">
        <v>3.6</v>
      </c>
      <c r="AA328" s="1406">
        <v>2.8</v>
      </c>
      <c r="AB328" s="1406">
        <v>2.5101900699999997</v>
      </c>
      <c r="AC328" s="1406">
        <v>2.2373725199999996</v>
      </c>
      <c r="AD328" s="1406">
        <v>1.9935981899999997</v>
      </c>
      <c r="AE328" s="1406">
        <v>1.7643223999999997</v>
      </c>
      <c r="AF328" s="1406">
        <v>1.5470591099999997</v>
      </c>
      <c r="AH328" s="1506"/>
    </row>
    <row r="329" spans="2:34" outlineLevel="1">
      <c r="B329" s="1382" t="s">
        <v>1093</v>
      </c>
      <c r="C329" s="647" t="s">
        <v>1586</v>
      </c>
      <c r="D329" s="647">
        <v>43930</v>
      </c>
      <c r="E329" s="647">
        <v>51243</v>
      </c>
      <c r="F329" s="676" t="s">
        <v>1587</v>
      </c>
      <c r="G329" s="620" t="s">
        <v>674</v>
      </c>
      <c r="H329" s="620" t="s">
        <v>674</v>
      </c>
      <c r="I329" s="1420">
        <v>-25</v>
      </c>
      <c r="J329" s="677" t="s">
        <v>1331</v>
      </c>
      <c r="K329" s="685" t="s">
        <v>1332</v>
      </c>
      <c r="L329" s="1423">
        <v>0.02</v>
      </c>
      <c r="M329" s="1423" t="s">
        <v>1333</v>
      </c>
      <c r="N329" s="1423" t="s">
        <v>420</v>
      </c>
      <c r="O329" s="1424">
        <v>1.3859999999999999E-2</v>
      </c>
      <c r="P329" s="681" t="s">
        <v>1334</v>
      </c>
      <c r="Q329" s="627" t="s">
        <v>1134</v>
      </c>
      <c r="R329" s="1367"/>
      <c r="S329" s="1367"/>
      <c r="T329" s="1406">
        <v>0</v>
      </c>
      <c r="U329" s="1406">
        <v>0</v>
      </c>
      <c r="V329" s="1406">
        <v>0</v>
      </c>
      <c r="W329" s="1406">
        <v>0</v>
      </c>
      <c r="X329" s="1406">
        <v>0</v>
      </c>
      <c r="Y329" s="1406">
        <v>0</v>
      </c>
      <c r="Z329" s="1406">
        <v>0</v>
      </c>
      <c r="AA329" s="1406">
        <v>2.5</v>
      </c>
      <c r="AB329" s="1406">
        <v>2.6205368999999998</v>
      </c>
      <c r="AC329" s="1406">
        <v>2.6799665099999999</v>
      </c>
      <c r="AD329" s="1406">
        <v>2.6311890899999999</v>
      </c>
      <c r="AE329" s="1406">
        <v>2.5337536699999998</v>
      </c>
      <c r="AF329" s="1406">
        <v>2.3930545999999997</v>
      </c>
      <c r="AH329" s="1506"/>
    </row>
    <row r="330" spans="2:34" outlineLevel="1">
      <c r="B330" s="1382" t="s">
        <v>1094</v>
      </c>
      <c r="C330" s="647" t="s">
        <v>1588</v>
      </c>
      <c r="D330" s="647">
        <v>44005</v>
      </c>
      <c r="E330" s="647">
        <v>46281</v>
      </c>
      <c r="F330" s="676" t="s">
        <v>1589</v>
      </c>
      <c r="G330" s="620" t="s">
        <v>674</v>
      </c>
      <c r="H330" s="620" t="s">
        <v>674</v>
      </c>
      <c r="I330" s="1420">
        <v>-35</v>
      </c>
      <c r="J330" s="677" t="s">
        <v>1331</v>
      </c>
      <c r="K330" s="685" t="s">
        <v>1332</v>
      </c>
      <c r="L330" s="1423">
        <v>1.375E-2</v>
      </c>
      <c r="M330" s="1423" t="s">
        <v>1333</v>
      </c>
      <c r="N330" s="1423" t="s">
        <v>420</v>
      </c>
      <c r="O330" s="1424">
        <v>1.0859999999999998E-2</v>
      </c>
      <c r="P330" s="681" t="s">
        <v>1334</v>
      </c>
      <c r="Q330" s="627" t="s">
        <v>1124</v>
      </c>
      <c r="R330" s="1367"/>
      <c r="S330" s="1367"/>
      <c r="T330" s="1406">
        <v>0</v>
      </c>
      <c r="U330" s="1406">
        <v>0</v>
      </c>
      <c r="V330" s="1406">
        <v>0</v>
      </c>
      <c r="W330" s="1406">
        <v>0</v>
      </c>
      <c r="X330" s="1406">
        <v>0</v>
      </c>
      <c r="Y330" s="1406">
        <v>0</v>
      </c>
      <c r="Z330" s="1406">
        <v>0</v>
      </c>
      <c r="AA330" s="1406">
        <v>0.6</v>
      </c>
      <c r="AB330" s="1406">
        <v>0.65694680999999999</v>
      </c>
      <c r="AC330" s="1406">
        <v>0.62463128999999995</v>
      </c>
      <c r="AD330" s="1406">
        <v>0.44374311</v>
      </c>
      <c r="AE330" s="1406">
        <v>0.19317358000000001</v>
      </c>
      <c r="AF330" s="1406">
        <v>-0.11752463000000002</v>
      </c>
      <c r="AH330" s="1506"/>
    </row>
    <row r="331" spans="2:34" outlineLevel="1">
      <c r="B331" s="1382" t="s">
        <v>1095</v>
      </c>
      <c r="C331" s="647" t="s">
        <v>1590</v>
      </c>
      <c r="D331" s="647">
        <v>44005</v>
      </c>
      <c r="E331" s="647">
        <v>46281</v>
      </c>
      <c r="F331" s="676" t="s">
        <v>1589</v>
      </c>
      <c r="G331" s="620" t="s">
        <v>674</v>
      </c>
      <c r="H331" s="620" t="s">
        <v>674</v>
      </c>
      <c r="I331" s="1420">
        <v>-35</v>
      </c>
      <c r="J331" s="677" t="s">
        <v>1331</v>
      </c>
      <c r="K331" s="685" t="s">
        <v>1332</v>
      </c>
      <c r="L331" s="1423">
        <v>1.375E-2</v>
      </c>
      <c r="M331" s="1423" t="s">
        <v>1333</v>
      </c>
      <c r="N331" s="1423" t="s">
        <v>420</v>
      </c>
      <c r="O331" s="1424">
        <v>1.0905E-2</v>
      </c>
      <c r="P331" s="681" t="s">
        <v>1334</v>
      </c>
      <c r="Q331" s="627" t="s">
        <v>1133</v>
      </c>
      <c r="R331" s="1367"/>
      <c r="S331" s="1367"/>
      <c r="T331" s="1406">
        <v>0</v>
      </c>
      <c r="U331" s="1406">
        <v>0</v>
      </c>
      <c r="V331" s="1406">
        <v>0</v>
      </c>
      <c r="W331" s="1406">
        <v>0</v>
      </c>
      <c r="X331" s="1406">
        <v>0</v>
      </c>
      <c r="Y331" s="1406">
        <v>0</v>
      </c>
      <c r="Z331" s="1406">
        <v>0</v>
      </c>
      <c r="AA331" s="1406">
        <v>0.6</v>
      </c>
      <c r="AB331" s="1406">
        <v>0.65537614</v>
      </c>
      <c r="AC331" s="1406">
        <v>0.62148561000000002</v>
      </c>
      <c r="AD331" s="1406">
        <v>0.43901811000000002</v>
      </c>
      <c r="AE331" s="1406">
        <v>0.18687356999999999</v>
      </c>
      <c r="AF331" s="1406">
        <v>-0.12539963000000004</v>
      </c>
      <c r="AH331" s="1506"/>
    </row>
    <row r="332" spans="2:34" outlineLevel="1">
      <c r="B332" s="1382" t="s">
        <v>1096</v>
      </c>
      <c r="C332" s="647" t="s">
        <v>1591</v>
      </c>
      <c r="D332" s="647">
        <v>44106</v>
      </c>
      <c r="E332" s="647">
        <v>47861</v>
      </c>
      <c r="F332" s="676" t="s">
        <v>1592</v>
      </c>
      <c r="G332" s="620" t="s">
        <v>674</v>
      </c>
      <c r="H332" s="620" t="s">
        <v>674</v>
      </c>
      <c r="I332" s="1420">
        <v>-19</v>
      </c>
      <c r="J332" s="677" t="s">
        <v>1331</v>
      </c>
      <c r="K332" s="685" t="s">
        <v>420</v>
      </c>
      <c r="L332" s="1423">
        <v>3.0435E-2</v>
      </c>
      <c r="M332" s="1423" t="s">
        <v>1334</v>
      </c>
      <c r="N332" s="1423" t="s">
        <v>1332</v>
      </c>
      <c r="O332" s="1424">
        <v>7.3749999999999996E-2</v>
      </c>
      <c r="P332" s="681">
        <v>0</v>
      </c>
      <c r="Q332" s="627" t="s">
        <v>1124</v>
      </c>
      <c r="R332" s="1367"/>
      <c r="S332" s="1367"/>
      <c r="T332" s="1406">
        <v>0</v>
      </c>
      <c r="U332" s="1406">
        <v>0</v>
      </c>
      <c r="V332" s="1406">
        <v>0</v>
      </c>
      <c r="W332" s="1406">
        <v>0</v>
      </c>
      <c r="X332" s="1406">
        <v>0</v>
      </c>
      <c r="Y332" s="1406">
        <v>0</v>
      </c>
      <c r="Z332" s="1406">
        <v>0</v>
      </c>
      <c r="AA332" s="1406">
        <v>6</v>
      </c>
      <c r="AB332" s="1406">
        <v>5.2034458800000003</v>
      </c>
      <c r="AC332" s="1406">
        <v>4.4523434399999999</v>
      </c>
      <c r="AD332" s="1406">
        <v>3.7774063299999998</v>
      </c>
      <c r="AE332" s="1406">
        <v>3.1491415599999999</v>
      </c>
      <c r="AF332" s="1406">
        <v>2.5492373800000001</v>
      </c>
      <c r="AH332" s="1506"/>
    </row>
    <row r="333" spans="2:34" outlineLevel="1">
      <c r="B333" s="1382" t="s">
        <v>1097</v>
      </c>
      <c r="C333" s="647" t="s">
        <v>1593</v>
      </c>
      <c r="D333" s="647">
        <v>44106</v>
      </c>
      <c r="E333" s="647">
        <v>46546</v>
      </c>
      <c r="F333" s="676" t="s">
        <v>1594</v>
      </c>
      <c r="G333" s="620" t="s">
        <v>674</v>
      </c>
      <c r="H333" s="620" t="s">
        <v>674</v>
      </c>
      <c r="I333" s="1420">
        <v>-15</v>
      </c>
      <c r="J333" s="677" t="s">
        <v>1331</v>
      </c>
      <c r="K333" s="685" t="s">
        <v>1332</v>
      </c>
      <c r="L333" s="1423">
        <v>0.04</v>
      </c>
      <c r="M333" s="1423">
        <v>0</v>
      </c>
      <c r="N333" s="1423" t="s">
        <v>420</v>
      </c>
      <c r="O333" s="1424">
        <v>1.3575E-2</v>
      </c>
      <c r="P333" s="681" t="s">
        <v>1334</v>
      </c>
      <c r="Q333" s="627" t="s">
        <v>1124</v>
      </c>
      <c r="R333" s="1367"/>
      <c r="S333" s="1367"/>
      <c r="T333" s="1406">
        <v>0</v>
      </c>
      <c r="U333" s="1406">
        <v>0</v>
      </c>
      <c r="V333" s="1406">
        <v>0</v>
      </c>
      <c r="W333" s="1406">
        <v>0</v>
      </c>
      <c r="X333" s="1406">
        <v>0</v>
      </c>
      <c r="Y333" s="1406">
        <v>0</v>
      </c>
      <c r="Z333" s="1406">
        <v>0</v>
      </c>
      <c r="AA333" s="1406">
        <v>-2.1</v>
      </c>
      <c r="AB333" s="1406">
        <v>-1.7244630000000001</v>
      </c>
      <c r="AC333" s="1406">
        <v>-1.3842151600000001</v>
      </c>
      <c r="AD333" s="1406">
        <v>-1.10662364</v>
      </c>
      <c r="AE333" s="1406">
        <v>-0.86218240999999995</v>
      </c>
      <c r="AF333" s="1406">
        <v>-0.6417771699999999</v>
      </c>
      <c r="AH333" s="1506"/>
    </row>
    <row r="334" spans="2:34" outlineLevel="1">
      <c r="B334" s="1382" t="s">
        <v>1098</v>
      </c>
      <c r="C334" s="647" t="s">
        <v>1595</v>
      </c>
      <c r="D334" s="647">
        <v>44106</v>
      </c>
      <c r="E334" s="647">
        <v>46546</v>
      </c>
      <c r="F334" s="676" t="s">
        <v>1596</v>
      </c>
      <c r="G334" s="620" t="s">
        <v>674</v>
      </c>
      <c r="H334" s="620" t="s">
        <v>674</v>
      </c>
      <c r="I334" s="1420">
        <v>-43</v>
      </c>
      <c r="J334" s="677" t="s">
        <v>1331</v>
      </c>
      <c r="K334" s="685" t="s">
        <v>1332</v>
      </c>
      <c r="L334" s="1423">
        <v>0.04</v>
      </c>
      <c r="M334" s="1423">
        <v>0</v>
      </c>
      <c r="N334" s="1423" t="s">
        <v>420</v>
      </c>
      <c r="O334" s="1424">
        <v>1.3475000000000001E-2</v>
      </c>
      <c r="P334" s="681" t="s">
        <v>1334</v>
      </c>
      <c r="Q334" s="627" t="s">
        <v>1124</v>
      </c>
      <c r="R334" s="388"/>
      <c r="S334" s="388"/>
      <c r="T334" s="1406">
        <v>0</v>
      </c>
      <c r="U334" s="1406">
        <v>0</v>
      </c>
      <c r="V334" s="1406">
        <v>0</v>
      </c>
      <c r="W334" s="1406">
        <v>0</v>
      </c>
      <c r="X334" s="1406">
        <v>0</v>
      </c>
      <c r="Y334" s="1406">
        <v>0</v>
      </c>
      <c r="Z334" s="1406">
        <v>0</v>
      </c>
      <c r="AA334" s="1406">
        <v>-6</v>
      </c>
      <c r="AB334" s="1406">
        <v>-4.9191723600000001</v>
      </c>
      <c r="AC334" s="1406">
        <v>-3.93949521</v>
      </c>
      <c r="AD334" s="1406">
        <v>-3.13942108</v>
      </c>
      <c r="AE334" s="1406">
        <v>-2.4343895600000001</v>
      </c>
      <c r="AF334" s="1406">
        <v>-1.7982612100000002</v>
      </c>
      <c r="AH334" s="1506"/>
    </row>
    <row r="335" spans="2:34" outlineLevel="1">
      <c r="B335" s="1382" t="s">
        <v>1099</v>
      </c>
      <c r="C335" s="647" t="s">
        <v>1597</v>
      </c>
      <c r="D335" s="647">
        <v>44106</v>
      </c>
      <c r="E335" s="647">
        <v>46546</v>
      </c>
      <c r="F335" s="676" t="s">
        <v>1598</v>
      </c>
      <c r="G335" s="620" t="s">
        <v>674</v>
      </c>
      <c r="H335" s="620" t="s">
        <v>674</v>
      </c>
      <c r="I335" s="1420">
        <v>-10.75</v>
      </c>
      <c r="J335" s="677" t="s">
        <v>1331</v>
      </c>
      <c r="K335" s="685" t="s">
        <v>1332</v>
      </c>
      <c r="L335" s="1423">
        <v>0.04</v>
      </c>
      <c r="M335" s="1423">
        <v>0</v>
      </c>
      <c r="N335" s="1423" t="s">
        <v>420</v>
      </c>
      <c r="O335" s="1424">
        <v>1.575E-2</v>
      </c>
      <c r="P335" s="681" t="s">
        <v>1334</v>
      </c>
      <c r="Q335" s="627" t="s">
        <v>1124</v>
      </c>
      <c r="R335" s="388"/>
      <c r="S335" s="388"/>
      <c r="T335" s="1406">
        <v>0</v>
      </c>
      <c r="U335" s="1406">
        <v>0</v>
      </c>
      <c r="V335" s="1406">
        <v>0</v>
      </c>
      <c r="W335" s="1406">
        <v>0</v>
      </c>
      <c r="X335" s="1406">
        <v>0</v>
      </c>
      <c r="Y335" s="1406">
        <v>0</v>
      </c>
      <c r="Z335" s="1406">
        <v>0</v>
      </c>
      <c r="AA335" s="1406">
        <v>-1.3</v>
      </c>
      <c r="AB335" s="1406">
        <v>-1.0541823400000001</v>
      </c>
      <c r="AC335" s="1406">
        <v>-0.83371930000000005</v>
      </c>
      <c r="AD335" s="1406">
        <v>-0.65822402000000002</v>
      </c>
      <c r="AE335" s="1406">
        <v>-0.50642239</v>
      </c>
      <c r="AF335" s="1406">
        <v>-0.37184655</v>
      </c>
      <c r="AH335" s="1506"/>
    </row>
    <row r="336" spans="2:34" outlineLevel="1">
      <c r="B336" s="1382" t="s">
        <v>1100</v>
      </c>
      <c r="C336" s="647" t="s">
        <v>1599</v>
      </c>
      <c r="D336" s="647">
        <v>44106</v>
      </c>
      <c r="E336" s="647">
        <v>46546</v>
      </c>
      <c r="F336" s="676" t="s">
        <v>1600</v>
      </c>
      <c r="G336" s="620" t="s">
        <v>674</v>
      </c>
      <c r="H336" s="620" t="s">
        <v>674</v>
      </c>
      <c r="I336" s="1420">
        <v>-21.5</v>
      </c>
      <c r="J336" s="677" t="s">
        <v>1331</v>
      </c>
      <c r="K336" s="685" t="s">
        <v>1332</v>
      </c>
      <c r="L336" s="1423">
        <v>0.04</v>
      </c>
      <c r="M336" s="1423">
        <v>0</v>
      </c>
      <c r="N336" s="1423" t="s">
        <v>420</v>
      </c>
      <c r="O336" s="1424">
        <v>1.6400000000000001E-2</v>
      </c>
      <c r="P336" s="681" t="s">
        <v>1334</v>
      </c>
      <c r="Q336" s="627" t="s">
        <v>1124</v>
      </c>
      <c r="R336" s="388"/>
      <c r="S336" s="388"/>
      <c r="T336" s="1406">
        <v>0</v>
      </c>
      <c r="U336" s="1406">
        <v>0</v>
      </c>
      <c r="V336" s="1406">
        <v>0</v>
      </c>
      <c r="W336" s="1406">
        <v>0</v>
      </c>
      <c r="X336" s="1406">
        <v>0</v>
      </c>
      <c r="Y336" s="1406">
        <v>0</v>
      </c>
      <c r="Z336" s="1406">
        <v>0</v>
      </c>
      <c r="AA336" s="1406">
        <v>-2.6</v>
      </c>
      <c r="AB336" s="1406">
        <v>-2.1223013800000001</v>
      </c>
      <c r="AC336" s="1406">
        <v>-1.6953503000000001</v>
      </c>
      <c r="AD336" s="1406">
        <v>-1.3583730300000001</v>
      </c>
      <c r="AE336" s="1406">
        <v>-1.0687447700000001</v>
      </c>
      <c r="AF336" s="1406">
        <v>-0.81356809000000019</v>
      </c>
      <c r="AH336" s="1506"/>
    </row>
    <row r="337" spans="2:34" outlineLevel="1">
      <c r="B337" s="1382" t="s">
        <v>1101</v>
      </c>
      <c r="C337" s="647" t="s">
        <v>1601</v>
      </c>
      <c r="D337" s="647">
        <v>43929</v>
      </c>
      <c r="E337" s="647">
        <v>49346</v>
      </c>
      <c r="F337" s="676" t="s">
        <v>1602</v>
      </c>
      <c r="G337" s="620" t="s">
        <v>674</v>
      </c>
      <c r="H337" s="620" t="s">
        <v>674</v>
      </c>
      <c r="I337" s="1420">
        <v>-25</v>
      </c>
      <c r="J337" s="677" t="s">
        <v>1331</v>
      </c>
      <c r="K337" s="685" t="s">
        <v>1332</v>
      </c>
      <c r="L337" s="1423">
        <v>2.75E-2</v>
      </c>
      <c r="M337" s="1423">
        <v>0</v>
      </c>
      <c r="N337" s="1423" t="s">
        <v>420</v>
      </c>
      <c r="O337" s="1424">
        <v>2.086E-2</v>
      </c>
      <c r="P337" s="681" t="s">
        <v>1334</v>
      </c>
      <c r="Q337" s="627" t="s">
        <v>1134</v>
      </c>
      <c r="R337" s="388"/>
      <c r="S337" s="388"/>
      <c r="T337" s="1406">
        <v>0</v>
      </c>
      <c r="U337" s="1406">
        <v>0</v>
      </c>
      <c r="V337" s="1406">
        <v>0</v>
      </c>
      <c r="W337" s="1406">
        <v>0</v>
      </c>
      <c r="X337" s="1406">
        <v>0</v>
      </c>
      <c r="Y337" s="1406">
        <v>0</v>
      </c>
      <c r="Z337" s="1406">
        <v>0</v>
      </c>
      <c r="AA337" s="1406">
        <v>1.7</v>
      </c>
      <c r="AB337" s="1406">
        <v>1.8335867100000001</v>
      </c>
      <c r="AC337" s="1406">
        <v>1.9042536000000001</v>
      </c>
      <c r="AD337" s="1406">
        <v>1.8732086000000001</v>
      </c>
      <c r="AE337" s="1406">
        <v>1.78576248</v>
      </c>
      <c r="AF337" s="1406">
        <v>1.65809615</v>
      </c>
      <c r="AH337" s="1506"/>
    </row>
    <row r="338" spans="2:34" outlineLevel="1">
      <c r="B338" s="1382" t="s">
        <v>1102</v>
      </c>
      <c r="C338" s="647" t="s">
        <v>1603</v>
      </c>
      <c r="D338" s="647">
        <v>43929</v>
      </c>
      <c r="E338" s="647">
        <v>49346</v>
      </c>
      <c r="F338" s="676" t="s">
        <v>1604</v>
      </c>
      <c r="G338" s="620" t="s">
        <v>674</v>
      </c>
      <c r="H338" s="620" t="s">
        <v>674</v>
      </c>
      <c r="I338" s="1420">
        <v>-25</v>
      </c>
      <c r="J338" s="677" t="s">
        <v>1331</v>
      </c>
      <c r="K338" s="685" t="s">
        <v>1332</v>
      </c>
      <c r="L338" s="1423">
        <v>2.75E-2</v>
      </c>
      <c r="M338" s="1423">
        <v>0</v>
      </c>
      <c r="N338" s="1423" t="s">
        <v>420</v>
      </c>
      <c r="O338" s="1424">
        <v>2.0725E-2</v>
      </c>
      <c r="P338" s="681" t="s">
        <v>1334</v>
      </c>
      <c r="Q338" s="627" t="s">
        <v>1133</v>
      </c>
      <c r="R338" s="1367"/>
      <c r="S338" s="1367"/>
      <c r="T338" s="1406">
        <v>0</v>
      </c>
      <c r="U338" s="1406">
        <v>0</v>
      </c>
      <c r="V338" s="1406">
        <v>0</v>
      </c>
      <c r="W338" s="1406">
        <v>0</v>
      </c>
      <c r="X338" s="1406">
        <v>0</v>
      </c>
      <c r="Y338" s="1406">
        <v>0</v>
      </c>
      <c r="Z338" s="1406">
        <v>0</v>
      </c>
      <c r="AA338" s="1406">
        <v>1.7</v>
      </c>
      <c r="AB338" s="1406">
        <v>1.83695246</v>
      </c>
      <c r="AC338" s="1406">
        <v>1.9109943600000001</v>
      </c>
      <c r="AD338" s="1406">
        <v>1.8833336100000002</v>
      </c>
      <c r="AE338" s="1406">
        <v>1.7992624900000003</v>
      </c>
      <c r="AF338" s="1406">
        <v>1.6749711600000003</v>
      </c>
      <c r="AH338" s="1506"/>
    </row>
    <row r="339" spans="2:34" outlineLevel="1">
      <c r="B339" s="1382" t="s">
        <v>1103</v>
      </c>
      <c r="C339" s="647" t="s">
        <v>1605</v>
      </c>
      <c r="D339" s="647">
        <v>43929</v>
      </c>
      <c r="E339" s="647">
        <v>50664</v>
      </c>
      <c r="F339" s="676" t="s">
        <v>1606</v>
      </c>
      <c r="G339" s="620" t="s">
        <v>674</v>
      </c>
      <c r="H339" s="620" t="s">
        <v>674</v>
      </c>
      <c r="I339" s="1420">
        <v>-25</v>
      </c>
      <c r="J339" s="677" t="s">
        <v>1331</v>
      </c>
      <c r="K339" s="685" t="s">
        <v>1332</v>
      </c>
      <c r="L339" s="1423">
        <v>0.02</v>
      </c>
      <c r="M339" s="1423">
        <v>0</v>
      </c>
      <c r="N339" s="1423" t="s">
        <v>420</v>
      </c>
      <c r="O339" s="1424">
        <v>1.3275E-2</v>
      </c>
      <c r="P339" s="681" t="s">
        <v>1334</v>
      </c>
      <c r="Q339" s="627" t="s">
        <v>1125</v>
      </c>
      <c r="R339" s="1367"/>
      <c r="S339" s="1367"/>
      <c r="T339" s="1406">
        <v>0</v>
      </c>
      <c r="U339" s="1406">
        <v>0</v>
      </c>
      <c r="V339" s="1406">
        <v>0</v>
      </c>
      <c r="W339" s="1406">
        <v>0</v>
      </c>
      <c r="X339" s="1406">
        <v>0</v>
      </c>
      <c r="Y339" s="1406">
        <v>0</v>
      </c>
      <c r="Z339" s="1406">
        <v>0</v>
      </c>
      <c r="AA339" s="1406">
        <v>1.9</v>
      </c>
      <c r="AB339" s="1406">
        <v>2.0363462800000001</v>
      </c>
      <c r="AC339" s="1406">
        <v>2.10913876</v>
      </c>
      <c r="AD339" s="1406">
        <v>2.0758979100000001</v>
      </c>
      <c r="AE339" s="1406">
        <v>1.9924812700000001</v>
      </c>
      <c r="AF339" s="1406">
        <v>1.86648697</v>
      </c>
      <c r="AH339" s="1506"/>
    </row>
    <row r="340" spans="2:34" outlineLevel="1">
      <c r="B340" s="1382" t="s">
        <v>1104</v>
      </c>
      <c r="C340" s="647" t="s">
        <v>1607</v>
      </c>
      <c r="D340" s="647">
        <v>43929</v>
      </c>
      <c r="E340" s="647">
        <v>50664</v>
      </c>
      <c r="F340" s="676" t="s">
        <v>1608</v>
      </c>
      <c r="G340" s="620" t="s">
        <v>674</v>
      </c>
      <c r="H340" s="620" t="s">
        <v>674</v>
      </c>
      <c r="I340" s="1420">
        <v>-25</v>
      </c>
      <c r="J340" s="677" t="s">
        <v>1331</v>
      </c>
      <c r="K340" s="685" t="s">
        <v>1332</v>
      </c>
      <c r="L340" s="1423">
        <v>0.02</v>
      </c>
      <c r="M340" s="1423">
        <v>0</v>
      </c>
      <c r="N340" s="1423" t="s">
        <v>420</v>
      </c>
      <c r="O340" s="1424">
        <v>1.3235E-2</v>
      </c>
      <c r="P340" s="681" t="s">
        <v>1334</v>
      </c>
      <c r="Q340" s="627" t="s">
        <v>1132</v>
      </c>
      <c r="R340" s="1367"/>
      <c r="S340" s="1367"/>
      <c r="T340" s="1406">
        <v>0</v>
      </c>
      <c r="U340" s="1406">
        <v>0</v>
      </c>
      <c r="V340" s="1406">
        <v>0</v>
      </c>
      <c r="W340" s="1406">
        <v>0</v>
      </c>
      <c r="X340" s="1406">
        <v>0</v>
      </c>
      <c r="Y340" s="1406">
        <v>0</v>
      </c>
      <c r="Z340" s="1406">
        <v>0</v>
      </c>
      <c r="AA340" s="1406">
        <v>2</v>
      </c>
      <c r="AB340" s="1406">
        <v>2.1373435399999998</v>
      </c>
      <c r="AC340" s="1406">
        <v>2.2111360199999996</v>
      </c>
      <c r="AD340" s="1406">
        <v>2.1788979099999994</v>
      </c>
      <c r="AE340" s="1406">
        <v>2.0964812699999995</v>
      </c>
      <c r="AF340" s="1406">
        <v>1.9714869699999995</v>
      </c>
      <c r="AH340" s="1506"/>
    </row>
    <row r="341" spans="2:34" outlineLevel="1">
      <c r="B341" s="1382" t="s">
        <v>1105</v>
      </c>
      <c r="C341" s="647" t="s">
        <v>1609</v>
      </c>
      <c r="D341" s="647">
        <v>44028</v>
      </c>
      <c r="E341" s="647">
        <v>46961</v>
      </c>
      <c r="F341" s="676" t="s">
        <v>1610</v>
      </c>
      <c r="G341" s="620" t="s">
        <v>674</v>
      </c>
      <c r="H341" s="620" t="s">
        <v>674</v>
      </c>
      <c r="I341" s="1420">
        <v>-100</v>
      </c>
      <c r="J341" s="677" t="s">
        <v>1331</v>
      </c>
      <c r="K341" s="685" t="s">
        <v>1332</v>
      </c>
      <c r="L341" s="1423">
        <v>1.0444999999999999E-2</v>
      </c>
      <c r="M341" s="1423">
        <v>0</v>
      </c>
      <c r="N341" s="1423" t="s">
        <v>420</v>
      </c>
      <c r="O341" s="1424">
        <v>7.6E-3</v>
      </c>
      <c r="P341" s="681" t="s">
        <v>1334</v>
      </c>
      <c r="Q341" s="627" t="s">
        <v>1135</v>
      </c>
      <c r="R341" s="388"/>
      <c r="S341" s="388"/>
      <c r="T341" s="1406">
        <v>0</v>
      </c>
      <c r="U341" s="1406">
        <v>0</v>
      </c>
      <c r="V341" s="1406">
        <v>0</v>
      </c>
      <c r="W341" s="1406">
        <v>0</v>
      </c>
      <c r="X341" s="1406">
        <v>0</v>
      </c>
      <c r="Y341" s="1406">
        <v>0</v>
      </c>
      <c r="Z341" s="1406">
        <v>0</v>
      </c>
      <c r="AA341" s="1406">
        <v>3.8</v>
      </c>
      <c r="AB341" s="1406">
        <v>3.9608825299999997</v>
      </c>
      <c r="AC341" s="1406">
        <v>3.8653564999999999</v>
      </c>
      <c r="AD341" s="1406">
        <v>3.3620028099999999</v>
      </c>
      <c r="AE341" s="1406">
        <v>2.63634367</v>
      </c>
      <c r="AF341" s="1406">
        <v>1.7468087300000001</v>
      </c>
      <c r="AH341" s="1506"/>
    </row>
    <row r="342" spans="2:34" outlineLevel="1">
      <c r="B342" s="1382" t="s">
        <v>1106</v>
      </c>
      <c r="C342" s="647" t="s">
        <v>1611</v>
      </c>
      <c r="D342" s="647">
        <v>44106</v>
      </c>
      <c r="E342" s="647">
        <v>49339</v>
      </c>
      <c r="F342" s="676" t="s">
        <v>1612</v>
      </c>
      <c r="G342" s="620" t="s">
        <v>674</v>
      </c>
      <c r="H342" s="620" t="s">
        <v>674</v>
      </c>
      <c r="I342" s="1420">
        <v>-48</v>
      </c>
      <c r="J342" s="677" t="s">
        <v>1331</v>
      </c>
      <c r="K342" s="685" t="s">
        <v>420</v>
      </c>
      <c r="L342" s="1423">
        <v>1.01E-2</v>
      </c>
      <c r="M342" s="1423" t="s">
        <v>1334</v>
      </c>
      <c r="N342" s="1423" t="s">
        <v>1332</v>
      </c>
      <c r="O342" s="1424">
        <v>4.0160000000000001E-2</v>
      </c>
      <c r="P342" s="681" t="s">
        <v>1333</v>
      </c>
      <c r="Q342" s="1440" t="s">
        <v>1124</v>
      </c>
      <c r="R342" s="388"/>
      <c r="S342" s="388"/>
      <c r="T342" s="1406">
        <v>0</v>
      </c>
      <c r="U342" s="1406">
        <v>0</v>
      </c>
      <c r="V342" s="1406">
        <v>0</v>
      </c>
      <c r="W342" s="1406">
        <v>0</v>
      </c>
      <c r="X342" s="1406">
        <v>0</v>
      </c>
      <c r="Y342" s="1406">
        <v>0</v>
      </c>
      <c r="Z342" s="1406">
        <v>0</v>
      </c>
      <c r="AA342" s="1406">
        <v>11.5</v>
      </c>
      <c r="AB342" s="1406">
        <v>11.5</v>
      </c>
      <c r="AC342" s="1406">
        <v>11.5</v>
      </c>
      <c r="AD342" s="1406">
        <v>11.5</v>
      </c>
      <c r="AE342" s="1406">
        <v>11.5</v>
      </c>
      <c r="AF342" s="1406">
        <v>11.5</v>
      </c>
      <c r="AH342" s="1506"/>
    </row>
    <row r="343" spans="2:34" outlineLevel="1">
      <c r="B343" s="630"/>
      <c r="C343" s="616"/>
      <c r="D343" s="616"/>
      <c r="E343" s="616"/>
      <c r="F343" s="617"/>
      <c r="G343" s="620"/>
      <c r="H343" s="620"/>
      <c r="I343" s="684"/>
      <c r="J343" s="619"/>
      <c r="K343" s="686"/>
      <c r="L343" s="621"/>
      <c r="M343" s="621"/>
      <c r="N343" s="622"/>
      <c r="O343" s="623"/>
      <c r="P343" s="626"/>
      <c r="Q343" s="624"/>
      <c r="R343" s="413"/>
      <c r="S343" s="413"/>
      <c r="T343" s="1406">
        <v>0</v>
      </c>
      <c r="U343" s="1406">
        <v>0</v>
      </c>
      <c r="V343" s="1406">
        <v>0</v>
      </c>
      <c r="W343" s="1406">
        <v>0</v>
      </c>
      <c r="X343" s="1406">
        <v>0</v>
      </c>
      <c r="Y343" s="1406">
        <v>0</v>
      </c>
      <c r="Z343" s="1406">
        <v>0</v>
      </c>
      <c r="AA343" s="1406">
        <v>0</v>
      </c>
      <c r="AB343" s="1406">
        <v>0</v>
      </c>
      <c r="AC343" s="1406">
        <v>0</v>
      </c>
      <c r="AD343" s="1406">
        <v>0</v>
      </c>
      <c r="AE343" s="1406">
        <v>0</v>
      </c>
      <c r="AF343" s="1406">
        <v>0</v>
      </c>
      <c r="AH343" s="1506"/>
    </row>
    <row r="344" spans="2:34" outlineLevel="1">
      <c r="B344" s="632" t="s">
        <v>497</v>
      </c>
      <c r="C344" s="1606" t="s">
        <v>403</v>
      </c>
      <c r="D344" s="1607"/>
      <c r="E344" s="1607"/>
      <c r="F344" s="1607"/>
      <c r="G344" s="1607"/>
      <c r="H344" s="1607"/>
      <c r="I344" s="1607"/>
      <c r="J344" s="1607"/>
      <c r="K344" s="1607"/>
      <c r="L344" s="1607"/>
      <c r="M344" s="1607"/>
      <c r="N344" s="1607"/>
      <c r="O344" s="1607"/>
      <c r="P344" s="1607"/>
      <c r="Q344" s="1608"/>
      <c r="R344" s="388"/>
      <c r="S344" s="388"/>
      <c r="T344" s="1406">
        <v>0</v>
      </c>
      <c r="U344" s="1406">
        <v>0</v>
      </c>
      <c r="V344" s="1406">
        <v>0</v>
      </c>
      <c r="W344" s="1406">
        <v>0</v>
      </c>
      <c r="X344" s="1406">
        <v>0</v>
      </c>
      <c r="Y344" s="1406">
        <v>0</v>
      </c>
      <c r="Z344" s="1406">
        <v>0</v>
      </c>
      <c r="AA344" s="1406">
        <v>0</v>
      </c>
      <c r="AB344" s="1406">
        <v>0</v>
      </c>
      <c r="AC344" s="1406">
        <v>0</v>
      </c>
      <c r="AD344" s="1406">
        <v>0</v>
      </c>
      <c r="AE344" s="1406">
        <v>0</v>
      </c>
      <c r="AF344" s="1406">
        <v>0</v>
      </c>
      <c r="AH344" s="1506"/>
    </row>
    <row r="345" spans="2:34" s="346" customFormat="1">
      <c r="B345" s="391"/>
      <c r="C345" s="391"/>
      <c r="F345" s="381"/>
      <c r="G345" s="381"/>
      <c r="H345" s="381"/>
      <c r="I345" s="381"/>
      <c r="J345" s="377"/>
      <c r="K345" s="377"/>
      <c r="L345" s="377"/>
      <c r="M345" s="377"/>
      <c r="N345" s="377"/>
      <c r="O345" s="377"/>
      <c r="P345" s="377"/>
      <c r="Q345" s="377"/>
      <c r="R345" s="377"/>
      <c r="S345" s="380" t="s">
        <v>498</v>
      </c>
      <c r="T345" s="1414">
        <f>SUM(T228:T344)</f>
        <v>0</v>
      </c>
      <c r="U345" s="1414">
        <f t="shared" ref="U345:AF345" si="8">SUM(U228:U344)</f>
        <v>0</v>
      </c>
      <c r="V345" s="1414">
        <f t="shared" si="8"/>
        <v>0</v>
      </c>
      <c r="W345" s="1414">
        <f t="shared" si="8"/>
        <v>0</v>
      </c>
      <c r="X345" s="1414">
        <f t="shared" si="8"/>
        <v>-51.872889920000041</v>
      </c>
      <c r="Y345" s="1414">
        <f t="shared" si="8"/>
        <v>34.299999999999997</v>
      </c>
      <c r="Z345" s="1414">
        <f t="shared" si="8"/>
        <v>-14.100000000000032</v>
      </c>
      <c r="AA345" s="1414">
        <f t="shared" si="8"/>
        <v>-19.499999999999989</v>
      </c>
      <c r="AB345" s="1414">
        <f t="shared" si="8"/>
        <v>-11.32322087</v>
      </c>
      <c r="AC345" s="1414">
        <f t="shared" si="8"/>
        <v>-4.1085114399999974</v>
      </c>
      <c r="AD345" s="1414">
        <f t="shared" si="8"/>
        <v>1.4797685500000046</v>
      </c>
      <c r="AE345" s="1414">
        <f t="shared" si="8"/>
        <v>3.6046297400000125</v>
      </c>
      <c r="AF345" s="1414">
        <f t="shared" si="8"/>
        <v>6.269545859999992</v>
      </c>
      <c r="AH345" s="1506"/>
    </row>
    <row r="346" spans="2:34" outlineLevel="1">
      <c r="B346" s="631" t="s">
        <v>289</v>
      </c>
      <c r="C346" s="1609" t="s">
        <v>485</v>
      </c>
      <c r="D346" s="1610"/>
      <c r="E346" s="1610"/>
      <c r="F346" s="1610"/>
      <c r="G346" s="1610"/>
      <c r="H346" s="1610"/>
      <c r="I346" s="1610"/>
      <c r="J346" s="1610"/>
      <c r="K346" s="1610"/>
      <c r="L346" s="1610"/>
      <c r="M346" s="1610"/>
      <c r="N346" s="1610"/>
      <c r="O346" s="1610"/>
      <c r="P346" s="1610"/>
      <c r="Q346" s="1611"/>
      <c r="R346" s="374"/>
      <c r="S346" s="386"/>
      <c r="X346" s="344"/>
      <c r="Y346" s="344"/>
      <c r="Z346" s="344"/>
      <c r="AA346" s="344"/>
      <c r="AB346" s="586"/>
      <c r="AC346" s="344"/>
      <c r="AD346" s="344"/>
      <c r="AE346" s="344"/>
      <c r="AF346" s="344"/>
    </row>
    <row r="347" spans="2:34" outlineLevel="1">
      <c r="B347" s="1382" t="s">
        <v>492</v>
      </c>
      <c r="C347" s="1603" t="s">
        <v>1613</v>
      </c>
      <c r="D347" s="1604"/>
      <c r="E347" s="1604"/>
      <c r="F347" s="1604"/>
      <c r="G347" s="1604"/>
      <c r="H347" s="1604"/>
      <c r="I347" s="1604"/>
      <c r="J347" s="1604"/>
      <c r="K347" s="1604"/>
      <c r="L347" s="1604"/>
      <c r="M347" s="1604"/>
      <c r="N347" s="1604"/>
      <c r="O347" s="1604"/>
      <c r="P347" s="1604"/>
      <c r="Q347" s="1605"/>
      <c r="R347" s="374"/>
      <c r="S347" s="387"/>
      <c r="X347" s="344"/>
      <c r="Y347" s="344"/>
      <c r="Z347" s="344"/>
      <c r="AA347" s="344"/>
      <c r="AB347" s="586"/>
      <c r="AC347" s="344"/>
      <c r="AD347" s="344"/>
      <c r="AE347" s="344"/>
      <c r="AF347" s="344"/>
    </row>
    <row r="348" spans="2:34" outlineLevel="1">
      <c r="B348" s="1382" t="s">
        <v>493</v>
      </c>
      <c r="C348" s="1603" t="s">
        <v>1613</v>
      </c>
      <c r="D348" s="1604"/>
      <c r="E348" s="1604"/>
      <c r="F348" s="1604"/>
      <c r="G348" s="1604"/>
      <c r="H348" s="1604"/>
      <c r="I348" s="1604"/>
      <c r="J348" s="1604"/>
      <c r="K348" s="1604"/>
      <c r="L348" s="1604"/>
      <c r="M348" s="1604"/>
      <c r="N348" s="1604"/>
      <c r="O348" s="1604"/>
      <c r="P348" s="1604"/>
      <c r="Q348" s="1605"/>
      <c r="R348" s="374"/>
      <c r="S348" s="387"/>
      <c r="X348" s="344"/>
      <c r="Y348" s="344"/>
      <c r="Z348" s="344"/>
      <c r="AA348" s="344"/>
      <c r="AB348" s="586"/>
      <c r="AC348" s="344"/>
      <c r="AD348" s="344"/>
      <c r="AE348" s="344"/>
      <c r="AF348" s="344"/>
    </row>
    <row r="349" spans="2:34" outlineLevel="1">
      <c r="B349" s="1382" t="s">
        <v>499</v>
      </c>
      <c r="C349" s="1603" t="s">
        <v>1614</v>
      </c>
      <c r="D349" s="1604"/>
      <c r="E349" s="1604"/>
      <c r="F349" s="1604"/>
      <c r="G349" s="1604"/>
      <c r="H349" s="1604"/>
      <c r="I349" s="1604"/>
      <c r="J349" s="1604"/>
      <c r="K349" s="1604"/>
      <c r="L349" s="1604"/>
      <c r="M349" s="1604"/>
      <c r="N349" s="1604"/>
      <c r="O349" s="1604"/>
      <c r="P349" s="1604"/>
      <c r="Q349" s="1605"/>
      <c r="R349" s="374"/>
      <c r="S349" s="387"/>
      <c r="X349" s="344"/>
      <c r="Y349" s="344"/>
      <c r="Z349" s="344"/>
      <c r="AA349" s="344"/>
      <c r="AB349" s="586"/>
      <c r="AC349" s="344"/>
      <c r="AD349" s="344"/>
      <c r="AE349" s="344"/>
      <c r="AF349" s="344"/>
    </row>
    <row r="350" spans="2:34" outlineLevel="1">
      <c r="B350" s="1382" t="s">
        <v>1001</v>
      </c>
      <c r="C350" s="1603" t="s">
        <v>1614</v>
      </c>
      <c r="D350" s="1604"/>
      <c r="E350" s="1604"/>
      <c r="F350" s="1604"/>
      <c r="G350" s="1604"/>
      <c r="H350" s="1604"/>
      <c r="I350" s="1604"/>
      <c r="J350" s="1604"/>
      <c r="K350" s="1604"/>
      <c r="L350" s="1604"/>
      <c r="M350" s="1604"/>
      <c r="N350" s="1604"/>
      <c r="O350" s="1604"/>
      <c r="P350" s="1604"/>
      <c r="Q350" s="1605"/>
      <c r="R350" s="374"/>
      <c r="S350" s="387"/>
      <c r="X350" s="344"/>
      <c r="Y350" s="344"/>
      <c r="Z350" s="344"/>
      <c r="AA350" s="344"/>
      <c r="AB350" s="586"/>
      <c r="AC350" s="344"/>
      <c r="AD350" s="344"/>
      <c r="AE350" s="344"/>
      <c r="AF350" s="344"/>
    </row>
    <row r="351" spans="2:34" outlineLevel="1">
      <c r="B351" s="1382" t="s">
        <v>1003</v>
      </c>
      <c r="C351" s="1603" t="s">
        <v>1615</v>
      </c>
      <c r="D351" s="1604"/>
      <c r="E351" s="1604"/>
      <c r="F351" s="1604"/>
      <c r="G351" s="1604"/>
      <c r="H351" s="1604"/>
      <c r="I351" s="1604"/>
      <c r="J351" s="1604"/>
      <c r="K351" s="1604"/>
      <c r="L351" s="1604"/>
      <c r="M351" s="1604"/>
      <c r="N351" s="1604"/>
      <c r="O351" s="1604"/>
      <c r="P351" s="1604"/>
      <c r="Q351" s="1605"/>
      <c r="R351" s="374"/>
      <c r="S351" s="387"/>
      <c r="X351" s="344"/>
      <c r="Y351" s="344"/>
      <c r="Z351" s="344"/>
      <c r="AA351" s="344"/>
      <c r="AB351" s="586"/>
      <c r="AC351" s="344"/>
      <c r="AD351" s="344"/>
      <c r="AE351" s="344"/>
      <c r="AF351" s="344"/>
    </row>
    <row r="352" spans="2:34" outlineLevel="1">
      <c r="B352" s="1382" t="s">
        <v>1004</v>
      </c>
      <c r="C352" s="1603" t="s">
        <v>1615</v>
      </c>
      <c r="D352" s="1604"/>
      <c r="E352" s="1604"/>
      <c r="F352" s="1604"/>
      <c r="G352" s="1604"/>
      <c r="H352" s="1604"/>
      <c r="I352" s="1604"/>
      <c r="J352" s="1604"/>
      <c r="K352" s="1604"/>
      <c r="L352" s="1604"/>
      <c r="M352" s="1604"/>
      <c r="N352" s="1604"/>
      <c r="O352" s="1604"/>
      <c r="P352" s="1604"/>
      <c r="Q352" s="1605"/>
      <c r="R352" s="374"/>
      <c r="S352" s="387"/>
      <c r="X352" s="344"/>
      <c r="Y352" s="344"/>
      <c r="Z352" s="344"/>
      <c r="AA352" s="344"/>
      <c r="AB352" s="586"/>
      <c r="AC352" s="344"/>
      <c r="AD352" s="344"/>
      <c r="AE352" s="344"/>
      <c r="AF352" s="344"/>
    </row>
    <row r="353" spans="2:32" outlineLevel="1">
      <c r="B353" s="1382" t="s">
        <v>1005</v>
      </c>
      <c r="C353" s="1603" t="s">
        <v>1614</v>
      </c>
      <c r="D353" s="1604"/>
      <c r="E353" s="1604"/>
      <c r="F353" s="1604"/>
      <c r="G353" s="1604"/>
      <c r="H353" s="1604"/>
      <c r="I353" s="1604"/>
      <c r="J353" s="1604"/>
      <c r="K353" s="1604"/>
      <c r="L353" s="1604"/>
      <c r="M353" s="1604"/>
      <c r="N353" s="1604"/>
      <c r="O353" s="1604"/>
      <c r="P353" s="1604"/>
      <c r="Q353" s="1605"/>
      <c r="R353" s="374"/>
      <c r="S353" s="387"/>
      <c r="X353" s="344"/>
      <c r="Y353" s="344"/>
      <c r="Z353" s="344"/>
      <c r="AA353" s="344"/>
      <c r="AB353" s="586"/>
      <c r="AC353" s="344"/>
      <c r="AD353" s="344"/>
      <c r="AE353" s="344"/>
      <c r="AF353" s="344"/>
    </row>
    <row r="354" spans="2:32" outlineLevel="1">
      <c r="B354" s="1382" t="s">
        <v>1006</v>
      </c>
      <c r="C354" s="1603" t="s">
        <v>1614</v>
      </c>
      <c r="D354" s="1604"/>
      <c r="E354" s="1604"/>
      <c r="F354" s="1604"/>
      <c r="G354" s="1604"/>
      <c r="H354" s="1604"/>
      <c r="I354" s="1604"/>
      <c r="J354" s="1604"/>
      <c r="K354" s="1604"/>
      <c r="L354" s="1604"/>
      <c r="M354" s="1604"/>
      <c r="N354" s="1604"/>
      <c r="O354" s="1604"/>
      <c r="P354" s="1604"/>
      <c r="Q354" s="1605"/>
      <c r="R354" s="374"/>
      <c r="S354" s="387"/>
      <c r="X354" s="344"/>
      <c r="Y354" s="344"/>
      <c r="Z354" s="344"/>
      <c r="AA354" s="344"/>
      <c r="AB354" s="586"/>
      <c r="AC354" s="344"/>
      <c r="AD354" s="344"/>
      <c r="AE354" s="344"/>
      <c r="AF354" s="344"/>
    </row>
    <row r="355" spans="2:32" outlineLevel="1">
      <c r="B355" s="1382" t="s">
        <v>1009</v>
      </c>
      <c r="C355" s="1603" t="s">
        <v>1615</v>
      </c>
      <c r="D355" s="1604"/>
      <c r="E355" s="1604"/>
      <c r="F355" s="1604"/>
      <c r="G355" s="1604"/>
      <c r="H355" s="1604"/>
      <c r="I355" s="1604"/>
      <c r="J355" s="1604"/>
      <c r="K355" s="1604"/>
      <c r="L355" s="1604"/>
      <c r="M355" s="1604"/>
      <c r="N355" s="1604"/>
      <c r="O355" s="1604"/>
      <c r="P355" s="1604"/>
      <c r="Q355" s="1605"/>
      <c r="R355" s="374"/>
      <c r="S355" s="387"/>
      <c r="X355" s="344"/>
      <c r="Y355" s="344"/>
      <c r="Z355" s="344"/>
      <c r="AA355" s="344"/>
      <c r="AB355" s="586"/>
      <c r="AC355" s="344"/>
      <c r="AD355" s="344"/>
      <c r="AE355" s="344"/>
      <c r="AF355" s="344"/>
    </row>
    <row r="356" spans="2:32" outlineLevel="1">
      <c r="B356" s="1382" t="s">
        <v>1011</v>
      </c>
      <c r="C356" s="1603" t="s">
        <v>1614</v>
      </c>
      <c r="D356" s="1604"/>
      <c r="E356" s="1604"/>
      <c r="F356" s="1604"/>
      <c r="G356" s="1604"/>
      <c r="H356" s="1604"/>
      <c r="I356" s="1604"/>
      <c r="J356" s="1604"/>
      <c r="K356" s="1604"/>
      <c r="L356" s="1604"/>
      <c r="M356" s="1604"/>
      <c r="N356" s="1604"/>
      <c r="O356" s="1604"/>
      <c r="P356" s="1604"/>
      <c r="Q356" s="1605"/>
      <c r="R356" s="374"/>
      <c r="S356" s="387"/>
      <c r="X356" s="344"/>
      <c r="Y356" s="344"/>
      <c r="Z356" s="344"/>
      <c r="AA356" s="344"/>
      <c r="AB356" s="586"/>
      <c r="AC356" s="344"/>
      <c r="AD356" s="344"/>
      <c r="AE356" s="344"/>
      <c r="AF356" s="344"/>
    </row>
    <row r="357" spans="2:32" outlineLevel="1">
      <c r="B357" s="1382" t="s">
        <v>1012</v>
      </c>
      <c r="C357" s="1603" t="s">
        <v>1614</v>
      </c>
      <c r="D357" s="1604"/>
      <c r="E357" s="1604"/>
      <c r="F357" s="1604"/>
      <c r="G357" s="1604"/>
      <c r="H357" s="1604"/>
      <c r="I357" s="1604"/>
      <c r="J357" s="1604"/>
      <c r="K357" s="1604"/>
      <c r="L357" s="1604"/>
      <c r="M357" s="1604"/>
      <c r="N357" s="1604"/>
      <c r="O357" s="1604"/>
      <c r="P357" s="1604"/>
      <c r="Q357" s="1605"/>
      <c r="R357" s="374"/>
      <c r="S357" s="387"/>
      <c r="X357" s="344"/>
      <c r="Y357" s="344"/>
      <c r="Z357" s="344"/>
      <c r="AA357" s="344"/>
      <c r="AB357" s="586"/>
      <c r="AC357" s="344"/>
      <c r="AD357" s="344"/>
      <c r="AE357" s="344"/>
      <c r="AF357" s="344"/>
    </row>
    <row r="358" spans="2:32" outlineLevel="1">
      <c r="B358" s="1382" t="s">
        <v>1016</v>
      </c>
      <c r="C358" s="1603" t="s">
        <v>1614</v>
      </c>
      <c r="D358" s="1604"/>
      <c r="E358" s="1604"/>
      <c r="F358" s="1604"/>
      <c r="G358" s="1604"/>
      <c r="H358" s="1604"/>
      <c r="I358" s="1604"/>
      <c r="J358" s="1604"/>
      <c r="K358" s="1604"/>
      <c r="L358" s="1604"/>
      <c r="M358" s="1604"/>
      <c r="N358" s="1604"/>
      <c r="O358" s="1604"/>
      <c r="P358" s="1604"/>
      <c r="Q358" s="1605"/>
      <c r="R358" s="374"/>
      <c r="S358" s="387"/>
      <c r="X358" s="344"/>
      <c r="Y358" s="344"/>
      <c r="Z358" s="344"/>
      <c r="AA358" s="344"/>
      <c r="AB358" s="586"/>
      <c r="AC358" s="344"/>
      <c r="AD358" s="344"/>
      <c r="AE358" s="344"/>
      <c r="AF358" s="344"/>
    </row>
    <row r="359" spans="2:32" outlineLevel="1">
      <c r="B359" s="1382" t="s">
        <v>1017</v>
      </c>
      <c r="C359" s="1603" t="s">
        <v>1614</v>
      </c>
      <c r="D359" s="1604"/>
      <c r="E359" s="1604"/>
      <c r="F359" s="1604"/>
      <c r="G359" s="1604"/>
      <c r="H359" s="1604"/>
      <c r="I359" s="1604"/>
      <c r="J359" s="1604"/>
      <c r="K359" s="1604"/>
      <c r="L359" s="1604"/>
      <c r="M359" s="1604"/>
      <c r="N359" s="1604"/>
      <c r="O359" s="1604"/>
      <c r="P359" s="1604"/>
      <c r="Q359" s="1605"/>
      <c r="R359" s="374"/>
      <c r="S359" s="387"/>
      <c r="X359" s="344"/>
      <c r="Y359" s="344"/>
      <c r="Z359" s="344"/>
      <c r="AA359" s="344"/>
      <c r="AB359" s="586"/>
      <c r="AC359" s="344"/>
      <c r="AD359" s="344"/>
      <c r="AE359" s="344"/>
      <c r="AF359" s="344"/>
    </row>
    <row r="360" spans="2:32" outlineLevel="1">
      <c r="B360" s="1382" t="s">
        <v>1018</v>
      </c>
      <c r="C360" s="1603" t="s">
        <v>1614</v>
      </c>
      <c r="D360" s="1604"/>
      <c r="E360" s="1604"/>
      <c r="F360" s="1604"/>
      <c r="G360" s="1604"/>
      <c r="H360" s="1604"/>
      <c r="I360" s="1604"/>
      <c r="J360" s="1604"/>
      <c r="K360" s="1604"/>
      <c r="L360" s="1604"/>
      <c r="M360" s="1604"/>
      <c r="N360" s="1604"/>
      <c r="O360" s="1604"/>
      <c r="P360" s="1604"/>
      <c r="Q360" s="1605"/>
      <c r="R360" s="374"/>
      <c r="S360" s="387"/>
      <c r="X360" s="344"/>
      <c r="Y360" s="344"/>
      <c r="Z360" s="344"/>
      <c r="AA360" s="344"/>
      <c r="AB360" s="586"/>
      <c r="AC360" s="344"/>
      <c r="AD360" s="344"/>
      <c r="AE360" s="344"/>
      <c r="AF360" s="344"/>
    </row>
    <row r="361" spans="2:32" outlineLevel="1">
      <c r="B361" s="1382" t="s">
        <v>1019</v>
      </c>
      <c r="C361" s="1603" t="s">
        <v>1614</v>
      </c>
      <c r="D361" s="1604"/>
      <c r="E361" s="1604"/>
      <c r="F361" s="1604"/>
      <c r="G361" s="1604"/>
      <c r="H361" s="1604"/>
      <c r="I361" s="1604"/>
      <c r="J361" s="1604"/>
      <c r="K361" s="1604"/>
      <c r="L361" s="1604"/>
      <c r="M361" s="1604"/>
      <c r="N361" s="1604"/>
      <c r="O361" s="1604"/>
      <c r="P361" s="1604"/>
      <c r="Q361" s="1605"/>
      <c r="R361" s="374"/>
      <c r="S361" s="387"/>
      <c r="X361" s="344"/>
      <c r="Y361" s="344"/>
      <c r="Z361" s="344"/>
      <c r="AA361" s="344"/>
      <c r="AB361" s="586"/>
      <c r="AC361" s="344"/>
      <c r="AD361" s="344"/>
      <c r="AE361" s="344"/>
      <c r="AF361" s="344"/>
    </row>
    <row r="362" spans="2:32" outlineLevel="1">
      <c r="B362" s="1382" t="s">
        <v>1020</v>
      </c>
      <c r="C362" s="1603" t="s">
        <v>1614</v>
      </c>
      <c r="D362" s="1604"/>
      <c r="E362" s="1604"/>
      <c r="F362" s="1604"/>
      <c r="G362" s="1604"/>
      <c r="H362" s="1604"/>
      <c r="I362" s="1604"/>
      <c r="J362" s="1604"/>
      <c r="K362" s="1604"/>
      <c r="L362" s="1604"/>
      <c r="M362" s="1604"/>
      <c r="N362" s="1604"/>
      <c r="O362" s="1604"/>
      <c r="P362" s="1604"/>
      <c r="Q362" s="1605"/>
      <c r="R362" s="374"/>
      <c r="S362" s="387"/>
      <c r="X362" s="344"/>
      <c r="Y362" s="344"/>
      <c r="Z362" s="344"/>
      <c r="AA362" s="344"/>
      <c r="AB362" s="586"/>
      <c r="AC362" s="344"/>
      <c r="AD362" s="344"/>
      <c r="AE362" s="344"/>
      <c r="AF362" s="344"/>
    </row>
    <row r="363" spans="2:32" outlineLevel="1">
      <c r="B363" s="1382" t="s">
        <v>1021</v>
      </c>
      <c r="C363" s="1603" t="s">
        <v>1614</v>
      </c>
      <c r="D363" s="1604"/>
      <c r="E363" s="1604"/>
      <c r="F363" s="1604"/>
      <c r="G363" s="1604"/>
      <c r="H363" s="1604"/>
      <c r="I363" s="1604"/>
      <c r="J363" s="1604"/>
      <c r="K363" s="1604"/>
      <c r="L363" s="1604"/>
      <c r="M363" s="1604"/>
      <c r="N363" s="1604"/>
      <c r="O363" s="1604"/>
      <c r="P363" s="1604"/>
      <c r="Q363" s="1605"/>
      <c r="R363" s="374"/>
      <c r="S363" s="387"/>
      <c r="X363" s="344"/>
      <c r="Y363" s="344"/>
      <c r="Z363" s="344"/>
      <c r="AA363" s="344"/>
      <c r="AB363" s="586"/>
      <c r="AC363" s="344"/>
      <c r="AD363" s="344"/>
      <c r="AE363" s="344"/>
      <c r="AF363" s="344"/>
    </row>
    <row r="364" spans="2:32" outlineLevel="1">
      <c r="B364" s="1382" t="s">
        <v>1022</v>
      </c>
      <c r="C364" s="1603" t="s">
        <v>1614</v>
      </c>
      <c r="D364" s="1604"/>
      <c r="E364" s="1604"/>
      <c r="F364" s="1604"/>
      <c r="G364" s="1604"/>
      <c r="H364" s="1604"/>
      <c r="I364" s="1604"/>
      <c r="J364" s="1604"/>
      <c r="K364" s="1604"/>
      <c r="L364" s="1604"/>
      <c r="M364" s="1604"/>
      <c r="N364" s="1604"/>
      <c r="O364" s="1604"/>
      <c r="P364" s="1604"/>
      <c r="Q364" s="1605"/>
      <c r="R364" s="374"/>
      <c r="S364" s="387"/>
      <c r="X364" s="344"/>
      <c r="Y364" s="344"/>
      <c r="Z364" s="344"/>
      <c r="AA364" s="344"/>
      <c r="AB364" s="586"/>
      <c r="AC364" s="344"/>
      <c r="AD364" s="344"/>
      <c r="AE364" s="344"/>
      <c r="AF364" s="344"/>
    </row>
    <row r="365" spans="2:32" outlineLevel="1">
      <c r="B365" s="1382" t="s">
        <v>1026</v>
      </c>
      <c r="C365" s="1603" t="s">
        <v>1616</v>
      </c>
      <c r="D365" s="1604"/>
      <c r="E365" s="1604"/>
      <c r="F365" s="1604"/>
      <c r="G365" s="1604"/>
      <c r="H365" s="1604"/>
      <c r="I365" s="1604"/>
      <c r="J365" s="1604"/>
      <c r="K365" s="1604"/>
      <c r="L365" s="1604"/>
      <c r="M365" s="1604"/>
      <c r="N365" s="1604"/>
      <c r="O365" s="1604"/>
      <c r="P365" s="1604"/>
      <c r="Q365" s="1605"/>
      <c r="R365" s="374"/>
      <c r="S365" s="387"/>
      <c r="X365" s="344"/>
      <c r="Y365" s="344"/>
      <c r="Z365" s="344"/>
      <c r="AA365" s="344"/>
      <c r="AB365" s="586"/>
      <c r="AC365" s="344"/>
      <c r="AD365" s="344"/>
      <c r="AE365" s="344"/>
      <c r="AF365" s="344"/>
    </row>
    <row r="366" spans="2:32" outlineLevel="1">
      <c r="B366" s="1382" t="s">
        <v>1027</v>
      </c>
      <c r="C366" s="1603" t="s">
        <v>1616</v>
      </c>
      <c r="D366" s="1604"/>
      <c r="E366" s="1604"/>
      <c r="F366" s="1604"/>
      <c r="G366" s="1604"/>
      <c r="H366" s="1604"/>
      <c r="I366" s="1604"/>
      <c r="J366" s="1604"/>
      <c r="K366" s="1604"/>
      <c r="L366" s="1604"/>
      <c r="M366" s="1604"/>
      <c r="N366" s="1604"/>
      <c r="O366" s="1604"/>
      <c r="P366" s="1604"/>
      <c r="Q366" s="1605"/>
      <c r="R366" s="374"/>
      <c r="S366" s="387"/>
      <c r="X366" s="344"/>
      <c r="Y366" s="344"/>
      <c r="Z366" s="344"/>
      <c r="AA366" s="344"/>
      <c r="AB366" s="586"/>
      <c r="AC366" s="344"/>
      <c r="AD366" s="344"/>
      <c r="AE366" s="344"/>
      <c r="AF366" s="344"/>
    </row>
    <row r="367" spans="2:32" outlineLevel="1">
      <c r="B367" s="1382" t="s">
        <v>1028</v>
      </c>
      <c r="C367" s="1603" t="s">
        <v>1616</v>
      </c>
      <c r="D367" s="1604"/>
      <c r="E367" s="1604"/>
      <c r="F367" s="1604"/>
      <c r="G367" s="1604"/>
      <c r="H367" s="1604"/>
      <c r="I367" s="1604"/>
      <c r="J367" s="1604"/>
      <c r="K367" s="1604"/>
      <c r="L367" s="1604"/>
      <c r="M367" s="1604"/>
      <c r="N367" s="1604"/>
      <c r="O367" s="1604"/>
      <c r="P367" s="1604"/>
      <c r="Q367" s="1605"/>
      <c r="R367" s="374"/>
      <c r="S367" s="387"/>
      <c r="X367" s="344"/>
      <c r="Y367" s="344"/>
      <c r="Z367" s="344"/>
      <c r="AA367" s="344"/>
      <c r="AB367" s="586"/>
      <c r="AC367" s="344"/>
      <c r="AD367" s="344"/>
      <c r="AE367" s="344"/>
      <c r="AF367" s="344"/>
    </row>
    <row r="368" spans="2:32" outlineLevel="1">
      <c r="B368" s="1382" t="s">
        <v>1030</v>
      </c>
      <c r="C368" s="1603" t="s">
        <v>1616</v>
      </c>
      <c r="D368" s="1604"/>
      <c r="E368" s="1604"/>
      <c r="F368" s="1604"/>
      <c r="G368" s="1604"/>
      <c r="H368" s="1604"/>
      <c r="I368" s="1604"/>
      <c r="J368" s="1604"/>
      <c r="K368" s="1604"/>
      <c r="L368" s="1604"/>
      <c r="M368" s="1604"/>
      <c r="N368" s="1604"/>
      <c r="O368" s="1604"/>
      <c r="P368" s="1604"/>
      <c r="Q368" s="1605"/>
      <c r="R368" s="374"/>
      <c r="S368" s="387"/>
      <c r="X368" s="344"/>
      <c r="Y368" s="344"/>
      <c r="Z368" s="344"/>
      <c r="AA368" s="344"/>
      <c r="AB368" s="586"/>
      <c r="AC368" s="344"/>
      <c r="AD368" s="344"/>
      <c r="AE368" s="344"/>
      <c r="AF368" s="344"/>
    </row>
    <row r="369" spans="2:32" outlineLevel="1">
      <c r="B369" s="1382" t="s">
        <v>1032</v>
      </c>
      <c r="C369" s="1603" t="s">
        <v>1617</v>
      </c>
      <c r="D369" s="1604"/>
      <c r="E369" s="1604"/>
      <c r="F369" s="1604"/>
      <c r="G369" s="1604"/>
      <c r="H369" s="1604"/>
      <c r="I369" s="1604"/>
      <c r="J369" s="1604"/>
      <c r="K369" s="1604"/>
      <c r="L369" s="1604"/>
      <c r="M369" s="1604"/>
      <c r="N369" s="1604"/>
      <c r="O369" s="1604"/>
      <c r="P369" s="1604"/>
      <c r="Q369" s="1605"/>
      <c r="R369" s="374"/>
      <c r="S369" s="387"/>
      <c r="X369" s="344"/>
      <c r="Y369" s="344"/>
      <c r="Z369" s="344"/>
      <c r="AA369" s="344"/>
      <c r="AB369" s="586"/>
      <c r="AC369" s="344"/>
      <c r="AD369" s="344"/>
      <c r="AE369" s="344"/>
      <c r="AF369" s="344"/>
    </row>
    <row r="370" spans="2:32" outlineLevel="1">
      <c r="B370" s="1382" t="s">
        <v>1037</v>
      </c>
      <c r="C370" s="1603" t="s">
        <v>1616</v>
      </c>
      <c r="D370" s="1604"/>
      <c r="E370" s="1604"/>
      <c r="F370" s="1604"/>
      <c r="G370" s="1604"/>
      <c r="H370" s="1604"/>
      <c r="I370" s="1604"/>
      <c r="J370" s="1604"/>
      <c r="K370" s="1604"/>
      <c r="L370" s="1604"/>
      <c r="M370" s="1604"/>
      <c r="N370" s="1604"/>
      <c r="O370" s="1604"/>
      <c r="P370" s="1604"/>
      <c r="Q370" s="1605"/>
      <c r="R370" s="374"/>
      <c r="S370" s="387"/>
      <c r="X370" s="344"/>
      <c r="Y370" s="344"/>
      <c r="Z370" s="344"/>
      <c r="AA370" s="344"/>
      <c r="AB370" s="586"/>
      <c r="AC370" s="344"/>
      <c r="AD370" s="344"/>
      <c r="AE370" s="344"/>
      <c r="AF370" s="344"/>
    </row>
    <row r="371" spans="2:32" outlineLevel="1">
      <c r="B371" s="1382" t="s">
        <v>1038</v>
      </c>
      <c r="C371" s="1603" t="s">
        <v>1618</v>
      </c>
      <c r="D371" s="1604"/>
      <c r="E371" s="1604"/>
      <c r="F371" s="1604"/>
      <c r="G371" s="1604"/>
      <c r="H371" s="1604"/>
      <c r="I371" s="1604"/>
      <c r="J371" s="1604"/>
      <c r="K371" s="1604"/>
      <c r="L371" s="1604"/>
      <c r="M371" s="1604"/>
      <c r="N371" s="1604"/>
      <c r="O371" s="1604"/>
      <c r="P371" s="1604"/>
      <c r="Q371" s="1605"/>
      <c r="R371" s="374"/>
      <c r="S371" s="387"/>
      <c r="X371" s="344"/>
      <c r="Y371" s="344"/>
      <c r="Z371" s="344"/>
      <c r="AA371" s="344"/>
      <c r="AB371" s="586"/>
      <c r="AC371" s="344"/>
      <c r="AD371" s="344"/>
      <c r="AE371" s="344"/>
      <c r="AF371" s="344"/>
    </row>
    <row r="372" spans="2:32" outlineLevel="1">
      <c r="B372" s="1382" t="s">
        <v>1039</v>
      </c>
      <c r="C372" s="1603" t="s">
        <v>1617</v>
      </c>
      <c r="D372" s="1604"/>
      <c r="E372" s="1604"/>
      <c r="F372" s="1604"/>
      <c r="G372" s="1604"/>
      <c r="H372" s="1604"/>
      <c r="I372" s="1604"/>
      <c r="J372" s="1604"/>
      <c r="K372" s="1604"/>
      <c r="L372" s="1604"/>
      <c r="M372" s="1604"/>
      <c r="N372" s="1604"/>
      <c r="O372" s="1604"/>
      <c r="P372" s="1604"/>
      <c r="Q372" s="1605"/>
      <c r="R372" s="374"/>
      <c r="S372" s="387"/>
      <c r="X372" s="344"/>
      <c r="Y372" s="344"/>
      <c r="Z372" s="344"/>
      <c r="AA372" s="344"/>
      <c r="AB372" s="586"/>
      <c r="AC372" s="344"/>
      <c r="AD372" s="344"/>
      <c r="AE372" s="344"/>
      <c r="AF372" s="344"/>
    </row>
    <row r="373" spans="2:32" outlineLevel="1">
      <c r="B373" s="1382" t="s">
        <v>1040</v>
      </c>
      <c r="C373" s="1603" t="s">
        <v>1617</v>
      </c>
      <c r="D373" s="1604"/>
      <c r="E373" s="1604"/>
      <c r="F373" s="1604"/>
      <c r="G373" s="1604"/>
      <c r="H373" s="1604"/>
      <c r="I373" s="1604"/>
      <c r="J373" s="1604"/>
      <c r="K373" s="1604"/>
      <c r="L373" s="1604"/>
      <c r="M373" s="1604"/>
      <c r="N373" s="1604"/>
      <c r="O373" s="1604"/>
      <c r="P373" s="1604"/>
      <c r="Q373" s="1605"/>
      <c r="R373" s="374"/>
      <c r="S373" s="387"/>
      <c r="X373" s="344"/>
      <c r="Y373" s="344"/>
      <c r="Z373" s="344"/>
      <c r="AA373" s="344"/>
      <c r="AB373" s="586"/>
      <c r="AC373" s="344"/>
      <c r="AD373" s="344"/>
      <c r="AE373" s="344"/>
      <c r="AF373" s="344"/>
    </row>
    <row r="374" spans="2:32" outlineLevel="1">
      <c r="B374" s="1382" t="s">
        <v>1041</v>
      </c>
      <c r="C374" s="1603" t="s">
        <v>1616</v>
      </c>
      <c r="D374" s="1604"/>
      <c r="E374" s="1604"/>
      <c r="F374" s="1604"/>
      <c r="G374" s="1604"/>
      <c r="H374" s="1604"/>
      <c r="I374" s="1604"/>
      <c r="J374" s="1604"/>
      <c r="K374" s="1604"/>
      <c r="L374" s="1604"/>
      <c r="M374" s="1604"/>
      <c r="N374" s="1604"/>
      <c r="O374" s="1604"/>
      <c r="P374" s="1604"/>
      <c r="Q374" s="1605"/>
      <c r="R374" s="374"/>
      <c r="S374" s="387"/>
      <c r="X374" s="344"/>
      <c r="Y374" s="344"/>
      <c r="Z374" s="344"/>
      <c r="AA374" s="344"/>
      <c r="AB374" s="586"/>
      <c r="AC374" s="344"/>
      <c r="AD374" s="344"/>
      <c r="AE374" s="344"/>
      <c r="AF374" s="344"/>
    </row>
    <row r="375" spans="2:32" outlineLevel="1">
      <c r="B375" s="1382" t="s">
        <v>1046</v>
      </c>
      <c r="C375" s="1603" t="s">
        <v>1619</v>
      </c>
      <c r="D375" s="1604"/>
      <c r="E375" s="1604"/>
      <c r="F375" s="1604"/>
      <c r="G375" s="1604"/>
      <c r="H375" s="1604"/>
      <c r="I375" s="1604"/>
      <c r="J375" s="1604"/>
      <c r="K375" s="1604"/>
      <c r="L375" s="1604"/>
      <c r="M375" s="1604"/>
      <c r="N375" s="1604"/>
      <c r="O375" s="1604"/>
      <c r="P375" s="1604"/>
      <c r="Q375" s="1605"/>
      <c r="R375" s="374"/>
      <c r="S375" s="387"/>
      <c r="X375" s="344"/>
      <c r="Y375" s="344"/>
      <c r="Z375" s="344"/>
      <c r="AA375" s="344"/>
      <c r="AB375" s="586"/>
      <c r="AC375" s="344"/>
      <c r="AD375" s="344"/>
      <c r="AE375" s="344"/>
      <c r="AF375" s="344"/>
    </row>
    <row r="376" spans="2:32" outlineLevel="1">
      <c r="B376" s="1382" t="s">
        <v>1047</v>
      </c>
      <c r="C376" s="1603" t="s">
        <v>1620</v>
      </c>
      <c r="D376" s="1604"/>
      <c r="E376" s="1604"/>
      <c r="F376" s="1604"/>
      <c r="G376" s="1604"/>
      <c r="H376" s="1604"/>
      <c r="I376" s="1604"/>
      <c r="J376" s="1604"/>
      <c r="K376" s="1604"/>
      <c r="L376" s="1604"/>
      <c r="M376" s="1604"/>
      <c r="N376" s="1604"/>
      <c r="O376" s="1604"/>
      <c r="P376" s="1604"/>
      <c r="Q376" s="1605"/>
      <c r="R376" s="374"/>
      <c r="S376" s="387"/>
      <c r="X376" s="344"/>
      <c r="Y376" s="344"/>
      <c r="Z376" s="344"/>
      <c r="AA376" s="344"/>
      <c r="AB376" s="586"/>
      <c r="AC376" s="344"/>
      <c r="AD376" s="344"/>
      <c r="AE376" s="344"/>
      <c r="AF376" s="344"/>
    </row>
    <row r="377" spans="2:32" outlineLevel="1">
      <c r="B377" s="1382" t="s">
        <v>1054</v>
      </c>
      <c r="C377" s="1603" t="s">
        <v>1621</v>
      </c>
      <c r="D377" s="1604"/>
      <c r="E377" s="1604"/>
      <c r="F377" s="1604"/>
      <c r="G377" s="1604"/>
      <c r="H377" s="1604"/>
      <c r="I377" s="1604"/>
      <c r="J377" s="1604"/>
      <c r="K377" s="1604"/>
      <c r="L377" s="1604"/>
      <c r="M377" s="1604"/>
      <c r="N377" s="1604"/>
      <c r="O377" s="1604"/>
      <c r="P377" s="1604"/>
      <c r="Q377" s="1605"/>
      <c r="R377" s="374"/>
      <c r="S377" s="387"/>
      <c r="X377" s="344"/>
      <c r="Y377" s="344"/>
      <c r="Z377" s="344"/>
      <c r="AA377" s="344"/>
      <c r="AB377" s="586"/>
      <c r="AC377" s="344"/>
      <c r="AD377" s="344"/>
      <c r="AE377" s="344"/>
      <c r="AF377" s="344"/>
    </row>
    <row r="378" spans="2:32" outlineLevel="1">
      <c r="B378" s="1382" t="s">
        <v>1057</v>
      </c>
      <c r="C378" s="1603" t="s">
        <v>1621</v>
      </c>
      <c r="D378" s="1604"/>
      <c r="E378" s="1604"/>
      <c r="F378" s="1604"/>
      <c r="G378" s="1604"/>
      <c r="H378" s="1604"/>
      <c r="I378" s="1604"/>
      <c r="J378" s="1604"/>
      <c r="K378" s="1604"/>
      <c r="L378" s="1604"/>
      <c r="M378" s="1604"/>
      <c r="N378" s="1604"/>
      <c r="O378" s="1604"/>
      <c r="P378" s="1604"/>
      <c r="Q378" s="1605"/>
      <c r="R378" s="374"/>
      <c r="S378" s="387"/>
      <c r="X378" s="344"/>
      <c r="Y378" s="344"/>
      <c r="Z378" s="344"/>
      <c r="AA378" s="344"/>
      <c r="AB378" s="586"/>
      <c r="AC378" s="344"/>
      <c r="AD378" s="344"/>
      <c r="AE378" s="344"/>
      <c r="AF378" s="344"/>
    </row>
    <row r="379" spans="2:32" outlineLevel="1">
      <c r="B379" s="1382" t="s">
        <v>1066</v>
      </c>
      <c r="C379" s="1603" t="s">
        <v>1621</v>
      </c>
      <c r="D379" s="1604"/>
      <c r="E379" s="1604"/>
      <c r="F379" s="1604"/>
      <c r="G379" s="1604"/>
      <c r="H379" s="1604"/>
      <c r="I379" s="1604"/>
      <c r="J379" s="1604"/>
      <c r="K379" s="1604"/>
      <c r="L379" s="1604"/>
      <c r="M379" s="1604"/>
      <c r="N379" s="1604"/>
      <c r="O379" s="1604"/>
      <c r="P379" s="1604"/>
      <c r="Q379" s="1605"/>
      <c r="R379" s="374"/>
      <c r="S379" s="387"/>
      <c r="X379" s="344"/>
      <c r="Y379" s="344"/>
      <c r="Z379" s="344"/>
      <c r="AA379" s="344"/>
      <c r="AB379" s="586"/>
      <c r="AC379" s="344"/>
      <c r="AD379" s="344"/>
      <c r="AE379" s="344"/>
      <c r="AF379" s="344"/>
    </row>
    <row r="380" spans="2:32" outlineLevel="1">
      <c r="B380" s="1382" t="s">
        <v>1069</v>
      </c>
      <c r="C380" s="1603" t="s">
        <v>1622</v>
      </c>
      <c r="D380" s="1604"/>
      <c r="E380" s="1604"/>
      <c r="F380" s="1604"/>
      <c r="G380" s="1604"/>
      <c r="H380" s="1604"/>
      <c r="I380" s="1604"/>
      <c r="J380" s="1604"/>
      <c r="K380" s="1604"/>
      <c r="L380" s="1604"/>
      <c r="M380" s="1604"/>
      <c r="N380" s="1604"/>
      <c r="O380" s="1604"/>
      <c r="P380" s="1604"/>
      <c r="Q380" s="1605"/>
      <c r="R380" s="374"/>
      <c r="S380" s="387"/>
      <c r="X380" s="344"/>
      <c r="Y380" s="344"/>
      <c r="Z380" s="344"/>
      <c r="AA380" s="344"/>
      <c r="AB380" s="586"/>
      <c r="AC380" s="344"/>
      <c r="AD380" s="344"/>
      <c r="AE380" s="344"/>
      <c r="AF380" s="344"/>
    </row>
    <row r="381" spans="2:32" outlineLevel="1">
      <c r="B381" s="1382" t="s">
        <v>1078</v>
      </c>
      <c r="C381" s="1603" t="s">
        <v>1623</v>
      </c>
      <c r="D381" s="1604"/>
      <c r="E381" s="1604"/>
      <c r="F381" s="1604"/>
      <c r="G381" s="1604"/>
      <c r="H381" s="1604"/>
      <c r="I381" s="1604"/>
      <c r="J381" s="1604"/>
      <c r="K381" s="1604"/>
      <c r="L381" s="1604"/>
      <c r="M381" s="1604"/>
      <c r="N381" s="1604"/>
      <c r="O381" s="1604"/>
      <c r="P381" s="1604"/>
      <c r="Q381" s="1605"/>
      <c r="R381" s="374"/>
      <c r="S381" s="387"/>
      <c r="X381" s="344"/>
      <c r="Y381" s="344"/>
      <c r="Z381" s="344"/>
      <c r="AA381" s="344"/>
      <c r="AB381" s="586"/>
      <c r="AC381" s="344"/>
      <c r="AD381" s="344"/>
      <c r="AE381" s="344"/>
      <c r="AF381" s="344"/>
    </row>
    <row r="382" spans="2:32" outlineLevel="1">
      <c r="B382" s="1382" t="s">
        <v>1079</v>
      </c>
      <c r="C382" s="1603" t="s">
        <v>1623</v>
      </c>
      <c r="D382" s="1604"/>
      <c r="E382" s="1604"/>
      <c r="F382" s="1604"/>
      <c r="G382" s="1604"/>
      <c r="H382" s="1604"/>
      <c r="I382" s="1604"/>
      <c r="J382" s="1604"/>
      <c r="K382" s="1604"/>
      <c r="L382" s="1604"/>
      <c r="M382" s="1604"/>
      <c r="N382" s="1604"/>
      <c r="O382" s="1604"/>
      <c r="P382" s="1604"/>
      <c r="Q382" s="1605"/>
      <c r="R382" s="374"/>
      <c r="S382" s="387"/>
      <c r="X382" s="344"/>
      <c r="Y382" s="344"/>
      <c r="Z382" s="344"/>
      <c r="AA382" s="344"/>
      <c r="AB382" s="586"/>
      <c r="AC382" s="344"/>
      <c r="AD382" s="344"/>
      <c r="AE382" s="344"/>
      <c r="AF382" s="344"/>
    </row>
    <row r="383" spans="2:32" outlineLevel="1">
      <c r="B383" s="1382" t="s">
        <v>1081</v>
      </c>
      <c r="C383" s="1603" t="s">
        <v>1624</v>
      </c>
      <c r="D383" s="1604"/>
      <c r="E383" s="1604"/>
      <c r="F383" s="1604"/>
      <c r="G383" s="1604"/>
      <c r="H383" s="1604"/>
      <c r="I383" s="1604"/>
      <c r="J383" s="1604"/>
      <c r="K383" s="1604"/>
      <c r="L383" s="1604"/>
      <c r="M383" s="1604"/>
      <c r="N383" s="1604"/>
      <c r="O383" s="1604"/>
      <c r="P383" s="1604"/>
      <c r="Q383" s="1605"/>
      <c r="R383" s="374"/>
      <c r="S383" s="387"/>
      <c r="X383" s="344"/>
      <c r="Y383" s="344"/>
      <c r="Z383" s="344"/>
      <c r="AA383" s="344"/>
      <c r="AB383" s="586"/>
      <c r="AC383" s="344"/>
      <c r="AD383" s="344"/>
      <c r="AE383" s="344"/>
      <c r="AF383" s="344"/>
    </row>
    <row r="384" spans="2:32" outlineLevel="1">
      <c r="B384" s="1382" t="s">
        <v>1082</v>
      </c>
      <c r="C384" s="1603" t="s">
        <v>1625</v>
      </c>
      <c r="D384" s="1604"/>
      <c r="E384" s="1604"/>
      <c r="F384" s="1604"/>
      <c r="G384" s="1604"/>
      <c r="H384" s="1604"/>
      <c r="I384" s="1604"/>
      <c r="J384" s="1604"/>
      <c r="K384" s="1604"/>
      <c r="L384" s="1604"/>
      <c r="M384" s="1604"/>
      <c r="N384" s="1604"/>
      <c r="O384" s="1604"/>
      <c r="P384" s="1604"/>
      <c r="Q384" s="1605"/>
      <c r="R384" s="374"/>
      <c r="S384" s="387"/>
      <c r="X384" s="344"/>
      <c r="Y384" s="344"/>
      <c r="Z384" s="344"/>
      <c r="AA384" s="344"/>
      <c r="AB384" s="586"/>
      <c r="AC384" s="344"/>
      <c r="AD384" s="344"/>
      <c r="AE384" s="344"/>
      <c r="AF384" s="344"/>
    </row>
    <row r="385" spans="2:32" outlineLevel="1">
      <c r="B385" s="1382" t="s">
        <v>1083</v>
      </c>
      <c r="C385" s="1603" t="s">
        <v>1625</v>
      </c>
      <c r="D385" s="1604"/>
      <c r="E385" s="1604"/>
      <c r="F385" s="1604"/>
      <c r="G385" s="1604"/>
      <c r="H385" s="1604"/>
      <c r="I385" s="1604"/>
      <c r="J385" s="1604"/>
      <c r="K385" s="1604"/>
      <c r="L385" s="1604"/>
      <c r="M385" s="1604"/>
      <c r="N385" s="1604"/>
      <c r="O385" s="1604"/>
      <c r="P385" s="1604"/>
      <c r="Q385" s="1605"/>
      <c r="R385" s="374"/>
      <c r="S385" s="387"/>
      <c r="X385" s="344"/>
      <c r="Y385" s="344"/>
      <c r="Z385" s="344"/>
      <c r="AA385" s="344"/>
      <c r="AB385" s="586"/>
      <c r="AC385" s="344"/>
      <c r="AD385" s="344"/>
      <c r="AE385" s="344"/>
      <c r="AF385" s="344"/>
    </row>
    <row r="386" spans="2:32" outlineLevel="1">
      <c r="B386" s="1382" t="s">
        <v>1084</v>
      </c>
      <c r="C386" s="1603" t="s">
        <v>1625</v>
      </c>
      <c r="D386" s="1604"/>
      <c r="E386" s="1604"/>
      <c r="F386" s="1604"/>
      <c r="G386" s="1604"/>
      <c r="H386" s="1604"/>
      <c r="I386" s="1604"/>
      <c r="J386" s="1604"/>
      <c r="K386" s="1604"/>
      <c r="L386" s="1604"/>
      <c r="M386" s="1604"/>
      <c r="N386" s="1604"/>
      <c r="O386" s="1604"/>
      <c r="P386" s="1604"/>
      <c r="Q386" s="1605"/>
      <c r="R386" s="374"/>
      <c r="S386" s="387"/>
      <c r="X386" s="344"/>
      <c r="Y386" s="344"/>
      <c r="Z386" s="344"/>
      <c r="AA386" s="344"/>
      <c r="AB386" s="586"/>
      <c r="AC386" s="344"/>
      <c r="AD386" s="344"/>
      <c r="AE386" s="344"/>
      <c r="AF386" s="344"/>
    </row>
    <row r="387" spans="2:32" outlineLevel="1">
      <c r="B387" s="1382" t="s">
        <v>1085</v>
      </c>
      <c r="C387" s="1603" t="s">
        <v>1618</v>
      </c>
      <c r="D387" s="1604"/>
      <c r="E387" s="1604"/>
      <c r="F387" s="1604"/>
      <c r="G387" s="1604"/>
      <c r="H387" s="1604"/>
      <c r="I387" s="1604"/>
      <c r="J387" s="1604"/>
      <c r="K387" s="1604"/>
      <c r="L387" s="1604"/>
      <c r="M387" s="1604"/>
      <c r="N387" s="1604"/>
      <c r="O387" s="1604"/>
      <c r="P387" s="1604"/>
      <c r="Q387" s="1605"/>
      <c r="R387" s="374"/>
      <c r="S387" s="387"/>
      <c r="X387" s="344"/>
      <c r="Y387" s="344"/>
      <c r="Z387" s="344"/>
      <c r="AA387" s="344"/>
      <c r="AB387" s="586"/>
      <c r="AC387" s="344"/>
      <c r="AD387" s="344"/>
      <c r="AE387" s="344"/>
      <c r="AF387" s="344"/>
    </row>
    <row r="388" spans="2:32" outlineLevel="1">
      <c r="B388" s="1382" t="s">
        <v>1086</v>
      </c>
      <c r="C388" s="1603" t="s">
        <v>1618</v>
      </c>
      <c r="D388" s="1604"/>
      <c r="E388" s="1604"/>
      <c r="F388" s="1604"/>
      <c r="G388" s="1604"/>
      <c r="H388" s="1604"/>
      <c r="I388" s="1604"/>
      <c r="J388" s="1604"/>
      <c r="K388" s="1604"/>
      <c r="L388" s="1604"/>
      <c r="M388" s="1604"/>
      <c r="N388" s="1604"/>
      <c r="O388" s="1604"/>
      <c r="P388" s="1604"/>
      <c r="Q388" s="1605"/>
      <c r="R388" s="374"/>
      <c r="S388" s="387"/>
      <c r="X388" s="344"/>
      <c r="Y388" s="344"/>
      <c r="Z388" s="344"/>
      <c r="AA388" s="344"/>
      <c r="AB388" s="586"/>
      <c r="AC388" s="344"/>
      <c r="AD388" s="344"/>
      <c r="AE388" s="344"/>
      <c r="AF388" s="344"/>
    </row>
    <row r="389" spans="2:32" outlineLevel="1">
      <c r="B389" s="1382" t="s">
        <v>1087</v>
      </c>
      <c r="C389" s="1603" t="s">
        <v>1618</v>
      </c>
      <c r="D389" s="1604"/>
      <c r="E389" s="1604"/>
      <c r="F389" s="1604"/>
      <c r="G389" s="1604"/>
      <c r="H389" s="1604"/>
      <c r="I389" s="1604"/>
      <c r="J389" s="1604"/>
      <c r="K389" s="1604"/>
      <c r="L389" s="1604"/>
      <c r="M389" s="1604"/>
      <c r="N389" s="1604"/>
      <c r="O389" s="1604"/>
      <c r="P389" s="1604"/>
      <c r="Q389" s="1605"/>
      <c r="R389" s="374"/>
      <c r="S389" s="387"/>
      <c r="X389" s="344"/>
      <c r="Y389" s="344"/>
      <c r="Z389" s="344"/>
      <c r="AA389" s="344"/>
      <c r="AB389" s="586"/>
      <c r="AC389" s="344"/>
      <c r="AD389" s="344"/>
      <c r="AE389" s="344"/>
      <c r="AF389" s="344"/>
    </row>
    <row r="390" spans="2:32" outlineLevel="1">
      <c r="B390" s="1382" t="s">
        <v>1088</v>
      </c>
      <c r="C390" s="1603" t="s">
        <v>1619</v>
      </c>
      <c r="D390" s="1604"/>
      <c r="E390" s="1604"/>
      <c r="F390" s="1604"/>
      <c r="G390" s="1604"/>
      <c r="H390" s="1604"/>
      <c r="I390" s="1604"/>
      <c r="J390" s="1604"/>
      <c r="K390" s="1604"/>
      <c r="L390" s="1604"/>
      <c r="M390" s="1604"/>
      <c r="N390" s="1604"/>
      <c r="O390" s="1604"/>
      <c r="P390" s="1604"/>
      <c r="Q390" s="1605"/>
      <c r="R390" s="374"/>
      <c r="S390" s="387"/>
      <c r="X390" s="344"/>
      <c r="Y390" s="344"/>
      <c r="Z390" s="344"/>
      <c r="AA390" s="344"/>
      <c r="AB390" s="586"/>
      <c r="AC390" s="344"/>
      <c r="AD390" s="344"/>
      <c r="AE390" s="344"/>
      <c r="AF390" s="344"/>
    </row>
    <row r="391" spans="2:32" outlineLevel="1">
      <c r="B391" s="1382" t="s">
        <v>1089</v>
      </c>
      <c r="C391" s="1603" t="s">
        <v>1621</v>
      </c>
      <c r="D391" s="1604"/>
      <c r="E391" s="1604"/>
      <c r="F391" s="1604"/>
      <c r="G391" s="1604"/>
      <c r="H391" s="1604"/>
      <c r="I391" s="1604"/>
      <c r="J391" s="1604"/>
      <c r="K391" s="1604"/>
      <c r="L391" s="1604"/>
      <c r="M391" s="1604"/>
      <c r="N391" s="1604"/>
      <c r="O391" s="1604"/>
      <c r="P391" s="1604"/>
      <c r="Q391" s="1605"/>
      <c r="R391" s="374"/>
      <c r="S391" s="387"/>
      <c r="X391" s="344"/>
      <c r="Y391" s="344"/>
      <c r="Z391" s="344"/>
      <c r="AA391" s="344"/>
      <c r="AB391" s="586"/>
      <c r="AC391" s="344"/>
      <c r="AD391" s="344"/>
      <c r="AE391" s="344"/>
      <c r="AF391" s="344"/>
    </row>
    <row r="392" spans="2:32" outlineLevel="1">
      <c r="B392" s="1425" t="s">
        <v>496</v>
      </c>
      <c r="C392" s="1603" t="s">
        <v>1626</v>
      </c>
      <c r="D392" s="1604"/>
      <c r="E392" s="1604"/>
      <c r="F392" s="1604"/>
      <c r="G392" s="1604"/>
      <c r="H392" s="1604"/>
      <c r="I392" s="1604"/>
      <c r="J392" s="1604"/>
      <c r="K392" s="1604"/>
      <c r="L392" s="1604"/>
      <c r="M392" s="1604"/>
      <c r="N392" s="1604"/>
      <c r="O392" s="1604"/>
      <c r="P392" s="1604"/>
      <c r="Q392" s="1605"/>
      <c r="R392" s="374"/>
      <c r="S392" s="387"/>
      <c r="X392" s="344"/>
      <c r="Y392" s="344"/>
      <c r="Z392" s="344"/>
      <c r="AA392" s="344"/>
      <c r="AB392" s="586"/>
      <c r="AC392" s="344"/>
      <c r="AD392" s="344"/>
      <c r="AE392" s="344"/>
      <c r="AF392" s="344"/>
    </row>
    <row r="393" spans="2:32" outlineLevel="1">
      <c r="B393" s="1425" t="s">
        <v>495</v>
      </c>
      <c r="C393" s="1603" t="s">
        <v>1626</v>
      </c>
      <c r="D393" s="1604"/>
      <c r="E393" s="1604"/>
      <c r="F393" s="1604"/>
      <c r="G393" s="1604"/>
      <c r="H393" s="1604"/>
      <c r="I393" s="1604"/>
      <c r="J393" s="1604"/>
      <c r="K393" s="1604"/>
      <c r="L393" s="1604"/>
      <c r="M393" s="1604"/>
      <c r="N393" s="1604"/>
      <c r="O393" s="1604"/>
      <c r="P393" s="1604"/>
      <c r="Q393" s="1605"/>
      <c r="R393" s="374"/>
      <c r="S393" s="387"/>
      <c r="X393" s="344"/>
      <c r="Y393" s="344"/>
      <c r="Z393" s="344"/>
      <c r="AA393" s="344"/>
      <c r="AB393" s="586"/>
      <c r="AC393" s="344"/>
      <c r="AD393" s="344"/>
      <c r="AE393" s="344"/>
      <c r="AF393" s="344"/>
    </row>
    <row r="394" spans="2:32" outlineLevel="1">
      <c r="B394" s="1425" t="s">
        <v>1033</v>
      </c>
      <c r="C394" s="1603" t="s">
        <v>1627</v>
      </c>
      <c r="D394" s="1604"/>
      <c r="E394" s="1604"/>
      <c r="F394" s="1604"/>
      <c r="G394" s="1604"/>
      <c r="H394" s="1604"/>
      <c r="I394" s="1604"/>
      <c r="J394" s="1604"/>
      <c r="K394" s="1604"/>
      <c r="L394" s="1604"/>
      <c r="M394" s="1604"/>
      <c r="N394" s="1604"/>
      <c r="O394" s="1604"/>
      <c r="P394" s="1604"/>
      <c r="Q394" s="1605"/>
      <c r="R394" s="374"/>
      <c r="S394" s="387"/>
      <c r="X394" s="344"/>
      <c r="Y394" s="344"/>
      <c r="Z394" s="344"/>
      <c r="AA394" s="344"/>
      <c r="AB394" s="586"/>
      <c r="AC394" s="344"/>
      <c r="AD394" s="344"/>
      <c r="AE394" s="344"/>
      <c r="AF394" s="344"/>
    </row>
    <row r="395" spans="2:32" outlineLevel="1">
      <c r="B395" s="1425" t="s">
        <v>1035</v>
      </c>
      <c r="C395" s="1603" t="s">
        <v>1627</v>
      </c>
      <c r="D395" s="1604"/>
      <c r="E395" s="1604"/>
      <c r="F395" s="1604"/>
      <c r="G395" s="1604"/>
      <c r="H395" s="1604"/>
      <c r="I395" s="1604"/>
      <c r="J395" s="1604"/>
      <c r="K395" s="1604"/>
      <c r="L395" s="1604"/>
      <c r="M395" s="1604"/>
      <c r="N395" s="1604"/>
      <c r="O395" s="1604"/>
      <c r="P395" s="1604"/>
      <c r="Q395" s="1605"/>
      <c r="R395" s="374"/>
      <c r="S395" s="387"/>
      <c r="X395" s="344"/>
      <c r="Y395" s="344"/>
      <c r="Z395" s="344"/>
      <c r="AA395" s="344"/>
      <c r="AB395" s="586"/>
      <c r="AC395" s="344"/>
      <c r="AD395" s="344"/>
      <c r="AE395" s="344"/>
      <c r="AF395" s="344"/>
    </row>
    <row r="396" spans="2:32" outlineLevel="1">
      <c r="B396" s="1425" t="s">
        <v>1055</v>
      </c>
      <c r="C396" s="1603" t="s">
        <v>1628</v>
      </c>
      <c r="D396" s="1604"/>
      <c r="E396" s="1604"/>
      <c r="F396" s="1604"/>
      <c r="G396" s="1604"/>
      <c r="H396" s="1604"/>
      <c r="I396" s="1604"/>
      <c r="J396" s="1604"/>
      <c r="K396" s="1604"/>
      <c r="L396" s="1604"/>
      <c r="M396" s="1604"/>
      <c r="N396" s="1604"/>
      <c r="O396" s="1604"/>
      <c r="P396" s="1604"/>
      <c r="Q396" s="1605"/>
      <c r="R396" s="374"/>
      <c r="S396" s="387"/>
      <c r="X396" s="344"/>
      <c r="Y396" s="344"/>
      <c r="Z396" s="344"/>
      <c r="AA396" s="344"/>
      <c r="AB396" s="586"/>
      <c r="AC396" s="344"/>
      <c r="AD396" s="344"/>
      <c r="AE396" s="344"/>
      <c r="AF396" s="344"/>
    </row>
    <row r="397" spans="2:32" outlineLevel="1">
      <c r="B397" s="1425" t="s">
        <v>1060</v>
      </c>
      <c r="C397" s="1603" t="s">
        <v>1628</v>
      </c>
      <c r="D397" s="1604"/>
      <c r="E397" s="1604"/>
      <c r="F397" s="1604"/>
      <c r="G397" s="1604"/>
      <c r="H397" s="1604"/>
      <c r="I397" s="1604"/>
      <c r="J397" s="1604"/>
      <c r="K397" s="1604"/>
      <c r="L397" s="1604"/>
      <c r="M397" s="1604"/>
      <c r="N397" s="1604"/>
      <c r="O397" s="1604"/>
      <c r="P397" s="1604"/>
      <c r="Q397" s="1605"/>
      <c r="R397" s="374"/>
      <c r="S397" s="387"/>
      <c r="X397" s="344"/>
      <c r="Y397" s="344"/>
      <c r="Z397" s="344"/>
      <c r="AA397" s="344"/>
      <c r="AB397" s="586"/>
      <c r="AC397" s="344"/>
      <c r="AD397" s="344"/>
      <c r="AE397" s="344"/>
      <c r="AF397" s="344"/>
    </row>
    <row r="398" spans="2:32" outlineLevel="1">
      <c r="B398" s="1425" t="s">
        <v>1062</v>
      </c>
      <c r="C398" s="1603" t="s">
        <v>1628</v>
      </c>
      <c r="D398" s="1604"/>
      <c r="E398" s="1604"/>
      <c r="F398" s="1604"/>
      <c r="G398" s="1604"/>
      <c r="H398" s="1604"/>
      <c r="I398" s="1604"/>
      <c r="J398" s="1604"/>
      <c r="K398" s="1604"/>
      <c r="L398" s="1604"/>
      <c r="M398" s="1604"/>
      <c r="N398" s="1604"/>
      <c r="O398" s="1604"/>
      <c r="P398" s="1604"/>
      <c r="Q398" s="1605"/>
      <c r="R398" s="374"/>
      <c r="S398" s="387"/>
      <c r="X398" s="344"/>
      <c r="Y398" s="344"/>
      <c r="Z398" s="344"/>
      <c r="AA398" s="344"/>
      <c r="AB398" s="586"/>
      <c r="AC398" s="344"/>
      <c r="AD398" s="344"/>
      <c r="AE398" s="344"/>
      <c r="AF398" s="344"/>
    </row>
    <row r="399" spans="2:32" outlineLevel="1">
      <c r="B399" s="1425" t="s">
        <v>1065</v>
      </c>
      <c r="C399" s="1603" t="s">
        <v>1628</v>
      </c>
      <c r="D399" s="1604"/>
      <c r="E399" s="1604"/>
      <c r="F399" s="1604"/>
      <c r="G399" s="1604"/>
      <c r="H399" s="1604"/>
      <c r="I399" s="1604"/>
      <c r="J399" s="1604"/>
      <c r="K399" s="1604"/>
      <c r="L399" s="1604"/>
      <c r="M399" s="1604"/>
      <c r="N399" s="1604"/>
      <c r="O399" s="1604"/>
      <c r="P399" s="1604"/>
      <c r="Q399" s="1605"/>
      <c r="R399" s="374"/>
      <c r="S399" s="387"/>
      <c r="X399" s="344"/>
      <c r="Y399" s="344"/>
      <c r="Z399" s="344"/>
      <c r="AA399" s="344"/>
      <c r="AB399" s="586"/>
      <c r="AC399" s="344"/>
      <c r="AD399" s="344"/>
      <c r="AE399" s="344"/>
      <c r="AF399" s="344"/>
    </row>
    <row r="400" spans="2:32" outlineLevel="1">
      <c r="B400" s="1425" t="s">
        <v>1049</v>
      </c>
      <c r="C400" s="1603" t="s">
        <v>1628</v>
      </c>
      <c r="D400" s="1604"/>
      <c r="E400" s="1604"/>
      <c r="F400" s="1604"/>
      <c r="G400" s="1604"/>
      <c r="H400" s="1604"/>
      <c r="I400" s="1604"/>
      <c r="J400" s="1604"/>
      <c r="K400" s="1604"/>
      <c r="L400" s="1604"/>
      <c r="M400" s="1604"/>
      <c r="N400" s="1604"/>
      <c r="O400" s="1604"/>
      <c r="P400" s="1604"/>
      <c r="Q400" s="1605"/>
      <c r="R400" s="374"/>
      <c r="S400" s="387"/>
      <c r="X400" s="344"/>
      <c r="Y400" s="344"/>
      <c r="Z400" s="344"/>
      <c r="AA400" s="344"/>
      <c r="AB400" s="586"/>
      <c r="AC400" s="344"/>
      <c r="AD400" s="344"/>
      <c r="AE400" s="344"/>
      <c r="AF400" s="344"/>
    </row>
    <row r="401" spans="2:34" outlineLevel="1">
      <c r="B401" s="1425" t="s">
        <v>1052</v>
      </c>
      <c r="C401" s="1603" t="s">
        <v>1628</v>
      </c>
      <c r="D401" s="1604"/>
      <c r="E401" s="1604"/>
      <c r="F401" s="1604"/>
      <c r="G401" s="1604"/>
      <c r="H401" s="1604"/>
      <c r="I401" s="1604"/>
      <c r="J401" s="1604"/>
      <c r="K401" s="1604"/>
      <c r="L401" s="1604"/>
      <c r="M401" s="1604"/>
      <c r="N401" s="1604"/>
      <c r="O401" s="1604"/>
      <c r="P401" s="1604"/>
      <c r="Q401" s="1605"/>
      <c r="R401" s="374"/>
      <c r="S401" s="387"/>
      <c r="X401" s="344"/>
      <c r="Y401" s="344"/>
      <c r="Z401" s="344"/>
      <c r="AA401" s="344"/>
      <c r="AB401" s="586"/>
      <c r="AC401" s="344"/>
      <c r="AD401" s="344"/>
      <c r="AE401" s="344"/>
      <c r="AF401" s="344"/>
    </row>
    <row r="402" spans="2:34" outlineLevel="1">
      <c r="B402" s="1425" t="s">
        <v>1063</v>
      </c>
      <c r="C402" s="1603" t="s">
        <v>1628</v>
      </c>
      <c r="D402" s="1604"/>
      <c r="E402" s="1604"/>
      <c r="F402" s="1604"/>
      <c r="G402" s="1604"/>
      <c r="H402" s="1604"/>
      <c r="I402" s="1604"/>
      <c r="J402" s="1604"/>
      <c r="K402" s="1604"/>
      <c r="L402" s="1604"/>
      <c r="M402" s="1604"/>
      <c r="N402" s="1604"/>
      <c r="O402" s="1604"/>
      <c r="P402" s="1604"/>
      <c r="Q402" s="1605"/>
      <c r="R402" s="374"/>
      <c r="S402" s="387"/>
      <c r="X402" s="344"/>
      <c r="Y402" s="344"/>
      <c r="Z402" s="344"/>
      <c r="AA402" s="344"/>
      <c r="AB402" s="586"/>
      <c r="AC402" s="344"/>
      <c r="AD402" s="344"/>
      <c r="AE402" s="344"/>
      <c r="AF402" s="344"/>
    </row>
    <row r="403" spans="2:34" outlineLevel="1">
      <c r="B403" s="1425" t="s">
        <v>1064</v>
      </c>
      <c r="C403" s="1603" t="s">
        <v>1628</v>
      </c>
      <c r="D403" s="1604"/>
      <c r="E403" s="1604"/>
      <c r="F403" s="1604"/>
      <c r="G403" s="1604"/>
      <c r="H403" s="1604"/>
      <c r="I403" s="1604"/>
      <c r="J403" s="1604"/>
      <c r="K403" s="1604"/>
      <c r="L403" s="1604"/>
      <c r="M403" s="1604"/>
      <c r="N403" s="1604"/>
      <c r="O403" s="1604"/>
      <c r="P403" s="1604"/>
      <c r="Q403" s="1605"/>
      <c r="R403" s="374"/>
      <c r="S403" s="387"/>
      <c r="X403" s="344"/>
      <c r="Y403" s="344"/>
      <c r="Z403" s="344"/>
      <c r="AA403" s="344"/>
      <c r="AB403" s="586"/>
      <c r="AC403" s="344"/>
      <c r="AD403" s="344"/>
      <c r="AE403" s="344"/>
      <c r="AF403" s="344"/>
    </row>
    <row r="404" spans="2:34" outlineLevel="1">
      <c r="B404" s="1425" t="s">
        <v>1072</v>
      </c>
      <c r="C404" s="1603" t="s">
        <v>1629</v>
      </c>
      <c r="D404" s="1604"/>
      <c r="E404" s="1604"/>
      <c r="F404" s="1604"/>
      <c r="G404" s="1604"/>
      <c r="H404" s="1604"/>
      <c r="I404" s="1604"/>
      <c r="J404" s="1604"/>
      <c r="K404" s="1604"/>
      <c r="L404" s="1604"/>
      <c r="M404" s="1604"/>
      <c r="N404" s="1604"/>
      <c r="O404" s="1604"/>
      <c r="P404" s="1604"/>
      <c r="Q404" s="1605"/>
      <c r="R404" s="374"/>
      <c r="S404" s="387"/>
      <c r="X404" s="344"/>
      <c r="Y404" s="344"/>
      <c r="Z404" s="344"/>
      <c r="AA404" s="344"/>
      <c r="AB404" s="586"/>
      <c r="AC404" s="344"/>
      <c r="AD404" s="344"/>
      <c r="AE404" s="344"/>
      <c r="AF404" s="344"/>
    </row>
    <row r="405" spans="2:34" outlineLevel="1">
      <c r="B405" s="1425" t="s">
        <v>1097</v>
      </c>
      <c r="C405" s="1603" t="s">
        <v>1629</v>
      </c>
      <c r="D405" s="1604"/>
      <c r="E405" s="1604"/>
      <c r="F405" s="1604"/>
      <c r="G405" s="1604"/>
      <c r="H405" s="1604"/>
      <c r="I405" s="1604"/>
      <c r="J405" s="1604"/>
      <c r="K405" s="1604"/>
      <c r="L405" s="1604"/>
      <c r="M405" s="1604"/>
      <c r="N405" s="1604"/>
      <c r="O405" s="1604"/>
      <c r="P405" s="1604"/>
      <c r="Q405" s="1605"/>
      <c r="R405" s="374"/>
      <c r="S405" s="387"/>
      <c r="X405" s="344"/>
      <c r="Y405" s="344"/>
      <c r="Z405" s="344"/>
      <c r="AA405" s="344"/>
      <c r="AB405" s="586"/>
      <c r="AC405" s="344"/>
      <c r="AD405" s="344"/>
      <c r="AE405" s="344"/>
      <c r="AF405" s="344"/>
    </row>
    <row r="406" spans="2:34" outlineLevel="1">
      <c r="B406" s="1425" t="s">
        <v>494</v>
      </c>
      <c r="C406" s="1603" t="s">
        <v>1630</v>
      </c>
      <c r="D406" s="1604"/>
      <c r="E406" s="1604"/>
      <c r="F406" s="1604"/>
      <c r="G406" s="1604"/>
      <c r="H406" s="1604"/>
      <c r="I406" s="1604"/>
      <c r="J406" s="1604"/>
      <c r="K406" s="1604"/>
      <c r="L406" s="1604"/>
      <c r="M406" s="1604"/>
      <c r="N406" s="1604"/>
      <c r="O406" s="1604"/>
      <c r="P406" s="1604"/>
      <c r="Q406" s="1605"/>
      <c r="R406" s="374"/>
      <c r="S406" s="387"/>
      <c r="X406" s="344"/>
      <c r="Y406" s="344"/>
      <c r="Z406" s="344"/>
      <c r="AA406" s="344"/>
      <c r="AB406" s="586"/>
      <c r="AC406" s="344"/>
      <c r="AD406" s="344"/>
      <c r="AE406" s="344"/>
      <c r="AF406" s="344"/>
    </row>
    <row r="407" spans="2:34" outlineLevel="1">
      <c r="B407" s="1425" t="s">
        <v>1070</v>
      </c>
      <c r="C407" s="1603" t="s">
        <v>1631</v>
      </c>
      <c r="D407" s="1604"/>
      <c r="E407" s="1604"/>
      <c r="F407" s="1604"/>
      <c r="G407" s="1604"/>
      <c r="H407" s="1604"/>
      <c r="I407" s="1604"/>
      <c r="J407" s="1604"/>
      <c r="K407" s="1604"/>
      <c r="L407" s="1604"/>
      <c r="M407" s="1604"/>
      <c r="N407" s="1604"/>
      <c r="O407" s="1604"/>
      <c r="P407" s="1604"/>
      <c r="Q407" s="1605"/>
      <c r="R407" s="374"/>
      <c r="S407" s="387"/>
      <c r="X407" s="344"/>
      <c r="Y407" s="344"/>
      <c r="Z407" s="344"/>
      <c r="AA407" s="344"/>
      <c r="AB407" s="586"/>
      <c r="AC407" s="344"/>
      <c r="AD407" s="344"/>
      <c r="AE407" s="344"/>
      <c r="AF407" s="344"/>
    </row>
    <row r="408" spans="2:34" outlineLevel="1">
      <c r="B408" s="1425" t="s">
        <v>1071</v>
      </c>
      <c r="C408" s="1603" t="s">
        <v>1631</v>
      </c>
      <c r="D408" s="1604"/>
      <c r="E408" s="1604"/>
      <c r="F408" s="1604"/>
      <c r="G408" s="1604"/>
      <c r="H408" s="1604"/>
      <c r="I408" s="1604"/>
      <c r="J408" s="1604"/>
      <c r="K408" s="1604"/>
      <c r="L408" s="1604"/>
      <c r="M408" s="1604"/>
      <c r="N408" s="1604"/>
      <c r="O408" s="1604"/>
      <c r="P408" s="1604"/>
      <c r="Q408" s="1605"/>
      <c r="R408" s="374"/>
      <c r="S408" s="387"/>
      <c r="X408" s="344"/>
      <c r="Y408" s="344"/>
      <c r="Z408" s="344"/>
      <c r="AA408" s="344"/>
      <c r="AB408" s="586"/>
      <c r="AC408" s="344"/>
      <c r="AD408" s="344"/>
      <c r="AE408" s="344"/>
      <c r="AF408" s="344"/>
    </row>
    <row r="409" spans="2:34" outlineLevel="1">
      <c r="B409" s="1425" t="s">
        <v>1074</v>
      </c>
      <c r="C409" s="1603" t="s">
        <v>1631</v>
      </c>
      <c r="D409" s="1604"/>
      <c r="E409" s="1604"/>
      <c r="F409" s="1604"/>
      <c r="G409" s="1604"/>
      <c r="H409" s="1604"/>
      <c r="I409" s="1604"/>
      <c r="J409" s="1604"/>
      <c r="K409" s="1604"/>
      <c r="L409" s="1604"/>
      <c r="M409" s="1604"/>
      <c r="N409" s="1604"/>
      <c r="O409" s="1604"/>
      <c r="P409" s="1604"/>
      <c r="Q409" s="1605"/>
      <c r="R409" s="374"/>
      <c r="S409" s="387"/>
      <c r="X409" s="344"/>
      <c r="Y409" s="344"/>
      <c r="Z409" s="344"/>
      <c r="AA409" s="344"/>
      <c r="AB409" s="586"/>
      <c r="AC409" s="344"/>
      <c r="AD409" s="344"/>
      <c r="AE409" s="344"/>
      <c r="AF409" s="344"/>
    </row>
    <row r="410" spans="2:34" outlineLevel="1">
      <c r="B410" s="1425" t="s">
        <v>1076</v>
      </c>
      <c r="C410" s="1603" t="s">
        <v>1631</v>
      </c>
      <c r="D410" s="1604"/>
      <c r="E410" s="1604"/>
      <c r="F410" s="1604"/>
      <c r="G410" s="1604"/>
      <c r="H410" s="1604"/>
      <c r="I410" s="1604"/>
      <c r="J410" s="1604"/>
      <c r="K410" s="1604"/>
      <c r="L410" s="1604"/>
      <c r="M410" s="1604"/>
      <c r="N410" s="1604"/>
      <c r="O410" s="1604"/>
      <c r="P410" s="1604"/>
      <c r="Q410" s="1605"/>
      <c r="R410" s="374"/>
      <c r="S410" s="387"/>
      <c r="X410" s="344"/>
      <c r="Y410" s="344"/>
      <c r="Z410" s="344"/>
      <c r="AA410" s="344"/>
      <c r="AB410" s="586"/>
      <c r="AC410" s="344"/>
      <c r="AD410" s="344"/>
      <c r="AE410" s="344"/>
      <c r="AF410" s="344"/>
    </row>
    <row r="411" spans="2:34" outlineLevel="1">
      <c r="B411" s="630"/>
      <c r="C411" s="1603"/>
      <c r="D411" s="1604"/>
      <c r="E411" s="1604"/>
      <c r="F411" s="1604"/>
      <c r="G411" s="1604"/>
      <c r="H411" s="1604"/>
      <c r="I411" s="1604"/>
      <c r="J411" s="1604"/>
      <c r="K411" s="1604"/>
      <c r="L411" s="1604"/>
      <c r="M411" s="1604"/>
      <c r="N411" s="1604"/>
      <c r="O411" s="1604"/>
      <c r="P411" s="1604"/>
      <c r="Q411" s="1605"/>
      <c r="R411" s="374"/>
      <c r="S411" s="387"/>
      <c r="X411" s="344"/>
      <c r="Y411" s="344"/>
      <c r="Z411" s="344"/>
      <c r="AA411" s="344"/>
      <c r="AB411" s="586"/>
      <c r="AC411" s="344"/>
      <c r="AD411" s="344"/>
      <c r="AE411" s="344"/>
      <c r="AF411" s="344"/>
    </row>
    <row r="412" spans="2:34" outlineLevel="1">
      <c r="B412" s="632" t="s">
        <v>497</v>
      </c>
      <c r="C412" s="1603" t="s">
        <v>403</v>
      </c>
      <c r="D412" s="1604"/>
      <c r="E412" s="1604"/>
      <c r="F412" s="1604"/>
      <c r="G412" s="1604"/>
      <c r="H412" s="1604"/>
      <c r="I412" s="1604"/>
      <c r="J412" s="1604"/>
      <c r="K412" s="1604"/>
      <c r="L412" s="1604"/>
      <c r="M412" s="1604"/>
      <c r="N412" s="1604"/>
      <c r="O412" s="1604"/>
      <c r="P412" s="1604"/>
      <c r="Q412" s="1605"/>
      <c r="R412" s="374"/>
      <c r="S412" s="387"/>
      <c r="X412" s="344"/>
      <c r="Y412" s="344"/>
      <c r="Z412" s="344"/>
      <c r="AA412" s="344"/>
      <c r="AB412" s="586"/>
      <c r="AC412" s="344"/>
      <c r="AD412" s="344"/>
      <c r="AE412" s="344"/>
      <c r="AF412" s="344"/>
    </row>
    <row r="413" spans="2:34" s="346" customFormat="1">
      <c r="B413" s="391"/>
      <c r="C413" s="391"/>
      <c r="D413" s="377"/>
      <c r="E413" s="377"/>
      <c r="F413" s="381"/>
      <c r="G413" s="381"/>
      <c r="H413" s="381"/>
      <c r="I413" s="381"/>
      <c r="J413" s="377"/>
      <c r="K413" s="377"/>
      <c r="L413" s="377"/>
      <c r="M413" s="377"/>
      <c r="N413" s="377"/>
      <c r="O413" s="377"/>
      <c r="P413" s="377"/>
      <c r="Q413" s="377"/>
      <c r="R413" s="377"/>
      <c r="S413" s="377"/>
      <c r="AB413" s="586"/>
      <c r="AH413" s="377"/>
    </row>
    <row r="414" spans="2:34">
      <c r="B414" s="612" t="s">
        <v>500</v>
      </c>
      <c r="C414" s="612"/>
      <c r="D414" s="389" t="s">
        <v>501</v>
      </c>
      <c r="E414" s="373"/>
      <c r="F414" s="374"/>
      <c r="G414" s="374"/>
      <c r="H414" s="374"/>
      <c r="I414" s="374"/>
      <c r="J414" s="374"/>
      <c r="K414" s="374"/>
      <c r="L414" s="374"/>
      <c r="M414" s="374"/>
      <c r="N414" s="374"/>
      <c r="O414" s="374"/>
      <c r="P414" s="374"/>
      <c r="Q414" s="374"/>
      <c r="R414" s="374"/>
      <c r="S414" s="374"/>
      <c r="X414" s="344"/>
      <c r="Y414" s="344"/>
      <c r="Z414" s="344"/>
      <c r="AA414" s="344"/>
      <c r="AB414" s="586"/>
      <c r="AC414" s="344"/>
      <c r="AD414" s="344"/>
      <c r="AE414" s="344"/>
      <c r="AF414" s="344"/>
    </row>
    <row r="415" spans="2:34" outlineLevel="1">
      <c r="D415" s="390"/>
      <c r="E415" s="390"/>
      <c r="F415" s="374"/>
      <c r="G415" s="374"/>
      <c r="H415" s="374"/>
      <c r="I415" s="374"/>
      <c r="J415" s="374"/>
      <c r="K415" s="374"/>
      <c r="L415" s="374"/>
      <c r="M415" s="374"/>
      <c r="N415" s="374"/>
      <c r="O415" s="374"/>
      <c r="P415" s="374"/>
      <c r="Q415" s="374"/>
      <c r="R415" s="374"/>
      <c r="S415" s="374"/>
      <c r="T415" s="347"/>
      <c r="U415" s="347"/>
      <c r="V415" s="347"/>
      <c r="W415" s="347"/>
      <c r="AA415" s="347"/>
      <c r="AB415" s="593"/>
      <c r="AC415" s="347"/>
      <c r="AD415" s="347"/>
      <c r="AE415" s="347"/>
    </row>
    <row r="416" spans="2:34" s="1118" customFormat="1" ht="32.25" customHeight="1" outlineLevel="1">
      <c r="B416" s="1116"/>
      <c r="C416" s="682" t="s">
        <v>758</v>
      </c>
      <c r="D416" s="659" t="s">
        <v>406</v>
      </c>
      <c r="E416" s="650" t="s">
        <v>407</v>
      </c>
      <c r="F416" s="1631" t="s">
        <v>461</v>
      </c>
      <c r="G416" s="650" t="s">
        <v>462</v>
      </c>
      <c r="H416" s="659" t="s">
        <v>463</v>
      </c>
      <c r="I416" s="650" t="s">
        <v>464</v>
      </c>
      <c r="J416" s="682" t="s">
        <v>465</v>
      </c>
      <c r="K416" s="650" t="s">
        <v>462</v>
      </c>
      <c r="L416" s="659" t="s">
        <v>462</v>
      </c>
      <c r="M416" s="650" t="s">
        <v>462</v>
      </c>
      <c r="N416" s="659" t="s">
        <v>466</v>
      </c>
      <c r="O416" s="650" t="s">
        <v>466</v>
      </c>
      <c r="P416" s="659" t="s">
        <v>466</v>
      </c>
      <c r="Q416" s="651" t="s">
        <v>440</v>
      </c>
      <c r="R416" s="1117"/>
      <c r="S416" s="1117"/>
      <c r="AB416" s="1119"/>
      <c r="AH416" s="1117"/>
    </row>
    <row r="417" spans="2:34" s="1145" customFormat="1" ht="52.5" customHeight="1" outlineLevel="1">
      <c r="B417" s="1138" t="s">
        <v>289</v>
      </c>
      <c r="C417" s="1123"/>
      <c r="D417" s="1123" t="s">
        <v>416</v>
      </c>
      <c r="E417" s="1124" t="s">
        <v>416</v>
      </c>
      <c r="F417" s="1632"/>
      <c r="G417" s="1125" t="s">
        <v>467</v>
      </c>
      <c r="H417" s="1126" t="s">
        <v>467</v>
      </c>
      <c r="I417" s="1127" t="s">
        <v>290</v>
      </c>
      <c r="J417" s="1126" t="s">
        <v>468</v>
      </c>
      <c r="K417" s="1125" t="s">
        <v>469</v>
      </c>
      <c r="L417" s="1128" t="s">
        <v>470</v>
      </c>
      <c r="M417" s="1129" t="s">
        <v>471</v>
      </c>
      <c r="N417" s="1126" t="s">
        <v>469</v>
      </c>
      <c r="O417" s="1129" t="s">
        <v>472</v>
      </c>
      <c r="P417" s="1128" t="s">
        <v>471</v>
      </c>
      <c r="Q417" s="1130" t="s">
        <v>425</v>
      </c>
      <c r="R417" s="1146"/>
      <c r="S417" s="1146"/>
      <c r="T417" s="1140" t="s">
        <v>290</v>
      </c>
      <c r="U417" s="1141" t="s">
        <v>290</v>
      </c>
      <c r="V417" s="1141" t="s">
        <v>290</v>
      </c>
      <c r="W417" s="1141" t="s">
        <v>290</v>
      </c>
      <c r="X417" s="1141" t="s">
        <v>290</v>
      </c>
      <c r="Y417" s="1141" t="s">
        <v>290</v>
      </c>
      <c r="Z417" s="1141" t="s">
        <v>290</v>
      </c>
      <c r="AA417" s="1142" t="s">
        <v>290</v>
      </c>
      <c r="AB417" s="1143" t="s">
        <v>290</v>
      </c>
      <c r="AC417" s="1141" t="s">
        <v>290</v>
      </c>
      <c r="AD417" s="1141" t="s">
        <v>290</v>
      </c>
      <c r="AE417" s="1141" t="s">
        <v>290</v>
      </c>
      <c r="AF417" s="1144" t="s">
        <v>290</v>
      </c>
      <c r="AH417" s="1146"/>
    </row>
    <row r="418" spans="2:34" outlineLevel="1">
      <c r="B418" s="630" t="s">
        <v>502</v>
      </c>
      <c r="C418" s="647" t="s">
        <v>1632</v>
      </c>
      <c r="D418" s="647">
        <v>39849</v>
      </c>
      <c r="E418" s="647">
        <v>43508</v>
      </c>
      <c r="F418" s="676" t="s">
        <v>1633</v>
      </c>
      <c r="G418" s="620" t="s">
        <v>675</v>
      </c>
      <c r="H418" s="620" t="s">
        <v>674</v>
      </c>
      <c r="I418" s="1420">
        <v>-106.53903243000001</v>
      </c>
      <c r="J418" s="677" t="s">
        <v>1331</v>
      </c>
      <c r="K418" s="685" t="s">
        <v>420</v>
      </c>
      <c r="L418" s="678">
        <v>2.7221413E-2</v>
      </c>
      <c r="M418" s="678" t="s">
        <v>1634</v>
      </c>
      <c r="N418" s="679" t="s">
        <v>420</v>
      </c>
      <c r="O418" s="680">
        <v>2.5399999999999999E-2</v>
      </c>
      <c r="P418" s="681" t="s">
        <v>1334</v>
      </c>
      <c r="Q418" s="627" t="s">
        <v>1127</v>
      </c>
      <c r="R418" s="374"/>
      <c r="S418" s="374"/>
      <c r="T418" s="1406">
        <v>0</v>
      </c>
      <c r="U418" s="1406">
        <v>0</v>
      </c>
      <c r="V418" s="1406">
        <v>0</v>
      </c>
      <c r="W418" s="1406">
        <v>0</v>
      </c>
      <c r="X418" s="1406">
        <v>6.6058581900000011</v>
      </c>
      <c r="Y418" s="1406">
        <v>0</v>
      </c>
      <c r="Z418" s="1406">
        <v>0</v>
      </c>
      <c r="AA418" s="1406">
        <v>0</v>
      </c>
      <c r="AB418" s="1406">
        <v>0</v>
      </c>
      <c r="AC418" s="1406">
        <v>0</v>
      </c>
      <c r="AD418" s="1406">
        <v>0</v>
      </c>
      <c r="AE418" s="1406">
        <v>0</v>
      </c>
      <c r="AF418" s="1406">
        <v>0</v>
      </c>
      <c r="AH418" s="1506"/>
    </row>
    <row r="419" spans="2:34" outlineLevel="1">
      <c r="B419" s="630" t="s">
        <v>503</v>
      </c>
      <c r="C419" s="647" t="s">
        <v>1635</v>
      </c>
      <c r="D419" s="647">
        <v>39849</v>
      </c>
      <c r="E419" s="647">
        <v>43508</v>
      </c>
      <c r="F419" s="676" t="s">
        <v>1636</v>
      </c>
      <c r="G419" s="620" t="s">
        <v>675</v>
      </c>
      <c r="H419" s="620" t="s">
        <v>675</v>
      </c>
      <c r="I419" s="1420">
        <v>-106.53903243000001</v>
      </c>
      <c r="J419" s="677" t="s">
        <v>1331</v>
      </c>
      <c r="K419" s="685" t="s">
        <v>1332</v>
      </c>
      <c r="L419" s="678">
        <v>3.9199999999999999E-2</v>
      </c>
      <c r="M419" s="678" t="s">
        <v>1333</v>
      </c>
      <c r="N419" s="679" t="s">
        <v>420</v>
      </c>
      <c r="O419" s="680">
        <v>2.7221413E-2</v>
      </c>
      <c r="P419" s="681" t="s">
        <v>1634</v>
      </c>
      <c r="Q419" s="627" t="s">
        <v>1127</v>
      </c>
      <c r="R419" s="374"/>
      <c r="S419" s="374"/>
      <c r="T419" s="1406">
        <v>0</v>
      </c>
      <c r="U419" s="1406">
        <v>0</v>
      </c>
      <c r="V419" s="1406">
        <v>0</v>
      </c>
      <c r="W419" s="1406">
        <v>0</v>
      </c>
      <c r="X419" s="1406">
        <v>-0.16667192</v>
      </c>
      <c r="Y419" s="1406">
        <v>0</v>
      </c>
      <c r="Z419" s="1406">
        <v>0</v>
      </c>
      <c r="AA419" s="1406">
        <v>0</v>
      </c>
      <c r="AB419" s="1406">
        <v>0</v>
      </c>
      <c r="AC419" s="1406">
        <v>0</v>
      </c>
      <c r="AD419" s="1406">
        <v>0</v>
      </c>
      <c r="AE419" s="1406">
        <v>0</v>
      </c>
      <c r="AF419" s="1406">
        <v>0</v>
      </c>
      <c r="AH419" s="1506"/>
    </row>
    <row r="420" spans="2:34" outlineLevel="1">
      <c r="B420" s="630" t="s">
        <v>504</v>
      </c>
      <c r="C420" s="647" t="s">
        <v>1637</v>
      </c>
      <c r="D420" s="647">
        <v>39849</v>
      </c>
      <c r="E420" s="647">
        <v>43508</v>
      </c>
      <c r="F420" s="676" t="s">
        <v>1638</v>
      </c>
      <c r="G420" s="620" t="s">
        <v>675</v>
      </c>
      <c r="H420" s="620" t="s">
        <v>675</v>
      </c>
      <c r="I420" s="1420">
        <v>-106.53903243000001</v>
      </c>
      <c r="J420" s="677" t="s">
        <v>1331</v>
      </c>
      <c r="K420" s="685" t="s">
        <v>420</v>
      </c>
      <c r="L420" s="678">
        <v>2.7221413E-2</v>
      </c>
      <c r="M420" s="678" t="s">
        <v>1634</v>
      </c>
      <c r="N420" s="622" t="s">
        <v>421</v>
      </c>
      <c r="O420" s="680">
        <v>3.9199999999999999E-2</v>
      </c>
      <c r="P420" s="681" t="s">
        <v>1333</v>
      </c>
      <c r="Q420" s="627" t="s">
        <v>1132</v>
      </c>
      <c r="R420" s="374"/>
      <c r="S420" s="374"/>
      <c r="T420" s="1406">
        <v>0</v>
      </c>
      <c r="U420" s="1406">
        <v>0</v>
      </c>
      <c r="V420" s="1406">
        <v>0</v>
      </c>
      <c r="W420" s="1406">
        <v>0</v>
      </c>
      <c r="X420" s="1406">
        <v>12.4904735</v>
      </c>
      <c r="Y420" s="1406">
        <v>0</v>
      </c>
      <c r="Z420" s="1406">
        <v>0</v>
      </c>
      <c r="AA420" s="1406">
        <v>0</v>
      </c>
      <c r="AB420" s="1406">
        <v>0</v>
      </c>
      <c r="AC420" s="1406">
        <v>0</v>
      </c>
      <c r="AD420" s="1406">
        <v>0</v>
      </c>
      <c r="AE420" s="1406">
        <v>0</v>
      </c>
      <c r="AF420" s="1406">
        <v>0</v>
      </c>
      <c r="AH420" s="1506"/>
    </row>
    <row r="421" spans="2:34" outlineLevel="1">
      <c r="B421" s="630" t="s">
        <v>505</v>
      </c>
      <c r="C421" s="647" t="e">
        <v>#N/A</v>
      </c>
      <c r="D421" s="647">
        <v>40777</v>
      </c>
      <c r="E421" s="647">
        <v>57126</v>
      </c>
      <c r="F421" s="676" t="s">
        <v>1639</v>
      </c>
      <c r="G421" s="620" t="s">
        <v>674</v>
      </c>
      <c r="H421" s="620" t="s">
        <v>674</v>
      </c>
      <c r="I421" s="1420">
        <v>-150</v>
      </c>
      <c r="J421" s="677" t="s">
        <v>1431</v>
      </c>
      <c r="K421" s="685" t="s">
        <v>420</v>
      </c>
      <c r="L421" s="678">
        <v>0</v>
      </c>
      <c r="M421" s="678" t="s">
        <v>1327</v>
      </c>
      <c r="N421" s="622" t="s">
        <v>420</v>
      </c>
      <c r="O421" s="680">
        <v>0</v>
      </c>
      <c r="P421" s="681" t="s">
        <v>1327</v>
      </c>
      <c r="Q421" s="627" t="s">
        <v>1133</v>
      </c>
      <c r="R421" s="374"/>
      <c r="S421" s="374"/>
      <c r="T421" s="1406">
        <v>0</v>
      </c>
      <c r="U421" s="1406">
        <v>0</v>
      </c>
      <c r="V421" s="1406">
        <v>0</v>
      </c>
      <c r="W421" s="1406">
        <v>0</v>
      </c>
      <c r="X421" s="1406">
        <v>113.82858342473001</v>
      </c>
      <c r="Y421" s="1406">
        <v>114.7</v>
      </c>
      <c r="Z421" s="1406">
        <v>126.3</v>
      </c>
      <c r="AA421" s="1406">
        <v>100.3</v>
      </c>
      <c r="AB421" s="1406">
        <v>100.3</v>
      </c>
      <c r="AC421" s="1406">
        <v>100.3</v>
      </c>
      <c r="AD421" s="1406">
        <v>100.3</v>
      </c>
      <c r="AE421" s="1406">
        <v>100.3</v>
      </c>
      <c r="AF421" s="1406">
        <v>100.3</v>
      </c>
      <c r="AH421" s="1506"/>
    </row>
    <row r="422" spans="2:34" outlineLevel="1">
      <c r="B422" s="630" t="s">
        <v>506</v>
      </c>
      <c r="C422" s="647" t="e">
        <v>#N/A</v>
      </c>
      <c r="D422" s="647">
        <v>40777</v>
      </c>
      <c r="E422" s="647">
        <v>50892</v>
      </c>
      <c r="F422" s="676" t="s">
        <v>1640</v>
      </c>
      <c r="G422" s="620" t="s">
        <v>674</v>
      </c>
      <c r="H422" s="620" t="s">
        <v>674</v>
      </c>
      <c r="I422" s="1420">
        <v>-150</v>
      </c>
      <c r="J422" s="677" t="s">
        <v>1431</v>
      </c>
      <c r="K422" s="685" t="s">
        <v>420</v>
      </c>
      <c r="L422" s="678">
        <v>0</v>
      </c>
      <c r="M422" s="678" t="s">
        <v>1327</v>
      </c>
      <c r="N422" s="622" t="s">
        <v>420</v>
      </c>
      <c r="O422" s="680">
        <v>0</v>
      </c>
      <c r="P422" s="681" t="s">
        <v>1327</v>
      </c>
      <c r="Q422" s="627" t="s">
        <v>1133</v>
      </c>
      <c r="R422" s="374"/>
      <c r="S422" s="374"/>
      <c r="T422" s="1406">
        <v>0</v>
      </c>
      <c r="U422" s="1406">
        <v>0</v>
      </c>
      <c r="V422" s="1406">
        <v>0</v>
      </c>
      <c r="W422" s="1406">
        <v>0</v>
      </c>
      <c r="X422" s="1406">
        <v>24.744136682906003</v>
      </c>
      <c r="Y422" s="1406">
        <v>22.5</v>
      </c>
      <c r="Z422" s="1406">
        <v>23.4</v>
      </c>
      <c r="AA422" s="1406">
        <v>17.3</v>
      </c>
      <c r="AB422" s="1406">
        <v>17.3</v>
      </c>
      <c r="AC422" s="1406">
        <v>17.3</v>
      </c>
      <c r="AD422" s="1406">
        <v>17.3</v>
      </c>
      <c r="AE422" s="1406">
        <v>17.3</v>
      </c>
      <c r="AF422" s="1406">
        <v>17.3</v>
      </c>
      <c r="AH422" s="1506"/>
    </row>
    <row r="423" spans="2:34" outlineLevel="1">
      <c r="B423" s="630" t="s">
        <v>507</v>
      </c>
      <c r="C423" s="647" t="s">
        <v>1641</v>
      </c>
      <c r="D423" s="647">
        <v>40689</v>
      </c>
      <c r="E423" s="647">
        <v>57126</v>
      </c>
      <c r="F423" s="676" t="s">
        <v>1639</v>
      </c>
      <c r="G423" s="620" t="s">
        <v>674</v>
      </c>
      <c r="H423" s="620" t="s">
        <v>674</v>
      </c>
      <c r="I423" s="1420">
        <v>-150</v>
      </c>
      <c r="J423" s="677" t="s">
        <v>1431</v>
      </c>
      <c r="K423" s="685" t="s">
        <v>420</v>
      </c>
      <c r="L423" s="678">
        <v>0</v>
      </c>
      <c r="M423" s="678" t="s">
        <v>1327</v>
      </c>
      <c r="N423" s="622" t="s">
        <v>420</v>
      </c>
      <c r="O423" s="680">
        <v>0</v>
      </c>
      <c r="P423" s="681" t="s">
        <v>1327</v>
      </c>
      <c r="Q423" s="627" t="s">
        <v>1133</v>
      </c>
      <c r="R423" s="374"/>
      <c r="S423" s="374"/>
      <c r="T423" s="1406">
        <v>0</v>
      </c>
      <c r="U423" s="1406">
        <v>0</v>
      </c>
      <c r="V423" s="1406">
        <v>0</v>
      </c>
      <c r="W423" s="1406">
        <v>0</v>
      </c>
      <c r="X423" s="1406">
        <v>0</v>
      </c>
      <c r="Y423" s="1406">
        <v>0</v>
      </c>
      <c r="Z423" s="1406">
        <v>0</v>
      </c>
      <c r="AA423" s="1406">
        <v>0</v>
      </c>
      <c r="AB423" s="1406">
        <v>0</v>
      </c>
      <c r="AC423" s="1406">
        <v>0</v>
      </c>
      <c r="AD423" s="1406">
        <v>0</v>
      </c>
      <c r="AE423" s="1406">
        <v>0</v>
      </c>
      <c r="AF423" s="1406">
        <v>0</v>
      </c>
      <c r="AH423" s="1506"/>
    </row>
    <row r="424" spans="2:34" outlineLevel="1">
      <c r="B424" s="630" t="s">
        <v>508</v>
      </c>
      <c r="C424" s="647" t="s">
        <v>1642</v>
      </c>
      <c r="D424" s="647">
        <v>40665</v>
      </c>
      <c r="E424" s="647">
        <v>50892</v>
      </c>
      <c r="F424" s="676" t="s">
        <v>1640</v>
      </c>
      <c r="G424" s="620" t="s">
        <v>674</v>
      </c>
      <c r="H424" s="620" t="s">
        <v>674</v>
      </c>
      <c r="I424" s="1420">
        <v>-150</v>
      </c>
      <c r="J424" s="677" t="s">
        <v>1431</v>
      </c>
      <c r="K424" s="685" t="s">
        <v>420</v>
      </c>
      <c r="L424" s="678">
        <v>0</v>
      </c>
      <c r="M424" s="678" t="s">
        <v>1327</v>
      </c>
      <c r="N424" s="622" t="s">
        <v>420</v>
      </c>
      <c r="O424" s="680">
        <v>0</v>
      </c>
      <c r="P424" s="681" t="s">
        <v>1327</v>
      </c>
      <c r="Q424" s="627" t="s">
        <v>1133</v>
      </c>
      <c r="R424" s="374"/>
      <c r="S424" s="374"/>
      <c r="T424" s="1406">
        <v>0</v>
      </c>
      <c r="U424" s="1406">
        <v>0</v>
      </c>
      <c r="V424" s="1406">
        <v>0</v>
      </c>
      <c r="W424" s="1406">
        <v>0</v>
      </c>
      <c r="X424" s="1406">
        <v>0</v>
      </c>
      <c r="Y424" s="1406">
        <v>0</v>
      </c>
      <c r="Z424" s="1406">
        <v>0</v>
      </c>
      <c r="AA424" s="1406">
        <v>0</v>
      </c>
      <c r="AB424" s="1406">
        <v>0</v>
      </c>
      <c r="AC424" s="1406">
        <v>0</v>
      </c>
      <c r="AD424" s="1406">
        <v>0</v>
      </c>
      <c r="AE424" s="1406">
        <v>0</v>
      </c>
      <c r="AF424" s="1406">
        <v>0</v>
      </c>
      <c r="AH424" s="1506"/>
    </row>
    <row r="425" spans="2:34" outlineLevel="1">
      <c r="B425" s="630" t="s">
        <v>509</v>
      </c>
      <c r="C425" s="1426"/>
      <c r="D425" s="1426"/>
      <c r="E425" s="1426"/>
      <c r="F425" s="676"/>
      <c r="G425" s="620"/>
      <c r="H425" s="620"/>
      <c r="I425" s="1420"/>
      <c r="J425" s="1420"/>
      <c r="K425" s="685"/>
      <c r="L425" s="678"/>
      <c r="M425" s="678"/>
      <c r="N425" s="622"/>
      <c r="O425" s="680"/>
      <c r="P425" s="681"/>
      <c r="Q425" s="627"/>
      <c r="R425" s="374"/>
      <c r="S425" s="374"/>
      <c r="T425" s="1406">
        <v>0</v>
      </c>
      <c r="U425" s="1406">
        <v>0</v>
      </c>
      <c r="V425" s="1406">
        <v>0</v>
      </c>
      <c r="W425" s="1406">
        <v>0</v>
      </c>
      <c r="X425" s="1406">
        <v>0</v>
      </c>
      <c r="Y425" s="1406">
        <v>0</v>
      </c>
      <c r="Z425" s="1406">
        <v>0</v>
      </c>
      <c r="AA425" s="1406">
        <v>0</v>
      </c>
      <c r="AB425" s="1406">
        <v>0</v>
      </c>
      <c r="AC425" s="1406">
        <v>0</v>
      </c>
      <c r="AD425" s="1406">
        <v>0</v>
      </c>
      <c r="AE425" s="1406">
        <v>0</v>
      </c>
      <c r="AF425" s="1406">
        <v>0</v>
      </c>
      <c r="AH425" s="1506"/>
    </row>
    <row r="426" spans="2:34" outlineLevel="1">
      <c r="B426" s="630" t="s">
        <v>512</v>
      </c>
      <c r="C426" s="1426"/>
      <c r="D426" s="1426"/>
      <c r="E426" s="1426"/>
      <c r="F426" s="676"/>
      <c r="G426" s="620"/>
      <c r="H426" s="620"/>
      <c r="I426" s="1420"/>
      <c r="J426" s="1420"/>
      <c r="K426" s="685"/>
      <c r="L426" s="678"/>
      <c r="M426" s="678"/>
      <c r="N426" s="622"/>
      <c r="O426" s="680"/>
      <c r="P426" s="681"/>
      <c r="Q426" s="627"/>
      <c r="R426" s="374"/>
      <c r="S426" s="374"/>
      <c r="T426" s="1406">
        <v>0</v>
      </c>
      <c r="U426" s="1406">
        <v>0</v>
      </c>
      <c r="V426" s="1406">
        <v>0</v>
      </c>
      <c r="W426" s="1406">
        <v>0</v>
      </c>
      <c r="X426" s="1406">
        <v>0</v>
      </c>
      <c r="Y426" s="1406">
        <v>0</v>
      </c>
      <c r="Z426" s="1406">
        <v>0</v>
      </c>
      <c r="AA426" s="1406">
        <v>0</v>
      </c>
      <c r="AB426" s="1406">
        <v>0</v>
      </c>
      <c r="AC426" s="1406">
        <v>0</v>
      </c>
      <c r="AD426" s="1406">
        <v>0</v>
      </c>
      <c r="AE426" s="1406">
        <v>0</v>
      </c>
      <c r="AF426" s="1406">
        <v>0</v>
      </c>
      <c r="AH426" s="1506"/>
    </row>
    <row r="427" spans="2:34" outlineLevel="1">
      <c r="B427" s="632" t="s">
        <v>510</v>
      </c>
      <c r="C427" s="1606" t="s">
        <v>403</v>
      </c>
      <c r="D427" s="1607"/>
      <c r="E427" s="1607"/>
      <c r="F427" s="1607"/>
      <c r="G427" s="1607"/>
      <c r="H427" s="1607"/>
      <c r="I427" s="1607"/>
      <c r="J427" s="1607"/>
      <c r="K427" s="1607"/>
      <c r="L427" s="1607"/>
      <c r="M427" s="1607"/>
      <c r="N427" s="1607"/>
      <c r="O427" s="1607"/>
      <c r="P427" s="1607"/>
      <c r="Q427" s="1608"/>
      <c r="R427" s="374"/>
      <c r="S427" s="374"/>
      <c r="T427" s="1406">
        <v>0</v>
      </c>
      <c r="U427" s="1406">
        <v>0</v>
      </c>
      <c r="V427" s="1406">
        <v>0</v>
      </c>
      <c r="W427" s="1406">
        <v>0</v>
      </c>
      <c r="X427" s="1406">
        <v>0</v>
      </c>
      <c r="Y427" s="1406">
        <v>0</v>
      </c>
      <c r="Z427" s="1406">
        <v>0</v>
      </c>
      <c r="AA427" s="1406">
        <v>0</v>
      </c>
      <c r="AB427" s="1406">
        <v>0</v>
      </c>
      <c r="AC427" s="1406">
        <v>0</v>
      </c>
      <c r="AD427" s="1406">
        <v>0</v>
      </c>
      <c r="AE427" s="1406">
        <v>0</v>
      </c>
      <c r="AF427" s="1406">
        <v>0</v>
      </c>
      <c r="AH427" s="1506"/>
    </row>
    <row r="428" spans="2:34" s="346" customFormat="1">
      <c r="B428" s="391"/>
      <c r="C428" s="391"/>
      <c r="F428" s="381"/>
      <c r="G428" s="381"/>
      <c r="H428" s="381"/>
      <c r="I428" s="381"/>
      <c r="J428" s="377"/>
      <c r="K428" s="377"/>
      <c r="L428" s="377"/>
      <c r="M428" s="377"/>
      <c r="N428" s="377"/>
      <c r="O428" s="377"/>
      <c r="P428" s="377"/>
      <c r="Q428" s="377"/>
      <c r="R428" s="374"/>
      <c r="S428" s="380" t="s">
        <v>511</v>
      </c>
      <c r="T428" s="1414">
        <f>SUM(T418:T427)</f>
        <v>0</v>
      </c>
      <c r="U428" s="1414">
        <f t="shared" ref="U428:AF428" si="9">SUM(U418:U427)</f>
        <v>0</v>
      </c>
      <c r="V428" s="1414">
        <f t="shared" si="9"/>
        <v>0</v>
      </c>
      <c r="W428" s="1414">
        <f t="shared" si="9"/>
        <v>0</v>
      </c>
      <c r="X428" s="1414">
        <f t="shared" si="9"/>
        <v>157.50237987763603</v>
      </c>
      <c r="Y428" s="1414">
        <f t="shared" si="9"/>
        <v>137.19999999999999</v>
      </c>
      <c r="Z428" s="1414">
        <f t="shared" si="9"/>
        <v>149.69999999999999</v>
      </c>
      <c r="AA428" s="1414">
        <f t="shared" si="9"/>
        <v>117.6</v>
      </c>
      <c r="AB428" s="1414">
        <f t="shared" si="9"/>
        <v>117.6</v>
      </c>
      <c r="AC428" s="1414">
        <f t="shared" si="9"/>
        <v>117.6</v>
      </c>
      <c r="AD428" s="1414">
        <f t="shared" si="9"/>
        <v>117.6</v>
      </c>
      <c r="AE428" s="1414">
        <f t="shared" si="9"/>
        <v>117.6</v>
      </c>
      <c r="AF428" s="1414">
        <f t="shared" si="9"/>
        <v>117.6</v>
      </c>
      <c r="AH428" s="1506"/>
    </row>
    <row r="429" spans="2:34" outlineLevel="1">
      <c r="B429" s="631" t="s">
        <v>289</v>
      </c>
      <c r="C429" s="1609" t="s">
        <v>485</v>
      </c>
      <c r="D429" s="1610"/>
      <c r="E429" s="1610"/>
      <c r="F429" s="1610"/>
      <c r="G429" s="1610"/>
      <c r="H429" s="1610"/>
      <c r="I429" s="1610"/>
      <c r="J429" s="1610"/>
      <c r="K429" s="1610"/>
      <c r="L429" s="1610"/>
      <c r="M429" s="1610"/>
      <c r="N429" s="1610"/>
      <c r="O429" s="1610"/>
      <c r="P429" s="1610"/>
      <c r="Q429" s="1611"/>
      <c r="R429" s="374"/>
      <c r="S429" s="386"/>
      <c r="X429" s="344"/>
      <c r="Y429" s="344"/>
      <c r="Z429" s="344"/>
      <c r="AA429" s="344"/>
      <c r="AB429" s="586"/>
      <c r="AC429" s="344"/>
      <c r="AD429" s="344"/>
      <c r="AE429" s="344"/>
      <c r="AF429" s="344"/>
    </row>
    <row r="430" spans="2:34" outlineLevel="1">
      <c r="B430" s="630" t="s">
        <v>502</v>
      </c>
      <c r="C430" s="1603"/>
      <c r="D430" s="1604"/>
      <c r="E430" s="1604"/>
      <c r="F430" s="1604"/>
      <c r="G430" s="1604"/>
      <c r="H430" s="1604"/>
      <c r="I430" s="1604"/>
      <c r="J430" s="1604"/>
      <c r="K430" s="1604"/>
      <c r="L430" s="1604"/>
      <c r="M430" s="1604"/>
      <c r="N430" s="1604"/>
      <c r="O430" s="1604"/>
      <c r="P430" s="1604"/>
      <c r="Q430" s="1605"/>
      <c r="R430" s="374"/>
      <c r="S430" s="387"/>
      <c r="X430" s="344"/>
      <c r="Y430" s="344"/>
      <c r="Z430" s="344"/>
      <c r="AA430" s="344"/>
      <c r="AB430" s="586"/>
      <c r="AC430" s="344"/>
      <c r="AD430" s="344"/>
      <c r="AE430" s="344"/>
      <c r="AF430" s="344"/>
    </row>
    <row r="431" spans="2:34" outlineLevel="1">
      <c r="B431" s="630" t="s">
        <v>503</v>
      </c>
      <c r="C431" s="1603"/>
      <c r="D431" s="1604"/>
      <c r="E431" s="1604"/>
      <c r="F431" s="1604"/>
      <c r="G431" s="1604"/>
      <c r="H431" s="1604"/>
      <c r="I431" s="1604"/>
      <c r="J431" s="1604"/>
      <c r="K431" s="1604"/>
      <c r="L431" s="1604"/>
      <c r="M431" s="1604"/>
      <c r="N431" s="1604"/>
      <c r="O431" s="1604"/>
      <c r="P431" s="1604"/>
      <c r="Q431" s="1605"/>
      <c r="R431" s="374"/>
      <c r="S431" s="387"/>
      <c r="X431" s="344"/>
      <c r="Y431" s="344"/>
      <c r="Z431" s="344"/>
      <c r="AA431" s="344"/>
      <c r="AB431" s="586"/>
      <c r="AC431" s="344"/>
      <c r="AD431" s="344"/>
      <c r="AE431" s="344"/>
      <c r="AF431" s="344"/>
    </row>
    <row r="432" spans="2:34" outlineLevel="1">
      <c r="B432" s="630" t="s">
        <v>504</v>
      </c>
      <c r="C432" s="1603"/>
      <c r="D432" s="1604"/>
      <c r="E432" s="1604"/>
      <c r="F432" s="1604"/>
      <c r="G432" s="1604"/>
      <c r="H432" s="1604"/>
      <c r="I432" s="1604"/>
      <c r="J432" s="1604"/>
      <c r="K432" s="1604"/>
      <c r="L432" s="1604"/>
      <c r="M432" s="1604"/>
      <c r="N432" s="1604"/>
      <c r="O432" s="1604"/>
      <c r="P432" s="1604"/>
      <c r="Q432" s="1605"/>
      <c r="R432" s="374"/>
      <c r="S432" s="387"/>
      <c r="X432" s="344"/>
      <c r="Y432" s="344"/>
      <c r="Z432" s="344"/>
      <c r="AA432" s="344"/>
      <c r="AB432" s="586"/>
      <c r="AC432" s="344"/>
      <c r="AD432" s="344"/>
      <c r="AE432" s="344"/>
      <c r="AF432" s="344"/>
    </row>
    <row r="433" spans="2:34" outlineLevel="1">
      <c r="B433" s="630" t="s">
        <v>505</v>
      </c>
      <c r="C433" s="1603"/>
      <c r="D433" s="1604"/>
      <c r="E433" s="1604"/>
      <c r="F433" s="1604"/>
      <c r="G433" s="1604"/>
      <c r="H433" s="1604"/>
      <c r="I433" s="1604"/>
      <c r="J433" s="1604"/>
      <c r="K433" s="1604"/>
      <c r="L433" s="1604"/>
      <c r="M433" s="1604"/>
      <c r="N433" s="1604"/>
      <c r="O433" s="1604"/>
      <c r="P433" s="1604"/>
      <c r="Q433" s="1605"/>
      <c r="R433" s="374"/>
      <c r="S433" s="387"/>
      <c r="X433" s="344"/>
      <c r="Y433" s="344"/>
      <c r="Z433" s="344"/>
      <c r="AA433" s="344"/>
      <c r="AB433" s="586"/>
      <c r="AC433" s="344"/>
      <c r="AD433" s="344"/>
      <c r="AE433" s="344"/>
      <c r="AF433" s="344"/>
    </row>
    <row r="434" spans="2:34" outlineLevel="1">
      <c r="B434" s="630" t="s">
        <v>506</v>
      </c>
      <c r="C434" s="1603"/>
      <c r="D434" s="1604"/>
      <c r="E434" s="1604"/>
      <c r="F434" s="1604"/>
      <c r="G434" s="1604"/>
      <c r="H434" s="1604"/>
      <c r="I434" s="1604"/>
      <c r="J434" s="1604"/>
      <c r="K434" s="1604"/>
      <c r="L434" s="1604"/>
      <c r="M434" s="1604"/>
      <c r="N434" s="1604"/>
      <c r="O434" s="1604"/>
      <c r="P434" s="1604"/>
      <c r="Q434" s="1605"/>
      <c r="R434" s="374"/>
      <c r="S434" s="387"/>
      <c r="X434" s="344"/>
      <c r="Y434" s="344"/>
      <c r="Z434" s="344"/>
      <c r="AA434" s="344"/>
      <c r="AB434" s="586"/>
      <c r="AC434" s="344"/>
      <c r="AD434" s="344"/>
      <c r="AE434" s="344"/>
      <c r="AF434" s="344"/>
    </row>
    <row r="435" spans="2:34" outlineLevel="1">
      <c r="B435" s="630" t="s">
        <v>507</v>
      </c>
      <c r="C435" s="1603"/>
      <c r="D435" s="1604"/>
      <c r="E435" s="1604"/>
      <c r="F435" s="1604"/>
      <c r="G435" s="1604"/>
      <c r="H435" s="1604"/>
      <c r="I435" s="1604"/>
      <c r="J435" s="1604"/>
      <c r="K435" s="1604"/>
      <c r="L435" s="1604"/>
      <c r="M435" s="1604"/>
      <c r="N435" s="1604"/>
      <c r="O435" s="1604"/>
      <c r="P435" s="1604"/>
      <c r="Q435" s="1605"/>
      <c r="R435" s="374"/>
      <c r="S435" s="387"/>
      <c r="X435" s="344"/>
      <c r="Y435" s="344"/>
      <c r="Z435" s="344"/>
      <c r="AA435" s="344"/>
      <c r="AB435" s="586"/>
      <c r="AC435" s="344"/>
      <c r="AD435" s="344"/>
      <c r="AE435" s="344"/>
      <c r="AF435" s="344"/>
    </row>
    <row r="436" spans="2:34" outlineLevel="1">
      <c r="B436" s="630" t="s">
        <v>508</v>
      </c>
      <c r="C436" s="1603"/>
      <c r="D436" s="1604"/>
      <c r="E436" s="1604"/>
      <c r="F436" s="1604"/>
      <c r="G436" s="1604"/>
      <c r="H436" s="1604"/>
      <c r="I436" s="1604"/>
      <c r="J436" s="1604"/>
      <c r="K436" s="1604"/>
      <c r="L436" s="1604"/>
      <c r="M436" s="1604"/>
      <c r="N436" s="1604"/>
      <c r="O436" s="1604"/>
      <c r="P436" s="1604"/>
      <c r="Q436" s="1605"/>
      <c r="R436" s="374"/>
      <c r="S436" s="387"/>
      <c r="X436" s="344"/>
      <c r="Y436" s="344"/>
      <c r="Z436" s="344"/>
      <c r="AA436" s="344"/>
      <c r="AB436" s="586"/>
      <c r="AC436" s="344"/>
      <c r="AD436" s="344"/>
      <c r="AE436" s="344"/>
      <c r="AF436" s="344"/>
    </row>
    <row r="437" spans="2:34" outlineLevel="1">
      <c r="B437" s="630" t="s">
        <v>509</v>
      </c>
      <c r="C437" s="1603"/>
      <c r="D437" s="1604"/>
      <c r="E437" s="1604"/>
      <c r="F437" s="1604"/>
      <c r="G437" s="1604"/>
      <c r="H437" s="1604"/>
      <c r="I437" s="1604"/>
      <c r="J437" s="1604"/>
      <c r="K437" s="1604"/>
      <c r="L437" s="1604"/>
      <c r="M437" s="1604"/>
      <c r="N437" s="1604"/>
      <c r="O437" s="1604"/>
      <c r="P437" s="1604"/>
      <c r="Q437" s="1605"/>
      <c r="R437" s="374"/>
      <c r="S437" s="387"/>
      <c r="X437" s="344"/>
      <c r="Y437" s="344"/>
      <c r="Z437" s="344"/>
      <c r="AA437" s="344"/>
      <c r="AB437" s="586"/>
      <c r="AC437" s="344"/>
      <c r="AD437" s="344"/>
      <c r="AE437" s="344"/>
      <c r="AF437" s="344"/>
    </row>
    <row r="438" spans="2:34" outlineLevel="1">
      <c r="B438" s="630" t="s">
        <v>512</v>
      </c>
      <c r="C438" s="1603"/>
      <c r="D438" s="1604"/>
      <c r="E438" s="1604"/>
      <c r="F438" s="1604"/>
      <c r="G438" s="1604"/>
      <c r="H438" s="1604"/>
      <c r="I438" s="1604"/>
      <c r="J438" s="1604"/>
      <c r="K438" s="1604"/>
      <c r="L438" s="1604"/>
      <c r="M438" s="1604"/>
      <c r="N438" s="1604"/>
      <c r="O438" s="1604"/>
      <c r="P438" s="1604"/>
      <c r="Q438" s="1605"/>
      <c r="R438" s="374"/>
      <c r="S438" s="387"/>
      <c r="X438" s="344"/>
      <c r="Y438" s="344"/>
      <c r="Z438" s="344"/>
      <c r="AA438" s="344"/>
      <c r="AB438" s="586"/>
      <c r="AC438" s="344"/>
      <c r="AD438" s="344"/>
      <c r="AE438" s="344"/>
      <c r="AF438" s="344"/>
    </row>
    <row r="439" spans="2:34" outlineLevel="1">
      <c r="B439" s="632" t="s">
        <v>510</v>
      </c>
      <c r="C439" s="1606" t="s">
        <v>403</v>
      </c>
      <c r="D439" s="1607"/>
      <c r="E439" s="1607"/>
      <c r="F439" s="1607"/>
      <c r="G439" s="1607"/>
      <c r="H439" s="1607"/>
      <c r="I439" s="1607"/>
      <c r="J439" s="1607"/>
      <c r="K439" s="1607"/>
      <c r="L439" s="1607"/>
      <c r="M439" s="1607"/>
      <c r="N439" s="1607"/>
      <c r="O439" s="1607"/>
      <c r="P439" s="1607"/>
      <c r="Q439" s="1608"/>
      <c r="R439" s="374"/>
      <c r="S439" s="387"/>
      <c r="X439" s="344"/>
      <c r="Y439" s="344"/>
      <c r="Z439" s="344"/>
      <c r="AA439" s="344"/>
      <c r="AB439" s="586"/>
      <c r="AC439" s="344"/>
      <c r="AD439" s="344"/>
      <c r="AE439" s="344"/>
      <c r="AF439" s="344"/>
    </row>
    <row r="440" spans="2:34">
      <c r="AB440" s="574"/>
    </row>
    <row r="441" spans="2:34" s="346" customFormat="1">
      <c r="B441" s="391"/>
      <c r="C441" s="391"/>
      <c r="D441" s="377"/>
      <c r="E441" s="377"/>
      <c r="F441" s="381"/>
      <c r="G441" s="381"/>
      <c r="H441" s="381"/>
      <c r="I441" s="381"/>
      <c r="J441" s="377"/>
      <c r="K441" s="377"/>
      <c r="L441" s="377"/>
      <c r="M441" s="377"/>
      <c r="N441" s="377"/>
      <c r="O441" s="377"/>
      <c r="P441" s="377"/>
      <c r="Q441" s="377"/>
      <c r="R441" s="377"/>
      <c r="S441" s="377"/>
      <c r="AB441" s="586"/>
      <c r="AH441" s="377"/>
    </row>
    <row r="442" spans="2:34">
      <c r="B442" s="612" t="s">
        <v>513</v>
      </c>
      <c r="C442" s="612"/>
      <c r="D442" s="385" t="s">
        <v>514</v>
      </c>
      <c r="E442" s="373"/>
      <c r="F442" s="374"/>
      <c r="G442" s="374"/>
      <c r="H442" s="374"/>
      <c r="I442" s="374"/>
      <c r="J442" s="374"/>
      <c r="K442" s="374"/>
      <c r="L442" s="374"/>
      <c r="M442" s="374"/>
      <c r="N442" s="374"/>
      <c r="O442" s="374"/>
      <c r="P442" s="374"/>
      <c r="Q442" s="374"/>
      <c r="R442" s="374"/>
      <c r="S442" s="374"/>
      <c r="X442" s="344"/>
      <c r="Y442" s="344"/>
      <c r="Z442" s="344"/>
      <c r="AA442" s="344"/>
      <c r="AB442" s="586"/>
      <c r="AC442" s="344"/>
      <c r="AD442" s="344"/>
      <c r="AE442" s="344"/>
      <c r="AF442" s="344"/>
    </row>
    <row r="443" spans="2:34" outlineLevel="1">
      <c r="D443" s="344"/>
      <c r="E443" s="344"/>
      <c r="T443" s="347"/>
      <c r="U443" s="347"/>
      <c r="V443" s="347"/>
      <c r="W443" s="347"/>
      <c r="AA443" s="347"/>
      <c r="AB443" s="593"/>
      <c r="AC443" s="347"/>
      <c r="AD443" s="347"/>
      <c r="AE443" s="347"/>
    </row>
    <row r="444" spans="2:34" ht="25.5" customHeight="1" outlineLevel="1">
      <c r="B444" s="687"/>
      <c r="C444" s="682" t="s">
        <v>758</v>
      </c>
      <c r="D444" s="659" t="s">
        <v>406</v>
      </c>
      <c r="E444" s="659" t="s">
        <v>407</v>
      </c>
      <c r="F444" s="1613" t="s">
        <v>461</v>
      </c>
      <c r="G444" s="1614"/>
      <c r="H444" s="1614"/>
      <c r="I444" s="1614"/>
      <c r="J444" s="1614"/>
      <c r="K444" s="1614"/>
      <c r="L444" s="1614"/>
      <c r="M444" s="1614"/>
      <c r="N444" s="1615"/>
      <c r="O444" s="682" t="s">
        <v>464</v>
      </c>
      <c r="P444" s="659" t="s">
        <v>515</v>
      </c>
      <c r="Q444" s="669" t="s">
        <v>440</v>
      </c>
      <c r="X444" s="344"/>
      <c r="Y444" s="344"/>
      <c r="Z444" s="344"/>
      <c r="AA444" s="344"/>
      <c r="AB444" s="586"/>
      <c r="AC444" s="344"/>
      <c r="AD444" s="344"/>
      <c r="AE444" s="344"/>
      <c r="AF444" s="344"/>
    </row>
    <row r="445" spans="2:34" ht="25.5" customHeight="1" outlineLevel="1">
      <c r="B445" s="673" t="s">
        <v>289</v>
      </c>
      <c r="C445" s="1221"/>
      <c r="D445" s="663" t="s">
        <v>416</v>
      </c>
      <c r="E445" s="663" t="s">
        <v>416</v>
      </c>
      <c r="F445" s="1616"/>
      <c r="G445" s="1617"/>
      <c r="H445" s="1617"/>
      <c r="I445" s="1617"/>
      <c r="J445" s="1617"/>
      <c r="K445" s="1617"/>
      <c r="L445" s="1617"/>
      <c r="M445" s="1617"/>
      <c r="N445" s="1618"/>
      <c r="O445" s="688" t="s">
        <v>290</v>
      </c>
      <c r="P445" s="683" t="s">
        <v>7</v>
      </c>
      <c r="Q445" s="689" t="s">
        <v>425</v>
      </c>
      <c r="T445" s="442" t="s">
        <v>290</v>
      </c>
      <c r="U445" s="443" t="s">
        <v>290</v>
      </c>
      <c r="V445" s="443" t="s">
        <v>290</v>
      </c>
      <c r="W445" s="443" t="s">
        <v>290</v>
      </c>
      <c r="X445" s="443" t="s">
        <v>290</v>
      </c>
      <c r="Y445" s="443" t="s">
        <v>290</v>
      </c>
      <c r="Z445" s="443" t="s">
        <v>290</v>
      </c>
      <c r="AA445" s="568" t="s">
        <v>290</v>
      </c>
      <c r="AB445" s="591" t="s">
        <v>290</v>
      </c>
      <c r="AC445" s="443" t="s">
        <v>290</v>
      </c>
      <c r="AD445" s="443" t="s">
        <v>290</v>
      </c>
      <c r="AE445" s="443" t="s">
        <v>290</v>
      </c>
      <c r="AF445" s="444" t="s">
        <v>290</v>
      </c>
    </row>
    <row r="446" spans="2:34" outlineLevel="1">
      <c r="B446" s="675" t="s">
        <v>516</v>
      </c>
      <c r="C446" s="1426"/>
      <c r="D446" s="1426"/>
      <c r="E446" s="1426"/>
      <c r="F446" s="1619"/>
      <c r="G446" s="1620"/>
      <c r="H446" s="1620"/>
      <c r="I446" s="1620"/>
      <c r="J446" s="1620"/>
      <c r="K446" s="1620"/>
      <c r="L446" s="1620"/>
      <c r="M446" s="1620"/>
      <c r="N446" s="1621"/>
      <c r="O446" s="690"/>
      <c r="P446" s="690"/>
      <c r="Q446" s="627"/>
      <c r="T446" s="1406">
        <v>0</v>
      </c>
      <c r="U446" s="1406">
        <v>0</v>
      </c>
      <c r="V446" s="1406">
        <v>0</v>
      </c>
      <c r="W446" s="1406">
        <v>0</v>
      </c>
      <c r="X446" s="1406">
        <v>0</v>
      </c>
      <c r="Y446" s="1406">
        <v>0</v>
      </c>
      <c r="Z446" s="1406">
        <v>0</v>
      </c>
      <c r="AA446" s="1406">
        <v>0</v>
      </c>
      <c r="AB446" s="1406">
        <v>0</v>
      </c>
      <c r="AC446" s="1406">
        <v>0</v>
      </c>
      <c r="AD446" s="1406">
        <v>0</v>
      </c>
      <c r="AE446" s="1406">
        <v>0</v>
      </c>
      <c r="AF446" s="1406">
        <v>0</v>
      </c>
      <c r="AH446" s="1506"/>
    </row>
    <row r="447" spans="2:34" outlineLevel="1">
      <c r="B447" s="630" t="s">
        <v>517</v>
      </c>
      <c r="C447" s="1426"/>
      <c r="D447" s="1426"/>
      <c r="E447" s="1426"/>
      <c r="F447" s="1619"/>
      <c r="G447" s="1620"/>
      <c r="H447" s="1620"/>
      <c r="I447" s="1620"/>
      <c r="J447" s="1620"/>
      <c r="K447" s="1620"/>
      <c r="L447" s="1620"/>
      <c r="M447" s="1620"/>
      <c r="N447" s="1621"/>
      <c r="O447" s="690"/>
      <c r="P447" s="690"/>
      <c r="Q447" s="627"/>
      <c r="T447" s="1406">
        <v>0</v>
      </c>
      <c r="U447" s="1406">
        <v>0</v>
      </c>
      <c r="V447" s="1406">
        <v>0</v>
      </c>
      <c r="W447" s="1406">
        <v>0</v>
      </c>
      <c r="X447" s="1406">
        <v>0</v>
      </c>
      <c r="Y447" s="1406">
        <v>0</v>
      </c>
      <c r="Z447" s="1406">
        <v>0</v>
      </c>
      <c r="AA447" s="1406">
        <v>0</v>
      </c>
      <c r="AB447" s="1406">
        <v>0</v>
      </c>
      <c r="AC447" s="1406">
        <v>0</v>
      </c>
      <c r="AD447" s="1406">
        <v>0</v>
      </c>
      <c r="AE447" s="1406">
        <v>0</v>
      </c>
      <c r="AF447" s="1406">
        <v>0</v>
      </c>
      <c r="AH447" s="1506"/>
    </row>
    <row r="448" spans="2:34" outlineLevel="1">
      <c r="B448" s="630" t="s">
        <v>518</v>
      </c>
      <c r="C448" s="1426"/>
      <c r="D448" s="1426"/>
      <c r="E448" s="1426"/>
      <c r="F448" s="1619"/>
      <c r="G448" s="1620"/>
      <c r="H448" s="1620"/>
      <c r="I448" s="1620"/>
      <c r="J448" s="1620"/>
      <c r="K448" s="1620"/>
      <c r="L448" s="1620"/>
      <c r="M448" s="1620"/>
      <c r="N448" s="1621"/>
      <c r="O448" s="690"/>
      <c r="P448" s="690"/>
      <c r="Q448" s="627"/>
      <c r="T448" s="1406">
        <v>0</v>
      </c>
      <c r="U448" s="1406">
        <v>0</v>
      </c>
      <c r="V448" s="1406">
        <v>0</v>
      </c>
      <c r="W448" s="1406">
        <v>0</v>
      </c>
      <c r="X448" s="1406">
        <v>0</v>
      </c>
      <c r="Y448" s="1406">
        <v>0</v>
      </c>
      <c r="Z448" s="1406">
        <v>0</v>
      </c>
      <c r="AA448" s="1406">
        <v>0</v>
      </c>
      <c r="AB448" s="1406">
        <v>0</v>
      </c>
      <c r="AC448" s="1406">
        <v>0</v>
      </c>
      <c r="AD448" s="1406">
        <v>0</v>
      </c>
      <c r="AE448" s="1406">
        <v>0</v>
      </c>
      <c r="AF448" s="1406">
        <v>0</v>
      </c>
      <c r="AH448" s="1506"/>
    </row>
    <row r="449" spans="2:34" outlineLevel="1">
      <c r="B449" s="630" t="s">
        <v>519</v>
      </c>
      <c r="C449" s="1426"/>
      <c r="D449" s="1426"/>
      <c r="E449" s="1426"/>
      <c r="F449" s="1619"/>
      <c r="G449" s="1620"/>
      <c r="H449" s="1620"/>
      <c r="I449" s="1620"/>
      <c r="J449" s="1620"/>
      <c r="K449" s="1620"/>
      <c r="L449" s="1620"/>
      <c r="M449" s="1620"/>
      <c r="N449" s="1621"/>
      <c r="O449" s="690"/>
      <c r="P449" s="690"/>
      <c r="Q449" s="627"/>
      <c r="T449" s="1406">
        <v>0</v>
      </c>
      <c r="U449" s="1406">
        <v>0</v>
      </c>
      <c r="V449" s="1406">
        <v>0</v>
      </c>
      <c r="W449" s="1406">
        <v>0</v>
      </c>
      <c r="X449" s="1406">
        <v>0</v>
      </c>
      <c r="Y449" s="1406">
        <v>0</v>
      </c>
      <c r="Z449" s="1406">
        <v>0</v>
      </c>
      <c r="AA449" s="1406">
        <v>0</v>
      </c>
      <c r="AB449" s="1406">
        <v>0</v>
      </c>
      <c r="AC449" s="1406">
        <v>0</v>
      </c>
      <c r="AD449" s="1406">
        <v>0</v>
      </c>
      <c r="AE449" s="1406">
        <v>0</v>
      </c>
      <c r="AF449" s="1406">
        <v>0</v>
      </c>
      <c r="AH449" s="1506"/>
    </row>
    <row r="450" spans="2:34" outlineLevel="1">
      <c r="B450" s="632" t="s">
        <v>520</v>
      </c>
      <c r="C450" s="1606" t="s">
        <v>403</v>
      </c>
      <c r="D450" s="1607"/>
      <c r="E450" s="1607"/>
      <c r="F450" s="1607"/>
      <c r="G450" s="1607"/>
      <c r="H450" s="1607"/>
      <c r="I450" s="1607"/>
      <c r="J450" s="1607"/>
      <c r="K450" s="1607"/>
      <c r="L450" s="1607"/>
      <c r="M450" s="1607"/>
      <c r="N450" s="1607"/>
      <c r="O450" s="1607"/>
      <c r="P450" s="1607"/>
      <c r="Q450" s="1608"/>
      <c r="T450" s="1406">
        <v>0</v>
      </c>
      <c r="U450" s="1406">
        <v>0</v>
      </c>
      <c r="V450" s="1406">
        <v>0</v>
      </c>
      <c r="W450" s="1406">
        <v>0</v>
      </c>
      <c r="X450" s="1406">
        <v>0</v>
      </c>
      <c r="Y450" s="1406">
        <v>0</v>
      </c>
      <c r="Z450" s="1406">
        <v>0</v>
      </c>
      <c r="AA450" s="1406">
        <v>0</v>
      </c>
      <c r="AB450" s="1406">
        <v>0</v>
      </c>
      <c r="AC450" s="1406">
        <v>0</v>
      </c>
      <c r="AD450" s="1406">
        <v>0</v>
      </c>
      <c r="AE450" s="1406">
        <v>0</v>
      </c>
      <c r="AF450" s="1406">
        <v>0</v>
      </c>
      <c r="AH450" s="1506"/>
    </row>
    <row r="451" spans="2:34" s="346" customFormat="1">
      <c r="B451" s="391"/>
      <c r="C451" s="391"/>
      <c r="F451" s="391"/>
      <c r="G451" s="391"/>
      <c r="H451" s="391"/>
      <c r="I451" s="391"/>
      <c r="S451" s="392" t="s">
        <v>521</v>
      </c>
      <c r="T451" s="1414">
        <f t="shared" ref="T451:AF451" si="10">SUM(T446:T450)</f>
        <v>0</v>
      </c>
      <c r="U451" s="1414">
        <f t="shared" si="10"/>
        <v>0</v>
      </c>
      <c r="V451" s="1414">
        <f t="shared" si="10"/>
        <v>0</v>
      </c>
      <c r="W451" s="1414">
        <f t="shared" si="10"/>
        <v>0</v>
      </c>
      <c r="X451" s="1414">
        <f t="shared" si="10"/>
        <v>0</v>
      </c>
      <c r="Y451" s="1414">
        <f t="shared" si="10"/>
        <v>0</v>
      </c>
      <c r="Z451" s="1414">
        <f t="shared" si="10"/>
        <v>0</v>
      </c>
      <c r="AA451" s="1414">
        <f t="shared" si="10"/>
        <v>0</v>
      </c>
      <c r="AB451" s="1414">
        <f t="shared" si="10"/>
        <v>0</v>
      </c>
      <c r="AC451" s="1414">
        <f t="shared" si="10"/>
        <v>0</v>
      </c>
      <c r="AD451" s="1414">
        <f t="shared" si="10"/>
        <v>0</v>
      </c>
      <c r="AE451" s="1414">
        <f t="shared" si="10"/>
        <v>0</v>
      </c>
      <c r="AF451" s="1414">
        <f t="shared" si="10"/>
        <v>0</v>
      </c>
      <c r="AH451" s="1506"/>
    </row>
    <row r="452" spans="2:34" outlineLevel="1">
      <c r="B452" s="631" t="s">
        <v>289</v>
      </c>
      <c r="C452" s="1609" t="s">
        <v>485</v>
      </c>
      <c r="D452" s="1610"/>
      <c r="E452" s="1610"/>
      <c r="F452" s="1610"/>
      <c r="G452" s="1610"/>
      <c r="H452" s="1610"/>
      <c r="I452" s="1610"/>
      <c r="J452" s="1610"/>
      <c r="K452" s="1610"/>
      <c r="L452" s="1610"/>
      <c r="M452" s="1610"/>
      <c r="N452" s="1610"/>
      <c r="O452" s="1610"/>
      <c r="P452" s="1610"/>
      <c r="Q452" s="1611"/>
      <c r="X452" s="344"/>
      <c r="Y452" s="344"/>
      <c r="Z452" s="344"/>
      <c r="AA452" s="344"/>
      <c r="AB452" s="586"/>
      <c r="AC452" s="344"/>
      <c r="AD452" s="344"/>
      <c r="AE452" s="344"/>
      <c r="AF452" s="344"/>
    </row>
    <row r="453" spans="2:34" outlineLevel="1">
      <c r="B453" s="630" t="s">
        <v>516</v>
      </c>
      <c r="C453" s="1603"/>
      <c r="D453" s="1604"/>
      <c r="E453" s="1604"/>
      <c r="F453" s="1604"/>
      <c r="G453" s="1604"/>
      <c r="H453" s="1604"/>
      <c r="I453" s="1604"/>
      <c r="J453" s="1604"/>
      <c r="K453" s="1604"/>
      <c r="L453" s="1604"/>
      <c r="M453" s="1604"/>
      <c r="N453" s="1604"/>
      <c r="O453" s="1604"/>
      <c r="P453" s="1604"/>
      <c r="Q453" s="1605"/>
      <c r="X453" s="344"/>
      <c r="Y453" s="344"/>
      <c r="Z453" s="344"/>
      <c r="AA453" s="344"/>
      <c r="AB453" s="586"/>
      <c r="AC453" s="344"/>
      <c r="AD453" s="344"/>
      <c r="AE453" s="344"/>
      <c r="AF453" s="344"/>
    </row>
    <row r="454" spans="2:34" outlineLevel="1">
      <c r="B454" s="630" t="s">
        <v>517</v>
      </c>
      <c r="C454" s="1603"/>
      <c r="D454" s="1604"/>
      <c r="E454" s="1604"/>
      <c r="F454" s="1604"/>
      <c r="G454" s="1604"/>
      <c r="H454" s="1604"/>
      <c r="I454" s="1604"/>
      <c r="J454" s="1604"/>
      <c r="K454" s="1604"/>
      <c r="L454" s="1604"/>
      <c r="M454" s="1604"/>
      <c r="N454" s="1604"/>
      <c r="O454" s="1604"/>
      <c r="P454" s="1604"/>
      <c r="Q454" s="1605"/>
      <c r="X454" s="344"/>
      <c r="Y454" s="344"/>
      <c r="Z454" s="344"/>
      <c r="AA454" s="344"/>
      <c r="AB454" s="586"/>
      <c r="AC454" s="344"/>
      <c r="AD454" s="344"/>
      <c r="AE454" s="344"/>
      <c r="AF454" s="344"/>
    </row>
    <row r="455" spans="2:34" outlineLevel="1">
      <c r="B455" s="630" t="s">
        <v>518</v>
      </c>
      <c r="C455" s="1603"/>
      <c r="D455" s="1604"/>
      <c r="E455" s="1604"/>
      <c r="F455" s="1604"/>
      <c r="G455" s="1604"/>
      <c r="H455" s="1604"/>
      <c r="I455" s="1604"/>
      <c r="J455" s="1604"/>
      <c r="K455" s="1604"/>
      <c r="L455" s="1604"/>
      <c r="M455" s="1604"/>
      <c r="N455" s="1604"/>
      <c r="O455" s="1604"/>
      <c r="P455" s="1604"/>
      <c r="Q455" s="1605"/>
      <c r="X455" s="344"/>
      <c r="Y455" s="344"/>
      <c r="Z455" s="344"/>
      <c r="AA455" s="344"/>
      <c r="AB455" s="586"/>
      <c r="AC455" s="344"/>
      <c r="AD455" s="344"/>
      <c r="AE455" s="344"/>
      <c r="AF455" s="344"/>
    </row>
    <row r="456" spans="2:34" outlineLevel="1">
      <c r="B456" s="630" t="s">
        <v>519</v>
      </c>
      <c r="C456" s="1603"/>
      <c r="D456" s="1604"/>
      <c r="E456" s="1604"/>
      <c r="F456" s="1604"/>
      <c r="G456" s="1604"/>
      <c r="H456" s="1604"/>
      <c r="I456" s="1604"/>
      <c r="J456" s="1604"/>
      <c r="K456" s="1604"/>
      <c r="L456" s="1604"/>
      <c r="M456" s="1604"/>
      <c r="N456" s="1604"/>
      <c r="O456" s="1604"/>
      <c r="P456" s="1604"/>
      <c r="Q456" s="1605"/>
      <c r="X456" s="344"/>
      <c r="Y456" s="344"/>
      <c r="Z456" s="344"/>
      <c r="AA456" s="344"/>
      <c r="AB456" s="586"/>
      <c r="AC456" s="344"/>
      <c r="AD456" s="344"/>
      <c r="AE456" s="344"/>
      <c r="AF456" s="344"/>
    </row>
    <row r="457" spans="2:34" outlineLevel="1">
      <c r="B457" s="632" t="s">
        <v>520</v>
      </c>
      <c r="C457" s="1606" t="s">
        <v>403</v>
      </c>
      <c r="D457" s="1607"/>
      <c r="E457" s="1607"/>
      <c r="F457" s="1607"/>
      <c r="G457" s="1607"/>
      <c r="H457" s="1607"/>
      <c r="I457" s="1607"/>
      <c r="J457" s="1607"/>
      <c r="K457" s="1607"/>
      <c r="L457" s="1607"/>
      <c r="M457" s="1607"/>
      <c r="N457" s="1607"/>
      <c r="O457" s="1607"/>
      <c r="P457" s="1607"/>
      <c r="Q457" s="1608"/>
      <c r="X457" s="344"/>
      <c r="Y457" s="344"/>
      <c r="Z457" s="344"/>
      <c r="AA457" s="344"/>
      <c r="AB457" s="586"/>
      <c r="AC457" s="344"/>
      <c r="AD457" s="344"/>
      <c r="AE457" s="344"/>
      <c r="AF457" s="344"/>
    </row>
    <row r="458" spans="2:34">
      <c r="AB458" s="574"/>
    </row>
    <row r="459" spans="2:34" s="346" customFormat="1">
      <c r="B459" s="391"/>
      <c r="C459" s="391"/>
      <c r="F459" s="391"/>
      <c r="G459" s="391"/>
      <c r="H459" s="391"/>
      <c r="I459" s="391"/>
      <c r="S459" s="344"/>
      <c r="AB459" s="586"/>
      <c r="AH459" s="377"/>
    </row>
    <row r="460" spans="2:34">
      <c r="B460" s="612" t="s">
        <v>522</v>
      </c>
      <c r="C460" s="612"/>
      <c r="D460" s="393" t="s">
        <v>523</v>
      </c>
      <c r="E460" s="352"/>
      <c r="X460" s="344"/>
      <c r="Y460" s="344"/>
      <c r="Z460" s="344"/>
      <c r="AA460" s="344"/>
      <c r="AB460" s="586"/>
      <c r="AC460" s="344"/>
      <c r="AD460" s="344"/>
      <c r="AE460" s="344"/>
      <c r="AF460" s="344"/>
    </row>
    <row r="461" spans="2:34">
      <c r="B461" s="612"/>
      <c r="C461" s="612"/>
      <c r="D461" s="352"/>
      <c r="E461" s="352"/>
      <c r="X461" s="344"/>
      <c r="Y461" s="344"/>
      <c r="Z461" s="344"/>
      <c r="AA461" s="344"/>
      <c r="AB461" s="586"/>
      <c r="AC461" s="344"/>
      <c r="AD461" s="344"/>
      <c r="AE461" s="344"/>
      <c r="AF461" s="344"/>
    </row>
    <row r="462" spans="2:34" ht="25.2" outlineLevel="1">
      <c r="B462" s="687"/>
      <c r="C462" s="682" t="s">
        <v>758</v>
      </c>
      <c r="D462" s="659" t="s">
        <v>406</v>
      </c>
      <c r="E462" s="659" t="s">
        <v>407</v>
      </c>
      <c r="F462" s="1613" t="s">
        <v>461</v>
      </c>
      <c r="G462" s="1614"/>
      <c r="H462" s="1614"/>
      <c r="I462" s="1614"/>
      <c r="J462" s="1614"/>
      <c r="K462" s="1614"/>
      <c r="L462" s="1614"/>
      <c r="M462" s="1614"/>
      <c r="N462" s="1615"/>
      <c r="O462" s="682" t="s">
        <v>464</v>
      </c>
      <c r="P462" s="659" t="s">
        <v>524</v>
      </c>
      <c r="Q462" s="669" t="s">
        <v>440</v>
      </c>
      <c r="X462" s="344"/>
      <c r="Y462" s="344"/>
      <c r="Z462" s="344"/>
      <c r="AA462" s="344"/>
      <c r="AB462" s="586"/>
      <c r="AC462" s="344"/>
      <c r="AD462" s="344"/>
      <c r="AE462" s="344"/>
      <c r="AF462" s="344"/>
    </row>
    <row r="463" spans="2:34" outlineLevel="1">
      <c r="B463" s="673" t="s">
        <v>289</v>
      </c>
      <c r="C463" s="1221"/>
      <c r="D463" s="663" t="s">
        <v>416</v>
      </c>
      <c r="E463" s="663" t="s">
        <v>416</v>
      </c>
      <c r="F463" s="1616"/>
      <c r="G463" s="1617"/>
      <c r="H463" s="1617"/>
      <c r="I463" s="1617"/>
      <c r="J463" s="1617"/>
      <c r="K463" s="1617"/>
      <c r="L463" s="1617"/>
      <c r="M463" s="1617"/>
      <c r="N463" s="1618"/>
      <c r="O463" s="688" t="s">
        <v>290</v>
      </c>
      <c r="P463" s="683" t="s">
        <v>525</v>
      </c>
      <c r="Q463" s="689" t="s">
        <v>425</v>
      </c>
      <c r="T463" s="442" t="s">
        <v>290</v>
      </c>
      <c r="U463" s="443" t="s">
        <v>290</v>
      </c>
      <c r="V463" s="443" t="s">
        <v>290</v>
      </c>
      <c r="W463" s="443" t="s">
        <v>290</v>
      </c>
      <c r="X463" s="443" t="s">
        <v>290</v>
      </c>
      <c r="Y463" s="443" t="s">
        <v>290</v>
      </c>
      <c r="Z463" s="443" t="s">
        <v>290</v>
      </c>
      <c r="AA463" s="568" t="s">
        <v>290</v>
      </c>
      <c r="AB463" s="591" t="s">
        <v>290</v>
      </c>
      <c r="AC463" s="443" t="s">
        <v>290</v>
      </c>
      <c r="AD463" s="443" t="s">
        <v>290</v>
      </c>
      <c r="AE463" s="443" t="s">
        <v>290</v>
      </c>
      <c r="AF463" s="444" t="s">
        <v>290</v>
      </c>
    </row>
    <row r="464" spans="2:34" outlineLevel="1">
      <c r="B464" s="675" t="s">
        <v>526</v>
      </c>
      <c r="C464" s="1426"/>
      <c r="D464" s="1426"/>
      <c r="E464" s="1426"/>
      <c r="F464" s="1619"/>
      <c r="G464" s="1620"/>
      <c r="H464" s="1620"/>
      <c r="I464" s="1620"/>
      <c r="J464" s="1620"/>
      <c r="K464" s="1620"/>
      <c r="L464" s="1620"/>
      <c r="M464" s="1620"/>
      <c r="N464" s="1621"/>
      <c r="O464" s="690"/>
      <c r="P464" s="690"/>
      <c r="Q464" s="627"/>
      <c r="T464" s="1406">
        <v>0</v>
      </c>
      <c r="U464" s="1406">
        <v>0</v>
      </c>
      <c r="V464" s="1406">
        <v>0</v>
      </c>
      <c r="W464" s="1406">
        <v>0</v>
      </c>
      <c r="X464" s="1406">
        <v>0</v>
      </c>
      <c r="Y464" s="1406">
        <v>0</v>
      </c>
      <c r="Z464" s="1406">
        <v>0</v>
      </c>
      <c r="AA464" s="1406">
        <v>0</v>
      </c>
      <c r="AB464" s="1406">
        <v>0</v>
      </c>
      <c r="AC464" s="1406">
        <v>0</v>
      </c>
      <c r="AD464" s="1406">
        <v>0</v>
      </c>
      <c r="AE464" s="1406">
        <v>0</v>
      </c>
      <c r="AF464" s="1406">
        <v>0</v>
      </c>
      <c r="AH464" s="1506"/>
    </row>
    <row r="465" spans="2:34" outlineLevel="1">
      <c r="B465" s="630" t="s">
        <v>527</v>
      </c>
      <c r="C465" s="1426"/>
      <c r="D465" s="1426"/>
      <c r="E465" s="1426"/>
      <c r="F465" s="1619"/>
      <c r="G465" s="1620"/>
      <c r="H465" s="1620"/>
      <c r="I465" s="1620"/>
      <c r="J465" s="1620"/>
      <c r="K465" s="1620"/>
      <c r="L465" s="1620"/>
      <c r="M465" s="1620"/>
      <c r="N465" s="1621"/>
      <c r="O465" s="690"/>
      <c r="P465" s="690"/>
      <c r="Q465" s="627"/>
      <c r="T465" s="1406">
        <v>0</v>
      </c>
      <c r="U465" s="1406">
        <v>0</v>
      </c>
      <c r="V465" s="1406">
        <v>0</v>
      </c>
      <c r="W465" s="1406">
        <v>0</v>
      </c>
      <c r="X465" s="1406">
        <v>0</v>
      </c>
      <c r="Y465" s="1406">
        <v>0</v>
      </c>
      <c r="Z465" s="1406">
        <v>0</v>
      </c>
      <c r="AA465" s="1406">
        <v>0</v>
      </c>
      <c r="AB465" s="1406">
        <v>0</v>
      </c>
      <c r="AC465" s="1406">
        <v>0</v>
      </c>
      <c r="AD465" s="1406">
        <v>0</v>
      </c>
      <c r="AE465" s="1406">
        <v>0</v>
      </c>
      <c r="AF465" s="1406">
        <v>0</v>
      </c>
      <c r="AH465" s="1506"/>
    </row>
    <row r="466" spans="2:34" outlineLevel="1">
      <c r="B466" s="630" t="s">
        <v>528</v>
      </c>
      <c r="C466" s="1426"/>
      <c r="D466" s="1426"/>
      <c r="E466" s="1426"/>
      <c r="F466" s="1619"/>
      <c r="G466" s="1620"/>
      <c r="H466" s="1620"/>
      <c r="I466" s="1620"/>
      <c r="J466" s="1620"/>
      <c r="K466" s="1620"/>
      <c r="L466" s="1620"/>
      <c r="M466" s="1620"/>
      <c r="N466" s="1621"/>
      <c r="O466" s="690"/>
      <c r="P466" s="690"/>
      <c r="Q466" s="627"/>
      <c r="T466" s="1406">
        <v>0</v>
      </c>
      <c r="U466" s="1406">
        <v>0</v>
      </c>
      <c r="V466" s="1406">
        <v>0</v>
      </c>
      <c r="W466" s="1406">
        <v>0</v>
      </c>
      <c r="X466" s="1406">
        <v>0</v>
      </c>
      <c r="Y466" s="1406">
        <v>0</v>
      </c>
      <c r="Z466" s="1406">
        <v>0</v>
      </c>
      <c r="AA466" s="1406">
        <v>0</v>
      </c>
      <c r="AB466" s="1406">
        <v>0</v>
      </c>
      <c r="AC466" s="1406">
        <v>0</v>
      </c>
      <c r="AD466" s="1406">
        <v>0</v>
      </c>
      <c r="AE466" s="1406">
        <v>0</v>
      </c>
      <c r="AF466" s="1406">
        <v>0</v>
      </c>
      <c r="AH466" s="1506"/>
    </row>
    <row r="467" spans="2:34" outlineLevel="1">
      <c r="B467" s="630" t="s">
        <v>529</v>
      </c>
      <c r="C467" s="1426"/>
      <c r="D467" s="1426"/>
      <c r="E467" s="1426"/>
      <c r="F467" s="1619"/>
      <c r="G467" s="1620"/>
      <c r="H467" s="1620"/>
      <c r="I467" s="1620"/>
      <c r="J467" s="1620"/>
      <c r="K467" s="1620"/>
      <c r="L467" s="1620"/>
      <c r="M467" s="1620"/>
      <c r="N467" s="1621"/>
      <c r="O467" s="690"/>
      <c r="P467" s="690"/>
      <c r="Q467" s="627"/>
      <c r="T467" s="1406">
        <v>0</v>
      </c>
      <c r="U467" s="1406">
        <v>0</v>
      </c>
      <c r="V467" s="1406">
        <v>0</v>
      </c>
      <c r="W467" s="1406">
        <v>0</v>
      </c>
      <c r="X467" s="1406">
        <v>0</v>
      </c>
      <c r="Y467" s="1406">
        <v>0</v>
      </c>
      <c r="Z467" s="1406">
        <v>0</v>
      </c>
      <c r="AA467" s="1406">
        <v>0</v>
      </c>
      <c r="AB467" s="1406">
        <v>0</v>
      </c>
      <c r="AC467" s="1406">
        <v>0</v>
      </c>
      <c r="AD467" s="1406">
        <v>0</v>
      </c>
      <c r="AE467" s="1406">
        <v>0</v>
      </c>
      <c r="AF467" s="1406">
        <v>0</v>
      </c>
      <c r="AH467" s="1506"/>
    </row>
    <row r="468" spans="2:34" outlineLevel="1">
      <c r="B468" s="632" t="s">
        <v>530</v>
      </c>
      <c r="C468" s="1606" t="s">
        <v>403</v>
      </c>
      <c r="D468" s="1607"/>
      <c r="E468" s="1607"/>
      <c r="F468" s="1607"/>
      <c r="G468" s="1607"/>
      <c r="H468" s="1607"/>
      <c r="I468" s="1607"/>
      <c r="J468" s="1607"/>
      <c r="K468" s="1607"/>
      <c r="L468" s="1607"/>
      <c r="M468" s="1607"/>
      <c r="N468" s="1607"/>
      <c r="O468" s="1607"/>
      <c r="P468" s="1607"/>
      <c r="Q468" s="1608"/>
      <c r="T468" s="1406">
        <v>0</v>
      </c>
      <c r="U468" s="1406">
        <v>0</v>
      </c>
      <c r="V468" s="1406">
        <v>0</v>
      </c>
      <c r="W468" s="1406">
        <v>0</v>
      </c>
      <c r="X468" s="1406">
        <v>0</v>
      </c>
      <c r="Y468" s="1406">
        <v>0</v>
      </c>
      <c r="Z468" s="1406">
        <v>0</v>
      </c>
      <c r="AA468" s="1406">
        <v>0</v>
      </c>
      <c r="AB468" s="1406">
        <v>0</v>
      </c>
      <c r="AC468" s="1406">
        <v>0</v>
      </c>
      <c r="AD468" s="1406">
        <v>0</v>
      </c>
      <c r="AE468" s="1406">
        <v>0</v>
      </c>
      <c r="AF468" s="1406">
        <v>0</v>
      </c>
      <c r="AH468" s="1506"/>
    </row>
    <row r="469" spans="2:34" s="346" customFormat="1">
      <c r="B469" s="391"/>
      <c r="C469" s="391"/>
      <c r="F469" s="391"/>
      <c r="G469" s="391"/>
      <c r="H469" s="391"/>
      <c r="I469" s="391"/>
      <c r="R469" s="346" t="s">
        <v>531</v>
      </c>
      <c r="S469" s="392" t="s">
        <v>532</v>
      </c>
      <c r="T469" s="1414">
        <f t="shared" ref="T469:AF469" si="11">SUM(T464:T468)</f>
        <v>0</v>
      </c>
      <c r="U469" s="1414">
        <f t="shared" si="11"/>
        <v>0</v>
      </c>
      <c r="V469" s="1414">
        <f t="shared" si="11"/>
        <v>0</v>
      </c>
      <c r="W469" s="1414">
        <f t="shared" si="11"/>
        <v>0</v>
      </c>
      <c r="X469" s="1414">
        <f t="shared" si="11"/>
        <v>0</v>
      </c>
      <c r="Y469" s="1414">
        <f t="shared" si="11"/>
        <v>0</v>
      </c>
      <c r="Z469" s="1414">
        <f t="shared" si="11"/>
        <v>0</v>
      </c>
      <c r="AA469" s="1414">
        <f t="shared" si="11"/>
        <v>0</v>
      </c>
      <c r="AB469" s="1414">
        <f t="shared" si="11"/>
        <v>0</v>
      </c>
      <c r="AC469" s="1414">
        <f t="shared" si="11"/>
        <v>0</v>
      </c>
      <c r="AD469" s="1414">
        <f t="shared" si="11"/>
        <v>0</v>
      </c>
      <c r="AE469" s="1414">
        <f t="shared" si="11"/>
        <v>0</v>
      </c>
      <c r="AF469" s="1414">
        <f t="shared" si="11"/>
        <v>0</v>
      </c>
      <c r="AH469" s="1506"/>
    </row>
    <row r="470" spans="2:34" outlineLevel="1">
      <c r="B470" s="631" t="s">
        <v>289</v>
      </c>
      <c r="C470" s="1609" t="s">
        <v>485</v>
      </c>
      <c r="D470" s="1610"/>
      <c r="E470" s="1610"/>
      <c r="F470" s="1610"/>
      <c r="G470" s="1610"/>
      <c r="H470" s="1610"/>
      <c r="I470" s="1610"/>
      <c r="J470" s="1610"/>
      <c r="K470" s="1610"/>
      <c r="L470" s="1610"/>
      <c r="M470" s="1610"/>
      <c r="N470" s="1610"/>
      <c r="O470" s="1610"/>
      <c r="P470" s="1610"/>
      <c r="Q470" s="1611"/>
      <c r="X470" s="344"/>
      <c r="Y470" s="344"/>
      <c r="Z470" s="344"/>
      <c r="AA470" s="344"/>
      <c r="AB470" s="586"/>
      <c r="AC470" s="344"/>
      <c r="AD470" s="344"/>
      <c r="AE470" s="344"/>
      <c r="AF470" s="344"/>
    </row>
    <row r="471" spans="2:34" outlineLevel="1">
      <c r="B471" s="630" t="s">
        <v>526</v>
      </c>
      <c r="C471" s="1603"/>
      <c r="D471" s="1604"/>
      <c r="E471" s="1604"/>
      <c r="F471" s="1604"/>
      <c r="G471" s="1604"/>
      <c r="H471" s="1604"/>
      <c r="I471" s="1604"/>
      <c r="J471" s="1604"/>
      <c r="K471" s="1604"/>
      <c r="L471" s="1604"/>
      <c r="M471" s="1604"/>
      <c r="N471" s="1604"/>
      <c r="O471" s="1604"/>
      <c r="P471" s="1604"/>
      <c r="Q471" s="1605"/>
      <c r="X471" s="344"/>
      <c r="Y471" s="344"/>
      <c r="Z471" s="344"/>
      <c r="AA471" s="344"/>
      <c r="AB471" s="586"/>
      <c r="AC471" s="344"/>
      <c r="AD471" s="344"/>
      <c r="AE471" s="344"/>
      <c r="AF471" s="344"/>
    </row>
    <row r="472" spans="2:34" outlineLevel="1">
      <c r="B472" s="630" t="s">
        <v>527</v>
      </c>
      <c r="C472" s="1603"/>
      <c r="D472" s="1604"/>
      <c r="E472" s="1604"/>
      <c r="F472" s="1604"/>
      <c r="G472" s="1604"/>
      <c r="H472" s="1604"/>
      <c r="I472" s="1604"/>
      <c r="J472" s="1604"/>
      <c r="K472" s="1604"/>
      <c r="L472" s="1604"/>
      <c r="M472" s="1604"/>
      <c r="N472" s="1604"/>
      <c r="O472" s="1604"/>
      <c r="P472" s="1604"/>
      <c r="Q472" s="1605"/>
      <c r="X472" s="344"/>
      <c r="Y472" s="344"/>
      <c r="Z472" s="344"/>
      <c r="AA472" s="344"/>
      <c r="AB472" s="586"/>
      <c r="AC472" s="344"/>
      <c r="AD472" s="344"/>
      <c r="AE472" s="344"/>
      <c r="AF472" s="344"/>
    </row>
    <row r="473" spans="2:34" outlineLevel="1">
      <c r="B473" s="630" t="s">
        <v>528</v>
      </c>
      <c r="C473" s="1603"/>
      <c r="D473" s="1604"/>
      <c r="E473" s="1604"/>
      <c r="F473" s="1604"/>
      <c r="G473" s="1604"/>
      <c r="H473" s="1604"/>
      <c r="I473" s="1604"/>
      <c r="J473" s="1604"/>
      <c r="K473" s="1604"/>
      <c r="L473" s="1604"/>
      <c r="M473" s="1604"/>
      <c r="N473" s="1604"/>
      <c r="O473" s="1604"/>
      <c r="P473" s="1604"/>
      <c r="Q473" s="1605"/>
      <c r="X473" s="344"/>
      <c r="Y473" s="344"/>
      <c r="Z473" s="344"/>
      <c r="AA473" s="344"/>
      <c r="AB473" s="586"/>
      <c r="AC473" s="344"/>
      <c r="AD473" s="344"/>
      <c r="AE473" s="344"/>
      <c r="AF473" s="344"/>
    </row>
    <row r="474" spans="2:34" outlineLevel="1">
      <c r="B474" s="630" t="s">
        <v>529</v>
      </c>
      <c r="C474" s="1603"/>
      <c r="D474" s="1604"/>
      <c r="E474" s="1604"/>
      <c r="F474" s="1604"/>
      <c r="G474" s="1604"/>
      <c r="H474" s="1604"/>
      <c r="I474" s="1604"/>
      <c r="J474" s="1604"/>
      <c r="K474" s="1604"/>
      <c r="L474" s="1604"/>
      <c r="M474" s="1604"/>
      <c r="N474" s="1604"/>
      <c r="O474" s="1604"/>
      <c r="P474" s="1604"/>
      <c r="Q474" s="1605"/>
      <c r="X474" s="344"/>
      <c r="Y474" s="344"/>
      <c r="Z474" s="344"/>
      <c r="AA474" s="344"/>
      <c r="AB474" s="586"/>
      <c r="AC474" s="344"/>
      <c r="AD474" s="344"/>
      <c r="AE474" s="344"/>
      <c r="AF474" s="344"/>
    </row>
    <row r="475" spans="2:34" outlineLevel="1">
      <c r="B475" s="632" t="s">
        <v>530</v>
      </c>
      <c r="C475" s="1606" t="s">
        <v>403</v>
      </c>
      <c r="D475" s="1607"/>
      <c r="E475" s="1607"/>
      <c r="F475" s="1607"/>
      <c r="G475" s="1607"/>
      <c r="H475" s="1607"/>
      <c r="I475" s="1607"/>
      <c r="J475" s="1607"/>
      <c r="K475" s="1607"/>
      <c r="L475" s="1607"/>
      <c r="M475" s="1607"/>
      <c r="N475" s="1607"/>
      <c r="O475" s="1607"/>
      <c r="P475" s="1607"/>
      <c r="Q475" s="1608"/>
      <c r="X475" s="344"/>
      <c r="Y475" s="344"/>
      <c r="Z475" s="344"/>
      <c r="AA475" s="344"/>
      <c r="AB475" s="586"/>
      <c r="AC475" s="344"/>
      <c r="AD475" s="344"/>
      <c r="AE475" s="344"/>
      <c r="AF475" s="344"/>
    </row>
    <row r="476" spans="2:34">
      <c r="AB476" s="574"/>
    </row>
    <row r="477" spans="2:34" s="346" customFormat="1">
      <c r="B477" s="391"/>
      <c r="C477" s="391"/>
      <c r="S477" s="344"/>
      <c r="AB477" s="586"/>
      <c r="AH477" s="377"/>
    </row>
    <row r="478" spans="2:34">
      <c r="B478" s="612" t="s">
        <v>533</v>
      </c>
      <c r="C478" s="612"/>
      <c r="D478" s="393" t="s">
        <v>534</v>
      </c>
      <c r="E478" s="352"/>
      <c r="R478" s="346"/>
      <c r="X478" s="344"/>
      <c r="Y478" s="344"/>
      <c r="Z478" s="344"/>
      <c r="AA478" s="344"/>
      <c r="AB478" s="586"/>
      <c r="AC478" s="344"/>
      <c r="AD478" s="344"/>
      <c r="AE478" s="344"/>
      <c r="AF478" s="344"/>
    </row>
    <row r="479" spans="2:34" ht="25.2" outlineLevel="1">
      <c r="B479" s="1427" t="s">
        <v>289</v>
      </c>
      <c r="C479" s="1428" t="s">
        <v>758</v>
      </c>
      <c r="D479" s="1622" t="s">
        <v>336</v>
      </c>
      <c r="E479" s="1622"/>
      <c r="F479" s="1622"/>
      <c r="G479" s="1622"/>
      <c r="H479" s="1622"/>
      <c r="I479" s="1622"/>
      <c r="J479" s="1622"/>
      <c r="K479" s="1622"/>
      <c r="L479" s="1622"/>
      <c r="M479" s="1622"/>
      <c r="N479" s="1622"/>
      <c r="O479" s="1622"/>
      <c r="P479" s="1622"/>
      <c r="Q479" s="1623"/>
      <c r="R479" s="346"/>
      <c r="T479" s="442" t="s">
        <v>290</v>
      </c>
      <c r="U479" s="443" t="s">
        <v>290</v>
      </c>
      <c r="V479" s="443" t="s">
        <v>290</v>
      </c>
      <c r="W479" s="443" t="s">
        <v>290</v>
      </c>
      <c r="X479" s="443" t="s">
        <v>290</v>
      </c>
      <c r="Y479" s="443" t="s">
        <v>290</v>
      </c>
      <c r="Z479" s="443" t="s">
        <v>290</v>
      </c>
      <c r="AA479" s="568" t="s">
        <v>290</v>
      </c>
      <c r="AB479" s="591" t="s">
        <v>290</v>
      </c>
      <c r="AC479" s="443" t="s">
        <v>290</v>
      </c>
      <c r="AD479" s="443" t="s">
        <v>290</v>
      </c>
      <c r="AE479" s="443" t="s">
        <v>290</v>
      </c>
      <c r="AF479" s="444" t="s">
        <v>290</v>
      </c>
    </row>
    <row r="480" spans="2:34" outlineLevel="1">
      <c r="B480" s="1382" t="s">
        <v>535</v>
      </c>
      <c r="C480" s="1426"/>
      <c r="D480" s="617" t="s">
        <v>1643</v>
      </c>
      <c r="E480" s="617"/>
      <c r="F480" s="617"/>
      <c r="G480" s="617"/>
      <c r="H480" s="617"/>
      <c r="I480" s="617"/>
      <c r="J480" s="617"/>
      <c r="K480" s="617"/>
      <c r="L480" s="617"/>
      <c r="M480" s="617"/>
      <c r="N480" s="617"/>
      <c r="O480" s="617"/>
      <c r="P480" s="617"/>
      <c r="Q480" s="1429"/>
      <c r="R480" s="346"/>
      <c r="T480" s="1406">
        <v>133</v>
      </c>
      <c r="U480" s="1406">
        <v>148</v>
      </c>
      <c r="V480" s="1406">
        <v>88</v>
      </c>
      <c r="W480" s="1406">
        <v>-9</v>
      </c>
      <c r="X480" s="1406">
        <v>0</v>
      </c>
      <c r="Y480" s="1406">
        <v>0</v>
      </c>
      <c r="Z480" s="1406">
        <v>0</v>
      </c>
      <c r="AA480" s="1406">
        <v>0</v>
      </c>
      <c r="AB480" s="1406">
        <v>0</v>
      </c>
      <c r="AC480" s="1406">
        <v>0</v>
      </c>
      <c r="AD480" s="1406">
        <v>0</v>
      </c>
      <c r="AE480" s="1406">
        <v>0</v>
      </c>
      <c r="AF480" s="1406">
        <v>0</v>
      </c>
      <c r="AH480" s="1506"/>
    </row>
    <row r="481" spans="2:34" outlineLevel="1">
      <c r="B481" s="1382" t="s">
        <v>536</v>
      </c>
      <c r="C481" s="1426"/>
      <c r="D481" s="617" t="s">
        <v>1644</v>
      </c>
      <c r="E481" s="1370"/>
      <c r="F481" s="1370"/>
      <c r="G481" s="1370"/>
      <c r="H481" s="1370"/>
      <c r="I481" s="1370"/>
      <c r="J481" s="1370"/>
      <c r="K481" s="1370"/>
      <c r="L481" s="1370"/>
      <c r="M481" s="1370"/>
      <c r="N481" s="1370"/>
      <c r="O481" s="1370"/>
      <c r="P481" s="1370"/>
      <c r="Q481" s="1371"/>
      <c r="R481" s="346"/>
      <c r="T481" s="1406">
        <v>51</v>
      </c>
      <c r="U481" s="1406">
        <v>134</v>
      </c>
      <c r="V481" s="1406">
        <v>165</v>
      </c>
      <c r="W481" s="1406">
        <v>222</v>
      </c>
      <c r="X481" s="1406">
        <v>0</v>
      </c>
      <c r="Y481" s="1406">
        <v>0</v>
      </c>
      <c r="Z481" s="1406">
        <v>0</v>
      </c>
      <c r="AA481" s="1406">
        <v>0</v>
      </c>
      <c r="AB481" s="1406">
        <v>0</v>
      </c>
      <c r="AC481" s="1406">
        <v>0</v>
      </c>
      <c r="AD481" s="1406">
        <v>0</v>
      </c>
      <c r="AE481" s="1406">
        <v>0</v>
      </c>
      <c r="AF481" s="1406">
        <v>0</v>
      </c>
      <c r="AH481" s="1506"/>
    </row>
    <row r="482" spans="2:34" outlineLevel="1">
      <c r="B482" s="1382" t="s">
        <v>537</v>
      </c>
      <c r="C482" s="1426"/>
      <c r="D482" s="617" t="s">
        <v>1645</v>
      </c>
      <c r="E482" s="1370"/>
      <c r="F482" s="1370"/>
      <c r="G482" s="1370"/>
      <c r="H482" s="1370"/>
      <c r="I482" s="1370"/>
      <c r="J482" s="1370"/>
      <c r="K482" s="1370"/>
      <c r="L482" s="1370"/>
      <c r="M482" s="1370"/>
      <c r="N482" s="1370"/>
      <c r="O482" s="1370"/>
      <c r="P482" s="1370"/>
      <c r="Q482" s="1371"/>
      <c r="R482" s="346"/>
      <c r="T482" s="1406">
        <v>0</v>
      </c>
      <c r="U482" s="1406">
        <v>0</v>
      </c>
      <c r="V482" s="1406">
        <v>0</v>
      </c>
      <c r="W482" s="1406">
        <v>0</v>
      </c>
      <c r="X482" s="1406">
        <v>0</v>
      </c>
      <c r="Y482" s="1406">
        <v>0</v>
      </c>
      <c r="Z482" s="1406">
        <v>0</v>
      </c>
      <c r="AA482" s="1406">
        <v>0</v>
      </c>
      <c r="AB482" s="1406">
        <v>0</v>
      </c>
      <c r="AC482" s="1406">
        <v>0</v>
      </c>
      <c r="AD482" s="1406">
        <v>0</v>
      </c>
      <c r="AE482" s="1406">
        <v>0</v>
      </c>
      <c r="AF482" s="1406">
        <v>0</v>
      </c>
      <c r="AH482" s="1506"/>
    </row>
    <row r="483" spans="2:34" outlineLevel="1">
      <c r="B483" s="1382" t="s">
        <v>538</v>
      </c>
      <c r="C483" s="1426"/>
      <c r="D483" s="617" t="s">
        <v>1646</v>
      </c>
      <c r="E483" s="1370"/>
      <c r="F483" s="1370"/>
      <c r="G483" s="1370"/>
      <c r="H483" s="1370"/>
      <c r="I483" s="1370"/>
      <c r="J483" s="1370"/>
      <c r="K483" s="1370"/>
      <c r="L483" s="1370"/>
      <c r="M483" s="1370"/>
      <c r="N483" s="1370"/>
      <c r="O483" s="1370"/>
      <c r="P483" s="1370"/>
      <c r="Q483" s="1371"/>
      <c r="R483" s="346"/>
      <c r="T483" s="1406">
        <v>0</v>
      </c>
      <c r="U483" s="1406">
        <v>0</v>
      </c>
      <c r="V483" s="1406">
        <v>0</v>
      </c>
      <c r="W483" s="1406">
        <v>0</v>
      </c>
      <c r="X483" s="1406">
        <v>96</v>
      </c>
      <c r="Y483" s="1406">
        <v>35.900000000000006</v>
      </c>
      <c r="Z483" s="1406">
        <v>101.3</v>
      </c>
      <c r="AA483" s="1406">
        <v>65.400000000000006</v>
      </c>
      <c r="AB483" s="1406">
        <v>65.400000000000006</v>
      </c>
      <c r="AC483" s="1406">
        <v>65.400000000000006</v>
      </c>
      <c r="AD483" s="1406">
        <v>65.400000000000006</v>
      </c>
      <c r="AE483" s="1406">
        <v>65.400000000000006</v>
      </c>
      <c r="AF483" s="1406">
        <v>65.400000000000006</v>
      </c>
      <c r="AH483" s="1506"/>
    </row>
    <row r="484" spans="2:34" outlineLevel="1">
      <c r="B484" s="1382" t="s">
        <v>1107</v>
      </c>
      <c r="C484" s="1426"/>
      <c r="D484" s="617" t="s">
        <v>1647</v>
      </c>
      <c r="E484" s="1370"/>
      <c r="F484" s="1370"/>
      <c r="G484" s="1370"/>
      <c r="H484" s="1370"/>
      <c r="I484" s="1370"/>
      <c r="J484" s="1370"/>
      <c r="K484" s="1370"/>
      <c r="L484" s="1370"/>
      <c r="M484" s="1370"/>
      <c r="N484" s="1370"/>
      <c r="O484" s="1370"/>
      <c r="P484" s="1370"/>
      <c r="Q484" s="1371"/>
      <c r="R484" s="346"/>
      <c r="T484" s="1406">
        <v>0</v>
      </c>
      <c r="U484" s="1406">
        <v>0</v>
      </c>
      <c r="V484" s="1406">
        <v>0</v>
      </c>
      <c r="W484" s="1406">
        <v>0</v>
      </c>
      <c r="X484" s="1406">
        <v>0</v>
      </c>
      <c r="Y484" s="1406">
        <v>0</v>
      </c>
      <c r="Z484" s="1406">
        <v>0</v>
      </c>
      <c r="AA484" s="1406">
        <v>0</v>
      </c>
      <c r="AB484" s="1406">
        <v>0</v>
      </c>
      <c r="AC484" s="1406">
        <v>0</v>
      </c>
      <c r="AD484" s="1406">
        <v>0</v>
      </c>
      <c r="AE484" s="1406">
        <v>0</v>
      </c>
      <c r="AF484" s="1406">
        <v>0</v>
      </c>
      <c r="AH484" s="1506"/>
    </row>
    <row r="485" spans="2:34" outlineLevel="1">
      <c r="B485" s="1382" t="s">
        <v>1108</v>
      </c>
      <c r="C485" s="1426"/>
      <c r="D485" s="617" t="s">
        <v>1648</v>
      </c>
      <c r="E485" s="1370"/>
      <c r="F485" s="1370"/>
      <c r="G485" s="1370"/>
      <c r="H485" s="1370"/>
      <c r="I485" s="1370"/>
      <c r="J485" s="1370"/>
      <c r="K485" s="1370"/>
      <c r="L485" s="1370"/>
      <c r="M485" s="1370"/>
      <c r="N485" s="1370"/>
      <c r="O485" s="1370"/>
      <c r="P485" s="1370"/>
      <c r="Q485" s="1371"/>
      <c r="R485" s="346"/>
      <c r="T485" s="1406">
        <v>0</v>
      </c>
      <c r="U485" s="1406">
        <v>0</v>
      </c>
      <c r="V485" s="1406">
        <v>0</v>
      </c>
      <c r="W485" s="1406">
        <v>0</v>
      </c>
      <c r="X485" s="1406">
        <v>0</v>
      </c>
      <c r="Y485" s="1406">
        <v>0</v>
      </c>
      <c r="Z485" s="1406">
        <v>0.3</v>
      </c>
      <c r="AA485" s="1406">
        <v>0</v>
      </c>
      <c r="AB485" s="1406">
        <v>0</v>
      </c>
      <c r="AC485" s="1406">
        <v>0</v>
      </c>
      <c r="AD485" s="1406">
        <v>0</v>
      </c>
      <c r="AE485" s="1406">
        <v>0</v>
      </c>
      <c r="AF485" s="1406">
        <v>0</v>
      </c>
      <c r="AH485" s="1506"/>
    </row>
    <row r="486" spans="2:34" outlineLevel="1">
      <c r="B486" s="1382" t="s">
        <v>1109</v>
      </c>
      <c r="C486" s="1426"/>
      <c r="D486" s="617" t="s">
        <v>1649</v>
      </c>
      <c r="E486" s="1370"/>
      <c r="F486" s="1370"/>
      <c r="G486" s="1370"/>
      <c r="H486" s="1370"/>
      <c r="I486" s="1370"/>
      <c r="J486" s="1370"/>
      <c r="K486" s="1370"/>
      <c r="L486" s="1370"/>
      <c r="M486" s="1370"/>
      <c r="N486" s="1370"/>
      <c r="O486" s="1370"/>
      <c r="P486" s="1370"/>
      <c r="Q486" s="1371"/>
      <c r="R486" s="346"/>
      <c r="T486" s="1406">
        <v>0</v>
      </c>
      <c r="U486" s="1406">
        <v>0</v>
      </c>
      <c r="V486" s="1406">
        <v>0</v>
      </c>
      <c r="W486" s="1406">
        <v>0</v>
      </c>
      <c r="X486" s="1406">
        <v>0</v>
      </c>
      <c r="Y486" s="1406">
        <v>0</v>
      </c>
      <c r="Z486" s="1406">
        <v>0</v>
      </c>
      <c r="AA486" s="1406">
        <v>0</v>
      </c>
      <c r="AB486" s="1406">
        <v>0</v>
      </c>
      <c r="AC486" s="1406">
        <v>0</v>
      </c>
      <c r="AD486" s="1406">
        <v>0</v>
      </c>
      <c r="AE486" s="1406">
        <v>0</v>
      </c>
      <c r="AF486" s="1406">
        <v>0</v>
      </c>
      <c r="AH486" s="1506"/>
    </row>
    <row r="487" spans="2:34" outlineLevel="1">
      <c r="B487" s="1382" t="s">
        <v>1110</v>
      </c>
      <c r="C487" s="1426"/>
      <c r="D487" s="617" t="s">
        <v>1650</v>
      </c>
      <c r="E487" s="1370"/>
      <c r="F487" s="1370"/>
      <c r="G487" s="1370"/>
      <c r="H487" s="1370"/>
      <c r="I487" s="1370"/>
      <c r="J487" s="1370"/>
      <c r="K487" s="1370"/>
      <c r="L487" s="1370"/>
      <c r="M487" s="1370"/>
      <c r="N487" s="1370"/>
      <c r="O487" s="1370"/>
      <c r="P487" s="1370"/>
      <c r="Q487" s="1371"/>
      <c r="R487" s="346"/>
      <c r="T487" s="1406">
        <v>0</v>
      </c>
      <c r="U487" s="1406">
        <v>0</v>
      </c>
      <c r="V487" s="1406">
        <v>0</v>
      </c>
      <c r="W487" s="1406">
        <v>0</v>
      </c>
      <c r="X487" s="1406">
        <v>0</v>
      </c>
      <c r="Y487" s="1406">
        <v>0</v>
      </c>
      <c r="Z487" s="1406">
        <v>0</v>
      </c>
      <c r="AA487" s="1406">
        <v>0</v>
      </c>
      <c r="AB487" s="1406">
        <v>0</v>
      </c>
      <c r="AC487" s="1406">
        <v>0</v>
      </c>
      <c r="AD487" s="1406">
        <v>0</v>
      </c>
      <c r="AE487" s="1406">
        <v>0</v>
      </c>
      <c r="AF487" s="1406">
        <v>0</v>
      </c>
      <c r="AH487" s="1506"/>
    </row>
    <row r="488" spans="2:34" outlineLevel="1">
      <c r="B488" s="1382" t="s">
        <v>1111</v>
      </c>
      <c r="C488" s="1426"/>
      <c r="D488" s="617" t="s">
        <v>1651</v>
      </c>
      <c r="E488" s="1370"/>
      <c r="F488" s="1370"/>
      <c r="G488" s="1370"/>
      <c r="H488" s="1370"/>
      <c r="I488" s="1370"/>
      <c r="J488" s="1370"/>
      <c r="K488" s="1370"/>
      <c r="L488" s="1370"/>
      <c r="M488" s="1370"/>
      <c r="N488" s="1370"/>
      <c r="O488" s="1370"/>
      <c r="P488" s="1370"/>
      <c r="Q488" s="1371"/>
      <c r="R488" s="346"/>
      <c r="T488" s="1406">
        <v>0</v>
      </c>
      <c r="U488" s="1406">
        <v>0</v>
      </c>
      <c r="V488" s="1406">
        <v>0</v>
      </c>
      <c r="W488" s="1406">
        <v>0</v>
      </c>
      <c r="X488" s="1406">
        <v>0</v>
      </c>
      <c r="Y488" s="1406">
        <v>75.099999999999994</v>
      </c>
      <c r="Z488" s="1406">
        <v>0</v>
      </c>
      <c r="AA488" s="1406">
        <v>0</v>
      </c>
      <c r="AB488" s="1406">
        <v>0</v>
      </c>
      <c r="AC488" s="1406">
        <v>0</v>
      </c>
      <c r="AD488" s="1406">
        <v>0</v>
      </c>
      <c r="AE488" s="1406">
        <v>0</v>
      </c>
      <c r="AF488" s="1406">
        <v>0</v>
      </c>
      <c r="AH488" s="1506"/>
    </row>
    <row r="489" spans="2:34" outlineLevel="1">
      <c r="B489" s="1382" t="s">
        <v>1112</v>
      </c>
      <c r="C489" s="1426"/>
      <c r="D489" s="617" t="s">
        <v>1652</v>
      </c>
      <c r="E489" s="1370"/>
      <c r="F489" s="1370"/>
      <c r="G489" s="1370"/>
      <c r="H489" s="1370"/>
      <c r="I489" s="1370"/>
      <c r="J489" s="1370"/>
      <c r="K489" s="1370"/>
      <c r="L489" s="1370"/>
      <c r="M489" s="1370"/>
      <c r="N489" s="1370"/>
      <c r="O489" s="1370"/>
      <c r="P489" s="1370"/>
      <c r="Q489" s="1371"/>
      <c r="R489" s="346"/>
      <c r="T489" s="1406">
        <v>0</v>
      </c>
      <c r="U489" s="1406">
        <v>0</v>
      </c>
      <c r="V489" s="1406">
        <v>0</v>
      </c>
      <c r="W489" s="1406">
        <v>0</v>
      </c>
      <c r="X489" s="1406">
        <v>0</v>
      </c>
      <c r="Y489" s="1406">
        <v>5.6</v>
      </c>
      <c r="Z489" s="1406">
        <v>-0.7</v>
      </c>
      <c r="AA489" s="1406">
        <v>5.8</v>
      </c>
      <c r="AB489" s="1406">
        <v>5.8</v>
      </c>
      <c r="AC489" s="1406">
        <v>5.8</v>
      </c>
      <c r="AD489" s="1406">
        <v>5.8</v>
      </c>
      <c r="AE489" s="1406">
        <v>5.8</v>
      </c>
      <c r="AF489" s="1406">
        <v>5.8</v>
      </c>
      <c r="AH489" s="1506"/>
    </row>
    <row r="490" spans="2:34" outlineLevel="1">
      <c r="B490" s="1382" t="s">
        <v>1113</v>
      </c>
      <c r="C490" s="1426"/>
      <c r="D490" s="617" t="s">
        <v>1653</v>
      </c>
      <c r="E490" s="1370"/>
      <c r="F490" s="1370"/>
      <c r="G490" s="1370"/>
      <c r="H490" s="1370"/>
      <c r="I490" s="1370"/>
      <c r="J490" s="1370"/>
      <c r="K490" s="1370"/>
      <c r="L490" s="1370"/>
      <c r="M490" s="1370"/>
      <c r="N490" s="1370"/>
      <c r="O490" s="1370"/>
      <c r="P490" s="1370"/>
      <c r="Q490" s="1371"/>
      <c r="R490" s="346"/>
      <c r="T490" s="1406">
        <v>0</v>
      </c>
      <c r="U490" s="1406">
        <v>0</v>
      </c>
      <c r="V490" s="1406">
        <v>0</v>
      </c>
      <c r="W490" s="1406">
        <v>0</v>
      </c>
      <c r="X490" s="1406">
        <v>0</v>
      </c>
      <c r="Y490" s="1406">
        <v>0</v>
      </c>
      <c r="Z490" s="1406">
        <v>0</v>
      </c>
      <c r="AA490" s="1406">
        <v>0</v>
      </c>
      <c r="AB490" s="1406">
        <v>0</v>
      </c>
      <c r="AC490" s="1406">
        <v>0</v>
      </c>
      <c r="AD490" s="1406">
        <v>0</v>
      </c>
      <c r="AE490" s="1406">
        <v>0</v>
      </c>
      <c r="AF490" s="1406">
        <v>0</v>
      </c>
      <c r="AH490" s="1506"/>
    </row>
    <row r="491" spans="2:34" outlineLevel="1">
      <c r="B491" s="1382" t="s">
        <v>1114</v>
      </c>
      <c r="C491" s="1426"/>
      <c r="D491" s="617" t="s">
        <v>1154</v>
      </c>
      <c r="E491" s="1370"/>
      <c r="F491" s="1370"/>
      <c r="G491" s="1370"/>
      <c r="H491" s="1370"/>
      <c r="I491" s="1370"/>
      <c r="J491" s="1370"/>
      <c r="K491" s="1370"/>
      <c r="L491" s="1370"/>
      <c r="M491" s="1370"/>
      <c r="N491" s="1370"/>
      <c r="O491" s="1370"/>
      <c r="P491" s="1370"/>
      <c r="Q491" s="1371"/>
      <c r="R491" s="346"/>
      <c r="T491" s="1406">
        <v>0</v>
      </c>
      <c r="U491" s="1406">
        <v>0</v>
      </c>
      <c r="V491" s="1406">
        <v>0</v>
      </c>
      <c r="W491" s="1406">
        <v>0</v>
      </c>
      <c r="X491" s="1406">
        <v>0</v>
      </c>
      <c r="Y491" s="1406">
        <v>0</v>
      </c>
      <c r="Z491" s="1406">
        <v>0</v>
      </c>
      <c r="AA491" s="1406">
        <v>0</v>
      </c>
      <c r="AB491" s="1406">
        <v>0</v>
      </c>
      <c r="AC491" s="1406">
        <v>0</v>
      </c>
      <c r="AD491" s="1406">
        <v>0</v>
      </c>
      <c r="AE491" s="1406">
        <v>0</v>
      </c>
      <c r="AF491" s="1406">
        <v>0</v>
      </c>
      <c r="AH491" s="1506"/>
    </row>
    <row r="492" spans="2:34" outlineLevel="1">
      <c r="B492" s="1382" t="s">
        <v>1119</v>
      </c>
      <c r="C492" s="1426"/>
      <c r="D492" s="617" t="s">
        <v>1155</v>
      </c>
      <c r="E492" s="617"/>
      <c r="F492" s="617"/>
      <c r="G492" s="617"/>
      <c r="H492" s="617"/>
      <c r="I492" s="617"/>
      <c r="J492" s="617"/>
      <c r="K492" s="617"/>
      <c r="L492" s="617"/>
      <c r="M492" s="617"/>
      <c r="N492" s="617"/>
      <c r="O492" s="617"/>
      <c r="P492" s="617"/>
      <c r="Q492" s="1429"/>
      <c r="R492" s="346"/>
      <c r="T492" s="1406">
        <v>0</v>
      </c>
      <c r="U492" s="1406">
        <v>0</v>
      </c>
      <c r="V492" s="1406">
        <v>0</v>
      </c>
      <c r="W492" s="1406">
        <v>0</v>
      </c>
      <c r="X492" s="1406">
        <v>0</v>
      </c>
      <c r="Y492" s="1406">
        <v>0</v>
      </c>
      <c r="Z492" s="1406">
        <v>0</v>
      </c>
      <c r="AA492" s="1406">
        <v>0</v>
      </c>
      <c r="AB492" s="1406">
        <v>0</v>
      </c>
      <c r="AC492" s="1406">
        <v>0</v>
      </c>
      <c r="AD492" s="1406">
        <v>0</v>
      </c>
      <c r="AE492" s="1406">
        <v>0</v>
      </c>
      <c r="AF492" s="1406">
        <v>0</v>
      </c>
      <c r="AH492" s="1506"/>
    </row>
    <row r="493" spans="2:34" outlineLevel="1">
      <c r="B493" s="632" t="s">
        <v>539</v>
      </c>
      <c r="C493" s="1606" t="s">
        <v>403</v>
      </c>
      <c r="D493" s="1607"/>
      <c r="E493" s="1607"/>
      <c r="F493" s="1607"/>
      <c r="G493" s="1607"/>
      <c r="H493" s="1607"/>
      <c r="I493" s="1607"/>
      <c r="J493" s="1607"/>
      <c r="K493" s="1607"/>
      <c r="L493" s="1607"/>
      <c r="M493" s="1607"/>
      <c r="N493" s="1607"/>
      <c r="O493" s="1607"/>
      <c r="P493" s="1607"/>
      <c r="Q493" s="1608"/>
      <c r="R493" s="346"/>
      <c r="T493" s="1406">
        <v>0</v>
      </c>
      <c r="U493" s="1406">
        <v>0</v>
      </c>
      <c r="V493" s="1406">
        <v>0</v>
      </c>
      <c r="W493" s="1406">
        <v>0</v>
      </c>
      <c r="X493" s="1406">
        <v>0</v>
      </c>
      <c r="Y493" s="1406">
        <v>0</v>
      </c>
      <c r="Z493" s="1406">
        <v>0</v>
      </c>
      <c r="AA493" s="1406">
        <v>0</v>
      </c>
      <c r="AB493" s="1406">
        <v>0</v>
      </c>
      <c r="AC493" s="1406">
        <v>0</v>
      </c>
      <c r="AD493" s="1406">
        <v>0</v>
      </c>
      <c r="AE493" s="1406">
        <v>0</v>
      </c>
      <c r="AF493" s="1406">
        <v>0</v>
      </c>
      <c r="AH493" s="1506"/>
    </row>
    <row r="494" spans="2:34" s="346" customFormat="1">
      <c r="B494" s="391"/>
      <c r="C494" s="391"/>
      <c r="F494" s="391"/>
      <c r="G494" s="391"/>
      <c r="H494" s="391"/>
      <c r="I494" s="391"/>
      <c r="S494" s="392" t="s">
        <v>540</v>
      </c>
      <c r="T494" s="1414">
        <f t="shared" ref="T494:AF494" si="12">SUM(T480:T493)</f>
        <v>184</v>
      </c>
      <c r="U494" s="1414">
        <f t="shared" si="12"/>
        <v>282</v>
      </c>
      <c r="V494" s="1414">
        <f t="shared" si="12"/>
        <v>253</v>
      </c>
      <c r="W494" s="1414">
        <f t="shared" si="12"/>
        <v>213</v>
      </c>
      <c r="X494" s="1414">
        <f t="shared" si="12"/>
        <v>96</v>
      </c>
      <c r="Y494" s="1414">
        <f t="shared" si="12"/>
        <v>116.6</v>
      </c>
      <c r="Z494" s="1414">
        <f t="shared" si="12"/>
        <v>100.89999999999999</v>
      </c>
      <c r="AA494" s="1414">
        <f t="shared" si="12"/>
        <v>71.2</v>
      </c>
      <c r="AB494" s="1414">
        <f t="shared" si="12"/>
        <v>71.2</v>
      </c>
      <c r="AC494" s="1414">
        <f t="shared" si="12"/>
        <v>71.2</v>
      </c>
      <c r="AD494" s="1414">
        <f t="shared" si="12"/>
        <v>71.2</v>
      </c>
      <c r="AE494" s="1414">
        <f t="shared" si="12"/>
        <v>71.2</v>
      </c>
      <c r="AF494" s="1414">
        <f t="shared" si="12"/>
        <v>71.2</v>
      </c>
      <c r="AH494" s="1506"/>
    </row>
    <row r="495" spans="2:34" outlineLevel="1">
      <c r="B495" s="631" t="s">
        <v>289</v>
      </c>
      <c r="C495" s="1609" t="s">
        <v>485</v>
      </c>
      <c r="D495" s="1610"/>
      <c r="E495" s="1610"/>
      <c r="F495" s="1610"/>
      <c r="G495" s="1610"/>
      <c r="H495" s="1610"/>
      <c r="I495" s="1610"/>
      <c r="J495" s="1610"/>
      <c r="K495" s="1610"/>
      <c r="L495" s="1610"/>
      <c r="M495" s="1610"/>
      <c r="N495" s="1610"/>
      <c r="O495" s="1610"/>
      <c r="P495" s="1610"/>
      <c r="Q495" s="1611"/>
      <c r="R495" s="346"/>
      <c r="X495" s="344"/>
      <c r="Y495" s="344"/>
      <c r="Z495" s="344"/>
      <c r="AA495" s="344"/>
      <c r="AB495" s="586"/>
      <c r="AC495" s="344"/>
      <c r="AD495" s="344"/>
      <c r="AE495" s="344"/>
      <c r="AF495" s="344"/>
    </row>
    <row r="496" spans="2:34" outlineLevel="1">
      <c r="B496" s="630" t="s">
        <v>535</v>
      </c>
      <c r="C496" s="1603"/>
      <c r="D496" s="1604"/>
      <c r="E496" s="1604"/>
      <c r="F496" s="1604"/>
      <c r="G496" s="1604"/>
      <c r="H496" s="1604"/>
      <c r="I496" s="1604"/>
      <c r="J496" s="1604"/>
      <c r="K496" s="1604"/>
      <c r="L496" s="1604"/>
      <c r="M496" s="1604"/>
      <c r="N496" s="1604"/>
      <c r="O496" s="1604"/>
      <c r="P496" s="1604"/>
      <c r="Q496" s="1605"/>
      <c r="R496" s="346"/>
      <c r="X496" s="344"/>
      <c r="Y496" s="344"/>
      <c r="Z496" s="344"/>
      <c r="AA496" s="344"/>
      <c r="AB496" s="586"/>
      <c r="AC496" s="344"/>
      <c r="AD496" s="344"/>
      <c r="AE496" s="344"/>
      <c r="AF496" s="344"/>
    </row>
    <row r="497" spans="2:34" outlineLevel="1">
      <c r="B497" s="630" t="s">
        <v>536</v>
      </c>
      <c r="C497" s="1603"/>
      <c r="D497" s="1604"/>
      <c r="E497" s="1604"/>
      <c r="F497" s="1604"/>
      <c r="G497" s="1604"/>
      <c r="H497" s="1604"/>
      <c r="I497" s="1604"/>
      <c r="J497" s="1604"/>
      <c r="K497" s="1604"/>
      <c r="L497" s="1604"/>
      <c r="M497" s="1604"/>
      <c r="N497" s="1604"/>
      <c r="O497" s="1604"/>
      <c r="P497" s="1604"/>
      <c r="Q497" s="1605"/>
      <c r="R497" s="346"/>
      <c r="X497" s="344"/>
      <c r="Y497" s="344"/>
      <c r="Z497" s="344"/>
      <c r="AA497" s="344"/>
      <c r="AB497" s="586"/>
      <c r="AC497" s="344"/>
      <c r="AD497" s="344"/>
      <c r="AE497" s="344"/>
      <c r="AF497" s="344"/>
    </row>
    <row r="498" spans="2:34" outlineLevel="1">
      <c r="B498" s="630" t="s">
        <v>537</v>
      </c>
      <c r="C498" s="1603"/>
      <c r="D498" s="1604"/>
      <c r="E498" s="1604"/>
      <c r="F498" s="1604"/>
      <c r="G498" s="1604"/>
      <c r="H498" s="1604"/>
      <c r="I498" s="1604"/>
      <c r="J498" s="1604"/>
      <c r="K498" s="1604"/>
      <c r="L498" s="1604"/>
      <c r="M498" s="1604"/>
      <c r="N498" s="1604"/>
      <c r="O498" s="1604"/>
      <c r="P498" s="1604"/>
      <c r="Q498" s="1605"/>
      <c r="R498" s="346"/>
      <c r="X498" s="344"/>
      <c r="Y498" s="344"/>
      <c r="Z498" s="344"/>
      <c r="AA498" s="344"/>
      <c r="AB498" s="586"/>
      <c r="AC498" s="344"/>
      <c r="AD498" s="344"/>
      <c r="AE498" s="344"/>
      <c r="AF498" s="344"/>
    </row>
    <row r="499" spans="2:34" outlineLevel="1">
      <c r="B499" s="630" t="s">
        <v>538</v>
      </c>
      <c r="C499" s="1603"/>
      <c r="D499" s="1604"/>
      <c r="E499" s="1604"/>
      <c r="F499" s="1604"/>
      <c r="G499" s="1604"/>
      <c r="H499" s="1604"/>
      <c r="I499" s="1604"/>
      <c r="J499" s="1604"/>
      <c r="K499" s="1604"/>
      <c r="L499" s="1604"/>
      <c r="M499" s="1604"/>
      <c r="N499" s="1604"/>
      <c r="O499" s="1604"/>
      <c r="P499" s="1604"/>
      <c r="Q499" s="1605"/>
      <c r="R499" s="346"/>
      <c r="X499" s="344"/>
      <c r="Y499" s="344"/>
      <c r="Z499" s="344"/>
      <c r="AA499" s="344"/>
      <c r="AB499" s="586"/>
      <c r="AC499" s="344"/>
      <c r="AD499" s="344"/>
      <c r="AE499" s="344"/>
      <c r="AF499" s="344"/>
    </row>
    <row r="500" spans="2:34" outlineLevel="1">
      <c r="B500" s="632" t="s">
        <v>539</v>
      </c>
      <c r="C500" s="1606" t="s">
        <v>403</v>
      </c>
      <c r="D500" s="1607"/>
      <c r="E500" s="1607"/>
      <c r="F500" s="1607"/>
      <c r="G500" s="1607"/>
      <c r="H500" s="1607"/>
      <c r="I500" s="1607"/>
      <c r="J500" s="1607"/>
      <c r="K500" s="1607"/>
      <c r="L500" s="1607"/>
      <c r="M500" s="1607"/>
      <c r="N500" s="1607"/>
      <c r="O500" s="1607"/>
      <c r="P500" s="1607"/>
      <c r="Q500" s="1608"/>
      <c r="R500" s="346"/>
      <c r="X500" s="344"/>
      <c r="Y500" s="344"/>
      <c r="Z500" s="344"/>
      <c r="AA500" s="344"/>
      <c r="AB500" s="586"/>
      <c r="AC500" s="344"/>
      <c r="AD500" s="344"/>
      <c r="AE500" s="344"/>
      <c r="AF500" s="344"/>
    </row>
    <row r="501" spans="2:34">
      <c r="AB501" s="574"/>
    </row>
    <row r="502" spans="2:34" s="346" customFormat="1">
      <c r="B502" s="391"/>
      <c r="C502" s="391"/>
      <c r="S502" s="344"/>
      <c r="AB502" s="586"/>
      <c r="AH502" s="377"/>
    </row>
    <row r="503" spans="2:34">
      <c r="B503" s="612" t="s">
        <v>541</v>
      </c>
      <c r="C503" s="612"/>
      <c r="D503" s="393" t="s">
        <v>542</v>
      </c>
      <c r="E503" s="352"/>
      <c r="R503" s="346"/>
      <c r="X503" s="344"/>
      <c r="Y503" s="344"/>
      <c r="Z503" s="344"/>
      <c r="AA503" s="344"/>
      <c r="AB503" s="586"/>
      <c r="AC503" s="344"/>
      <c r="AD503" s="344"/>
      <c r="AE503" s="344"/>
      <c r="AF503" s="344"/>
    </row>
    <row r="504" spans="2:34" ht="25.2" outlineLevel="1">
      <c r="B504" s="631" t="s">
        <v>289</v>
      </c>
      <c r="C504" s="1428" t="s">
        <v>758</v>
      </c>
      <c r="D504" s="1633" t="s">
        <v>336</v>
      </c>
      <c r="E504" s="1622"/>
      <c r="F504" s="1622"/>
      <c r="G504" s="1622"/>
      <c r="H504" s="1622"/>
      <c r="I504" s="1622"/>
      <c r="J504" s="1622"/>
      <c r="K504" s="1622"/>
      <c r="L504" s="1622"/>
      <c r="M504" s="1622"/>
      <c r="N504" s="1622"/>
      <c r="O504" s="1622"/>
      <c r="P504" s="1622"/>
      <c r="Q504" s="1623"/>
      <c r="R504" s="346"/>
      <c r="T504" s="442" t="s">
        <v>290</v>
      </c>
      <c r="U504" s="443" t="s">
        <v>290</v>
      </c>
      <c r="V504" s="443" t="s">
        <v>290</v>
      </c>
      <c r="W504" s="443" t="s">
        <v>290</v>
      </c>
      <c r="X504" s="443" t="s">
        <v>290</v>
      </c>
      <c r="Y504" s="443" t="s">
        <v>290</v>
      </c>
      <c r="Z504" s="443" t="s">
        <v>290</v>
      </c>
      <c r="AA504" s="568" t="s">
        <v>290</v>
      </c>
      <c r="AB504" s="591" t="s">
        <v>290</v>
      </c>
      <c r="AC504" s="443" t="s">
        <v>290</v>
      </c>
      <c r="AD504" s="443" t="s">
        <v>290</v>
      </c>
      <c r="AE504" s="443" t="s">
        <v>290</v>
      </c>
      <c r="AF504" s="444" t="s">
        <v>290</v>
      </c>
    </row>
    <row r="505" spans="2:34" outlineLevel="1">
      <c r="B505" s="630" t="s">
        <v>543</v>
      </c>
      <c r="C505" s="1426"/>
      <c r="D505" s="1627"/>
      <c r="E505" s="1627"/>
      <c r="F505" s="1627"/>
      <c r="G505" s="1627"/>
      <c r="H505" s="1627"/>
      <c r="I505" s="1627"/>
      <c r="J505" s="1627"/>
      <c r="K505" s="1627"/>
      <c r="L505" s="1627"/>
      <c r="M505" s="1627"/>
      <c r="N505" s="1627"/>
      <c r="O505" s="1627"/>
      <c r="P505" s="1627"/>
      <c r="Q505" s="1628"/>
      <c r="R505" s="346"/>
      <c r="T505" s="1406">
        <v>0</v>
      </c>
      <c r="U505" s="1406">
        <v>0</v>
      </c>
      <c r="V505" s="1406">
        <v>0</v>
      </c>
      <c r="W505" s="1406">
        <v>0</v>
      </c>
      <c r="X505" s="1406">
        <v>0</v>
      </c>
      <c r="Y505" s="1406">
        <v>0</v>
      </c>
      <c r="Z505" s="1406">
        <v>0</v>
      </c>
      <c r="AA505" s="1406">
        <v>0</v>
      </c>
      <c r="AB505" s="1406">
        <v>0</v>
      </c>
      <c r="AC505" s="1406">
        <v>0</v>
      </c>
      <c r="AD505" s="1406">
        <v>0</v>
      </c>
      <c r="AE505" s="1406">
        <v>0</v>
      </c>
      <c r="AF505" s="1406">
        <v>0</v>
      </c>
      <c r="AH505" s="1506"/>
    </row>
    <row r="506" spans="2:34" outlineLevel="1">
      <c r="B506" s="630" t="s">
        <v>544</v>
      </c>
      <c r="C506" s="1426"/>
      <c r="D506" s="1627"/>
      <c r="E506" s="1627"/>
      <c r="F506" s="1627"/>
      <c r="G506" s="1627"/>
      <c r="H506" s="1627"/>
      <c r="I506" s="1627"/>
      <c r="J506" s="1627"/>
      <c r="K506" s="1627"/>
      <c r="L506" s="1627"/>
      <c r="M506" s="1627"/>
      <c r="N506" s="1627"/>
      <c r="O506" s="1627"/>
      <c r="P506" s="1627"/>
      <c r="Q506" s="1628"/>
      <c r="R506" s="346"/>
      <c r="T506" s="1406">
        <v>0</v>
      </c>
      <c r="U506" s="1406">
        <v>0</v>
      </c>
      <c r="V506" s="1406">
        <v>0</v>
      </c>
      <c r="W506" s="1406">
        <v>0</v>
      </c>
      <c r="X506" s="1406">
        <v>0</v>
      </c>
      <c r="Y506" s="1406">
        <v>0</v>
      </c>
      <c r="Z506" s="1406">
        <v>0</v>
      </c>
      <c r="AA506" s="1406">
        <v>0</v>
      </c>
      <c r="AB506" s="1406">
        <v>0</v>
      </c>
      <c r="AC506" s="1406">
        <v>0</v>
      </c>
      <c r="AD506" s="1406">
        <v>0</v>
      </c>
      <c r="AE506" s="1406">
        <v>0</v>
      </c>
      <c r="AF506" s="1406">
        <v>0</v>
      </c>
      <c r="AH506" s="1506"/>
    </row>
    <row r="507" spans="2:34" outlineLevel="1">
      <c r="B507" s="630" t="s">
        <v>545</v>
      </c>
      <c r="C507" s="1426"/>
      <c r="D507" s="1627"/>
      <c r="E507" s="1627"/>
      <c r="F507" s="1627"/>
      <c r="G507" s="1627"/>
      <c r="H507" s="1627"/>
      <c r="I507" s="1627"/>
      <c r="J507" s="1627"/>
      <c r="K507" s="1627"/>
      <c r="L507" s="1627"/>
      <c r="M507" s="1627"/>
      <c r="N507" s="1627"/>
      <c r="O507" s="1627"/>
      <c r="P507" s="1627"/>
      <c r="Q507" s="1628"/>
      <c r="R507" s="346"/>
      <c r="T507" s="1406">
        <v>0</v>
      </c>
      <c r="U507" s="1406">
        <v>0</v>
      </c>
      <c r="V507" s="1406">
        <v>0</v>
      </c>
      <c r="W507" s="1406">
        <v>0</v>
      </c>
      <c r="X507" s="1406">
        <v>0</v>
      </c>
      <c r="Y507" s="1406">
        <v>0</v>
      </c>
      <c r="Z507" s="1406">
        <v>0</v>
      </c>
      <c r="AA507" s="1406">
        <v>0</v>
      </c>
      <c r="AB507" s="1406">
        <v>0</v>
      </c>
      <c r="AC507" s="1406">
        <v>0</v>
      </c>
      <c r="AD507" s="1406">
        <v>0</v>
      </c>
      <c r="AE507" s="1406">
        <v>0</v>
      </c>
      <c r="AF507" s="1406">
        <v>0</v>
      </c>
      <c r="AH507" s="1506"/>
    </row>
    <row r="508" spans="2:34" outlineLevel="1">
      <c r="B508" s="630" t="s">
        <v>546</v>
      </c>
      <c r="C508" s="1426"/>
      <c r="D508" s="1627"/>
      <c r="E508" s="1627"/>
      <c r="F508" s="1627"/>
      <c r="G508" s="1627"/>
      <c r="H508" s="1627"/>
      <c r="I508" s="1627"/>
      <c r="J508" s="1627"/>
      <c r="K508" s="1627"/>
      <c r="L508" s="1627"/>
      <c r="M508" s="1627"/>
      <c r="N508" s="1627"/>
      <c r="O508" s="1627"/>
      <c r="P508" s="1627"/>
      <c r="Q508" s="1628"/>
      <c r="R508" s="346"/>
      <c r="T508" s="1406">
        <v>0</v>
      </c>
      <c r="U508" s="1406">
        <v>0</v>
      </c>
      <c r="V508" s="1406">
        <v>0</v>
      </c>
      <c r="W508" s="1406">
        <v>0</v>
      </c>
      <c r="X508" s="1406">
        <v>0</v>
      </c>
      <c r="Y508" s="1406">
        <v>0</v>
      </c>
      <c r="Z508" s="1406">
        <v>0</v>
      </c>
      <c r="AA508" s="1406">
        <v>0</v>
      </c>
      <c r="AB508" s="1406">
        <v>0</v>
      </c>
      <c r="AC508" s="1406">
        <v>0</v>
      </c>
      <c r="AD508" s="1406">
        <v>0</v>
      </c>
      <c r="AE508" s="1406">
        <v>0</v>
      </c>
      <c r="AF508" s="1406">
        <v>0</v>
      </c>
      <c r="AH508" s="1506"/>
    </row>
    <row r="509" spans="2:34" outlineLevel="1">
      <c r="B509" s="632" t="s">
        <v>547</v>
      </c>
      <c r="C509" s="1606" t="s">
        <v>403</v>
      </c>
      <c r="D509" s="1607"/>
      <c r="E509" s="1607"/>
      <c r="F509" s="1607"/>
      <c r="G509" s="1607"/>
      <c r="H509" s="1607"/>
      <c r="I509" s="1607"/>
      <c r="J509" s="1607"/>
      <c r="K509" s="1607"/>
      <c r="L509" s="1607"/>
      <c r="M509" s="1607"/>
      <c r="N509" s="1607"/>
      <c r="O509" s="1607"/>
      <c r="P509" s="1607"/>
      <c r="Q509" s="1608"/>
      <c r="R509" s="346"/>
      <c r="T509" s="1406">
        <v>0</v>
      </c>
      <c r="U509" s="1406">
        <v>0</v>
      </c>
      <c r="V509" s="1406">
        <v>0</v>
      </c>
      <c r="W509" s="1406">
        <v>0</v>
      </c>
      <c r="X509" s="1406">
        <v>0</v>
      </c>
      <c r="Y509" s="1406">
        <v>0</v>
      </c>
      <c r="Z509" s="1406">
        <v>0</v>
      </c>
      <c r="AA509" s="1406">
        <v>0</v>
      </c>
      <c r="AB509" s="1406">
        <v>0</v>
      </c>
      <c r="AC509" s="1406">
        <v>0</v>
      </c>
      <c r="AD509" s="1406">
        <v>0</v>
      </c>
      <c r="AE509" s="1406">
        <v>0</v>
      </c>
      <c r="AF509" s="1406">
        <v>0</v>
      </c>
      <c r="AH509" s="1506"/>
    </row>
    <row r="510" spans="2:34" s="346" customFormat="1">
      <c r="B510" s="391"/>
      <c r="C510" s="1609"/>
      <c r="D510" s="1610"/>
      <c r="E510" s="1610"/>
      <c r="F510" s="1610"/>
      <c r="G510" s="1610"/>
      <c r="H510" s="1610"/>
      <c r="I510" s="1610"/>
      <c r="J510" s="1610"/>
      <c r="K510" s="1610"/>
      <c r="L510" s="1610"/>
      <c r="M510" s="1610"/>
      <c r="N510" s="1610"/>
      <c r="O510" s="1610"/>
      <c r="P510" s="1610"/>
      <c r="Q510" s="1611"/>
      <c r="R510" s="346" t="s">
        <v>531</v>
      </c>
      <c r="S510" s="392" t="s">
        <v>548</v>
      </c>
      <c r="T510" s="1414">
        <f t="shared" ref="T510:AF510" si="13">SUM(T505:T509)</f>
        <v>0</v>
      </c>
      <c r="U510" s="1414">
        <f t="shared" si="13"/>
        <v>0</v>
      </c>
      <c r="V510" s="1414">
        <f t="shared" si="13"/>
        <v>0</v>
      </c>
      <c r="W510" s="1414">
        <f t="shared" si="13"/>
        <v>0</v>
      </c>
      <c r="X510" s="1414">
        <f t="shared" si="13"/>
        <v>0</v>
      </c>
      <c r="Y510" s="1414">
        <f t="shared" si="13"/>
        <v>0</v>
      </c>
      <c r="Z510" s="1414">
        <f t="shared" si="13"/>
        <v>0</v>
      </c>
      <c r="AA510" s="1414">
        <f t="shared" si="13"/>
        <v>0</v>
      </c>
      <c r="AB510" s="1414">
        <f t="shared" si="13"/>
        <v>0</v>
      </c>
      <c r="AC510" s="1414">
        <f t="shared" si="13"/>
        <v>0</v>
      </c>
      <c r="AD510" s="1414">
        <f t="shared" si="13"/>
        <v>0</v>
      </c>
      <c r="AE510" s="1414">
        <f t="shared" si="13"/>
        <v>0</v>
      </c>
      <c r="AF510" s="1414">
        <f t="shared" si="13"/>
        <v>0</v>
      </c>
      <c r="AH510" s="1506"/>
    </row>
    <row r="511" spans="2:34" outlineLevel="1">
      <c r="B511" s="631" t="s">
        <v>289</v>
      </c>
      <c r="C511" s="1609" t="s">
        <v>485</v>
      </c>
      <c r="D511" s="1610"/>
      <c r="E511" s="1610"/>
      <c r="F511" s="1610"/>
      <c r="G511" s="1610"/>
      <c r="H511" s="1610"/>
      <c r="I511" s="1610"/>
      <c r="J511" s="1610"/>
      <c r="K511" s="1610"/>
      <c r="L511" s="1610"/>
      <c r="M511" s="1610"/>
      <c r="N511" s="1610"/>
      <c r="O511" s="1610"/>
      <c r="P511" s="1610"/>
      <c r="Q511" s="1611"/>
      <c r="R511" s="346"/>
      <c r="X511" s="344"/>
      <c r="Y511" s="344"/>
      <c r="Z511" s="344"/>
      <c r="AA511" s="344"/>
      <c r="AB511" s="586"/>
      <c r="AC511" s="344"/>
      <c r="AD511" s="344"/>
      <c r="AE511" s="344"/>
      <c r="AF511" s="344"/>
    </row>
    <row r="512" spans="2:34" outlineLevel="1">
      <c r="B512" s="630" t="s">
        <v>543</v>
      </c>
      <c r="C512" s="1603"/>
      <c r="D512" s="1604"/>
      <c r="E512" s="1604"/>
      <c r="F512" s="1604"/>
      <c r="G512" s="1604"/>
      <c r="H512" s="1604"/>
      <c r="I512" s="1604"/>
      <c r="J512" s="1604"/>
      <c r="K512" s="1604"/>
      <c r="L512" s="1604"/>
      <c r="M512" s="1604"/>
      <c r="N512" s="1604"/>
      <c r="O512" s="1604"/>
      <c r="P512" s="1604"/>
      <c r="Q512" s="1605"/>
      <c r="R512" s="346"/>
      <c r="X512" s="344"/>
      <c r="Y512" s="344"/>
      <c r="Z512" s="344"/>
      <c r="AA512" s="344"/>
      <c r="AB512" s="586"/>
      <c r="AC512" s="344"/>
      <c r="AD512" s="344"/>
      <c r="AE512" s="344"/>
      <c r="AF512" s="344"/>
    </row>
    <row r="513" spans="2:34" outlineLevel="1">
      <c r="B513" s="630" t="s">
        <v>544</v>
      </c>
      <c r="C513" s="1603"/>
      <c r="D513" s="1604"/>
      <c r="E513" s="1604"/>
      <c r="F513" s="1604"/>
      <c r="G513" s="1604"/>
      <c r="H513" s="1604"/>
      <c r="I513" s="1604"/>
      <c r="J513" s="1604"/>
      <c r="K513" s="1604"/>
      <c r="L513" s="1604"/>
      <c r="M513" s="1604"/>
      <c r="N513" s="1604"/>
      <c r="O513" s="1604"/>
      <c r="P513" s="1604"/>
      <c r="Q513" s="1605"/>
      <c r="R513" s="346"/>
      <c r="X513" s="344"/>
      <c r="Y513" s="344"/>
      <c r="Z513" s="344"/>
      <c r="AA513" s="344"/>
      <c r="AB513" s="586"/>
      <c r="AC513" s="344"/>
      <c r="AD513" s="344"/>
      <c r="AE513" s="344"/>
      <c r="AF513" s="344"/>
    </row>
    <row r="514" spans="2:34" outlineLevel="1">
      <c r="B514" s="630" t="s">
        <v>545</v>
      </c>
      <c r="C514" s="1603"/>
      <c r="D514" s="1604"/>
      <c r="E514" s="1604"/>
      <c r="F514" s="1604"/>
      <c r="G514" s="1604"/>
      <c r="H514" s="1604"/>
      <c r="I514" s="1604"/>
      <c r="J514" s="1604"/>
      <c r="K514" s="1604"/>
      <c r="L514" s="1604"/>
      <c r="M514" s="1604"/>
      <c r="N514" s="1604"/>
      <c r="O514" s="1604"/>
      <c r="P514" s="1604"/>
      <c r="Q514" s="1605"/>
      <c r="R514" s="346"/>
      <c r="X514" s="344"/>
      <c r="Y514" s="344"/>
      <c r="Z514" s="344"/>
      <c r="AA514" s="344"/>
      <c r="AB514" s="586"/>
      <c r="AC514" s="344"/>
      <c r="AD514" s="344"/>
      <c r="AE514" s="344"/>
      <c r="AF514" s="344"/>
    </row>
    <row r="515" spans="2:34" outlineLevel="1">
      <c r="B515" s="630" t="s">
        <v>546</v>
      </c>
      <c r="C515" s="1603"/>
      <c r="D515" s="1604"/>
      <c r="E515" s="1604"/>
      <c r="F515" s="1604"/>
      <c r="G515" s="1604"/>
      <c r="H515" s="1604"/>
      <c r="I515" s="1604"/>
      <c r="J515" s="1604"/>
      <c r="K515" s="1604"/>
      <c r="L515" s="1604"/>
      <c r="M515" s="1604"/>
      <c r="N515" s="1604"/>
      <c r="O515" s="1604"/>
      <c r="P515" s="1604"/>
      <c r="Q515" s="1605"/>
      <c r="R515" s="346"/>
      <c r="X515" s="344"/>
      <c r="Y515" s="344"/>
      <c r="Z515" s="344"/>
      <c r="AA515" s="344"/>
      <c r="AB515" s="586"/>
      <c r="AC515" s="344"/>
      <c r="AD515" s="344"/>
      <c r="AE515" s="344"/>
      <c r="AF515" s="344"/>
    </row>
    <row r="516" spans="2:34" outlineLevel="1">
      <c r="B516" s="632" t="s">
        <v>547</v>
      </c>
      <c r="C516" s="1606" t="s">
        <v>403</v>
      </c>
      <c r="D516" s="1607"/>
      <c r="E516" s="1607"/>
      <c r="F516" s="1607"/>
      <c r="G516" s="1607"/>
      <c r="H516" s="1607"/>
      <c r="I516" s="1607"/>
      <c r="J516" s="1607"/>
      <c r="K516" s="1607"/>
      <c r="L516" s="1607"/>
      <c r="M516" s="1607"/>
      <c r="N516" s="1607"/>
      <c r="O516" s="1607"/>
      <c r="P516" s="1607"/>
      <c r="Q516" s="1608"/>
      <c r="R516" s="346"/>
      <c r="X516" s="344"/>
      <c r="Y516" s="344"/>
      <c r="Z516" s="344"/>
      <c r="AA516" s="344"/>
      <c r="AB516" s="586"/>
      <c r="AC516" s="344"/>
      <c r="AD516" s="344"/>
      <c r="AE516" s="344"/>
      <c r="AF516" s="344"/>
    </row>
    <row r="517" spans="2:34">
      <c r="AB517" s="574"/>
    </row>
    <row r="518" spans="2:34" s="346" customFormat="1">
      <c r="B518" s="391"/>
      <c r="C518" s="391"/>
      <c r="F518" s="391"/>
      <c r="G518" s="391"/>
      <c r="H518" s="391"/>
      <c r="I518" s="391"/>
      <c r="S518" s="344"/>
      <c r="AB518" s="586"/>
      <c r="AH518" s="377"/>
    </row>
    <row r="519" spans="2:34" s="346" customFormat="1">
      <c r="B519" s="391"/>
      <c r="C519" s="391"/>
      <c r="S519" s="394" t="s">
        <v>8</v>
      </c>
      <c r="T519" s="1061">
        <f t="shared" ref="T519:AF519" si="14">T21 + T110 + T125 + T140 + T155 + T171 + T210 + T345 + T428 + T451 +T469 + T494 + T510</f>
        <v>6414.9999999999991</v>
      </c>
      <c r="U519" s="1062">
        <f t="shared" si="14"/>
        <v>6923.9999999999991</v>
      </c>
      <c r="V519" s="1062">
        <f t="shared" si="14"/>
        <v>7018.9999999999991</v>
      </c>
      <c r="W519" s="1062">
        <f t="shared" si="14"/>
        <v>7225.9999999999991</v>
      </c>
      <c r="X519" s="1062">
        <f t="shared" si="14"/>
        <v>7549.1726946676354</v>
      </c>
      <c r="Y519" s="1062">
        <f t="shared" si="14"/>
        <v>7381</v>
      </c>
      <c r="Z519" s="1062">
        <f t="shared" si="14"/>
        <v>7918.5151014099984</v>
      </c>
      <c r="AA519" s="1063">
        <f t="shared" si="14"/>
        <v>8232.7906550999996</v>
      </c>
      <c r="AB519" s="1064">
        <f t="shared" si="14"/>
        <v>8696.5035427000021</v>
      </c>
      <c r="AC519" s="1062">
        <f t="shared" si="14"/>
        <v>8589.2085877500012</v>
      </c>
      <c r="AD519" s="1062">
        <f t="shared" si="14"/>
        <v>8420.0571638000019</v>
      </c>
      <c r="AE519" s="1062">
        <f t="shared" si="14"/>
        <v>7850.6726250948004</v>
      </c>
      <c r="AF519" s="1065">
        <f t="shared" si="14"/>
        <v>7831.5562413586968</v>
      </c>
      <c r="AH519" s="1506"/>
    </row>
    <row r="520" spans="2:34" s="346" customFormat="1">
      <c r="B520" s="391"/>
      <c r="C520" s="391"/>
      <c r="AB520" s="586"/>
      <c r="AH520" s="377"/>
    </row>
    <row r="521" spans="2:34" s="350" customFormat="1" ht="16.8">
      <c r="B521" s="610" t="s">
        <v>549</v>
      </c>
      <c r="C521" s="610"/>
      <c r="D521" s="339"/>
      <c r="E521" s="339"/>
      <c r="F521" s="339"/>
      <c r="G521" s="339"/>
      <c r="H521" s="339"/>
      <c r="I521" s="339"/>
      <c r="J521" s="339"/>
      <c r="K521" s="339"/>
      <c r="L521" s="339"/>
      <c r="M521" s="339"/>
      <c r="N521" s="339"/>
      <c r="O521" s="339"/>
      <c r="P521" s="339"/>
      <c r="Q521" s="339"/>
      <c r="S521" s="344"/>
      <c r="AB521" s="593"/>
      <c r="AH521" s="349"/>
    </row>
    <row r="522" spans="2:34">
      <c r="AB522" s="574"/>
    </row>
    <row r="523" spans="2:34">
      <c r="D523" s="367" t="s">
        <v>550</v>
      </c>
      <c r="E523" s="367"/>
      <c r="F523" s="369"/>
      <c r="G523" s="369"/>
      <c r="H523" s="369"/>
      <c r="I523" s="369"/>
      <c r="J523" s="369"/>
      <c r="K523" s="369"/>
      <c r="L523" s="369"/>
      <c r="M523" s="369"/>
      <c r="N523" s="369"/>
      <c r="O523" s="369"/>
      <c r="P523" s="369"/>
      <c r="Q523" s="369"/>
      <c r="R523" s="369"/>
      <c r="T523" s="369"/>
      <c r="AB523" s="574"/>
    </row>
    <row r="524" spans="2:34">
      <c r="B524" s="612" t="s">
        <v>396</v>
      </c>
      <c r="C524" s="612"/>
      <c r="D524" s="1624"/>
      <c r="E524" s="1625"/>
      <c r="F524" s="1625"/>
      <c r="G524" s="1625"/>
      <c r="H524" s="1625"/>
      <c r="I524" s="1625"/>
      <c r="J524" s="1625"/>
      <c r="K524" s="1625"/>
      <c r="L524" s="1625"/>
      <c r="M524" s="1625"/>
      <c r="N524" s="1625"/>
      <c r="O524" s="1625"/>
      <c r="P524" s="1625"/>
      <c r="Q524" s="1626"/>
      <c r="R524" s="369"/>
      <c r="T524" s="369"/>
      <c r="AB524" s="574"/>
    </row>
    <row r="525" spans="2:34">
      <c r="B525" s="612" t="s">
        <v>285</v>
      </c>
      <c r="C525" s="612"/>
      <c r="D525" s="1624"/>
      <c r="E525" s="1625"/>
      <c r="F525" s="1625"/>
      <c r="G525" s="1625"/>
      <c r="H525" s="1625"/>
      <c r="I525" s="1625"/>
      <c r="J525" s="1625"/>
      <c r="K525" s="1625"/>
      <c r="L525" s="1625"/>
      <c r="M525" s="1625"/>
      <c r="N525" s="1625"/>
      <c r="O525" s="1625"/>
      <c r="P525" s="1625"/>
      <c r="Q525" s="1626"/>
      <c r="R525" s="369"/>
      <c r="T525" s="369"/>
      <c r="AB525" s="574"/>
    </row>
    <row r="526" spans="2:34">
      <c r="B526" s="612" t="s">
        <v>311</v>
      </c>
      <c r="C526" s="612"/>
      <c r="D526" s="1624"/>
      <c r="E526" s="1625"/>
      <c r="F526" s="1625"/>
      <c r="G526" s="1625"/>
      <c r="H526" s="1625"/>
      <c r="I526" s="1625"/>
      <c r="J526" s="1625"/>
      <c r="K526" s="1625"/>
      <c r="L526" s="1625"/>
      <c r="M526" s="1625"/>
      <c r="N526" s="1625"/>
      <c r="O526" s="1625"/>
      <c r="P526" s="1625"/>
      <c r="Q526" s="1626"/>
      <c r="R526" s="369"/>
      <c r="T526" s="369"/>
      <c r="AB526" s="574"/>
    </row>
    <row r="527" spans="2:34">
      <c r="B527" s="612" t="s">
        <v>322</v>
      </c>
      <c r="C527" s="612"/>
      <c r="D527" s="1624"/>
      <c r="E527" s="1625"/>
      <c r="F527" s="1625"/>
      <c r="G527" s="1625"/>
      <c r="H527" s="1625"/>
      <c r="I527" s="1625"/>
      <c r="J527" s="1625"/>
      <c r="K527" s="1625"/>
      <c r="L527" s="1625"/>
      <c r="M527" s="1625"/>
      <c r="N527" s="1625"/>
      <c r="O527" s="1625"/>
      <c r="P527" s="1625"/>
      <c r="Q527" s="1626"/>
      <c r="R527" s="369"/>
      <c r="T527" s="369"/>
      <c r="AB527" s="574"/>
    </row>
    <row r="528" spans="2:34">
      <c r="B528" s="612" t="s">
        <v>333</v>
      </c>
      <c r="C528" s="612"/>
      <c r="D528" s="1624"/>
      <c r="E528" s="1625"/>
      <c r="F528" s="1625"/>
      <c r="G528" s="1625"/>
      <c r="H528" s="1625"/>
      <c r="I528" s="1625"/>
      <c r="J528" s="1625"/>
      <c r="K528" s="1625"/>
      <c r="L528" s="1625"/>
      <c r="M528" s="1625"/>
      <c r="N528" s="1625"/>
      <c r="O528" s="1625"/>
      <c r="P528" s="1625"/>
      <c r="Q528" s="1626"/>
      <c r="R528" s="369"/>
      <c r="T528" s="369"/>
      <c r="AB528" s="574"/>
    </row>
    <row r="529" spans="2:34">
      <c r="B529" s="612" t="s">
        <v>444</v>
      </c>
      <c r="C529" s="612"/>
      <c r="D529" s="1624"/>
      <c r="E529" s="1625"/>
      <c r="F529" s="1625"/>
      <c r="G529" s="1625"/>
      <c r="H529" s="1625"/>
      <c r="I529" s="1625"/>
      <c r="J529" s="1625"/>
      <c r="K529" s="1625"/>
      <c r="L529" s="1625"/>
      <c r="M529" s="1625"/>
      <c r="N529" s="1625"/>
      <c r="O529" s="1625"/>
      <c r="P529" s="1625"/>
      <c r="Q529" s="1626"/>
      <c r="R529" s="369"/>
      <c r="T529" s="369"/>
      <c r="AB529" s="574"/>
    </row>
    <row r="530" spans="2:34">
      <c r="B530" s="612" t="s">
        <v>459</v>
      </c>
      <c r="C530" s="612"/>
      <c r="D530" s="1624"/>
      <c r="E530" s="1625"/>
      <c r="F530" s="1625"/>
      <c r="G530" s="1625"/>
      <c r="H530" s="1625"/>
      <c r="I530" s="1625"/>
      <c r="J530" s="1625"/>
      <c r="K530" s="1625"/>
      <c r="L530" s="1625"/>
      <c r="M530" s="1625"/>
      <c r="N530" s="1625"/>
      <c r="O530" s="1625"/>
      <c r="P530" s="1625"/>
      <c r="Q530" s="1626"/>
      <c r="R530" s="369"/>
      <c r="T530" s="369"/>
      <c r="AB530" s="574"/>
    </row>
    <row r="531" spans="2:34">
      <c r="B531" s="612" t="s">
        <v>487</v>
      </c>
      <c r="C531" s="612"/>
      <c r="D531" s="1624"/>
      <c r="E531" s="1625"/>
      <c r="F531" s="1625"/>
      <c r="G531" s="1625"/>
      <c r="H531" s="1625"/>
      <c r="I531" s="1625"/>
      <c r="J531" s="1625"/>
      <c r="K531" s="1625"/>
      <c r="L531" s="1625"/>
      <c r="M531" s="1625"/>
      <c r="N531" s="1625"/>
      <c r="O531" s="1625"/>
      <c r="P531" s="1625"/>
      <c r="Q531" s="1626"/>
      <c r="R531" s="369"/>
      <c r="T531" s="369"/>
      <c r="AB531" s="574"/>
    </row>
    <row r="532" spans="2:34">
      <c r="B532" s="612" t="s">
        <v>500</v>
      </c>
      <c r="C532" s="612"/>
      <c r="D532" s="1624"/>
      <c r="E532" s="1625"/>
      <c r="F532" s="1625"/>
      <c r="G532" s="1625"/>
      <c r="H532" s="1625"/>
      <c r="I532" s="1625"/>
      <c r="J532" s="1625"/>
      <c r="K532" s="1625"/>
      <c r="L532" s="1625"/>
      <c r="M532" s="1625"/>
      <c r="N532" s="1625"/>
      <c r="O532" s="1625"/>
      <c r="P532" s="1625"/>
      <c r="Q532" s="1626"/>
      <c r="R532" s="369"/>
      <c r="T532" s="369"/>
      <c r="AB532" s="574"/>
    </row>
    <row r="533" spans="2:34">
      <c r="B533" s="612" t="s">
        <v>513</v>
      </c>
      <c r="C533" s="612"/>
      <c r="D533" s="1624"/>
      <c r="E533" s="1625"/>
      <c r="F533" s="1625"/>
      <c r="G533" s="1625"/>
      <c r="H533" s="1625"/>
      <c r="I533" s="1625"/>
      <c r="J533" s="1625"/>
      <c r="K533" s="1625"/>
      <c r="L533" s="1625"/>
      <c r="M533" s="1625"/>
      <c r="N533" s="1625"/>
      <c r="O533" s="1625"/>
      <c r="P533" s="1625"/>
      <c r="Q533" s="1626"/>
      <c r="R533" s="369"/>
      <c r="T533" s="369"/>
      <c r="AB533" s="574"/>
    </row>
    <row r="534" spans="2:34">
      <c r="B534" s="612" t="s">
        <v>522</v>
      </c>
      <c r="C534" s="612"/>
      <c r="D534" s="1624"/>
      <c r="E534" s="1625"/>
      <c r="F534" s="1625"/>
      <c r="G534" s="1625"/>
      <c r="H534" s="1625"/>
      <c r="I534" s="1625"/>
      <c r="J534" s="1625"/>
      <c r="K534" s="1625"/>
      <c r="L534" s="1625"/>
      <c r="M534" s="1625"/>
      <c r="N534" s="1625"/>
      <c r="O534" s="1625"/>
      <c r="P534" s="1625"/>
      <c r="Q534" s="1626"/>
      <c r="R534" s="369"/>
      <c r="T534" s="369"/>
      <c r="AB534" s="574"/>
    </row>
    <row r="535" spans="2:34">
      <c r="B535" s="612" t="s">
        <v>533</v>
      </c>
      <c r="C535" s="612"/>
      <c r="D535" s="1624"/>
      <c r="E535" s="1625"/>
      <c r="F535" s="1625"/>
      <c r="G535" s="1625"/>
      <c r="H535" s="1625"/>
      <c r="I535" s="1625"/>
      <c r="J535" s="1625"/>
      <c r="K535" s="1625"/>
      <c r="L535" s="1625"/>
      <c r="M535" s="1625"/>
      <c r="N535" s="1625"/>
      <c r="O535" s="1625"/>
      <c r="P535" s="1625"/>
      <c r="Q535" s="1626"/>
      <c r="R535" s="369"/>
      <c r="T535" s="369"/>
      <c r="AB535" s="574"/>
    </row>
    <row r="536" spans="2:34">
      <c r="B536" s="612" t="s">
        <v>541</v>
      </c>
      <c r="C536" s="612"/>
      <c r="D536" s="1624"/>
      <c r="E536" s="1625"/>
      <c r="F536" s="1625"/>
      <c r="G536" s="1625"/>
      <c r="H536" s="1625"/>
      <c r="I536" s="1625"/>
      <c r="J536" s="1625"/>
      <c r="K536" s="1625"/>
      <c r="L536" s="1625"/>
      <c r="M536" s="1625"/>
      <c r="N536" s="1625"/>
      <c r="O536" s="1625"/>
      <c r="P536" s="1625"/>
      <c r="Q536" s="1626"/>
      <c r="R536" s="369"/>
      <c r="T536" s="369"/>
      <c r="AB536" s="574"/>
    </row>
    <row r="537" spans="2:34">
      <c r="AB537" s="574"/>
    </row>
    <row r="538" spans="2:34" s="350" customFormat="1">
      <c r="B538" s="613"/>
      <c r="C538" s="613"/>
      <c r="D538" s="367" t="s">
        <v>124</v>
      </c>
      <c r="E538" s="367"/>
      <c r="F538"/>
      <c r="G538"/>
      <c r="H538"/>
      <c r="I538"/>
      <c r="J538"/>
      <c r="K538"/>
      <c r="L538"/>
      <c r="M538"/>
      <c r="N538"/>
      <c r="O538"/>
      <c r="P538"/>
      <c r="Q538"/>
      <c r="R538"/>
      <c r="S538" s="344"/>
      <c r="T538" s="442" t="s">
        <v>290</v>
      </c>
      <c r="U538" s="443" t="s">
        <v>290</v>
      </c>
      <c r="V538" s="443" t="s">
        <v>290</v>
      </c>
      <c r="W538" s="443" t="s">
        <v>290</v>
      </c>
      <c r="X538" s="443" t="s">
        <v>290</v>
      </c>
      <c r="Y538" s="443" t="s">
        <v>290</v>
      </c>
      <c r="Z538" s="443" t="s">
        <v>290</v>
      </c>
      <c r="AA538" s="568" t="s">
        <v>290</v>
      </c>
      <c r="AB538" s="591" t="s">
        <v>290</v>
      </c>
      <c r="AC538" s="443" t="s">
        <v>290</v>
      </c>
      <c r="AD538" s="443" t="s">
        <v>290</v>
      </c>
      <c r="AE538" s="443" t="s">
        <v>290</v>
      </c>
      <c r="AF538" s="444" t="s">
        <v>290</v>
      </c>
      <c r="AH538" s="349"/>
    </row>
    <row r="539" spans="2:34" s="350" customFormat="1">
      <c r="B539" s="613"/>
      <c r="C539" s="613"/>
      <c r="D539" s="1629" t="s">
        <v>8</v>
      </c>
      <c r="E539" s="1629"/>
      <c r="F539" s="1629"/>
      <c r="G539" s="1629"/>
      <c r="H539" s="1629"/>
      <c r="I539" s="1629"/>
      <c r="J539" s="1629"/>
      <c r="K539" s="1629"/>
      <c r="L539" s="1629"/>
      <c r="M539" s="1629"/>
      <c r="N539" s="1629"/>
      <c r="O539" s="1629"/>
      <c r="P539" s="1629"/>
      <c r="Q539" s="1629"/>
      <c r="R539" s="1629"/>
      <c r="S539" s="344"/>
      <c r="T539" s="1071">
        <f t="shared" ref="T539:AF539" si="15">T519</f>
        <v>6414.9999999999991</v>
      </c>
      <c r="U539" s="1072">
        <f t="shared" si="15"/>
        <v>6923.9999999999991</v>
      </c>
      <c r="V539" s="1072">
        <f t="shared" si="15"/>
        <v>7018.9999999999991</v>
      </c>
      <c r="W539" s="1072">
        <f t="shared" si="15"/>
        <v>7225.9999999999991</v>
      </c>
      <c r="X539" s="1072">
        <f t="shared" si="15"/>
        <v>7549.1726946676354</v>
      </c>
      <c r="Y539" s="1072">
        <f t="shared" si="15"/>
        <v>7381</v>
      </c>
      <c r="Z539" s="1072">
        <f t="shared" si="15"/>
        <v>7918.5151014099984</v>
      </c>
      <c r="AA539" s="1073">
        <f t="shared" si="15"/>
        <v>8232.7906550999996</v>
      </c>
      <c r="AB539" s="1074">
        <f t="shared" si="15"/>
        <v>8696.5035427000021</v>
      </c>
      <c r="AC539" s="1072">
        <f t="shared" si="15"/>
        <v>8589.2085877500012</v>
      </c>
      <c r="AD539" s="1072">
        <f t="shared" si="15"/>
        <v>8420.0571638000019</v>
      </c>
      <c r="AE539" s="1072">
        <f t="shared" si="15"/>
        <v>7850.6726250948004</v>
      </c>
      <c r="AF539" s="1075">
        <f t="shared" si="15"/>
        <v>7831.5562413586968</v>
      </c>
      <c r="AH539" s="1506"/>
    </row>
    <row r="540" spans="2:34" s="350" customFormat="1">
      <c r="B540" s="613"/>
      <c r="C540" s="613"/>
      <c r="D540" s="1629" t="s">
        <v>813</v>
      </c>
      <c r="E540" s="1629"/>
      <c r="F540" s="1629"/>
      <c r="G540" s="1629"/>
      <c r="H540" s="1629"/>
      <c r="I540" s="1629"/>
      <c r="J540" s="1629"/>
      <c r="K540" s="1629"/>
      <c r="L540" s="1629"/>
      <c r="M540" s="1629"/>
      <c r="N540" s="1629"/>
      <c r="O540" s="1629"/>
      <c r="P540" s="1629"/>
      <c r="Q540" s="1629"/>
      <c r="R540" s="1629"/>
      <c r="S540" s="344"/>
      <c r="T540" s="1406">
        <v>0</v>
      </c>
      <c r="U540" s="1406">
        <v>0</v>
      </c>
      <c r="V540" s="1406">
        <v>0</v>
      </c>
      <c r="W540" s="1406">
        <v>0</v>
      </c>
      <c r="X540" s="1406">
        <v>0</v>
      </c>
      <c r="Y540" s="1406">
        <v>0</v>
      </c>
      <c r="Z540" s="1406">
        <v>0</v>
      </c>
      <c r="AA540" s="1406">
        <v>0</v>
      </c>
      <c r="AB540" s="1406">
        <v>0</v>
      </c>
      <c r="AC540" s="1406">
        <v>0</v>
      </c>
      <c r="AD540" s="1406">
        <v>0</v>
      </c>
      <c r="AE540" s="1406">
        <v>0</v>
      </c>
      <c r="AF540" s="1406">
        <v>0</v>
      </c>
      <c r="AH540" s="1506"/>
    </row>
    <row r="541" spans="2:34" s="350" customFormat="1" ht="12.75" customHeight="1">
      <c r="B541" s="613"/>
      <c r="C541" s="613"/>
      <c r="D541" s="1629" t="s">
        <v>9</v>
      </c>
      <c r="E541" s="1629"/>
      <c r="F541" s="1629"/>
      <c r="G541" s="1629"/>
      <c r="H541" s="1629"/>
      <c r="I541" s="1629"/>
      <c r="J541" s="1629"/>
      <c r="K541" s="1629"/>
      <c r="L541" s="1629"/>
      <c r="M541" s="1629"/>
      <c r="N541" s="1629"/>
      <c r="O541" s="1629"/>
      <c r="P541" s="1629"/>
      <c r="Q541" s="1629"/>
      <c r="R541" s="1629"/>
      <c r="S541" s="344"/>
      <c r="T541" s="1406">
        <v>0</v>
      </c>
      <c r="U541" s="1406">
        <v>0</v>
      </c>
      <c r="V541" s="1406">
        <v>0</v>
      </c>
      <c r="W541" s="1406">
        <v>0</v>
      </c>
      <c r="X541" s="1406">
        <v>0</v>
      </c>
      <c r="Y541" s="1406">
        <v>0</v>
      </c>
      <c r="Z541" s="1406">
        <v>0</v>
      </c>
      <c r="AA541" s="1406">
        <v>0</v>
      </c>
      <c r="AB541" s="1406">
        <v>0</v>
      </c>
      <c r="AC541" s="1406">
        <v>0</v>
      </c>
      <c r="AD541" s="1406">
        <v>0</v>
      </c>
      <c r="AE541" s="1406">
        <v>0</v>
      </c>
      <c r="AF541" s="1406">
        <v>0</v>
      </c>
      <c r="AH541" s="1506"/>
    </row>
    <row r="542" spans="2:34" s="350" customFormat="1" ht="12.75" customHeight="1">
      <c r="B542" s="613"/>
      <c r="C542" s="613"/>
      <c r="D542" s="1629" t="s">
        <v>10</v>
      </c>
      <c r="E542" s="1629"/>
      <c r="F542" s="1629"/>
      <c r="G542" s="1629"/>
      <c r="H542" s="1629"/>
      <c r="I542" s="1629"/>
      <c r="J542" s="1629"/>
      <c r="K542" s="1629"/>
      <c r="L542" s="1629"/>
      <c r="M542" s="1629"/>
      <c r="N542" s="1629"/>
      <c r="O542" s="1629"/>
      <c r="P542" s="1629"/>
      <c r="Q542" s="1629"/>
      <c r="R542" s="1629"/>
      <c r="S542" s="344"/>
      <c r="T542" s="1406">
        <v>0</v>
      </c>
      <c r="U542" s="1406">
        <v>0</v>
      </c>
      <c r="V542" s="1406">
        <v>0</v>
      </c>
      <c r="W542" s="1406">
        <v>0</v>
      </c>
      <c r="X542" s="1406">
        <v>0</v>
      </c>
      <c r="Y542" s="1406">
        <v>0</v>
      </c>
      <c r="Z542" s="1406">
        <v>0</v>
      </c>
      <c r="AA542" s="1406">
        <v>0</v>
      </c>
      <c r="AB542" s="1406">
        <v>0</v>
      </c>
      <c r="AC542" s="1406">
        <v>0</v>
      </c>
      <c r="AD542" s="1406">
        <v>0</v>
      </c>
      <c r="AE542" s="1406">
        <v>0</v>
      </c>
      <c r="AF542" s="1406">
        <v>0</v>
      </c>
      <c r="AH542" s="1506"/>
    </row>
    <row r="543" spans="2:34" s="350" customFormat="1" ht="12.75" customHeight="1">
      <c r="B543" s="613"/>
      <c r="C543" s="613"/>
      <c r="D543" s="1593" t="s">
        <v>11</v>
      </c>
      <c r="E543" s="1593"/>
      <c r="F543" s="1593"/>
      <c r="G543" s="1593"/>
      <c r="H543" s="1593"/>
      <c r="I543" s="1593"/>
      <c r="J543" s="1593"/>
      <c r="K543" s="1593"/>
      <c r="L543" s="1593"/>
      <c r="M543" s="1593"/>
      <c r="N543" s="1593"/>
      <c r="O543" s="1593"/>
      <c r="P543" s="1593"/>
      <c r="Q543" s="1593"/>
      <c r="R543" s="1593"/>
      <c r="S543" s="344"/>
      <c r="T543" s="1406">
        <v>0</v>
      </c>
      <c r="U543" s="1406">
        <v>0</v>
      </c>
      <c r="V543" s="1406">
        <v>0</v>
      </c>
      <c r="W543" s="1406">
        <v>0</v>
      </c>
      <c r="X543" s="1406">
        <v>0</v>
      </c>
      <c r="Y543" s="1406">
        <v>0</v>
      </c>
      <c r="Z543" s="1406">
        <v>0</v>
      </c>
      <c r="AA543" s="1406">
        <v>0</v>
      </c>
      <c r="AB543" s="1406">
        <v>0</v>
      </c>
      <c r="AC543" s="1406">
        <v>0</v>
      </c>
      <c r="AD543" s="1406">
        <v>0</v>
      </c>
      <c r="AE543" s="1406">
        <v>0</v>
      </c>
      <c r="AF543" s="1406">
        <v>0</v>
      </c>
      <c r="AH543" s="1506"/>
    </row>
    <row r="544" spans="2:34" s="350" customFormat="1" ht="12.75" customHeight="1">
      <c r="B544" s="613"/>
      <c r="C544" s="613"/>
      <c r="D544" s="1430" t="s">
        <v>1654</v>
      </c>
      <c r="E544" s="1431"/>
      <c r="F544" s="1431"/>
      <c r="G544" s="1431"/>
      <c r="H544" s="1431"/>
      <c r="I544" s="1431"/>
      <c r="J544" s="1431"/>
      <c r="K544" s="1431"/>
      <c r="L544" s="1431"/>
      <c r="M544" s="1431"/>
      <c r="N544" s="1431"/>
      <c r="O544" s="1431"/>
      <c r="P544" s="1431"/>
      <c r="Q544" s="1431"/>
      <c r="R544" s="1432"/>
      <c r="S544" s="344"/>
      <c r="T544" s="1406">
        <v>-64.701999999999998</v>
      </c>
      <c r="U544" s="1406">
        <v>-72.97</v>
      </c>
      <c r="V544" s="1406">
        <v>-77.400000000000006</v>
      </c>
      <c r="W544" s="1406">
        <v>-86.49</v>
      </c>
      <c r="X544" s="1406">
        <v>-95.93</v>
      </c>
      <c r="Y544" s="1406">
        <v>-99.303327772490036</v>
      </c>
      <c r="Z544" s="1406">
        <v>0</v>
      </c>
      <c r="AA544" s="1406">
        <v>0</v>
      </c>
      <c r="AB544" s="1406">
        <v>0</v>
      </c>
      <c r="AC544" s="1406">
        <v>0</v>
      </c>
      <c r="AD544" s="1406">
        <v>0</v>
      </c>
      <c r="AE544" s="1406">
        <v>0</v>
      </c>
      <c r="AF544" s="1406">
        <v>0</v>
      </c>
      <c r="AH544" s="1506"/>
    </row>
    <row r="545" spans="2:34" s="350" customFormat="1" ht="12.75" customHeight="1">
      <c r="B545" s="613"/>
      <c r="C545" s="613"/>
      <c r="D545" s="1430" t="s">
        <v>1655</v>
      </c>
      <c r="E545" s="1433"/>
      <c r="F545" s="1433"/>
      <c r="G545" s="1433"/>
      <c r="H545" s="1433"/>
      <c r="I545" s="1433"/>
      <c r="J545" s="1433"/>
      <c r="K545" s="1433"/>
      <c r="L545" s="1433"/>
      <c r="M545" s="1433"/>
      <c r="N545" s="1433"/>
      <c r="O545" s="1433"/>
      <c r="P545" s="1433"/>
      <c r="Q545" s="1433"/>
      <c r="R545" s="1434"/>
      <c r="S545" s="344"/>
      <c r="T545" s="1406">
        <v>-93.043999999999997</v>
      </c>
      <c r="U545" s="1406">
        <v>-180</v>
      </c>
      <c r="V545" s="1406">
        <v>-175</v>
      </c>
      <c r="W545" s="1406">
        <v>-51</v>
      </c>
      <c r="X545" s="1406">
        <v>-39</v>
      </c>
      <c r="Y545" s="1406">
        <v>-41</v>
      </c>
      <c r="Z545" s="1406">
        <v>-23</v>
      </c>
      <c r="AA545" s="1406">
        <v>43.442999999999998</v>
      </c>
      <c r="AB545" s="1406">
        <v>43.442999999999998</v>
      </c>
      <c r="AC545" s="1406">
        <v>43.442999999999998</v>
      </c>
      <c r="AD545" s="1406">
        <v>43.442999999999998</v>
      </c>
      <c r="AE545" s="1406">
        <v>43.442999999999998</v>
      </c>
      <c r="AF545" s="1406">
        <v>43.442999999999998</v>
      </c>
      <c r="AH545" s="1506"/>
    </row>
    <row r="546" spans="2:34" s="350" customFormat="1" ht="12.75" customHeight="1">
      <c r="B546" s="613"/>
      <c r="C546" s="613"/>
      <c r="D546" s="1430" t="s">
        <v>1656</v>
      </c>
      <c r="E546" s="1433"/>
      <c r="F546" s="1433"/>
      <c r="G546" s="1433"/>
      <c r="H546" s="1433"/>
      <c r="I546" s="1433"/>
      <c r="J546" s="1433"/>
      <c r="K546" s="1433"/>
      <c r="L546" s="1433"/>
      <c r="M546" s="1433"/>
      <c r="N546" s="1433"/>
      <c r="O546" s="1433"/>
      <c r="P546" s="1433"/>
      <c r="Q546" s="1433"/>
      <c r="R546" s="1434"/>
      <c r="S546" s="344"/>
      <c r="T546" s="1406">
        <v>-64.765000000000001</v>
      </c>
      <c r="U546" s="1406">
        <v>-60</v>
      </c>
      <c r="V546" s="1406">
        <v>-60</v>
      </c>
      <c r="W546" s="1406">
        <v>-43</v>
      </c>
      <c r="X546" s="1406">
        <v>-43</v>
      </c>
      <c r="Y546" s="1406">
        <v>-44</v>
      </c>
      <c r="Z546" s="1406">
        <v>-52</v>
      </c>
      <c r="AA546" s="1406">
        <v>-65.659000000000006</v>
      </c>
      <c r="AB546" s="1406">
        <v>-65.659000000000006</v>
      </c>
      <c r="AC546" s="1406">
        <v>-65.659000000000006</v>
      </c>
      <c r="AD546" s="1406">
        <v>-65.659000000000006</v>
      </c>
      <c r="AE546" s="1406">
        <v>-65.659000000000006</v>
      </c>
      <c r="AF546" s="1406">
        <v>-65.659000000000006</v>
      </c>
      <c r="AH546" s="1506"/>
    </row>
    <row r="547" spans="2:34" s="350" customFormat="1" ht="12.75" customHeight="1">
      <c r="B547" s="613"/>
      <c r="C547" s="613"/>
      <c r="D547" s="1430" t="s">
        <v>1657</v>
      </c>
      <c r="E547" s="1433"/>
      <c r="F547" s="1433"/>
      <c r="G547" s="1433"/>
      <c r="H547" s="1433"/>
      <c r="I547" s="1433"/>
      <c r="J547" s="1433"/>
      <c r="K547" s="1433"/>
      <c r="L547" s="1433"/>
      <c r="M547" s="1433"/>
      <c r="N547" s="1433"/>
      <c r="O547" s="1433"/>
      <c r="P547" s="1433"/>
      <c r="Q547" s="1433"/>
      <c r="R547" s="1434"/>
      <c r="S547" s="344"/>
      <c r="T547" s="1406">
        <v>-62.190999999999995</v>
      </c>
      <c r="U547" s="1406">
        <v>-169</v>
      </c>
      <c r="V547" s="1406">
        <v>-161</v>
      </c>
      <c r="W547" s="1406">
        <v>-222</v>
      </c>
      <c r="X547" s="1406">
        <v>-107</v>
      </c>
      <c r="Y547" s="1406">
        <v>-179</v>
      </c>
      <c r="Z547" s="1406">
        <v>-135.59999999999997</v>
      </c>
      <c r="AA547" s="1406">
        <v>-103.9</v>
      </c>
      <c r="AB547" s="1406">
        <v>-112.07677912999999</v>
      </c>
      <c r="AC547" s="1406">
        <v>-119.29148855999999</v>
      </c>
      <c r="AD547" s="1406">
        <v>-124.87976854999999</v>
      </c>
      <c r="AE547" s="1406">
        <v>-127.00462974</v>
      </c>
      <c r="AF547" s="1406">
        <v>-129.66954586</v>
      </c>
      <c r="AH547" s="1506"/>
    </row>
    <row r="548" spans="2:34" s="350" customFormat="1" ht="12.75" customHeight="1">
      <c r="B548" s="613"/>
      <c r="C548" s="613"/>
      <c r="D548" s="1430" t="s">
        <v>1658</v>
      </c>
      <c r="E548" s="1433"/>
      <c r="F548" s="1433"/>
      <c r="G548" s="1433"/>
      <c r="H548" s="1433"/>
      <c r="I548" s="1433"/>
      <c r="J548" s="1433"/>
      <c r="K548" s="1433"/>
      <c r="L548" s="1433"/>
      <c r="M548" s="1433"/>
      <c r="N548" s="1433"/>
      <c r="O548" s="1433"/>
      <c r="P548" s="1433"/>
      <c r="Q548" s="1433"/>
      <c r="R548" s="1434"/>
      <c r="S548" s="344"/>
      <c r="T548" s="1406">
        <v>0</v>
      </c>
      <c r="U548" s="1406">
        <v>0</v>
      </c>
      <c r="V548" s="1406">
        <v>0</v>
      </c>
      <c r="W548" s="1406">
        <v>0</v>
      </c>
      <c r="X548" s="1406">
        <v>0</v>
      </c>
      <c r="Y548" s="1406">
        <v>0</v>
      </c>
      <c r="Z548" s="1406">
        <v>0</v>
      </c>
      <c r="AA548" s="1406">
        <v>0</v>
      </c>
      <c r="AB548" s="1406">
        <v>0</v>
      </c>
      <c r="AC548" s="1406">
        <v>0</v>
      </c>
      <c r="AD548" s="1406">
        <v>0</v>
      </c>
      <c r="AE548" s="1406">
        <v>0</v>
      </c>
      <c r="AF548" s="1406">
        <v>0</v>
      </c>
      <c r="AH548" s="1506"/>
    </row>
    <row r="549" spans="2:34" s="350" customFormat="1" ht="12.75" customHeight="1">
      <c r="B549" s="613"/>
      <c r="C549" s="613"/>
      <c r="D549" s="1430" t="s">
        <v>1659</v>
      </c>
      <c r="E549" s="1433"/>
      <c r="F549" s="1433"/>
      <c r="G549" s="1433"/>
      <c r="H549" s="1433"/>
      <c r="I549" s="1433"/>
      <c r="J549" s="1433"/>
      <c r="K549" s="1433"/>
      <c r="L549" s="1433"/>
      <c r="M549" s="1433"/>
      <c r="N549" s="1433"/>
      <c r="O549" s="1433"/>
      <c r="P549" s="1433"/>
      <c r="Q549" s="1433"/>
      <c r="R549" s="1434"/>
      <c r="S549" s="344"/>
      <c r="T549" s="1406">
        <v>0</v>
      </c>
      <c r="U549" s="1406">
        <v>0</v>
      </c>
      <c r="V549" s="1406">
        <v>0</v>
      </c>
      <c r="W549" s="1406">
        <v>0</v>
      </c>
      <c r="X549" s="1406">
        <v>0</v>
      </c>
      <c r="Y549" s="1406">
        <v>0</v>
      </c>
      <c r="Z549" s="1406">
        <v>-59.677999999999997</v>
      </c>
      <c r="AA549" s="1406">
        <v>-70.3</v>
      </c>
      <c r="AB549" s="1406">
        <v>-70.3</v>
      </c>
      <c r="AC549" s="1406">
        <v>-70.3</v>
      </c>
      <c r="AD549" s="1406">
        <v>-70.3</v>
      </c>
      <c r="AE549" s="1406">
        <v>-70.3</v>
      </c>
      <c r="AF549" s="1406">
        <v>-70.3</v>
      </c>
      <c r="AH549" s="1506"/>
    </row>
    <row r="550" spans="2:34" s="350" customFormat="1" ht="12.75" customHeight="1">
      <c r="B550" s="613"/>
      <c r="C550" s="613"/>
      <c r="D550" s="1430" t="s">
        <v>1660</v>
      </c>
      <c r="E550" s="1433"/>
      <c r="F550" s="1433"/>
      <c r="G550" s="1433"/>
      <c r="H550" s="1433"/>
      <c r="I550" s="1433"/>
      <c r="J550" s="1433"/>
      <c r="K550" s="1433"/>
      <c r="L550" s="1433"/>
      <c r="M550" s="1433"/>
      <c r="N550" s="1433"/>
      <c r="O550" s="1433"/>
      <c r="P550" s="1433"/>
      <c r="Q550" s="1433"/>
      <c r="R550" s="1434"/>
      <c r="S550" s="344"/>
      <c r="T550" s="1406">
        <v>0</v>
      </c>
      <c r="U550" s="1406">
        <v>0</v>
      </c>
      <c r="V550" s="1406">
        <v>0</v>
      </c>
      <c r="W550" s="1406">
        <v>0</v>
      </c>
      <c r="X550" s="1406">
        <v>0</v>
      </c>
      <c r="Y550" s="1406">
        <v>0</v>
      </c>
      <c r="Z550" s="1406">
        <v>0</v>
      </c>
      <c r="AA550" s="1406">
        <v>0</v>
      </c>
      <c r="AB550" s="1406">
        <v>0</v>
      </c>
      <c r="AC550" s="1406">
        <v>0</v>
      </c>
      <c r="AD550" s="1406">
        <v>0</v>
      </c>
      <c r="AE550" s="1406">
        <v>0</v>
      </c>
      <c r="AF550" s="1406">
        <v>0</v>
      </c>
      <c r="AH550" s="1506"/>
    </row>
    <row r="551" spans="2:34" s="350" customFormat="1" ht="12.75" customHeight="1">
      <c r="B551" s="613"/>
      <c r="C551" s="613"/>
      <c r="D551" s="1430" t="s">
        <v>1661</v>
      </c>
      <c r="E551" s="1433"/>
      <c r="F551" s="1433"/>
      <c r="G551" s="1433"/>
      <c r="H551" s="1433"/>
      <c r="I551" s="1433"/>
      <c r="J551" s="1433"/>
      <c r="K551" s="1433"/>
      <c r="L551" s="1433"/>
      <c r="M551" s="1433"/>
      <c r="N551" s="1433"/>
      <c r="O551" s="1433"/>
      <c r="P551" s="1433"/>
      <c r="Q551" s="1433"/>
      <c r="R551" s="1434"/>
      <c r="S551" s="344"/>
      <c r="T551" s="1406">
        <v>0</v>
      </c>
      <c r="U551" s="1406">
        <v>0</v>
      </c>
      <c r="V551" s="1406">
        <v>0</v>
      </c>
      <c r="W551" s="1406">
        <v>0</v>
      </c>
      <c r="X551" s="1406">
        <v>0</v>
      </c>
      <c r="Y551" s="1406">
        <v>0</v>
      </c>
      <c r="Z551" s="1406">
        <v>0</v>
      </c>
      <c r="AA551" s="1406">
        <v>0</v>
      </c>
      <c r="AB551" s="1406">
        <v>0</v>
      </c>
      <c r="AC551" s="1406">
        <v>0</v>
      </c>
      <c r="AD551" s="1406">
        <v>0</v>
      </c>
      <c r="AE551" s="1406">
        <v>0</v>
      </c>
      <c r="AF551" s="1406">
        <v>0</v>
      </c>
      <c r="AH551" s="1506"/>
    </row>
    <row r="552" spans="2:34" s="350" customFormat="1" ht="12.75" customHeight="1">
      <c r="B552" s="613"/>
      <c r="C552" s="613"/>
      <c r="D552" s="1430" t="s">
        <v>1662</v>
      </c>
      <c r="E552" s="1433"/>
      <c r="F552" s="1433"/>
      <c r="G552" s="1433"/>
      <c r="H552" s="1433"/>
      <c r="I552" s="1433"/>
      <c r="J552" s="1433"/>
      <c r="K552" s="1433"/>
      <c r="L552" s="1433"/>
      <c r="M552" s="1433"/>
      <c r="N552" s="1433"/>
      <c r="O552" s="1433"/>
      <c r="P552" s="1433"/>
      <c r="Q552" s="1433"/>
      <c r="R552" s="1434"/>
      <c r="S552" s="344"/>
      <c r="T552" s="1406">
        <v>0</v>
      </c>
      <c r="U552" s="1406">
        <v>0</v>
      </c>
      <c r="V552" s="1406">
        <v>0</v>
      </c>
      <c r="W552" s="1406">
        <v>0</v>
      </c>
      <c r="X552" s="1406">
        <v>0</v>
      </c>
      <c r="Y552" s="1406">
        <v>0</v>
      </c>
      <c r="Z552" s="1406">
        <v>0</v>
      </c>
      <c r="AA552" s="1406">
        <v>0</v>
      </c>
      <c r="AB552" s="1406">
        <v>0</v>
      </c>
      <c r="AC552" s="1406">
        <v>0</v>
      </c>
      <c r="AD552" s="1406">
        <v>0</v>
      </c>
      <c r="AE552" s="1406">
        <v>0</v>
      </c>
      <c r="AF552" s="1406">
        <v>0</v>
      </c>
      <c r="AH552" s="1506"/>
    </row>
    <row r="553" spans="2:34" s="350" customFormat="1" ht="12.75" customHeight="1">
      <c r="B553" s="613"/>
      <c r="C553" s="613"/>
      <c r="D553" s="1430" t="s">
        <v>1663</v>
      </c>
      <c r="E553" s="1437"/>
      <c r="F553" s="1437"/>
      <c r="G553" s="1437"/>
      <c r="H553" s="1437"/>
      <c r="I553" s="1437"/>
      <c r="J553" s="1437"/>
      <c r="K553" s="1437"/>
      <c r="L553" s="1437"/>
      <c r="M553" s="1437"/>
      <c r="N553" s="1437"/>
      <c r="O553" s="1437"/>
      <c r="P553" s="1437"/>
      <c r="Q553" s="1437"/>
      <c r="R553" s="1438"/>
      <c r="S553" s="344"/>
      <c r="T553" s="1406">
        <v>0</v>
      </c>
      <c r="U553" s="1406">
        <v>0</v>
      </c>
      <c r="V553" s="1406">
        <v>0</v>
      </c>
      <c r="W553" s="1406">
        <v>0</v>
      </c>
      <c r="X553" s="1406">
        <v>0</v>
      </c>
      <c r="Y553" s="1406">
        <v>0</v>
      </c>
      <c r="Z553" s="1406">
        <v>0</v>
      </c>
      <c r="AA553" s="1406">
        <v>0</v>
      </c>
      <c r="AB553" s="1406">
        <v>0</v>
      </c>
      <c r="AC553" s="1406">
        <v>0</v>
      </c>
      <c r="AD553" s="1406">
        <v>0</v>
      </c>
      <c r="AE553" s="1406">
        <v>0</v>
      </c>
      <c r="AF553" s="1406">
        <v>0</v>
      </c>
      <c r="AH553" s="1506"/>
    </row>
    <row r="554" spans="2:34" s="350" customFormat="1" ht="12.75" customHeight="1">
      <c r="B554" s="613"/>
      <c r="C554" s="613"/>
      <c r="D554" s="1430" t="s">
        <v>1664</v>
      </c>
      <c r="E554" s="1437"/>
      <c r="F554" s="1437"/>
      <c r="G554" s="1437"/>
      <c r="H554" s="1437"/>
      <c r="I554" s="1437"/>
      <c r="J554" s="1437"/>
      <c r="K554" s="1437"/>
      <c r="L554" s="1437"/>
      <c r="M554" s="1437"/>
      <c r="N554" s="1437"/>
      <c r="O554" s="1437"/>
      <c r="P554" s="1437"/>
      <c r="Q554" s="1437"/>
      <c r="R554" s="1438"/>
      <c r="S554" s="344"/>
      <c r="T554" s="1406">
        <v>0</v>
      </c>
      <c r="U554" s="1406">
        <v>0</v>
      </c>
      <c r="V554" s="1406">
        <v>0</v>
      </c>
      <c r="W554" s="1406">
        <v>0</v>
      </c>
      <c r="X554" s="1406">
        <v>0</v>
      </c>
      <c r="Y554" s="1406">
        <v>0</v>
      </c>
      <c r="Z554" s="1406">
        <v>0</v>
      </c>
      <c r="AA554" s="1406">
        <v>0</v>
      </c>
      <c r="AB554" s="1406">
        <v>0</v>
      </c>
      <c r="AC554" s="1406">
        <v>0</v>
      </c>
      <c r="AD554" s="1406">
        <v>0</v>
      </c>
      <c r="AE554" s="1406">
        <v>0</v>
      </c>
      <c r="AF554" s="1406">
        <v>0</v>
      </c>
      <c r="AH554" s="1506"/>
    </row>
    <row r="555" spans="2:34" s="350" customFormat="1" ht="12.75" customHeight="1">
      <c r="B555" s="613"/>
      <c r="C555" s="613"/>
      <c r="D555" s="1430" t="s">
        <v>1665</v>
      </c>
      <c r="E555" s="1435"/>
      <c r="F555" s="1435"/>
      <c r="G555" s="1435"/>
      <c r="H555" s="1435"/>
      <c r="I555" s="1435"/>
      <c r="J555" s="1435"/>
      <c r="K555" s="1435"/>
      <c r="L555" s="1435"/>
      <c r="M555" s="1435"/>
      <c r="N555" s="1435"/>
      <c r="O555" s="1435"/>
      <c r="P555" s="1435"/>
      <c r="Q555" s="1435"/>
      <c r="R555" s="1436"/>
      <c r="S555" s="344"/>
      <c r="T555" s="1406">
        <v>0</v>
      </c>
      <c r="U555" s="1406">
        <v>0</v>
      </c>
      <c r="V555" s="1406">
        <v>0</v>
      </c>
      <c r="W555" s="1406">
        <v>0</v>
      </c>
      <c r="X555" s="1406">
        <v>0</v>
      </c>
      <c r="Y555" s="1406">
        <v>0</v>
      </c>
      <c r="Z555" s="1406">
        <v>0</v>
      </c>
      <c r="AA555" s="1406">
        <v>0</v>
      </c>
      <c r="AB555" s="1406">
        <v>0</v>
      </c>
      <c r="AC555" s="1406">
        <v>0</v>
      </c>
      <c r="AD555" s="1406">
        <v>0</v>
      </c>
      <c r="AE555" s="1406">
        <v>0</v>
      </c>
      <c r="AF555" s="1406">
        <v>0</v>
      </c>
      <c r="AH555" s="1506"/>
    </row>
    <row r="556" spans="2:34" s="350" customFormat="1">
      <c r="B556" s="613"/>
      <c r="C556" s="613"/>
      <c r="D556" s="1630" t="s">
        <v>551</v>
      </c>
      <c r="E556" s="1630"/>
      <c r="F556" s="1630"/>
      <c r="G556" s="1630"/>
      <c r="H556" s="1630"/>
      <c r="I556" s="1630"/>
      <c r="J556" s="1630"/>
      <c r="K556" s="1630"/>
      <c r="L556" s="1630"/>
      <c r="M556" s="1630"/>
      <c r="N556" s="1630"/>
      <c r="O556" s="1630"/>
      <c r="P556" s="1630"/>
      <c r="Q556" s="1630"/>
      <c r="R556" s="1630"/>
      <c r="S556" s="344"/>
      <c r="T556" s="1414">
        <f t="shared" ref="T556:AF556" si="16">SUM(T539:T555)</f>
        <v>6130.2979999999989</v>
      </c>
      <c r="U556" s="1414">
        <f t="shared" si="16"/>
        <v>6442.0299999999988</v>
      </c>
      <c r="V556" s="1414">
        <f t="shared" si="16"/>
        <v>6545.5999999999995</v>
      </c>
      <c r="W556" s="1414">
        <f t="shared" si="16"/>
        <v>6823.5099999999993</v>
      </c>
      <c r="X556" s="1414">
        <f t="shared" si="16"/>
        <v>7264.2426946676351</v>
      </c>
      <c r="Y556" s="1414">
        <f t="shared" si="16"/>
        <v>7017.6966722275101</v>
      </c>
      <c r="Z556" s="1414">
        <f t="shared" si="16"/>
        <v>7648.2371014099981</v>
      </c>
      <c r="AA556" s="1414">
        <f t="shared" si="16"/>
        <v>8036.3746550999995</v>
      </c>
      <c r="AB556" s="1414">
        <f t="shared" si="16"/>
        <v>8491.910763570002</v>
      </c>
      <c r="AC556" s="1414">
        <f t="shared" si="16"/>
        <v>8377.4010991900013</v>
      </c>
      <c r="AD556" s="1414">
        <f t="shared" si="16"/>
        <v>8202.6613952500029</v>
      </c>
      <c r="AE556" s="1414">
        <f t="shared" si="16"/>
        <v>7631.1519953548004</v>
      </c>
      <c r="AF556" s="1414">
        <f t="shared" si="16"/>
        <v>7609.3706954986974</v>
      </c>
      <c r="AH556" s="1506"/>
    </row>
    <row r="557" spans="2:34" s="350" customFormat="1">
      <c r="B557" s="613"/>
      <c r="C557" s="613"/>
      <c r="S557" s="344"/>
      <c r="AB557" s="593"/>
      <c r="AH557" s="349"/>
    </row>
    <row r="558" spans="2:34" s="350" customFormat="1">
      <c r="B558" s="613"/>
      <c r="C558" s="613"/>
      <c r="D558" s="352" t="s">
        <v>125</v>
      </c>
      <c r="E558" s="352"/>
      <c r="S558" s="344"/>
      <c r="AB558" s="593"/>
      <c r="AH558" s="349"/>
    </row>
    <row r="559" spans="2:34" s="350" customFormat="1">
      <c r="B559" s="613"/>
      <c r="C559" s="613"/>
      <c r="D559" s="350" t="s">
        <v>126</v>
      </c>
      <c r="S559" s="344"/>
      <c r="T559" s="804">
        <v>0</v>
      </c>
      <c r="U559" s="804">
        <v>0</v>
      </c>
      <c r="V559" s="804">
        <v>0</v>
      </c>
      <c r="W559" s="804">
        <v>0</v>
      </c>
      <c r="X559" s="804">
        <v>0</v>
      </c>
      <c r="Y559" s="804">
        <v>0</v>
      </c>
      <c r="Z559" s="804">
        <v>0</v>
      </c>
      <c r="AA559" s="804">
        <v>0</v>
      </c>
      <c r="AB559" s="804">
        <v>0</v>
      </c>
      <c r="AC559" s="804">
        <v>0</v>
      </c>
      <c r="AD559" s="804">
        <v>0</v>
      </c>
      <c r="AE559" s="804">
        <v>0</v>
      </c>
      <c r="AF559" s="804">
        <v>0</v>
      </c>
      <c r="AH559" s="349"/>
    </row>
    <row r="560" spans="2:34" s="350" customFormat="1">
      <c r="B560" s="613"/>
      <c r="C560" s="613"/>
      <c r="D560" s="350" t="s">
        <v>127</v>
      </c>
      <c r="S560" s="344"/>
      <c r="T560" s="445">
        <f>1-T559</f>
        <v>1</v>
      </c>
      <c r="U560" s="446">
        <f t="shared" ref="U560:AF560" si="17">1-U559</f>
        <v>1</v>
      </c>
      <c r="V560" s="446">
        <f t="shared" si="17"/>
        <v>1</v>
      </c>
      <c r="W560" s="446">
        <f t="shared" si="17"/>
        <v>1</v>
      </c>
      <c r="X560" s="446">
        <f t="shared" si="17"/>
        <v>1</v>
      </c>
      <c r="Y560" s="446">
        <f t="shared" si="17"/>
        <v>1</v>
      </c>
      <c r="Z560" s="446">
        <f t="shared" si="17"/>
        <v>1</v>
      </c>
      <c r="AA560" s="569">
        <f t="shared" si="17"/>
        <v>1</v>
      </c>
      <c r="AB560" s="594">
        <f t="shared" si="17"/>
        <v>1</v>
      </c>
      <c r="AC560" s="446">
        <f t="shared" si="17"/>
        <v>1</v>
      </c>
      <c r="AD560" s="446">
        <f t="shared" si="17"/>
        <v>1</v>
      </c>
      <c r="AE560" s="446">
        <f t="shared" si="17"/>
        <v>1</v>
      </c>
      <c r="AF560" s="447">
        <f t="shared" si="17"/>
        <v>1</v>
      </c>
      <c r="AH560" s="1506"/>
    </row>
    <row r="561" spans="2:34">
      <c r="AB561" s="574"/>
    </row>
    <row r="562" spans="2:34">
      <c r="AB562" s="574"/>
    </row>
    <row r="563" spans="2:34" ht="16.8">
      <c r="B563" s="610" t="s">
        <v>552</v>
      </c>
      <c r="C563" s="610"/>
      <c r="D563" s="339"/>
      <c r="E563" s="339"/>
      <c r="F563" s="339"/>
      <c r="G563" s="339"/>
      <c r="H563" s="339"/>
      <c r="I563" s="339"/>
      <c r="J563" s="339"/>
      <c r="K563" s="339"/>
      <c r="L563" s="339"/>
      <c r="M563" s="339"/>
      <c r="N563" s="339"/>
      <c r="O563" s="339"/>
      <c r="P563" s="339"/>
      <c r="Q563" s="339"/>
      <c r="X563" s="344"/>
      <c r="Y563" s="344"/>
      <c r="Z563" s="344"/>
      <c r="AA563" s="344"/>
      <c r="AB563" s="586"/>
      <c r="AC563" s="344"/>
      <c r="AD563" s="344"/>
      <c r="AE563" s="344"/>
      <c r="AF563" s="344"/>
    </row>
    <row r="564" spans="2:34">
      <c r="X564" s="344"/>
      <c r="Y564" s="344"/>
      <c r="Z564" s="344"/>
      <c r="AA564" s="344"/>
      <c r="AB564" s="586"/>
      <c r="AC564" s="344"/>
      <c r="AD564" s="344"/>
      <c r="AE564" s="344"/>
      <c r="AF564" s="344"/>
    </row>
    <row r="565" spans="2:34">
      <c r="D565" s="367" t="s">
        <v>553</v>
      </c>
      <c r="E565" s="367"/>
      <c r="F565"/>
      <c r="G565"/>
      <c r="H565"/>
      <c r="I565"/>
      <c r="J565"/>
      <c r="K565"/>
      <c r="L565"/>
      <c r="M565"/>
      <c r="N565"/>
      <c r="O565"/>
      <c r="P565"/>
      <c r="Q565"/>
      <c r="R565"/>
      <c r="T565" s="442" t="s">
        <v>7</v>
      </c>
      <c r="U565" s="443" t="s">
        <v>7</v>
      </c>
      <c r="V565" s="443" t="s">
        <v>7</v>
      </c>
      <c r="W565" s="443" t="s">
        <v>7</v>
      </c>
      <c r="X565" s="443" t="s">
        <v>7</v>
      </c>
      <c r="Y565" s="443" t="s">
        <v>7</v>
      </c>
      <c r="Z565" s="443" t="s">
        <v>7</v>
      </c>
      <c r="AA565" s="568" t="s">
        <v>7</v>
      </c>
      <c r="AB565" s="591" t="s">
        <v>7</v>
      </c>
      <c r="AC565" s="443" t="s">
        <v>7</v>
      </c>
      <c r="AD565" s="443" t="s">
        <v>7</v>
      </c>
      <c r="AE565" s="443" t="s">
        <v>7</v>
      </c>
      <c r="AF565" s="444" t="s">
        <v>7</v>
      </c>
    </row>
    <row r="566" spans="2:34">
      <c r="D566" s="1629" t="s">
        <v>554</v>
      </c>
      <c r="E566" s="1629"/>
      <c r="F566" s="1629"/>
      <c r="G566" s="1629"/>
      <c r="H566" s="1629"/>
      <c r="I566" s="1629"/>
      <c r="J566" s="1629"/>
      <c r="K566" s="1629"/>
      <c r="L566" s="1629"/>
      <c r="M566" s="1629"/>
      <c r="N566" s="1629"/>
      <c r="O566" s="1629"/>
      <c r="P566" s="1629"/>
      <c r="Q566" s="1629"/>
      <c r="R566" s="1629"/>
      <c r="T566" s="691">
        <v>0.45129192745947683</v>
      </c>
      <c r="U566" s="691">
        <v>0.40379403794037938</v>
      </c>
      <c r="V566" s="691">
        <v>0.3872302689920189</v>
      </c>
      <c r="W566" s="691">
        <v>0.29288464280621701</v>
      </c>
      <c r="X566" s="691">
        <v>0.20835011410927642</v>
      </c>
      <c r="Y566" s="691">
        <v>0.28545706371191137</v>
      </c>
      <c r="Z566" s="691">
        <v>0.43805647417959809</v>
      </c>
      <c r="AA566" s="691">
        <v>0.66001734605377271</v>
      </c>
      <c r="AB566" s="691">
        <v>0.66001734605377271</v>
      </c>
      <c r="AC566" s="691">
        <v>0.66001734605377271</v>
      </c>
      <c r="AD566" s="691">
        <v>0.66001734605377271</v>
      </c>
      <c r="AE566" s="691">
        <v>0.66001734605377271</v>
      </c>
      <c r="AF566" s="691">
        <v>0.66001734605377271</v>
      </c>
      <c r="AH566" s="1506"/>
    </row>
    <row r="567" spans="2:34">
      <c r="D567" s="1629" t="s">
        <v>555</v>
      </c>
      <c r="E567" s="1629"/>
      <c r="F567" s="1629"/>
      <c r="G567" s="1629"/>
      <c r="H567" s="1629"/>
      <c r="I567" s="1629"/>
      <c r="J567" s="1629"/>
      <c r="K567" s="1629"/>
      <c r="L567" s="1629"/>
      <c r="M567" s="1629"/>
      <c r="N567" s="1629"/>
      <c r="O567" s="1629"/>
      <c r="P567" s="1629"/>
      <c r="Q567" s="1629"/>
      <c r="R567" s="1629"/>
      <c r="T567" s="691">
        <v>7.8639062750762323E-2</v>
      </c>
      <c r="U567" s="691">
        <v>0.19617585064739537</v>
      </c>
      <c r="V567" s="691">
        <v>0.12592373632870232</v>
      </c>
      <c r="W567" s="691">
        <v>0.13360901183516327</v>
      </c>
      <c r="X567" s="691">
        <v>0.23358840112766815</v>
      </c>
      <c r="Y567" s="691">
        <v>0.20955678670360112</v>
      </c>
      <c r="Z567" s="691">
        <v>9.5777155939964387E-2</v>
      </c>
      <c r="AA567" s="691">
        <v>-5.3896667079667948E-2</v>
      </c>
      <c r="AB567" s="691">
        <v>-5.3896667079667948E-2</v>
      </c>
      <c r="AC567" s="691">
        <v>-5.3896667079667948E-2</v>
      </c>
      <c r="AD567" s="691">
        <v>-5.3896667079667948E-2</v>
      </c>
      <c r="AE567" s="691">
        <v>-5.3896667079667948E-2</v>
      </c>
      <c r="AF567" s="691">
        <v>-5.3896667079667948E-2</v>
      </c>
      <c r="AH567" s="1506"/>
    </row>
    <row r="568" spans="2:34">
      <c r="D568" s="1629" t="s">
        <v>556</v>
      </c>
      <c r="E568" s="1629"/>
      <c r="F568" s="1629"/>
      <c r="G568" s="1629"/>
      <c r="H568" s="1629"/>
      <c r="I568" s="1629"/>
      <c r="J568" s="1629"/>
      <c r="K568" s="1629"/>
      <c r="L568" s="1629"/>
      <c r="M568" s="1629"/>
      <c r="N568" s="1629"/>
      <c r="O568" s="1629"/>
      <c r="P568" s="1629"/>
      <c r="Q568" s="1629"/>
      <c r="R568" s="1629"/>
      <c r="T568" s="691">
        <v>0.47006900978976085</v>
      </c>
      <c r="U568" s="691">
        <v>0.40003011141222522</v>
      </c>
      <c r="V568" s="691">
        <v>0.48684599467927875</v>
      </c>
      <c r="W568" s="691">
        <v>0.57350634535861966</v>
      </c>
      <c r="X568" s="691">
        <v>0.55806148476305539</v>
      </c>
      <c r="Y568" s="691">
        <v>0.50498614958448751</v>
      </c>
      <c r="Z568" s="691">
        <v>0.46616636988043753</v>
      </c>
      <c r="AA568" s="691">
        <v>0.39387932102589518</v>
      </c>
      <c r="AB568" s="691">
        <v>0.39387932102589518</v>
      </c>
      <c r="AC568" s="691">
        <v>0.39387932102589518</v>
      </c>
      <c r="AD568" s="691">
        <v>0.39387932102589518</v>
      </c>
      <c r="AE568" s="691">
        <v>0.39387932102589518</v>
      </c>
      <c r="AF568" s="691">
        <v>0.39387932102589518</v>
      </c>
      <c r="AH568" s="1506"/>
    </row>
    <row r="569" spans="2:34">
      <c r="D569" s="1629" t="s">
        <v>557</v>
      </c>
      <c r="E569" s="1629"/>
      <c r="F569" s="1629"/>
      <c r="G569" s="1629"/>
      <c r="H569" s="1629"/>
      <c r="I569" s="1629"/>
      <c r="J569" s="1629"/>
      <c r="K569" s="1629"/>
      <c r="L569" s="1629"/>
      <c r="M569" s="1629"/>
      <c r="N569" s="1629"/>
      <c r="O569" s="1629"/>
      <c r="P569" s="1629"/>
      <c r="Q569" s="1629"/>
      <c r="R569" s="1629"/>
      <c r="T569" s="691">
        <v>0</v>
      </c>
      <c r="U569" s="691">
        <v>0</v>
      </c>
      <c r="V569" s="691">
        <v>0</v>
      </c>
      <c r="W569" s="691">
        <v>0</v>
      </c>
      <c r="X569" s="691">
        <v>0</v>
      </c>
      <c r="Y569" s="691">
        <v>0</v>
      </c>
      <c r="Z569" s="691">
        <v>0</v>
      </c>
      <c r="AA569" s="691">
        <v>0</v>
      </c>
      <c r="AB569" s="691">
        <v>0</v>
      </c>
      <c r="AC569" s="691">
        <v>0</v>
      </c>
      <c r="AD569" s="691">
        <v>0</v>
      </c>
      <c r="AE569" s="691">
        <v>0</v>
      </c>
      <c r="AF569" s="691">
        <v>0</v>
      </c>
      <c r="AH569" s="1506"/>
    </row>
    <row r="570" spans="2:34">
      <c r="D570" s="1630" t="s">
        <v>12</v>
      </c>
      <c r="E570" s="1630"/>
      <c r="F570" s="1630"/>
      <c r="G570" s="1630"/>
      <c r="H570" s="1630"/>
      <c r="I570" s="1630"/>
      <c r="J570" s="1630"/>
      <c r="K570" s="1630"/>
      <c r="L570" s="1630"/>
      <c r="M570" s="1630"/>
      <c r="N570" s="1630"/>
      <c r="O570" s="1630"/>
      <c r="P570" s="1630"/>
      <c r="Q570" s="1630"/>
      <c r="R570" s="1630"/>
      <c r="T570" s="692">
        <f t="shared" ref="T570:AF570" si="18">SUM(T566:T569)</f>
        <v>1</v>
      </c>
      <c r="U570" s="693">
        <f t="shared" si="18"/>
        <v>1</v>
      </c>
      <c r="V570" s="693">
        <f t="shared" si="18"/>
        <v>1</v>
      </c>
      <c r="W570" s="693">
        <f t="shared" si="18"/>
        <v>1</v>
      </c>
      <c r="X570" s="693">
        <f t="shared" si="18"/>
        <v>1</v>
      </c>
      <c r="Y570" s="693">
        <f t="shared" si="18"/>
        <v>1</v>
      </c>
      <c r="Z570" s="693">
        <f t="shared" si="18"/>
        <v>1</v>
      </c>
      <c r="AA570" s="771">
        <f t="shared" si="18"/>
        <v>0.99999999999999989</v>
      </c>
      <c r="AB570" s="780">
        <f t="shared" si="18"/>
        <v>0.99999999999999989</v>
      </c>
      <c r="AC570" s="693">
        <f t="shared" si="18"/>
        <v>0.99999999999999989</v>
      </c>
      <c r="AD570" s="693">
        <f t="shared" si="18"/>
        <v>0.99999999999999989</v>
      </c>
      <c r="AE570" s="693">
        <f t="shared" si="18"/>
        <v>0.99999999999999989</v>
      </c>
      <c r="AF570" s="694">
        <f t="shared" si="18"/>
        <v>0.99999999999999989</v>
      </c>
      <c r="AH570" s="1506"/>
    </row>
    <row r="571" spans="2:34">
      <c r="D571" s="396" t="s">
        <v>123</v>
      </c>
      <c r="T571" s="344" t="str">
        <f>IF(T570 = 1, "OK", "Error: should = 100%")</f>
        <v>OK</v>
      </c>
      <c r="U571" s="344" t="str">
        <f t="shared" ref="U571:AF571" si="19">IF(U570 = 1, "OK", "Error: should = 100%")</f>
        <v>OK</v>
      </c>
      <c r="V571" s="344" t="str">
        <f t="shared" si="19"/>
        <v>OK</v>
      </c>
      <c r="W571" s="344" t="str">
        <f t="shared" si="19"/>
        <v>OK</v>
      </c>
      <c r="X571" s="344" t="str">
        <f t="shared" si="19"/>
        <v>OK</v>
      </c>
      <c r="Y571" s="344" t="str">
        <f t="shared" si="19"/>
        <v>OK</v>
      </c>
      <c r="Z571" s="344" t="str">
        <f t="shared" si="19"/>
        <v>OK</v>
      </c>
      <c r="AA571" s="344" t="str">
        <f t="shared" si="19"/>
        <v>OK</v>
      </c>
      <c r="AB571" s="586" t="str">
        <f t="shared" si="19"/>
        <v>OK</v>
      </c>
      <c r="AC571" s="344" t="str">
        <f t="shared" si="19"/>
        <v>OK</v>
      </c>
      <c r="AD571" s="344" t="str">
        <f t="shared" si="19"/>
        <v>OK</v>
      </c>
      <c r="AE571" s="344" t="str">
        <f t="shared" si="19"/>
        <v>OK</v>
      </c>
      <c r="AF571" s="344" t="str">
        <f t="shared" si="19"/>
        <v>OK</v>
      </c>
    </row>
    <row r="572" spans="2:34">
      <c r="F572" s="347"/>
      <c r="G572" s="347"/>
      <c r="H572" s="347"/>
      <c r="I572" s="347"/>
      <c r="J572" s="347"/>
      <c r="K572" s="347"/>
      <c r="L572" s="347"/>
      <c r="M572" s="347"/>
      <c r="N572" s="347"/>
      <c r="O572" s="347"/>
      <c r="P572" s="347"/>
      <c r="Q572" s="347"/>
      <c r="R572" s="347"/>
      <c r="S572" s="347"/>
      <c r="T572" s="347"/>
      <c r="U572" s="347"/>
      <c r="V572" s="347"/>
      <c r="W572" s="347"/>
      <c r="AA572" s="347"/>
      <c r="AB572" s="593"/>
      <c r="AC572" s="347"/>
      <c r="AD572" s="347"/>
      <c r="AE572" s="347"/>
      <c r="AG572" s="347"/>
    </row>
    <row r="573" spans="2:34">
      <c r="D573" s="367" t="s">
        <v>558</v>
      </c>
      <c r="E573" s="367"/>
      <c r="F573"/>
      <c r="G573"/>
      <c r="H573"/>
      <c r="I573"/>
      <c r="J573"/>
      <c r="K573"/>
      <c r="L573"/>
      <c r="M573"/>
      <c r="N573"/>
      <c r="O573"/>
      <c r="P573"/>
      <c r="Q573"/>
      <c r="R573"/>
      <c r="X573" s="344"/>
      <c r="Y573" s="344"/>
      <c r="Z573" s="344"/>
      <c r="AA573" s="344"/>
      <c r="AB573" s="586"/>
      <c r="AC573" s="344"/>
      <c r="AD573" s="344"/>
      <c r="AE573" s="344"/>
      <c r="AF573" s="344"/>
    </row>
    <row r="574" spans="2:34">
      <c r="D574" s="1629" t="s">
        <v>554</v>
      </c>
      <c r="E574" s="1629"/>
      <c r="F574" s="1629"/>
      <c r="G574" s="1629"/>
      <c r="H574" s="1629"/>
      <c r="I574" s="1629"/>
      <c r="J574" s="1629"/>
      <c r="K574" s="1629"/>
      <c r="L574" s="1629"/>
      <c r="M574" s="1629"/>
      <c r="N574" s="1629"/>
      <c r="O574" s="1629"/>
      <c r="P574" s="1629"/>
      <c r="Q574" s="1629"/>
      <c r="R574" s="1629"/>
      <c r="T574" s="695">
        <v>0.24442712392829305</v>
      </c>
      <c r="U574" s="695">
        <v>0.28235124205661466</v>
      </c>
      <c r="V574" s="695">
        <v>0.31628437099301893</v>
      </c>
      <c r="W574" s="695">
        <v>0.23429283144201496</v>
      </c>
      <c r="X574" s="695">
        <v>0.17629139072847683</v>
      </c>
      <c r="Y574" s="695">
        <v>0.24942419726324347</v>
      </c>
      <c r="Z574" s="695">
        <v>0.34979164035863114</v>
      </c>
      <c r="AA574" s="695">
        <v>0.50516215231385886</v>
      </c>
      <c r="AB574" s="695">
        <v>0.50516215231385886</v>
      </c>
      <c r="AC574" s="695">
        <v>0.50516215231385886</v>
      </c>
      <c r="AD574" s="695">
        <v>0.50516215231385886</v>
      </c>
      <c r="AE574" s="695">
        <v>0.50516215231385886</v>
      </c>
      <c r="AF574" s="695">
        <v>0.50516215231385886</v>
      </c>
      <c r="AH574" s="1506"/>
    </row>
    <row r="575" spans="2:34">
      <c r="D575" s="1629" t="s">
        <v>555</v>
      </c>
      <c r="E575" s="1629"/>
      <c r="F575" s="1629"/>
      <c r="G575" s="1629"/>
      <c r="H575" s="1629"/>
      <c r="I575" s="1629"/>
      <c r="J575" s="1629"/>
      <c r="K575" s="1629"/>
      <c r="L575" s="1629"/>
      <c r="M575" s="1629"/>
      <c r="N575" s="1629"/>
      <c r="O575" s="1629"/>
      <c r="P575" s="1629"/>
      <c r="Q575" s="1629"/>
      <c r="R575" s="1629"/>
      <c r="T575" s="695">
        <v>0.30506625097427903</v>
      </c>
      <c r="U575" s="695">
        <v>0.32755632582322358</v>
      </c>
      <c r="V575" s="695">
        <v>0.19874626015101865</v>
      </c>
      <c r="W575" s="695">
        <v>0.18613340714088014</v>
      </c>
      <c r="X575" s="695">
        <v>0.26649006622516558</v>
      </c>
      <c r="Y575" s="695">
        <v>0.23790814252811271</v>
      </c>
      <c r="Z575" s="695">
        <v>0.16858189165298648</v>
      </c>
      <c r="AA575" s="695">
        <v>9.4497752945463379E-2</v>
      </c>
      <c r="AB575" s="695">
        <v>9.4497752945463379E-2</v>
      </c>
      <c r="AC575" s="695">
        <v>9.4497752945463379E-2</v>
      </c>
      <c r="AD575" s="695">
        <v>9.4497752945463379E-2</v>
      </c>
      <c r="AE575" s="695">
        <v>9.4497752945463379E-2</v>
      </c>
      <c r="AF575" s="695">
        <v>9.4497752945463379E-2</v>
      </c>
      <c r="AH575" s="1506"/>
    </row>
    <row r="576" spans="2:34">
      <c r="D576" s="1629" t="s">
        <v>556</v>
      </c>
      <c r="E576" s="1629"/>
      <c r="F576" s="1629"/>
      <c r="G576" s="1629"/>
      <c r="H576" s="1629"/>
      <c r="I576" s="1629"/>
      <c r="J576" s="1629"/>
      <c r="K576" s="1629"/>
      <c r="L576" s="1629"/>
      <c r="M576" s="1629"/>
      <c r="N576" s="1629"/>
      <c r="O576" s="1629"/>
      <c r="P576" s="1629"/>
      <c r="Q576" s="1629"/>
      <c r="R576" s="1629"/>
      <c r="T576" s="695">
        <v>0.45050662509742789</v>
      </c>
      <c r="U576" s="695">
        <v>0.39009243212016176</v>
      </c>
      <c r="V576" s="695">
        <v>0.48496936885596237</v>
      </c>
      <c r="W576" s="695">
        <v>0.57957376141710493</v>
      </c>
      <c r="X576" s="695">
        <v>0.55721854304635765</v>
      </c>
      <c r="Y576" s="695">
        <v>0.51266766020864385</v>
      </c>
      <c r="Z576" s="695">
        <v>0.48162646798838238</v>
      </c>
      <c r="AA576" s="695">
        <v>0.40034009474067778</v>
      </c>
      <c r="AB576" s="695">
        <v>0.40034009474067778</v>
      </c>
      <c r="AC576" s="695">
        <v>0.40034009474067778</v>
      </c>
      <c r="AD576" s="695">
        <v>0.40034009474067778</v>
      </c>
      <c r="AE576" s="695">
        <v>0.40034009474067778</v>
      </c>
      <c r="AF576" s="695">
        <v>0.40034009474067778</v>
      </c>
      <c r="AH576" s="1506"/>
    </row>
    <row r="577" spans="4:34">
      <c r="D577" s="1629" t="s">
        <v>557</v>
      </c>
      <c r="E577" s="1629"/>
      <c r="F577" s="1629"/>
      <c r="G577" s="1629"/>
      <c r="H577" s="1629"/>
      <c r="I577" s="1629"/>
      <c r="J577" s="1629"/>
      <c r="K577" s="1629"/>
      <c r="L577" s="1629"/>
      <c r="M577" s="1629"/>
      <c r="N577" s="1629"/>
      <c r="O577" s="1629"/>
      <c r="P577" s="1629"/>
      <c r="Q577" s="1629"/>
      <c r="R577" s="1629"/>
      <c r="T577" s="695">
        <v>0</v>
      </c>
      <c r="U577" s="695">
        <v>0</v>
      </c>
      <c r="V577" s="695">
        <v>0</v>
      </c>
      <c r="W577" s="695">
        <v>0</v>
      </c>
      <c r="X577" s="695">
        <v>0</v>
      </c>
      <c r="Y577" s="695">
        <v>0</v>
      </c>
      <c r="Z577" s="695">
        <v>0</v>
      </c>
      <c r="AA577" s="695">
        <v>0</v>
      </c>
      <c r="AB577" s="695">
        <v>0</v>
      </c>
      <c r="AC577" s="695">
        <v>0</v>
      </c>
      <c r="AD577" s="695">
        <v>0</v>
      </c>
      <c r="AE577" s="695">
        <v>0</v>
      </c>
      <c r="AF577" s="695">
        <v>0</v>
      </c>
      <c r="AH577" s="1506"/>
    </row>
    <row r="578" spans="4:34">
      <c r="D578" s="1630" t="s">
        <v>12</v>
      </c>
      <c r="E578" s="1630"/>
      <c r="F578" s="1630"/>
      <c r="G578" s="1630"/>
      <c r="H578" s="1630"/>
      <c r="I578" s="1630"/>
      <c r="J578" s="1630"/>
      <c r="K578" s="1630"/>
      <c r="L578" s="1630"/>
      <c r="M578" s="1630"/>
      <c r="N578" s="1630"/>
      <c r="O578" s="1630"/>
      <c r="P578" s="1630"/>
      <c r="Q578" s="1630"/>
      <c r="R578" s="1630"/>
      <c r="T578" s="692">
        <f>SUM(T574:T577)</f>
        <v>1</v>
      </c>
      <c r="U578" s="693">
        <f t="shared" ref="U578:AF578" si="20">SUM(U574:U577)</f>
        <v>1</v>
      </c>
      <c r="V578" s="693">
        <f t="shared" si="20"/>
        <v>1</v>
      </c>
      <c r="W578" s="693">
        <f t="shared" si="20"/>
        <v>1</v>
      </c>
      <c r="X578" s="693">
        <f t="shared" si="20"/>
        <v>1</v>
      </c>
      <c r="Y578" s="693">
        <f t="shared" si="20"/>
        <v>1</v>
      </c>
      <c r="Z578" s="693">
        <f t="shared" si="20"/>
        <v>1</v>
      </c>
      <c r="AA578" s="771">
        <f t="shared" si="20"/>
        <v>1</v>
      </c>
      <c r="AB578" s="780">
        <f t="shared" si="20"/>
        <v>1</v>
      </c>
      <c r="AC578" s="693">
        <f t="shared" si="20"/>
        <v>1</v>
      </c>
      <c r="AD578" s="693">
        <f t="shared" si="20"/>
        <v>1</v>
      </c>
      <c r="AE578" s="693">
        <f t="shared" si="20"/>
        <v>1</v>
      </c>
      <c r="AF578" s="694">
        <f t="shared" si="20"/>
        <v>1</v>
      </c>
      <c r="AH578" s="1506"/>
    </row>
    <row r="579" spans="4:34">
      <c r="D579" s="396" t="s">
        <v>123</v>
      </c>
      <c r="T579" s="344" t="str">
        <f>IF(T578 = 1, "OK", "Error: should = 100%")</f>
        <v>OK</v>
      </c>
      <c r="U579" s="344" t="str">
        <f t="shared" ref="U579:AF579" si="21">IF(U578 = 1, "OK", "Error: should = 100%")</f>
        <v>OK</v>
      </c>
      <c r="V579" s="344" t="str">
        <f t="shared" si="21"/>
        <v>OK</v>
      </c>
      <c r="W579" s="344" t="str">
        <f t="shared" si="21"/>
        <v>OK</v>
      </c>
      <c r="X579" s="344" t="str">
        <f t="shared" si="21"/>
        <v>OK</v>
      </c>
      <c r="Y579" s="344" t="str">
        <f t="shared" si="21"/>
        <v>OK</v>
      </c>
      <c r="Z579" s="344" t="str">
        <f t="shared" si="21"/>
        <v>OK</v>
      </c>
      <c r="AA579" s="344" t="str">
        <f t="shared" si="21"/>
        <v>OK</v>
      </c>
      <c r="AB579" s="586" t="str">
        <f t="shared" si="21"/>
        <v>OK</v>
      </c>
      <c r="AC579" s="344" t="str">
        <f t="shared" si="21"/>
        <v>OK</v>
      </c>
      <c r="AD579" s="344" t="str">
        <f t="shared" si="21"/>
        <v>OK</v>
      </c>
      <c r="AE579" s="344" t="str">
        <f t="shared" si="21"/>
        <v>OK</v>
      </c>
      <c r="AF579" s="344" t="str">
        <f t="shared" si="21"/>
        <v>OK</v>
      </c>
    </row>
    <row r="580" spans="4:34">
      <c r="AB580" s="574"/>
    </row>
    <row r="581" spans="4:34">
      <c r="D581" s="367" t="s">
        <v>559</v>
      </c>
      <c r="E581" s="367"/>
      <c r="F581"/>
      <c r="G581"/>
      <c r="H581"/>
      <c r="I581"/>
      <c r="J581"/>
      <c r="K581"/>
      <c r="L581"/>
      <c r="M581"/>
      <c r="N581"/>
      <c r="O581"/>
      <c r="P581"/>
      <c r="Q581"/>
      <c r="R581"/>
      <c r="T581" s="442" t="s">
        <v>7</v>
      </c>
      <c r="U581" s="443" t="s">
        <v>7</v>
      </c>
      <c r="V581" s="443" t="s">
        <v>7</v>
      </c>
      <c r="W581" s="443" t="s">
        <v>7</v>
      </c>
      <c r="X581" s="443" t="s">
        <v>7</v>
      </c>
      <c r="Y581" s="443" t="s">
        <v>7</v>
      </c>
      <c r="Z581" s="443" t="s">
        <v>7</v>
      </c>
      <c r="AA581" s="568" t="s">
        <v>7</v>
      </c>
      <c r="AB581" s="591" t="s">
        <v>7</v>
      </c>
      <c r="AC581" s="443" t="s">
        <v>7</v>
      </c>
      <c r="AD581" s="443" t="s">
        <v>7</v>
      </c>
      <c r="AE581" s="443" t="s">
        <v>7</v>
      </c>
      <c r="AF581" s="444" t="s">
        <v>7</v>
      </c>
    </row>
    <row r="582" spans="4:34">
      <c r="D582" s="1629" t="s">
        <v>560</v>
      </c>
      <c r="E582" s="1629"/>
      <c r="F582" s="1629"/>
      <c r="G582" s="1629"/>
      <c r="H582" s="1629"/>
      <c r="I582" s="1629"/>
      <c r="J582" s="1629"/>
      <c r="K582" s="1629"/>
      <c r="L582" s="1629"/>
      <c r="M582" s="1629"/>
      <c r="N582" s="1629"/>
      <c r="O582" s="1629"/>
      <c r="P582" s="1629"/>
      <c r="Q582" s="1629"/>
      <c r="R582" s="1629"/>
      <c r="T582" s="691">
        <v>0.78911892152142515</v>
      </c>
      <c r="U582" s="691">
        <v>0.80683529057512793</v>
      </c>
      <c r="V582" s="691">
        <v>0.8224948270765593</v>
      </c>
      <c r="W582" s="691">
        <v>0.81306145729359758</v>
      </c>
      <c r="X582" s="691">
        <v>0.90669888575647739</v>
      </c>
      <c r="Y582" s="691">
        <v>0.87756232686980606</v>
      </c>
      <c r="Z582" s="691">
        <v>0.83019587891121849</v>
      </c>
      <c r="AA582" s="691">
        <v>0.70771899392888116</v>
      </c>
      <c r="AB582" s="691">
        <v>0.70771899392888116</v>
      </c>
      <c r="AC582" s="691">
        <v>0.70771899392888116</v>
      </c>
      <c r="AD582" s="691">
        <v>0.70771899392888116</v>
      </c>
      <c r="AE582" s="691">
        <v>0.70771899392888116</v>
      </c>
      <c r="AF582" s="691">
        <v>0.70771899392888116</v>
      </c>
      <c r="AH582" s="1506"/>
    </row>
    <row r="583" spans="4:34">
      <c r="D583" s="1629" t="s">
        <v>561</v>
      </c>
      <c r="E583" s="1629"/>
      <c r="F583" s="1629"/>
      <c r="G583" s="1629"/>
      <c r="H583" s="1629"/>
      <c r="I583" s="1629"/>
      <c r="J583" s="1629"/>
      <c r="K583" s="1629"/>
      <c r="L583" s="1629"/>
      <c r="M583" s="1629"/>
      <c r="N583" s="1629"/>
      <c r="O583" s="1629"/>
      <c r="P583" s="1629"/>
      <c r="Q583" s="1629"/>
      <c r="R583" s="1629"/>
      <c r="T583" s="691">
        <v>0.21088107847857487</v>
      </c>
      <c r="U583" s="691">
        <v>0.19316470942487202</v>
      </c>
      <c r="V583" s="691">
        <v>0.17750517292344073</v>
      </c>
      <c r="W583" s="691">
        <v>0.18693854270640239</v>
      </c>
      <c r="X583" s="691">
        <v>9.3301114243522623E-2</v>
      </c>
      <c r="Y583" s="691">
        <v>0.12243767313019391</v>
      </c>
      <c r="Z583" s="691">
        <v>0.16980412108878148</v>
      </c>
      <c r="AA583" s="691">
        <v>0.29228100607111884</v>
      </c>
      <c r="AB583" s="691">
        <v>0.29228100607111884</v>
      </c>
      <c r="AC583" s="691">
        <v>0.29228100607111884</v>
      </c>
      <c r="AD583" s="691">
        <v>0.29228100607111884</v>
      </c>
      <c r="AE583" s="691">
        <v>0.29228100607111884</v>
      </c>
      <c r="AF583" s="691">
        <v>0.29228100607111884</v>
      </c>
      <c r="AH583" s="1506"/>
    </row>
    <row r="584" spans="4:34">
      <c r="D584" s="1630" t="s">
        <v>12</v>
      </c>
      <c r="E584" s="1630"/>
      <c r="F584" s="1630"/>
      <c r="G584" s="1630"/>
      <c r="H584" s="1630"/>
      <c r="I584" s="1630"/>
      <c r="J584" s="1630"/>
      <c r="K584" s="1630"/>
      <c r="L584" s="1630"/>
      <c r="M584" s="1630"/>
      <c r="N584" s="1630"/>
      <c r="O584" s="1630"/>
      <c r="P584" s="1630"/>
      <c r="Q584" s="1630"/>
      <c r="R584" s="1630"/>
      <c r="T584" s="692">
        <f t="shared" ref="T584:AF584" si="22">SUM(T582:T583)</f>
        <v>1</v>
      </c>
      <c r="U584" s="693">
        <f t="shared" si="22"/>
        <v>1</v>
      </c>
      <c r="V584" s="693">
        <f t="shared" si="22"/>
        <v>1</v>
      </c>
      <c r="W584" s="693">
        <f t="shared" si="22"/>
        <v>1</v>
      </c>
      <c r="X584" s="693">
        <f t="shared" si="22"/>
        <v>1</v>
      </c>
      <c r="Y584" s="693">
        <f t="shared" si="22"/>
        <v>1</v>
      </c>
      <c r="Z584" s="693">
        <f t="shared" si="22"/>
        <v>1</v>
      </c>
      <c r="AA584" s="771">
        <f t="shared" si="22"/>
        <v>1</v>
      </c>
      <c r="AB584" s="780">
        <f t="shared" si="22"/>
        <v>1</v>
      </c>
      <c r="AC584" s="693">
        <f t="shared" si="22"/>
        <v>1</v>
      </c>
      <c r="AD584" s="693">
        <f t="shared" si="22"/>
        <v>1</v>
      </c>
      <c r="AE584" s="693">
        <f t="shared" si="22"/>
        <v>1</v>
      </c>
      <c r="AF584" s="694">
        <f t="shared" si="22"/>
        <v>1</v>
      </c>
      <c r="AH584" s="1506"/>
    </row>
    <row r="585" spans="4:34">
      <c r="D585" s="396" t="s">
        <v>123</v>
      </c>
      <c r="T585" s="344" t="str">
        <f>IF(T584 = 1, "OK", "Error: should = 100%")</f>
        <v>OK</v>
      </c>
      <c r="U585" s="344" t="str">
        <f t="shared" ref="U585:AF585" si="23">IF(U584 = 1, "OK", "Error: should = 100%")</f>
        <v>OK</v>
      </c>
      <c r="V585" s="344" t="str">
        <f t="shared" si="23"/>
        <v>OK</v>
      </c>
      <c r="W585" s="344" t="str">
        <f t="shared" si="23"/>
        <v>OK</v>
      </c>
      <c r="X585" s="344" t="str">
        <f t="shared" si="23"/>
        <v>OK</v>
      </c>
      <c r="Y585" s="344" t="str">
        <f t="shared" si="23"/>
        <v>OK</v>
      </c>
      <c r="Z585" s="344" t="str">
        <f t="shared" si="23"/>
        <v>OK</v>
      </c>
      <c r="AA585" s="344" t="str">
        <f t="shared" si="23"/>
        <v>OK</v>
      </c>
      <c r="AB585" s="586" t="str">
        <f t="shared" si="23"/>
        <v>OK</v>
      </c>
      <c r="AC585" s="344" t="str">
        <f t="shared" si="23"/>
        <v>OK</v>
      </c>
      <c r="AD585" s="344" t="str">
        <f t="shared" si="23"/>
        <v>OK</v>
      </c>
      <c r="AE585" s="344" t="str">
        <f t="shared" si="23"/>
        <v>OK</v>
      </c>
      <c r="AF585" s="344" t="str">
        <f t="shared" si="23"/>
        <v>OK</v>
      </c>
    </row>
    <row r="586" spans="4:34">
      <c r="F586" s="347"/>
      <c r="G586" s="347"/>
      <c r="H586" s="347"/>
      <c r="I586" s="347"/>
      <c r="J586" s="347"/>
      <c r="K586" s="347"/>
      <c r="L586" s="347"/>
      <c r="M586" s="347"/>
      <c r="N586" s="347"/>
      <c r="O586" s="347"/>
      <c r="P586" s="347"/>
      <c r="Q586" s="347"/>
      <c r="R586" s="347"/>
      <c r="S586" s="347"/>
      <c r="T586" s="347"/>
      <c r="U586" s="347"/>
      <c r="V586" s="347"/>
      <c r="W586" s="347"/>
      <c r="AA586" s="347"/>
      <c r="AB586" s="593"/>
      <c r="AC586" s="347"/>
      <c r="AD586" s="347"/>
      <c r="AE586" s="347"/>
      <c r="AG586" s="347"/>
    </row>
    <row r="587" spans="4:34">
      <c r="D587" s="367" t="s">
        <v>562</v>
      </c>
      <c r="E587" s="367"/>
      <c r="F587"/>
      <c r="G587"/>
      <c r="H587"/>
      <c r="I587"/>
      <c r="J587"/>
      <c r="K587"/>
      <c r="L587"/>
      <c r="M587"/>
      <c r="N587"/>
      <c r="O587"/>
      <c r="P587"/>
      <c r="Q587"/>
      <c r="R587"/>
      <c r="X587" s="344"/>
      <c r="Y587" s="344"/>
      <c r="Z587" s="344"/>
      <c r="AA587" s="344"/>
      <c r="AB587" s="586"/>
      <c r="AC587" s="344"/>
      <c r="AD587" s="344"/>
      <c r="AE587" s="344"/>
      <c r="AF587" s="344"/>
    </row>
    <row r="588" spans="4:34" ht="12.75" customHeight="1">
      <c r="D588" s="1629" t="s">
        <v>560</v>
      </c>
      <c r="E588" s="1629"/>
      <c r="F588" s="1629"/>
      <c r="G588" s="1629"/>
      <c r="H588" s="1629"/>
      <c r="I588" s="1629"/>
      <c r="J588" s="1629"/>
      <c r="K588" s="1629"/>
      <c r="L588" s="1629"/>
      <c r="M588" s="1629"/>
      <c r="N588" s="1629"/>
      <c r="O588" s="1629"/>
      <c r="P588" s="1629"/>
      <c r="Q588" s="1629"/>
      <c r="R588" s="1629"/>
      <c r="T588" s="695">
        <v>1.0776305533904911</v>
      </c>
      <c r="U588" s="695">
        <v>1.0587810514153668</v>
      </c>
      <c r="V588" s="695">
        <v>1.0376121954694402</v>
      </c>
      <c r="W588" s="695">
        <v>1.0297536673124827</v>
      </c>
      <c r="X588" s="695">
        <v>1.0127152317880794</v>
      </c>
      <c r="Y588" s="695">
        <v>1.0270965993767782</v>
      </c>
      <c r="Z588" s="695">
        <v>1.0233615355474177</v>
      </c>
      <c r="AA588" s="695">
        <v>1.0159115753674237</v>
      </c>
      <c r="AB588" s="695">
        <v>1.0159115753674237</v>
      </c>
      <c r="AC588" s="695">
        <v>1.0159115753674237</v>
      </c>
      <c r="AD588" s="695">
        <v>1.0159115753674237</v>
      </c>
      <c r="AE588" s="695">
        <v>1.0159115753674237</v>
      </c>
      <c r="AF588" s="695">
        <v>1.0159115753674237</v>
      </c>
      <c r="AH588" s="1506"/>
    </row>
    <row r="589" spans="4:34" ht="12.75" customHeight="1">
      <c r="D589" s="1629" t="s">
        <v>561</v>
      </c>
      <c r="E589" s="1629"/>
      <c r="F589" s="1629"/>
      <c r="G589" s="1629"/>
      <c r="H589" s="1629"/>
      <c r="I589" s="1629"/>
      <c r="J589" s="1629"/>
      <c r="K589" s="1629"/>
      <c r="L589" s="1629"/>
      <c r="M589" s="1629"/>
      <c r="N589" s="1629"/>
      <c r="O589" s="1629"/>
      <c r="P589" s="1629"/>
      <c r="Q589" s="1629"/>
      <c r="R589" s="1629"/>
      <c r="T589" s="695">
        <v>-7.7630553390491033E-2</v>
      </c>
      <c r="U589" s="695">
        <v>-5.8781051415366839E-2</v>
      </c>
      <c r="V589" s="695">
        <v>-3.7612195469440092E-2</v>
      </c>
      <c r="W589" s="695">
        <v>-2.97536673124827E-2</v>
      </c>
      <c r="X589" s="695">
        <v>-1.271523178807947E-2</v>
      </c>
      <c r="Y589" s="695">
        <v>-2.7096599376778215E-2</v>
      </c>
      <c r="Z589" s="695">
        <v>-2.3361535547417604E-2</v>
      </c>
      <c r="AA589" s="695">
        <v>-1.5911575367423783E-2</v>
      </c>
      <c r="AB589" s="695">
        <v>-1.5911575367423783E-2</v>
      </c>
      <c r="AC589" s="695">
        <v>-1.5911575367423783E-2</v>
      </c>
      <c r="AD589" s="695">
        <v>-1.5911575367423783E-2</v>
      </c>
      <c r="AE589" s="695">
        <v>-1.5911575367423783E-2</v>
      </c>
      <c r="AF589" s="695">
        <v>-1.5911575367423783E-2</v>
      </c>
      <c r="AH589" s="1506"/>
    </row>
    <row r="590" spans="4:34">
      <c r="D590" s="1630" t="s">
        <v>12</v>
      </c>
      <c r="E590" s="1630"/>
      <c r="F590" s="1630"/>
      <c r="G590" s="1630"/>
      <c r="H590" s="1630"/>
      <c r="I590" s="1630"/>
      <c r="J590" s="1630"/>
      <c r="K590" s="1630"/>
      <c r="L590" s="1630"/>
      <c r="M590" s="1630"/>
      <c r="N590" s="1630"/>
      <c r="O590" s="1630"/>
      <c r="P590" s="1630"/>
      <c r="Q590" s="1630"/>
      <c r="R590" s="1630"/>
      <c r="T590" s="692">
        <f t="shared" ref="T590:AF590" si="24">SUM(T588:T589)</f>
        <v>1</v>
      </c>
      <c r="U590" s="693">
        <f t="shared" si="24"/>
        <v>1</v>
      </c>
      <c r="V590" s="693">
        <f t="shared" si="24"/>
        <v>1</v>
      </c>
      <c r="W590" s="693">
        <f t="shared" si="24"/>
        <v>1</v>
      </c>
      <c r="X590" s="693">
        <f t="shared" si="24"/>
        <v>1</v>
      </c>
      <c r="Y590" s="693">
        <f t="shared" si="24"/>
        <v>1</v>
      </c>
      <c r="Z590" s="693">
        <f t="shared" si="24"/>
        <v>1</v>
      </c>
      <c r="AA590" s="771">
        <f t="shared" si="24"/>
        <v>0.99999999999999989</v>
      </c>
      <c r="AB590" s="780">
        <f t="shared" si="24"/>
        <v>0.99999999999999989</v>
      </c>
      <c r="AC590" s="693">
        <f t="shared" si="24"/>
        <v>0.99999999999999989</v>
      </c>
      <c r="AD590" s="693">
        <f t="shared" si="24"/>
        <v>0.99999999999999989</v>
      </c>
      <c r="AE590" s="693">
        <f t="shared" si="24"/>
        <v>0.99999999999999989</v>
      </c>
      <c r="AF590" s="694">
        <f t="shared" si="24"/>
        <v>0.99999999999999989</v>
      </c>
      <c r="AH590" s="1506"/>
    </row>
    <row r="591" spans="4:34">
      <c r="D591" s="396" t="s">
        <v>123</v>
      </c>
      <c r="T591" s="1209" t="str">
        <f>IF(T590 = 1, "OK", "Error: should = 100%")</f>
        <v>OK</v>
      </c>
      <c r="U591" s="1209" t="str">
        <f t="shared" ref="U591:AF591" si="25">IF(U590 = 1, "OK", "Error: should = 100%")</f>
        <v>OK</v>
      </c>
      <c r="V591" s="1209" t="str">
        <f t="shared" si="25"/>
        <v>OK</v>
      </c>
      <c r="W591" s="1209" t="str">
        <f t="shared" si="25"/>
        <v>OK</v>
      </c>
      <c r="X591" s="1209" t="str">
        <f t="shared" si="25"/>
        <v>OK</v>
      </c>
      <c r="Y591" s="1209" t="str">
        <f t="shared" si="25"/>
        <v>OK</v>
      </c>
      <c r="Z591" s="1209" t="str">
        <f t="shared" si="25"/>
        <v>OK</v>
      </c>
      <c r="AA591" s="1209" t="str">
        <f t="shared" si="25"/>
        <v>OK</v>
      </c>
      <c r="AB591" s="1209" t="str">
        <f t="shared" si="25"/>
        <v>OK</v>
      </c>
      <c r="AC591" s="1209" t="str">
        <f t="shared" si="25"/>
        <v>OK</v>
      </c>
      <c r="AD591" s="1209" t="str">
        <f t="shared" si="25"/>
        <v>OK</v>
      </c>
      <c r="AE591" s="1209" t="str">
        <f t="shared" si="25"/>
        <v>OK</v>
      </c>
      <c r="AF591" s="1209" t="str">
        <f t="shared" si="25"/>
        <v>OK</v>
      </c>
    </row>
    <row r="592" spans="4:34">
      <c r="D592" s="396"/>
      <c r="X592" s="344"/>
      <c r="Y592" s="344"/>
      <c r="Z592" s="344"/>
      <c r="AA592" s="344"/>
      <c r="AB592" s="344"/>
      <c r="AC592" s="344"/>
      <c r="AD592" s="344"/>
      <c r="AE592" s="344"/>
      <c r="AF592" s="344"/>
    </row>
    <row r="594" spans="2:41" s="372" customFormat="1" ht="15" customHeight="1">
      <c r="B594" s="614" t="s">
        <v>394</v>
      </c>
      <c r="C594" s="614"/>
      <c r="D594" s="370"/>
      <c r="E594" s="370"/>
      <c r="F594" s="370"/>
      <c r="G594" s="370"/>
      <c r="H594" s="370"/>
      <c r="I594" s="370"/>
      <c r="J594" s="370"/>
      <c r="K594" s="370"/>
      <c r="L594" s="370"/>
      <c r="M594" s="370"/>
      <c r="N594" s="370"/>
      <c r="O594" s="370"/>
      <c r="P594" s="370"/>
      <c r="Q594" s="370"/>
      <c r="R594" s="370"/>
      <c r="S594" s="370"/>
      <c r="T594" s="370"/>
      <c r="U594" s="370"/>
      <c r="V594" s="370"/>
      <c r="W594" s="370"/>
      <c r="X594" s="370"/>
      <c r="Y594" s="370"/>
      <c r="Z594" s="370"/>
      <c r="AA594" s="370"/>
      <c r="AB594" s="370"/>
      <c r="AC594" s="370"/>
      <c r="AD594" s="370"/>
      <c r="AE594" s="370"/>
      <c r="AF594" s="370"/>
      <c r="AG594" s="371"/>
      <c r="AH594" s="1514"/>
      <c r="AI594" s="371"/>
      <c r="AJ594" s="371"/>
      <c r="AK594" s="371"/>
      <c r="AL594" s="371"/>
      <c r="AM594" s="371"/>
      <c r="AN594" s="371"/>
      <c r="AO594" s="371"/>
    </row>
    <row r="613" spans="4:32">
      <c r="D613" s="344"/>
      <c r="E613" s="344"/>
      <c r="X613" s="344"/>
      <c r="Y613" s="344"/>
      <c r="Z613" s="344"/>
      <c r="AA613" s="344"/>
      <c r="AB613" s="344"/>
      <c r="AC613" s="344"/>
      <c r="AD613" s="344"/>
      <c r="AE613" s="344"/>
      <c r="AF613" s="344"/>
    </row>
  </sheetData>
  <dataConsolidate/>
  <mergeCells count="202">
    <mergeCell ref="C393:Q393"/>
    <mergeCell ref="C408:Q408"/>
    <mergeCell ref="C394:Q394"/>
    <mergeCell ref="C395:Q395"/>
    <mergeCell ref="C396:Q396"/>
    <mergeCell ref="C397:Q397"/>
    <mergeCell ref="C398:Q398"/>
    <mergeCell ref="C399:Q399"/>
    <mergeCell ref="C400:Q400"/>
    <mergeCell ref="C406:Q406"/>
    <mergeCell ref="C407:Q407"/>
    <mergeCell ref="C384:Q384"/>
    <mergeCell ref="C385:Q385"/>
    <mergeCell ref="C386:Q386"/>
    <mergeCell ref="C387:Q387"/>
    <mergeCell ref="C388:Q388"/>
    <mergeCell ref="C389:Q389"/>
    <mergeCell ref="C390:Q390"/>
    <mergeCell ref="C391:Q391"/>
    <mergeCell ref="C392:Q392"/>
    <mergeCell ref="C375:Q375"/>
    <mergeCell ref="C376:Q376"/>
    <mergeCell ref="C377:Q377"/>
    <mergeCell ref="C378:Q378"/>
    <mergeCell ref="C379:Q379"/>
    <mergeCell ref="C380:Q380"/>
    <mergeCell ref="C381:Q381"/>
    <mergeCell ref="C382:Q382"/>
    <mergeCell ref="C383:Q383"/>
    <mergeCell ref="C366:Q366"/>
    <mergeCell ref="C367:Q367"/>
    <mergeCell ref="C368:Q368"/>
    <mergeCell ref="C369:Q369"/>
    <mergeCell ref="C370:Q370"/>
    <mergeCell ref="C371:Q371"/>
    <mergeCell ref="C372:Q372"/>
    <mergeCell ref="C373:Q373"/>
    <mergeCell ref="C374:Q374"/>
    <mergeCell ref="AB7:AF7"/>
    <mergeCell ref="J225:R225"/>
    <mergeCell ref="F175:F176"/>
    <mergeCell ref="D164:N164"/>
    <mergeCell ref="D165:N165"/>
    <mergeCell ref="D166:N166"/>
    <mergeCell ref="D169:N169"/>
    <mergeCell ref="D145:N145"/>
    <mergeCell ref="D146:N146"/>
    <mergeCell ref="D147:N147"/>
    <mergeCell ref="D148:N148"/>
    <mergeCell ref="D149:N149"/>
    <mergeCell ref="D150:N150"/>
    <mergeCell ref="D151:N151"/>
    <mergeCell ref="D152:N152"/>
    <mergeCell ref="T7:AA7"/>
    <mergeCell ref="C91:S91"/>
    <mergeCell ref="C109:S109"/>
    <mergeCell ref="C124:S124"/>
    <mergeCell ref="C139:M139"/>
    <mergeCell ref="C154:Q154"/>
    <mergeCell ref="C170:Q170"/>
    <mergeCell ref="C209:Q209"/>
    <mergeCell ref="C221:Q221"/>
    <mergeCell ref="F446:N446"/>
    <mergeCell ref="F226:F227"/>
    <mergeCell ref="F416:F417"/>
    <mergeCell ref="D543:R543"/>
    <mergeCell ref="C516:Q516"/>
    <mergeCell ref="D556:R556"/>
    <mergeCell ref="D539:R539"/>
    <mergeCell ref="D541:R541"/>
    <mergeCell ref="D508:Q508"/>
    <mergeCell ref="D524:Q524"/>
    <mergeCell ref="D525:Q525"/>
    <mergeCell ref="D540:R540"/>
    <mergeCell ref="D529:Q529"/>
    <mergeCell ref="D530:Q530"/>
    <mergeCell ref="D531:Q531"/>
    <mergeCell ref="D532:Q532"/>
    <mergeCell ref="C495:Q495"/>
    <mergeCell ref="D533:Q533"/>
    <mergeCell ref="D526:Q526"/>
    <mergeCell ref="D536:Q536"/>
    <mergeCell ref="D534:Q534"/>
    <mergeCell ref="D535:Q535"/>
    <mergeCell ref="D542:R542"/>
    <mergeCell ref="D504:Q504"/>
    <mergeCell ref="D566:R566"/>
    <mergeCell ref="D567:R567"/>
    <mergeCell ref="D568:R568"/>
    <mergeCell ref="D590:R590"/>
    <mergeCell ref="D570:R570"/>
    <mergeCell ref="D574:R574"/>
    <mergeCell ref="D575:R575"/>
    <mergeCell ref="D576:R576"/>
    <mergeCell ref="D577:R577"/>
    <mergeCell ref="D578:R578"/>
    <mergeCell ref="D582:R582"/>
    <mergeCell ref="D583:R583"/>
    <mergeCell ref="D584:R584"/>
    <mergeCell ref="D588:R588"/>
    <mergeCell ref="D589:R589"/>
    <mergeCell ref="D569:R569"/>
    <mergeCell ref="D527:Q527"/>
    <mergeCell ref="D528:Q528"/>
    <mergeCell ref="D505:Q505"/>
    <mergeCell ref="D506:Q506"/>
    <mergeCell ref="D507:Q507"/>
    <mergeCell ref="C496:Q496"/>
    <mergeCell ref="C497:Q497"/>
    <mergeCell ref="C498:Q498"/>
    <mergeCell ref="C499:Q499"/>
    <mergeCell ref="C500:Q500"/>
    <mergeCell ref="C509:Q509"/>
    <mergeCell ref="C510:Q510"/>
    <mergeCell ref="C511:Q511"/>
    <mergeCell ref="C512:Q512"/>
    <mergeCell ref="C513:Q513"/>
    <mergeCell ref="C514:Q514"/>
    <mergeCell ref="C515:Q515"/>
    <mergeCell ref="C493:Q493"/>
    <mergeCell ref="F462:N463"/>
    <mergeCell ref="F464:N464"/>
    <mergeCell ref="F465:N465"/>
    <mergeCell ref="F466:N466"/>
    <mergeCell ref="F467:N467"/>
    <mergeCell ref="D479:Q479"/>
    <mergeCell ref="C474:Q474"/>
    <mergeCell ref="C475:Q475"/>
    <mergeCell ref="C472:Q472"/>
    <mergeCell ref="C473:Q473"/>
    <mergeCell ref="C438:Q438"/>
    <mergeCell ref="C454:Q454"/>
    <mergeCell ref="C455:Q455"/>
    <mergeCell ref="C456:Q456"/>
    <mergeCell ref="C471:Q471"/>
    <mergeCell ref="F444:N445"/>
    <mergeCell ref="C439:Q439"/>
    <mergeCell ref="C410:Q410"/>
    <mergeCell ref="C411:Q411"/>
    <mergeCell ref="C430:Q430"/>
    <mergeCell ref="C431:Q431"/>
    <mergeCell ref="C457:Q457"/>
    <mergeCell ref="C468:Q468"/>
    <mergeCell ref="C452:Q452"/>
    <mergeCell ref="C470:Q470"/>
    <mergeCell ref="F447:N447"/>
    <mergeCell ref="F448:N448"/>
    <mergeCell ref="F449:N449"/>
    <mergeCell ref="C450:Q450"/>
    <mergeCell ref="C453:Q453"/>
    <mergeCell ref="C429:Q429"/>
    <mergeCell ref="C436:Q436"/>
    <mergeCell ref="C437:Q437"/>
    <mergeCell ref="C432:Q432"/>
    <mergeCell ref="C211:Q211"/>
    <mergeCell ref="D161:N161"/>
    <mergeCell ref="D167:N167"/>
    <mergeCell ref="D168:N168"/>
    <mergeCell ref="D153:N153"/>
    <mergeCell ref="D162:N162"/>
    <mergeCell ref="D163:N163"/>
    <mergeCell ref="C433:Q433"/>
    <mergeCell ref="C434:Q434"/>
    <mergeCell ref="C220:Q220"/>
    <mergeCell ref="C219:Q219"/>
    <mergeCell ref="C218:Q218"/>
    <mergeCell ref="C217:Q217"/>
    <mergeCell ref="C216:Q216"/>
    <mergeCell ref="C215:Q215"/>
    <mergeCell ref="C214:Q214"/>
    <mergeCell ref="C213:Q213"/>
    <mergeCell ref="C212:Q212"/>
    <mergeCell ref="C358:Q358"/>
    <mergeCell ref="C359:Q359"/>
    <mergeCell ref="C360:Q360"/>
    <mergeCell ref="C361:Q361"/>
    <mergeCell ref="C362:Q362"/>
    <mergeCell ref="C363:Q363"/>
    <mergeCell ref="C435:Q435"/>
    <mergeCell ref="C412:Q412"/>
    <mergeCell ref="C427:Q427"/>
    <mergeCell ref="C344:Q344"/>
    <mergeCell ref="C346:Q346"/>
    <mergeCell ref="C347:Q347"/>
    <mergeCell ref="C401:Q401"/>
    <mergeCell ref="C402:Q402"/>
    <mergeCell ref="C403:Q403"/>
    <mergeCell ref="C404:Q404"/>
    <mergeCell ref="C405:Q405"/>
    <mergeCell ref="C409:Q409"/>
    <mergeCell ref="C348:Q348"/>
    <mergeCell ref="C349:Q349"/>
    <mergeCell ref="C350:Q350"/>
    <mergeCell ref="C351:Q351"/>
    <mergeCell ref="C352:Q352"/>
    <mergeCell ref="C353:Q353"/>
    <mergeCell ref="C354:Q354"/>
    <mergeCell ref="C355:Q355"/>
    <mergeCell ref="C356:Q356"/>
    <mergeCell ref="C357:Q357"/>
    <mergeCell ref="C364:Q364"/>
    <mergeCell ref="C365:Q365"/>
  </mergeCells>
  <conditionalFormatting sqref="B115:B123 T347:AF412 T572:AF572 T477:AF477 B145:B153 B130:B139 T26:AF91 T574:AF577 T13:AF20">
    <cfRule type="cellIs" priority="227" stopIfTrue="1" operator="greaterThanOrEqual">
      <formula>0</formula>
    </cfRule>
  </conditionalFormatting>
  <conditionalFormatting sqref="T559:AF559">
    <cfRule type="cellIs" priority="225" stopIfTrue="1" operator="greaterThanOrEqual">
      <formula>0</formula>
    </cfRule>
  </conditionalFormatting>
  <conditionalFormatting sqref="B108 T96:AF109">
    <cfRule type="cellIs" priority="223" stopIfTrue="1" operator="greaterThanOrEqual">
      <formula>0</formula>
    </cfRule>
  </conditionalFormatting>
  <conditionalFormatting sqref="T502:AF502">
    <cfRule type="cellIs" priority="222" stopIfTrue="1" operator="greaterThanOrEqual">
      <formula>0</formula>
    </cfRule>
  </conditionalFormatting>
  <conditionalFormatting sqref="B124">
    <cfRule type="cellIs" priority="220" stopIfTrue="1" operator="greaterThanOrEqual">
      <formula>0</formula>
    </cfRule>
  </conditionalFormatting>
  <conditionalFormatting sqref="B154">
    <cfRule type="cellIs" priority="216" stopIfTrue="1" operator="greaterThanOrEqual">
      <formula>0</formula>
    </cfRule>
  </conditionalFormatting>
  <conditionalFormatting sqref="B109">
    <cfRule type="cellIs" priority="219" stopIfTrue="1" operator="greaterThanOrEqual">
      <formula>0</formula>
    </cfRule>
  </conditionalFormatting>
  <conditionalFormatting sqref="B91">
    <cfRule type="cellIs" priority="218" stopIfTrue="1" operator="greaterThanOrEqual">
      <formula>0</formula>
    </cfRule>
  </conditionalFormatting>
  <conditionalFormatting sqref="B170">
    <cfRule type="cellIs" priority="215" stopIfTrue="1" operator="greaterThanOrEqual">
      <formula>0</formula>
    </cfRule>
  </conditionalFormatting>
  <conditionalFormatting sqref="B209">
    <cfRule type="cellIs" priority="214" stopIfTrue="1" operator="greaterThanOrEqual">
      <formula>0</formula>
    </cfRule>
  </conditionalFormatting>
  <conditionalFormatting sqref="C139">
    <cfRule type="cellIs" priority="208" stopIfTrue="1" operator="greaterThanOrEqual">
      <formula>0</formula>
    </cfRule>
  </conditionalFormatting>
  <conditionalFormatting sqref="C221">
    <cfRule type="cellIs" priority="212" stopIfTrue="1" operator="greaterThanOrEqual">
      <formula>0</formula>
    </cfRule>
  </conditionalFormatting>
  <conditionalFormatting sqref="B221">
    <cfRule type="cellIs" priority="213" stopIfTrue="1" operator="greaterThanOrEqual">
      <formula>0</formula>
    </cfRule>
  </conditionalFormatting>
  <conditionalFormatting sqref="C124">
    <cfRule type="cellIs" priority="209" stopIfTrue="1" operator="greaterThanOrEqual">
      <formula>0</formula>
    </cfRule>
  </conditionalFormatting>
  <conditionalFormatting sqref="I26:I90">
    <cfRule type="expression" dxfId="27" priority="200">
      <formula>G26="Inflation-linked"</formula>
    </cfRule>
  </conditionalFormatting>
  <conditionalFormatting sqref="I26:I90">
    <cfRule type="expression" dxfId="26" priority="199">
      <formula>G26="Floating"</formula>
    </cfRule>
  </conditionalFormatting>
  <conditionalFormatting sqref="C154">
    <cfRule type="cellIs" priority="192" stopIfTrue="1" operator="greaterThanOrEqual">
      <formula>0</formula>
    </cfRule>
  </conditionalFormatting>
  <conditionalFormatting sqref="C344">
    <cfRule type="cellIs" priority="190" stopIfTrue="1" operator="greaterThanOrEqual">
      <formula>0</formula>
    </cfRule>
  </conditionalFormatting>
  <conditionalFormatting sqref="C209">
    <cfRule type="cellIs" priority="170" stopIfTrue="1" operator="greaterThanOrEqual">
      <formula>0</formula>
    </cfRule>
  </conditionalFormatting>
  <conditionalFormatting sqref="C450">
    <cfRule type="cellIs" priority="159" stopIfTrue="1" operator="greaterThanOrEqual">
      <formula>0</formula>
    </cfRule>
  </conditionalFormatting>
  <conditionalFormatting sqref="C493">
    <cfRule type="cellIs" priority="150" stopIfTrue="1" operator="greaterThanOrEqual">
      <formula>0</formula>
    </cfRule>
  </conditionalFormatting>
  <conditionalFormatting sqref="C509">
    <cfRule type="cellIs" priority="148" stopIfTrue="1" operator="greaterThanOrEqual">
      <formula>0</formula>
    </cfRule>
  </conditionalFormatting>
  <conditionalFormatting sqref="C468">
    <cfRule type="cellIs" priority="152" stopIfTrue="1" operator="greaterThanOrEqual">
      <formula>0</formula>
    </cfRule>
  </conditionalFormatting>
  <conditionalFormatting sqref="T579:AF579 T571:AF571 T585:AF585 T591:AF591">
    <cfRule type="expression" dxfId="25" priority="146">
      <formula>T570&lt;&gt;1</formula>
    </cfRule>
  </conditionalFormatting>
  <conditionalFormatting sqref="B26:B90">
    <cfRule type="cellIs" priority="57" stopIfTrue="1" operator="greaterThanOrEqual">
      <formula>0</formula>
    </cfRule>
  </conditionalFormatting>
  <conditionalFormatting sqref="B96:B107">
    <cfRule type="cellIs" priority="55" stopIfTrue="1" operator="greaterThanOrEqual">
      <formula>0</formula>
    </cfRule>
  </conditionalFormatting>
  <conditionalFormatting sqref="T161:AF170">
    <cfRule type="cellIs" priority="51" stopIfTrue="1" operator="greaterThanOrEqual">
      <formula>0</formula>
    </cfRule>
  </conditionalFormatting>
  <conditionalFormatting sqref="T115:AF124">
    <cfRule type="cellIs" priority="54" stopIfTrue="1" operator="greaterThanOrEqual">
      <formula>0</formula>
    </cfRule>
  </conditionalFormatting>
  <conditionalFormatting sqref="T130:AF139">
    <cfRule type="cellIs" priority="53" stopIfTrue="1" operator="greaterThanOrEqual">
      <formula>0</formula>
    </cfRule>
  </conditionalFormatting>
  <conditionalFormatting sqref="T145:AF154">
    <cfRule type="cellIs" priority="52" stopIfTrue="1" operator="greaterThanOrEqual">
      <formula>0</formula>
    </cfRule>
  </conditionalFormatting>
  <conditionalFormatting sqref="T177:AF209">
    <cfRule type="cellIs" priority="50" stopIfTrue="1" operator="greaterThanOrEqual">
      <formula>0</formula>
    </cfRule>
  </conditionalFormatting>
  <conditionalFormatting sqref="T228:AF344">
    <cfRule type="cellIs" priority="49" stopIfTrue="1" operator="greaterThanOrEqual">
      <formula>0</formula>
    </cfRule>
  </conditionalFormatting>
  <conditionalFormatting sqref="T418:AF427">
    <cfRule type="cellIs" priority="48" stopIfTrue="1" operator="greaterThanOrEqual">
      <formula>0</formula>
    </cfRule>
  </conditionalFormatting>
  <conditionalFormatting sqref="T446:AF450">
    <cfRule type="cellIs" priority="47" stopIfTrue="1" operator="greaterThanOrEqual">
      <formula>0</formula>
    </cfRule>
  </conditionalFormatting>
  <conditionalFormatting sqref="T464:AF468">
    <cfRule type="cellIs" priority="46" stopIfTrue="1" operator="greaterThanOrEqual">
      <formula>0</formula>
    </cfRule>
  </conditionalFormatting>
  <conditionalFormatting sqref="T480:AF493">
    <cfRule type="cellIs" priority="45" stopIfTrue="1" operator="greaterThanOrEqual">
      <formula>0</formula>
    </cfRule>
  </conditionalFormatting>
  <conditionalFormatting sqref="T505:AF509">
    <cfRule type="cellIs" priority="44" stopIfTrue="1" operator="greaterThanOrEqual">
      <formula>0</formula>
    </cfRule>
  </conditionalFormatting>
  <conditionalFormatting sqref="T540:AF555">
    <cfRule type="cellIs" priority="43" stopIfTrue="1" operator="greaterThanOrEqual">
      <formula>0</formula>
    </cfRule>
  </conditionalFormatting>
  <dataValidations xWindow="2494" yWindow="1341" count="2">
    <dataValidation type="list" allowBlank="1" showInputMessage="1" showErrorMessage="1" errorTitle="Bond Type" error="Please select from available options._x000a__x000a_Alternatively, new inputs can be added from the data tab" promptTitle="Bond Type" prompt="Select bond type from drop down options" sqref="G130" xr:uid="{25938DA9-C4FC-42AB-9762-0EF544DCDFDA}">
      <formula1>$B$648:$B$650</formula1>
    </dataValidation>
    <dataValidation type="list" allowBlank="1" showInputMessage="1" showErrorMessage="1" promptTitle="Counterparty" prompt="Select counterparty from available options._x000a__x000a_Alternatively, additional options can be included in the Data tab" sqref="Q228:Q342" xr:uid="{E2CD2226-1C62-4979-868C-D70AF7AB32A3}">
      <formula1>$B$535:$B$538</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 xml:space="preserve">&amp;L&amp;T
&amp;D&amp;R&amp;P
</oddFooter>
  </headerFooter>
  <rowBreaks count="1" manualBreakCount="1">
    <brk id="441" max="38" man="1"/>
  </rowBreaks>
  <customProperties>
    <customPr name="EpmWorksheetKeyString_GUID" r:id="rId2"/>
  </customProperties>
  <ignoredErrors>
    <ignoredError sqref="K130 N206 T345:AF345 C427:Q427 G420:H420 N420 G424:H424 T451:AF451 T510:AF510 T570:AF573 T21:AF21 G228:H228 G342:H342 N424 N177 N178 N179 N180 N181 N182 N183 N184 N185 N186 N187 N188 N189 N190 N191 N192 N193 N194 N195 N196 N197 N198 N199 N200 N201 N202 N203 N204 N205 G229:H229 G230:H230 G231:H231 G232:H232 G233:H233 G234:H234 G235:H235 G236:H236 G237:H237 G238:H238 G239:H239 G240:H240 G241:H241 G242:H242 G243:H243 G244:H244 G245:H245 G246:H246 G247:H247 G248:H248 G249:H249 G250:H250 G251:H251 G252:H252 G253:H253 G254:H254 G255:H255 G256:H256 G257:H257 G258:H258 G259:H259 G260:H260 G261:H261 G262:H262 G263:H263 G264:H264 G265:H265 G266:H266 G267:H267 G268:H268 G269:H269 G270:H270 G271:H271 G272:H272 G273:H273 G274:H274 G275:H275 G276:H276 G277:H277 G278:H278 G279:H279 G280:H280 G281:H281 G282:H282 G283:H283 G284:H284 G285:H285 G286:H286 G287:H287 G288:H288 G289:H289 G290:H290 G291:H291 G292:H292 G293:H293 G294:H294 G295:H295 G296:H296 G297:H297 G298:H298 G299:H299 G300:H300 G301:H301 G302:H302 G303:H303 G304:H304 G305:H305 G306:H306 G307:H307 G308:H308 G309:H309 G310:H310 G311:H311 G312:H312 G313:H313 G314:H314 G315:H315 G316:H316 G317:H317 G318:H318 G319:H319 G320:H320 G321:H321 G322:H322 G323:H323 G324:H324 G325:H325 G326:H326 G327:H327 G328:H328 G329:H329 G330:H330 G331:H331 G332:H332 G333:H333 G334:H334 G335:H335 G336:H336 G337:H337 G338:H338 G339:H339 G340:H340 G341:H341 G418:H418 N418 G419:H419 N419 G421:H421 N421 G422:H422 N422 G423:H423 N423 T578:AF581 T584:AF587" unlockedFormula="1"/>
    <ignoredError xmlns:x16r3="http://schemas.microsoft.com/office/spreadsheetml/2018/08/main" sqref="C450:Q450 C509:Q509" unlockedFormula="1" x16r3:misleadingFormat="1"/>
  </ignoredErrors>
  <drawing r:id="rId3"/>
  <legacyDrawingHF r:id="rId4"/>
  <extLst>
    <ext xmlns:x14="http://schemas.microsoft.com/office/spreadsheetml/2009/9/main" uri="{CCE6A557-97BC-4b89-ADB6-D9C93CAAB3DF}">
      <x14:dataValidations xmlns:xm="http://schemas.microsoft.com/office/excel/2006/main" xWindow="2494" yWindow="1341" count="7">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D00-000000000000}">
          <x14:formula1>
            <xm:f>Data!$B$219:$B$221</xm:f>
          </x14:formula1>
          <xm:sqref>G117:G123 G26:G90 G96:G108 G131:G138</xm:sqref>
        </x14:dataValidation>
        <x14:dataValidation type="list" allowBlank="1" showInputMessage="1" showErrorMessage="1" promptTitle="Rank" prompt="Select payment rank from available options" xr:uid="{00000000-0002-0000-0D00-000001000000}">
          <x14:formula1>
            <xm:f>Data!$B$244:$B$246</xm:f>
          </x14:formula1>
          <xm:sqref>H130:H138 H26:H90 H115:H123 H96:H108</xm:sqref>
        </x14:dataValidation>
        <x14:dataValidation type="list" allowBlank="1" showInputMessage="1" showErrorMessage="1" promptTitle="Reference Rate" prompt="Select reference rate from available options" xr:uid="{00000000-0002-0000-0D00-000002000000}">
          <x14:formula1>
            <xm:f>Data!$B$225:$B$233</xm:f>
          </x14:formula1>
          <xm:sqref>I130:I138 I26:I90 I96:I108 I116:I123</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D00-000003000000}">
          <x14:formula1>
            <xm:f>Data!$B$236:$B$241</xm:f>
          </x14:formula1>
          <xm:sqref>G228:H343 G418:H426 K115:K123 K130:K138 K96:K108 K84:K90 K26:K41 K43:K66 K68:K70 K72:K74 K76:K80 K82 H177:H208 G177:G184 G186:G187 G189 G192:G196 G199:G208</xm:sqref>
        </x14:dataValidation>
        <x14:dataValidation type="list" allowBlank="1" showInputMessage="1" showErrorMessage="1" promptTitle="Special Features" prompt="Choose from available options" xr:uid="{00000000-0002-0000-0D00-000004000000}">
          <x14:formula1>
            <xm:f>Data!$B$254:$B$257</xm:f>
          </x14:formula1>
          <xm:sqref>P26:P90 P96:P108 P115:P123</xm:sqref>
        </x14:dataValidation>
        <x14:dataValidation type="list" allowBlank="1" showInputMessage="1" showErrorMessage="1" promptTitle="Counterparty" prompt="Select counterparty from available options._x000a__x000a_Alternatively, additional options can be included in the Data tab" xr:uid="{00000000-0002-0000-0D00-000005000000}">
          <x14:formula1>
            <xm:f>Data!$B$260:$B$263</xm:f>
          </x14:formula1>
          <xm:sqref>R96:R108 R115:R123 Q145:Q153 Q161:Q169 Q464:Q467 Q207:Q208 Q343 Q446:Q449 Q425:Q426</xm:sqref>
        </x14:dataValidation>
        <x14:dataValidation type="list" allowBlank="1" showInputMessage="1" showErrorMessage="1" promptTitle="Pay leg type" prompt="Select from available options" xr:uid="{00000000-0002-0000-0D00-000006000000}">
          <x14:formula1>
            <xm:f>Data!$B$266:$B$268</xm:f>
          </x14:formula1>
          <xm:sqref>N177:N208 N343 N418:N426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CC"/>
    <pageSetUpPr fitToPage="1"/>
  </sheetPr>
  <dimension ref="A1:N63"/>
  <sheetViews>
    <sheetView showGridLines="0" zoomScale="85" zoomScaleNormal="85" workbookViewId="0">
      <pane ySplit="6" topLeftCell="A7" activePane="bottomLeft" state="frozen"/>
      <selection activeCell="B75" sqref="A1:XFD1048576"/>
      <selection pane="bottomLeft" activeCell="K29" sqref="K29"/>
    </sheetView>
  </sheetViews>
  <sheetFormatPr defaultRowHeight="12.6"/>
  <cols>
    <col min="1" max="1" width="8.36328125" customWidth="1"/>
    <col min="2" max="2" width="100.08984375" customWidth="1"/>
    <col min="3" max="3" width="14.08984375" style="190" customWidth="1"/>
    <col min="4" max="11" width="11.7265625" bestFit="1" customWidth="1"/>
    <col min="12" max="12" width="5" customWidth="1"/>
    <col min="14" max="14" width="9" style="205"/>
  </cols>
  <sheetData>
    <row r="1" spans="1:14" s="31" customFormat="1" ht="21">
      <c r="A1" s="1307" t="s">
        <v>121</v>
      </c>
      <c r="B1" s="1337"/>
      <c r="C1" s="704"/>
      <c r="D1" s="121"/>
      <c r="E1" s="121"/>
      <c r="F1" s="121"/>
      <c r="G1" s="121"/>
      <c r="H1" s="121"/>
      <c r="I1" s="127"/>
      <c r="J1" s="127"/>
      <c r="K1" s="128"/>
      <c r="L1" s="414"/>
      <c r="N1" s="204"/>
    </row>
    <row r="2" spans="1:14" s="31" customFormat="1" ht="21">
      <c r="A2" s="1310" t="str">
        <f>'RFPR cover'!C5</f>
        <v>NGET (TO)</v>
      </c>
      <c r="B2" s="1302"/>
      <c r="C2" s="213"/>
      <c r="D2" s="29"/>
      <c r="E2" s="29"/>
      <c r="F2" s="29"/>
      <c r="G2" s="29"/>
      <c r="H2" s="29"/>
      <c r="I2" s="27"/>
      <c r="J2" s="27"/>
      <c r="K2" s="27"/>
      <c r="L2" s="124"/>
      <c r="N2" s="204"/>
    </row>
    <row r="3" spans="1:14" s="31" customFormat="1" ht="21">
      <c r="A3" s="1313">
        <f>'RFPR cover'!C7</f>
        <v>2021</v>
      </c>
      <c r="B3" s="1320"/>
      <c r="C3" s="705"/>
      <c r="D3" s="245"/>
      <c r="E3" s="245"/>
      <c r="F3" s="245"/>
      <c r="G3" s="245"/>
      <c r="H3" s="245"/>
      <c r="I3" s="240"/>
      <c r="J3" s="240"/>
      <c r="K3" s="240"/>
      <c r="L3" s="246"/>
      <c r="N3" s="204"/>
    </row>
    <row r="4" spans="1:14" s="2" customFormat="1" ht="12.75" customHeight="1">
      <c r="C4" s="1"/>
      <c r="N4" s="130"/>
    </row>
    <row r="5" spans="1:14" s="2" customFormat="1">
      <c r="B5" s="38"/>
      <c r="C5" s="214"/>
      <c r="D5" s="517" t="str">
        <f>IF(D6&lt;='RFPR cover'!$C$7-1,"Actuals","Forecast")</f>
        <v>Actuals</v>
      </c>
      <c r="E5" s="517" t="str">
        <f>IF(E6&lt;='RFPR cover'!$C$7-1,"Actuals","Forecast")</f>
        <v>Actuals</v>
      </c>
      <c r="F5" s="517" t="str">
        <f>IF(F6&lt;='RFPR cover'!$C$7-1,"Actuals","Forecast")</f>
        <v>Actuals</v>
      </c>
      <c r="G5" s="517" t="str">
        <f>IF(G6&lt;='RFPR cover'!$C$7-1,"Actuals","Forecast")</f>
        <v>Actuals</v>
      </c>
      <c r="H5" s="517" t="str">
        <f>IF(H6&lt;='RFPR cover'!$C$7-1,"Actuals","Forecast")</f>
        <v>Actuals</v>
      </c>
      <c r="I5" s="517" t="str">
        <f>IF(I6&lt;='RFPR cover'!$C$7-1,"Actuals","Forecast")</f>
        <v>Actuals</v>
      </c>
      <c r="J5" s="517" t="str">
        <f>IF(J6&lt;='RFPR cover'!$C$7-1,"Actuals","Forecast")</f>
        <v>Actuals</v>
      </c>
      <c r="K5" s="517" t="str">
        <f>IF(K6&lt;='RFPR cover'!$C$7-1,"Actuals","Forecast")</f>
        <v>Forecast</v>
      </c>
      <c r="N5" s="130"/>
    </row>
    <row r="6" spans="1:14" s="2" customFormat="1">
      <c r="C6" s="1"/>
      <c r="D6" s="118">
        <f>'RFPR cover'!$C$13</f>
        <v>2014</v>
      </c>
      <c r="E6" s="119">
        <f>D6+1</f>
        <v>2015</v>
      </c>
      <c r="F6" s="119">
        <f t="shared" ref="F6:K6" si="0">E6+1</f>
        <v>2016</v>
      </c>
      <c r="G6" s="119">
        <f t="shared" si="0"/>
        <v>2017</v>
      </c>
      <c r="H6" s="119">
        <f t="shared" si="0"/>
        <v>2018</v>
      </c>
      <c r="I6" s="119">
        <f t="shared" si="0"/>
        <v>2019</v>
      </c>
      <c r="J6" s="119">
        <f t="shared" si="0"/>
        <v>2020</v>
      </c>
      <c r="K6" s="187">
        <f t="shared" si="0"/>
        <v>2021</v>
      </c>
      <c r="N6" s="130"/>
    </row>
    <row r="7" spans="1:14" s="2" customFormat="1">
      <c r="A7" s="35"/>
      <c r="B7" s="35"/>
      <c r="C7" s="305"/>
      <c r="D7" s="739"/>
      <c r="E7" s="739"/>
      <c r="F7" s="739"/>
      <c r="G7" s="739"/>
      <c r="H7" s="739"/>
      <c r="I7" s="739"/>
      <c r="J7" s="739"/>
      <c r="K7" s="739"/>
      <c r="L7" s="35"/>
      <c r="M7" s="35"/>
      <c r="N7" s="217"/>
    </row>
    <row r="8" spans="1:14" s="2" customFormat="1">
      <c r="B8" s="12" t="s">
        <v>590</v>
      </c>
      <c r="N8" s="130"/>
    </row>
    <row r="9" spans="1:14" s="2" customFormat="1">
      <c r="B9" s="420" t="s">
        <v>589</v>
      </c>
      <c r="C9" s="420"/>
      <c r="D9" s="420"/>
      <c r="E9" s="420"/>
      <c r="F9" s="420"/>
      <c r="G9" s="420"/>
      <c r="H9" s="420"/>
      <c r="I9" s="420"/>
      <c r="J9" s="420"/>
      <c r="K9" s="420"/>
      <c r="L9" s="420"/>
      <c r="N9" s="130"/>
    </row>
    <row r="10" spans="1:14" s="35" customFormat="1">
      <c r="B10" s="735"/>
      <c r="C10" s="735"/>
      <c r="D10" s="735"/>
      <c r="E10" s="735"/>
      <c r="F10" s="735"/>
      <c r="G10" s="735"/>
      <c r="H10" s="735"/>
      <c r="I10" s="735"/>
      <c r="J10" s="735"/>
      <c r="K10" s="735"/>
      <c r="L10" s="735"/>
      <c r="N10" s="217"/>
    </row>
    <row r="11" spans="1:14" s="2" customFormat="1">
      <c r="B11" s="192" t="s">
        <v>588</v>
      </c>
      <c r="C11" s="202" t="str">
        <f>'RFPR cover'!$C$14</f>
        <v>£m 09/10</v>
      </c>
      <c r="D11" s="1259">
        <v>9108.713943471048</v>
      </c>
      <c r="E11" s="1259">
        <v>9473.8180207130681</v>
      </c>
      <c r="F11" s="1259">
        <v>9760.6921144301377</v>
      </c>
      <c r="G11" s="1259">
        <v>10032.710609974825</v>
      </c>
      <c r="H11" s="1259">
        <v>10168.274939579936</v>
      </c>
      <c r="I11" s="1259">
        <v>10370.115402262287</v>
      </c>
      <c r="J11" s="1259">
        <v>10518.764285074545</v>
      </c>
      <c r="K11" s="1259">
        <v>10813.463303271501</v>
      </c>
      <c r="N11" s="130"/>
    </row>
    <row r="12" spans="1:14" s="2" customFormat="1">
      <c r="N12" s="130"/>
    </row>
    <row r="13" spans="1:14" s="2" customFormat="1">
      <c r="B13" s="12" t="s">
        <v>591</v>
      </c>
      <c r="C13" s="1"/>
      <c r="D13" s="1"/>
      <c r="E13" s="1"/>
      <c r="F13" s="1"/>
      <c r="G13" s="1"/>
      <c r="H13" s="1"/>
      <c r="I13" s="1"/>
      <c r="J13" s="1"/>
      <c r="K13" s="1"/>
      <c r="N13" s="130"/>
    </row>
    <row r="14" spans="1:14" s="2" customFormat="1">
      <c r="B14" s="420" t="s">
        <v>613</v>
      </c>
      <c r="C14" s="306"/>
      <c r="D14" s="306"/>
      <c r="E14" s="306"/>
      <c r="F14" s="306"/>
      <c r="G14" s="306"/>
      <c r="H14" s="306"/>
      <c r="I14" s="306"/>
      <c r="J14" s="306"/>
      <c r="K14" s="306"/>
      <c r="L14" s="278"/>
      <c r="N14" s="130"/>
    </row>
    <row r="15" spans="1:14" s="35" customFormat="1">
      <c r="B15" s="735"/>
      <c r="C15" s="305"/>
      <c r="D15" s="305"/>
      <c r="E15" s="305"/>
      <c r="F15" s="305"/>
      <c r="G15" s="305"/>
      <c r="H15" s="305"/>
      <c r="I15" s="305"/>
      <c r="J15" s="305"/>
      <c r="K15" s="305"/>
      <c r="N15" s="217"/>
    </row>
    <row r="16" spans="1:14" s="2" customFormat="1">
      <c r="B16" s="699" t="s">
        <v>592</v>
      </c>
      <c r="C16" s="202" t="str">
        <f>'RFPR cover'!$C$14</f>
        <v>£m 09/10</v>
      </c>
      <c r="D16" s="908">
        <v>8691.0913006079008</v>
      </c>
      <c r="E16" s="1004">
        <f>D29</f>
        <v>9016.9216711570334</v>
      </c>
      <c r="F16" s="1004">
        <f t="shared" ref="F16:K16" si="1">E29</f>
        <v>9269.4578290483805</v>
      </c>
      <c r="G16" s="1004">
        <f t="shared" si="1"/>
        <v>9554.3173759724887</v>
      </c>
      <c r="H16" s="1004">
        <f t="shared" si="1"/>
        <v>9833.6546841811469</v>
      </c>
      <c r="I16" s="1004">
        <f t="shared" si="1"/>
        <v>9968.8782814461265</v>
      </c>
      <c r="J16" s="1004">
        <f t="shared" si="1"/>
        <v>10068.423567642323</v>
      </c>
      <c r="K16" s="911">
        <f t="shared" si="1"/>
        <v>10188.587524300032</v>
      </c>
      <c r="N16" s="130"/>
    </row>
    <row r="17" spans="2:14" s="2" customFormat="1">
      <c r="B17" s="699" t="s">
        <v>593</v>
      </c>
      <c r="C17" s="202" t="str">
        <f>'RFPR cover'!$C$14</f>
        <v>£m 09/10</v>
      </c>
      <c r="D17" s="1464">
        <v>0</v>
      </c>
      <c r="E17" s="1464">
        <v>0</v>
      </c>
      <c r="F17" s="1464">
        <v>0</v>
      </c>
      <c r="G17" s="1464">
        <v>82.388628473992952</v>
      </c>
      <c r="H17" s="1464">
        <v>0</v>
      </c>
      <c r="I17" s="1464">
        <v>0</v>
      </c>
      <c r="J17" s="1464">
        <v>0</v>
      </c>
      <c r="K17" s="1464">
        <v>0</v>
      </c>
      <c r="N17" s="130"/>
    </row>
    <row r="18" spans="2:14" s="2" customFormat="1">
      <c r="B18" s="12" t="s">
        <v>594</v>
      </c>
      <c r="C18" s="202" t="str">
        <f>'RFPR cover'!$C$14</f>
        <v>£m 09/10</v>
      </c>
      <c r="D18" s="1005">
        <f>SUM(D16:D17)</f>
        <v>8691.0913006079008</v>
      </c>
      <c r="E18" s="1006">
        <f t="shared" ref="E18:K18" si="2">SUM(E16:E17)</f>
        <v>9016.9216711570334</v>
      </c>
      <c r="F18" s="1006">
        <f t="shared" si="2"/>
        <v>9269.4578290483805</v>
      </c>
      <c r="G18" s="1006">
        <f t="shared" si="2"/>
        <v>9636.7060044464815</v>
      </c>
      <c r="H18" s="1006">
        <f t="shared" si="2"/>
        <v>9833.6546841811469</v>
      </c>
      <c r="I18" s="1006">
        <f t="shared" si="2"/>
        <v>9968.8782814461265</v>
      </c>
      <c r="J18" s="1006">
        <f t="shared" si="2"/>
        <v>10068.423567642323</v>
      </c>
      <c r="K18" s="1007">
        <f t="shared" si="2"/>
        <v>10188.587524300032</v>
      </c>
      <c r="N18" s="130"/>
    </row>
    <row r="19" spans="2:14" s="2" customFormat="1">
      <c r="B19" s="701" t="s">
        <v>595</v>
      </c>
      <c r="C19" s="202" t="str">
        <f>'RFPR cover'!$C$14</f>
        <v>£m 09/10</v>
      </c>
      <c r="D19" s="912">
        <v>981.36970839042397</v>
      </c>
      <c r="E19" s="912">
        <v>951.31035671904704</v>
      </c>
      <c r="F19" s="912">
        <v>896.30945137297158</v>
      </c>
      <c r="G19" s="912">
        <v>821.91746413126396</v>
      </c>
      <c r="H19" s="912">
        <v>780.40205588583467</v>
      </c>
      <c r="I19" s="912">
        <v>857.31352833506116</v>
      </c>
      <c r="J19" s="912">
        <v>806.71783623520082</v>
      </c>
      <c r="K19" s="912">
        <v>831.03944862368735</v>
      </c>
      <c r="N19" s="130"/>
    </row>
    <row r="20" spans="2:14" s="2" customFormat="1">
      <c r="B20" s="701" t="s">
        <v>602</v>
      </c>
      <c r="C20" s="202" t="str">
        <f>'RFPR cover'!$C$14</f>
        <v>£m 09/10</v>
      </c>
      <c r="D20" s="912">
        <v>-91.792272314014554</v>
      </c>
      <c r="E20" s="912">
        <v>-116.53731491019869</v>
      </c>
      <c r="F20" s="912">
        <v>-10.423459110970953</v>
      </c>
      <c r="G20" s="912">
        <v>-1.444940815262612</v>
      </c>
      <c r="H20" s="912">
        <v>-9.1489455367589017</v>
      </c>
      <c r="I20" s="912">
        <v>-111.36020218907618</v>
      </c>
      <c r="J20" s="912">
        <v>-40.423763526865628</v>
      </c>
      <c r="K20" s="912">
        <v>-24.270578458697287</v>
      </c>
      <c r="N20" s="130"/>
    </row>
    <row r="21" spans="2:14" s="2" customFormat="1">
      <c r="B21" s="700" t="s">
        <v>598</v>
      </c>
      <c r="C21" s="202" t="str">
        <f>'RFPR cover'!$C$14</f>
        <v>£m 09/10</v>
      </c>
      <c r="D21" s="1005">
        <f t="shared" ref="D21:K21" si="3">SUM(D19:D20)</f>
        <v>889.57743607640941</v>
      </c>
      <c r="E21" s="1006">
        <f t="shared" si="3"/>
        <v>834.77304180884835</v>
      </c>
      <c r="F21" s="1006">
        <f t="shared" si="3"/>
        <v>885.88599226200063</v>
      </c>
      <c r="G21" s="1006">
        <f t="shared" si="3"/>
        <v>820.47252331600134</v>
      </c>
      <c r="H21" s="1006">
        <f t="shared" si="3"/>
        <v>771.25311034907577</v>
      </c>
      <c r="I21" s="1006">
        <f t="shared" si="3"/>
        <v>745.95332614598499</v>
      </c>
      <c r="J21" s="1006">
        <f t="shared" si="3"/>
        <v>766.29407270833519</v>
      </c>
      <c r="K21" s="1007">
        <f t="shared" si="3"/>
        <v>806.76887016499006</v>
      </c>
      <c r="N21" s="130"/>
    </row>
    <row r="22" spans="2:14" s="2" customFormat="1">
      <c r="B22" s="701" t="s">
        <v>596</v>
      </c>
      <c r="C22" s="202" t="str">
        <f>'RFPR cover'!$C$14</f>
        <v>£m 09/10</v>
      </c>
      <c r="D22" s="912">
        <v>-563.74706552727753</v>
      </c>
      <c r="E22" s="912">
        <v>-586.20627947702701</v>
      </c>
      <c r="F22" s="912">
        <v>-609.43535765590264</v>
      </c>
      <c r="G22" s="912">
        <v>-632.28759706056883</v>
      </c>
      <c r="H22" s="912">
        <v>-644.8377262807229</v>
      </c>
      <c r="I22" s="912">
        <v>-655.47306565270935</v>
      </c>
      <c r="J22" s="912">
        <v>-658.06895342294331</v>
      </c>
      <c r="K22" s="912">
        <v>-659.98564060349929</v>
      </c>
      <c r="N22" s="130"/>
    </row>
    <row r="23" spans="2:14" s="2" customFormat="1">
      <c r="B23" s="701" t="s">
        <v>597</v>
      </c>
      <c r="C23" s="202" t="str">
        <f>'RFPR cover'!$C$14</f>
        <v>£m 09/10</v>
      </c>
      <c r="D23" s="1464">
        <v>0</v>
      </c>
      <c r="E23" s="912">
        <v>3.9693955595250827</v>
      </c>
      <c r="F23" s="912">
        <v>8.4089123180087881</v>
      </c>
      <c r="G23" s="912">
        <v>8.7637534792334009</v>
      </c>
      <c r="H23" s="912">
        <v>8.8082131966259567</v>
      </c>
      <c r="I23" s="912">
        <v>9.0650257029208205</v>
      </c>
      <c r="J23" s="912">
        <v>11.938837372316584</v>
      </c>
      <c r="K23" s="912">
        <v>12.904180978928252</v>
      </c>
      <c r="N23" s="130"/>
    </row>
    <row r="24" spans="2:14" s="2" customFormat="1">
      <c r="B24" s="700" t="s">
        <v>599</v>
      </c>
      <c r="C24" s="202" t="str">
        <f>'RFPR cover'!$C$14</f>
        <v>£m 09/10</v>
      </c>
      <c r="D24" s="1005">
        <f t="shared" ref="D24:K24" si="4">SUM(D22:D23)</f>
        <v>-563.74706552727753</v>
      </c>
      <c r="E24" s="1006">
        <f t="shared" si="4"/>
        <v>-582.23688391750193</v>
      </c>
      <c r="F24" s="1006">
        <f t="shared" si="4"/>
        <v>-601.02644533789385</v>
      </c>
      <c r="G24" s="1006">
        <f t="shared" si="4"/>
        <v>-623.52384358133543</v>
      </c>
      <c r="H24" s="1006">
        <f t="shared" si="4"/>
        <v>-636.02951308409695</v>
      </c>
      <c r="I24" s="1006">
        <f t="shared" si="4"/>
        <v>-646.40803994978853</v>
      </c>
      <c r="J24" s="1006">
        <f t="shared" si="4"/>
        <v>-646.13011605062673</v>
      </c>
      <c r="K24" s="1007">
        <f t="shared" si="4"/>
        <v>-647.08145962457104</v>
      </c>
      <c r="N24" s="130"/>
    </row>
    <row r="25" spans="2:14" s="2" customFormat="1">
      <c r="B25" s="702" t="s">
        <v>269</v>
      </c>
      <c r="C25" s="202" t="str">
        <f>'RFPR cover'!$C$14</f>
        <v>£m 09/10</v>
      </c>
      <c r="D25" s="1464">
        <v>0</v>
      </c>
      <c r="E25" s="1464">
        <v>0</v>
      </c>
      <c r="F25" s="1464">
        <v>0</v>
      </c>
      <c r="G25" s="1464">
        <v>0</v>
      </c>
      <c r="H25" s="1464">
        <v>0</v>
      </c>
      <c r="I25" s="1464">
        <v>0</v>
      </c>
      <c r="J25" s="1464">
        <v>0</v>
      </c>
      <c r="K25" s="1464">
        <v>0</v>
      </c>
      <c r="N25" s="130"/>
    </row>
    <row r="26" spans="2:14" s="2" customFormat="1">
      <c r="B26" s="702" t="s">
        <v>269</v>
      </c>
      <c r="C26" s="202" t="str">
        <f>'RFPR cover'!$C$14</f>
        <v>£m 09/10</v>
      </c>
      <c r="D26" s="1464">
        <v>0</v>
      </c>
      <c r="E26" s="1464">
        <v>0</v>
      </c>
      <c r="F26" s="1464">
        <v>0</v>
      </c>
      <c r="G26" s="1464">
        <v>0</v>
      </c>
      <c r="H26" s="1464">
        <v>0</v>
      </c>
      <c r="I26" s="1464">
        <v>0</v>
      </c>
      <c r="J26" s="1464">
        <v>0</v>
      </c>
      <c r="K26" s="1464">
        <v>0</v>
      </c>
      <c r="N26" s="130"/>
    </row>
    <row r="27" spans="2:14" s="2" customFormat="1">
      <c r="B27" s="702" t="s">
        <v>269</v>
      </c>
      <c r="C27" s="202" t="str">
        <f>'RFPR cover'!$C$14</f>
        <v>£m 09/10</v>
      </c>
      <c r="D27" s="1464">
        <v>0</v>
      </c>
      <c r="E27" s="1464">
        <v>0</v>
      </c>
      <c r="F27" s="1464">
        <v>0</v>
      </c>
      <c r="G27" s="1464">
        <v>0</v>
      </c>
      <c r="H27" s="1464">
        <v>0</v>
      </c>
      <c r="I27" s="1464">
        <v>0</v>
      </c>
      <c r="J27" s="1464">
        <v>0</v>
      </c>
      <c r="K27" s="1464">
        <v>0</v>
      </c>
      <c r="N27" s="130"/>
    </row>
    <row r="28" spans="2:14" s="2" customFormat="1">
      <c r="B28" s="700" t="s">
        <v>600</v>
      </c>
      <c r="C28" s="202" t="str">
        <f>'RFPR cover'!$C$14</f>
        <v>£m 09/10</v>
      </c>
      <c r="D28" s="1465">
        <f>SUM(D25:D27)</f>
        <v>0</v>
      </c>
      <c r="E28" s="1466">
        <f t="shared" ref="E28:K28" si="5">SUM(E25:E27)</f>
        <v>0</v>
      </c>
      <c r="F28" s="1466">
        <f t="shared" si="5"/>
        <v>0</v>
      </c>
      <c r="G28" s="1466">
        <f t="shared" si="5"/>
        <v>0</v>
      </c>
      <c r="H28" s="1466">
        <f t="shared" si="5"/>
        <v>0</v>
      </c>
      <c r="I28" s="1466">
        <f t="shared" si="5"/>
        <v>0</v>
      </c>
      <c r="J28" s="1466">
        <f t="shared" si="5"/>
        <v>0</v>
      </c>
      <c r="K28" s="1467">
        <f t="shared" si="5"/>
        <v>0</v>
      </c>
      <c r="N28" s="130"/>
    </row>
    <row r="29" spans="2:14" s="2" customFormat="1">
      <c r="B29" s="12" t="s">
        <v>601</v>
      </c>
      <c r="C29" s="202" t="str">
        <f>'RFPR cover'!$C$14</f>
        <v>£m 09/10</v>
      </c>
      <c r="D29" s="1008">
        <f>D18+D21+D24+D28</f>
        <v>9016.9216711570334</v>
      </c>
      <c r="E29" s="1009">
        <f t="shared" ref="E29:K29" si="6">E18+E21+E24+E28</f>
        <v>9269.4578290483805</v>
      </c>
      <c r="F29" s="1009">
        <f t="shared" si="6"/>
        <v>9554.3173759724887</v>
      </c>
      <c r="G29" s="1009">
        <f t="shared" si="6"/>
        <v>9833.6546841811469</v>
      </c>
      <c r="H29" s="1009">
        <f t="shared" si="6"/>
        <v>9968.8782814461265</v>
      </c>
      <c r="I29" s="1009">
        <f t="shared" si="6"/>
        <v>10068.423567642323</v>
      </c>
      <c r="J29" s="1009">
        <f t="shared" si="6"/>
        <v>10188.587524300032</v>
      </c>
      <c r="K29" s="1010">
        <f t="shared" si="6"/>
        <v>10348.27493484045</v>
      </c>
      <c r="N29" s="130"/>
    </row>
    <row r="30" spans="2:14" s="2" customFormat="1">
      <c r="B30" s="12"/>
      <c r="C30" s="202"/>
      <c r="D30" s="202"/>
      <c r="E30" s="202"/>
      <c r="F30" s="202"/>
      <c r="G30" s="202"/>
      <c r="H30" s="202"/>
      <c r="I30" s="202"/>
      <c r="J30" s="202"/>
      <c r="K30" s="202"/>
      <c r="L30" s="202"/>
      <c r="N30" s="130"/>
    </row>
    <row r="31" spans="2:14" s="2" customFormat="1">
      <c r="B31" s="12" t="s">
        <v>792</v>
      </c>
      <c r="C31" s="202" t="str">
        <f>'RFPR cover'!$C$14</f>
        <v>£m 09/10</v>
      </c>
      <c r="D31" s="1008">
        <f t="shared" ref="D31:K31" si="7">(D20+D23+D28)</f>
        <v>-91.792272314014554</v>
      </c>
      <c r="E31" s="1008">
        <f t="shared" si="7"/>
        <v>-112.56791935067361</v>
      </c>
      <c r="F31" s="1008">
        <f t="shared" si="7"/>
        <v>-2.0145467929621645</v>
      </c>
      <c r="G31" s="1008">
        <f t="shared" si="7"/>
        <v>7.3188126639707889</v>
      </c>
      <c r="H31" s="1008">
        <f t="shared" si="7"/>
        <v>-0.34073234013294496</v>
      </c>
      <c r="I31" s="1008">
        <f t="shared" si="7"/>
        <v>-102.29517648615536</v>
      </c>
      <c r="J31" s="1008">
        <f t="shared" si="7"/>
        <v>-28.484926154549044</v>
      </c>
      <c r="K31" s="1008">
        <f t="shared" si="7"/>
        <v>-11.366397479769034</v>
      </c>
      <c r="L31" s="202"/>
      <c r="N31" s="130"/>
    </row>
    <row r="32" spans="2:14" s="2" customFormat="1">
      <c r="B32" s="12" t="s">
        <v>793</v>
      </c>
      <c r="C32" s="202"/>
      <c r="D32" s="835" t="str">
        <f>IF(D5="Actuals",IF(ABS((D29-SUM($D$31:D31))-D11)&lt;'RFPR cover'!$F$14,"TRUE","FALSE"),"NA")</f>
        <v>TRUE</v>
      </c>
      <c r="E32" s="835" t="str">
        <f>IF(E5="Actuals",IF(ABS((E29-SUM($D$31:E31))-E11)&lt;'RFPR cover'!$F$14,"TRUE","FALSE"),"NA")</f>
        <v>TRUE</v>
      </c>
      <c r="F32" s="835" t="str">
        <f>IF(F5="Actuals",IF(ABS((F29-SUM($D$31:F31))-F11)&lt;'RFPR cover'!$F$14,"TRUE","FALSE"),"NA")</f>
        <v>TRUE</v>
      </c>
      <c r="G32" s="835" t="str">
        <f>IF(G5="Actuals",IF(ABS((G29-SUM($D$31:G31))-G11)&lt;'RFPR cover'!$F$14,"TRUE","FALSE"),"NA")</f>
        <v>TRUE</v>
      </c>
      <c r="H32" s="835" t="str">
        <f>IF(H5="Actuals",IF(ABS((H29-SUM($D$31:H31))-H11)&lt;'RFPR cover'!$F$14,"TRUE","FALSE"),"NA")</f>
        <v>TRUE</v>
      </c>
      <c r="I32" s="835" t="str">
        <f>IF(I5="Actuals",IF(ABS((I29-SUM($D$31:I31))-I11)&lt;'RFPR cover'!$F$14,"TRUE","FALSE"),"NA")</f>
        <v>TRUE</v>
      </c>
      <c r="J32" s="835" t="str">
        <f>IF(J5="Actuals",IF(ABS((J29-SUM($D$31:J31))-J11)&lt;'RFPR cover'!$F$14,"TRUE","FALSE"),"NA")</f>
        <v>TRUE</v>
      </c>
      <c r="K32" s="835" t="str">
        <f>IF(K5="Actuals",IF(ABS((K29-SUM($D$31:K31))-K11)&lt;'RFPR cover'!$F$14,"TRUE","FALSE"),"NA")</f>
        <v>NA</v>
      </c>
      <c r="L32" s="202"/>
      <c r="N32" s="130"/>
    </row>
    <row r="33" spans="2:14" s="35" customFormat="1">
      <c r="B33" s="51"/>
      <c r="C33" s="805"/>
      <c r="D33" s="806"/>
      <c r="E33" s="806"/>
      <c r="F33" s="806"/>
      <c r="G33" s="806"/>
      <c r="H33" s="806"/>
      <c r="I33" s="806"/>
      <c r="J33" s="806"/>
      <c r="K33" s="806"/>
      <c r="N33" s="217"/>
    </row>
    <row r="34" spans="2:14" s="35" customFormat="1">
      <c r="B34" s="51" t="s">
        <v>43</v>
      </c>
      <c r="C34" s="252" t="s">
        <v>128</v>
      </c>
      <c r="D34" s="113">
        <f>Data!C$35</f>
        <v>1.1829890576408812</v>
      </c>
      <c r="E34" s="113">
        <f>Data!D$35</f>
        <v>1.1936487043894572</v>
      </c>
      <c r="F34" s="113">
        <f>Data!E$35</f>
        <v>1.2107968317676012</v>
      </c>
      <c r="G34" s="113">
        <f>Data!F$35</f>
        <v>1.2511181042513455</v>
      </c>
      <c r="H34" s="113">
        <f>Data!G$35</f>
        <v>1.2930614968924812</v>
      </c>
      <c r="I34" s="113">
        <f>Data!H$35</f>
        <v>1.3285164089040491</v>
      </c>
      <c r="J34" s="113">
        <f>Data!I$35</f>
        <v>1.3560924515797135</v>
      </c>
      <c r="K34" s="113">
        <f>Data!J$35</f>
        <v>1.3857540773148813</v>
      </c>
      <c r="N34" s="217"/>
    </row>
    <row r="35" spans="2:14" s="31" customFormat="1">
      <c r="B35" s="37" t="s">
        <v>629</v>
      </c>
      <c r="C35" s="252" t="s">
        <v>128</v>
      </c>
      <c r="D35" s="113">
        <f>Data!C$34</f>
        <v>1.1666890673736021</v>
      </c>
      <c r="E35" s="114">
        <f>Data!D$34</f>
        <v>1.1895563269638081</v>
      </c>
      <c r="F35" s="114">
        <f>Data!E$34</f>
        <v>1.2023757108362261</v>
      </c>
      <c r="G35" s="114">
        <f>Data!F$34</f>
        <v>1.2281396135646323</v>
      </c>
      <c r="H35" s="114">
        <f>Data!G$34</f>
        <v>1.2740965949380583</v>
      </c>
      <c r="I35" s="114">
        <f>Data!H$34</f>
        <v>1.3130274787154661</v>
      </c>
      <c r="J35" s="114">
        <f>Data!I$34</f>
        <v>1.3470178479563604</v>
      </c>
      <c r="K35" s="115">
        <f>Data!J$34</f>
        <v>1.3633549152558082</v>
      </c>
      <c r="L35" s="226"/>
      <c r="N35" s="204"/>
    </row>
    <row r="36" spans="2:14" s="31" customFormat="1">
      <c r="B36" s="172" t="s">
        <v>790</v>
      </c>
      <c r="C36" s="252" t="s">
        <v>128</v>
      </c>
      <c r="D36" s="1248">
        <f>INDEX(Data!$F$14:$F$30,MATCH($D$6-1,Data!$C$14:$C$30,0),0)/IF('RFPR cover'!$C$6="ED1",Data!$E$17,Data!$E$14)</f>
        <v>1.1544860891609932</v>
      </c>
      <c r="E36" s="1249"/>
      <c r="F36" s="1249"/>
      <c r="G36" s="1249"/>
      <c r="H36" s="1249"/>
      <c r="I36" s="1249"/>
      <c r="J36" s="1249"/>
      <c r="K36" s="1249"/>
      <c r="L36" s="226"/>
      <c r="N36" s="204"/>
    </row>
    <row r="37" spans="2:14" s="35" customFormat="1">
      <c r="B37" s="51"/>
      <c r="C37" s="805"/>
      <c r="D37" s="806"/>
      <c r="E37" s="806"/>
      <c r="F37" s="806"/>
      <c r="G37" s="806"/>
      <c r="H37" s="806"/>
      <c r="I37" s="806"/>
      <c r="J37" s="806"/>
      <c r="K37" s="806"/>
      <c r="N37" s="217"/>
    </row>
    <row r="38" spans="2:14" s="2" customFormat="1">
      <c r="B38" s="12" t="s">
        <v>601</v>
      </c>
      <c r="C38" s="251" t="s">
        <v>129</v>
      </c>
      <c r="D38" s="1008">
        <f t="shared" ref="D38:K38" si="8">D29*D34</f>
        <v>10666.919670583698</v>
      </c>
      <c r="E38" s="1008">
        <f t="shared" si="8"/>
        <v>11064.476328036311</v>
      </c>
      <c r="F38" s="1008">
        <f t="shared" si="8"/>
        <v>11568.337208529631</v>
      </c>
      <c r="G38" s="1008">
        <f t="shared" si="8"/>
        <v>12303.063406335081</v>
      </c>
      <c r="H38" s="1008">
        <f t="shared" si="8"/>
        <v>12890.372672945674</v>
      </c>
      <c r="I38" s="1008">
        <f t="shared" si="8"/>
        <v>13376.065921409074</v>
      </c>
      <c r="J38" s="1008">
        <f t="shared" si="8"/>
        <v>13816.666633962514</v>
      </c>
      <c r="K38" s="1008">
        <f t="shared" si="8"/>
        <v>14340.164184130543</v>
      </c>
      <c r="N38" s="130"/>
    </row>
    <row r="39" spans="2:14" s="2" customFormat="1">
      <c r="B39" s="12"/>
      <c r="C39" s="202"/>
      <c r="D39" s="202"/>
      <c r="E39" s="202"/>
      <c r="F39" s="202"/>
      <c r="G39" s="202"/>
      <c r="H39" s="202"/>
      <c r="I39" s="202"/>
      <c r="J39" s="202"/>
      <c r="K39" s="202"/>
      <c r="N39" s="130"/>
    </row>
    <row r="40" spans="2:14" s="2" customFormat="1">
      <c r="B40" s="829" t="s">
        <v>604</v>
      </c>
      <c r="C40" s="202" t="s">
        <v>607</v>
      </c>
      <c r="D40" s="715">
        <f>INDEX(Data!$K$73:$T$100,MATCH('RFPR cover'!$C$5,Data!$B$73:$B$100,0),MATCH('R9 - RAV'!D$6,Data!$K$72:$T$72,0))</f>
        <v>2.92E-2</v>
      </c>
      <c r="E40" s="716">
        <f>INDEX(Data!$K$73:$T$100,MATCH('RFPR cover'!$C$5,Data!$B$73:$B$100,0),MATCH('R9 - RAV'!E$6,Data!$K$72:$T$72,0))</f>
        <v>2.7199999999999998E-2</v>
      </c>
      <c r="F40" s="716">
        <f>INDEX(Data!$K$73:$T$100,MATCH('RFPR cover'!$C$5,Data!$B$73:$B$100,0),MATCH('R9 - RAV'!F$6,Data!$K$72:$T$72,0))</f>
        <v>2.5499999999999998E-2</v>
      </c>
      <c r="G40" s="716">
        <f>INDEX(Data!$K$73:$T$100,MATCH('RFPR cover'!$C$5,Data!$B$73:$B$100,0),MATCH('R9 - RAV'!G$6,Data!$K$72:$T$72,0))</f>
        <v>2.3800000000000002E-2</v>
      </c>
      <c r="H40" s="716">
        <f>INDEX(Data!$K$73:$T$100,MATCH('RFPR cover'!$C$5,Data!$B$73:$B$100,0),MATCH('R9 - RAV'!H$6,Data!$K$72:$T$72,0))</f>
        <v>2.2200000000000001E-2</v>
      </c>
      <c r="I40" s="716">
        <f>INDEX(Data!$K$73:$T$100,MATCH('RFPR cover'!$C$5,Data!$B$73:$B$100,0),MATCH('R9 - RAV'!I$6,Data!$K$72:$T$72,0))</f>
        <v>1.9099999999999999E-2</v>
      </c>
      <c r="J40" s="716">
        <f>INDEX(Data!$K$73:$T$100,MATCH('RFPR cover'!$C$5,Data!$B$73:$B$100,0),MATCH('R9 - RAV'!J$6,Data!$K$72:$T$72,0))</f>
        <v>1.5800000000000002E-2</v>
      </c>
      <c r="K40" s="717">
        <f>INDEX(Data!$K$73:$T$100,MATCH('RFPR cover'!$C$5,Data!$B$73:$B$100,0),MATCH('R9 - RAV'!K$6,Data!$K$72:$T$72,0))</f>
        <v>1.09E-2</v>
      </c>
      <c r="N40" s="130"/>
    </row>
    <row r="41" spans="2:14" s="2" customFormat="1">
      <c r="B41" s="829" t="s">
        <v>605</v>
      </c>
      <c r="C41" s="202" t="s">
        <v>607</v>
      </c>
      <c r="D41" s="718">
        <f>'RFPR cover'!$C$10</f>
        <v>7.0000000000000007E-2</v>
      </c>
      <c r="E41" s="719">
        <f>'RFPR cover'!$C$10</f>
        <v>7.0000000000000007E-2</v>
      </c>
      <c r="F41" s="719">
        <f>'RFPR cover'!$C$10</f>
        <v>7.0000000000000007E-2</v>
      </c>
      <c r="G41" s="719">
        <f>'RFPR cover'!$C$10</f>
        <v>7.0000000000000007E-2</v>
      </c>
      <c r="H41" s="719">
        <f>'RFPR cover'!$C$10</f>
        <v>7.0000000000000007E-2</v>
      </c>
      <c r="I41" s="719">
        <f>'RFPR cover'!$C$10</f>
        <v>7.0000000000000007E-2</v>
      </c>
      <c r="J41" s="719">
        <f>'RFPR cover'!$C$10</f>
        <v>7.0000000000000007E-2</v>
      </c>
      <c r="K41" s="720">
        <f>'RFPR cover'!$C$10</f>
        <v>7.0000000000000007E-2</v>
      </c>
      <c r="N41" s="130"/>
    </row>
    <row r="42" spans="2:14" s="2" customFormat="1">
      <c r="B42" s="829" t="s">
        <v>606</v>
      </c>
      <c r="C42" s="202" t="s">
        <v>7</v>
      </c>
      <c r="D42" s="721">
        <f>'RFPR cover'!$C$12</f>
        <v>0.6</v>
      </c>
      <c r="E42" s="722">
        <f>'RFPR cover'!$C$12</f>
        <v>0.6</v>
      </c>
      <c r="F42" s="722">
        <f>'RFPR cover'!$C$12</f>
        <v>0.6</v>
      </c>
      <c r="G42" s="722">
        <f>'RFPR cover'!$C$12</f>
        <v>0.6</v>
      </c>
      <c r="H42" s="722">
        <f>'RFPR cover'!$C$12</f>
        <v>0.6</v>
      </c>
      <c r="I42" s="722">
        <f>'RFPR cover'!$C$12</f>
        <v>0.6</v>
      </c>
      <c r="J42" s="722">
        <f>'RFPR cover'!$C$12</f>
        <v>0.6</v>
      </c>
      <c r="K42" s="723">
        <f>'RFPR cover'!$C$12</f>
        <v>0.6</v>
      </c>
      <c r="N42" s="130"/>
    </row>
    <row r="43" spans="2:14">
      <c r="B43" s="192" t="s">
        <v>274</v>
      </c>
      <c r="C43" s="703" t="s">
        <v>607</v>
      </c>
      <c r="D43" s="712">
        <f t="shared" ref="D43:K43" si="9">D40*D42+D41*(1-D42)</f>
        <v>4.5520000000000005E-2</v>
      </c>
      <c r="E43" s="713">
        <f t="shared" si="9"/>
        <v>4.4319999999999998E-2</v>
      </c>
      <c r="F43" s="713">
        <f t="shared" si="9"/>
        <v>4.3300000000000005E-2</v>
      </c>
      <c r="G43" s="713">
        <f t="shared" si="9"/>
        <v>4.2280000000000005E-2</v>
      </c>
      <c r="H43" s="713">
        <f t="shared" si="9"/>
        <v>4.1320000000000003E-2</v>
      </c>
      <c r="I43" s="713">
        <f t="shared" si="9"/>
        <v>3.9460000000000002E-2</v>
      </c>
      <c r="J43" s="713">
        <f t="shared" si="9"/>
        <v>3.7480000000000006E-2</v>
      </c>
      <c r="K43" s="714">
        <f t="shared" si="9"/>
        <v>3.4540000000000001E-2</v>
      </c>
      <c r="L43" s="203"/>
    </row>
    <row r="44" spans="2:14">
      <c r="C44" s="215"/>
      <c r="D44" s="210"/>
      <c r="E44" s="210"/>
      <c r="F44" s="210"/>
      <c r="G44" s="210"/>
      <c r="H44" s="210"/>
      <c r="I44" s="210"/>
      <c r="J44" s="210"/>
      <c r="K44" s="210"/>
    </row>
    <row r="45" spans="2:14">
      <c r="B45" s="423" t="s">
        <v>608</v>
      </c>
      <c r="C45" s="703" t="str">
        <f>'RFPR cover'!$C$14</f>
        <v>£m 09/10</v>
      </c>
      <c r="D45" s="96">
        <f t="shared" ref="D45:K45" si="10">D47*D42</f>
        <v>5194.6298820975035</v>
      </c>
      <c r="E45" s="97">
        <f t="shared" si="10"/>
        <v>5367.8976181642865</v>
      </c>
      <c r="F45" s="97">
        <f t="shared" si="10"/>
        <v>5528.1729308018776</v>
      </c>
      <c r="G45" s="97">
        <f t="shared" si="10"/>
        <v>5696.7212070105206</v>
      </c>
      <c r="H45" s="97">
        <f t="shared" si="10"/>
        <v>5822.0891494961124</v>
      </c>
      <c r="I45" s="97">
        <f t="shared" si="10"/>
        <v>5896.525249477897</v>
      </c>
      <c r="J45" s="97">
        <f t="shared" si="10"/>
        <v>5966.681461018311</v>
      </c>
      <c r="K45" s="98">
        <f t="shared" si="10"/>
        <v>6057.4099422631716</v>
      </c>
    </row>
    <row r="46" spans="2:14">
      <c r="B46" s="423" t="s">
        <v>233</v>
      </c>
      <c r="C46" s="703" t="str">
        <f>'RFPR cover'!$C$14</f>
        <v>£m 09/10</v>
      </c>
      <c r="D46" s="841">
        <f t="shared" ref="D46:K46" si="11">D47*(1-D42)</f>
        <v>3463.0865880650026</v>
      </c>
      <c r="E46" s="842">
        <f t="shared" si="11"/>
        <v>3578.5984121095244</v>
      </c>
      <c r="F46" s="842">
        <f t="shared" si="11"/>
        <v>3685.4486205345852</v>
      </c>
      <c r="G46" s="842">
        <f t="shared" si="11"/>
        <v>3797.8141380070142</v>
      </c>
      <c r="H46" s="842">
        <f t="shared" si="11"/>
        <v>3881.3927663307422</v>
      </c>
      <c r="I46" s="842">
        <f t="shared" si="11"/>
        <v>3931.016832985265</v>
      </c>
      <c r="J46" s="842">
        <f t="shared" si="11"/>
        <v>3977.7876406788741</v>
      </c>
      <c r="K46" s="843">
        <f t="shared" si="11"/>
        <v>4038.2732948421144</v>
      </c>
    </row>
    <row r="47" spans="2:14">
      <c r="B47" s="192" t="s">
        <v>232</v>
      </c>
      <c r="C47" s="202" t="str">
        <f>'RFPR cover'!$C$14</f>
        <v>£m 09/10</v>
      </c>
      <c r="D47" s="103">
        <f t="shared" ref="D47:K47" si="12">AVERAGE(D16,D29*(1/(1+D43)))</f>
        <v>8657.7164701625061</v>
      </c>
      <c r="E47" s="104">
        <f t="shared" si="12"/>
        <v>8946.4960302738109</v>
      </c>
      <c r="F47" s="104">
        <f t="shared" si="12"/>
        <v>9213.6215513364623</v>
      </c>
      <c r="G47" s="104">
        <f t="shared" si="12"/>
        <v>9494.5353450175353</v>
      </c>
      <c r="H47" s="104">
        <f t="shared" si="12"/>
        <v>9703.4819158268547</v>
      </c>
      <c r="I47" s="104">
        <f t="shared" si="12"/>
        <v>9827.5420824631619</v>
      </c>
      <c r="J47" s="104">
        <f t="shared" si="12"/>
        <v>9944.4691016971847</v>
      </c>
      <c r="K47" s="105">
        <f t="shared" si="12"/>
        <v>10095.683237105286</v>
      </c>
      <c r="N47" s="206"/>
    </row>
    <row r="48" spans="2:14">
      <c r="B48" s="192"/>
      <c r="C48" s="202"/>
      <c r="D48" s="202"/>
      <c r="E48" s="202"/>
      <c r="F48" s="202"/>
      <c r="G48" s="202"/>
      <c r="H48" s="202"/>
      <c r="I48" s="202"/>
      <c r="J48" s="202"/>
      <c r="K48" s="202"/>
      <c r="N48" s="206"/>
    </row>
    <row r="49" spans="2:14">
      <c r="B49" s="423" t="s">
        <v>609</v>
      </c>
      <c r="C49" s="703" t="str">
        <f>'RFPR cover'!$C$14</f>
        <v>£m 09/10</v>
      </c>
      <c r="D49" s="1011">
        <f>D40*D45</f>
        <v>151.68319255724711</v>
      </c>
      <c r="E49" s="1012">
        <f t="shared" ref="D49:K50" si="13">E40*E45</f>
        <v>146.00681521406858</v>
      </c>
      <c r="F49" s="1012">
        <f t="shared" si="13"/>
        <v>140.96840973544786</v>
      </c>
      <c r="G49" s="1012">
        <f t="shared" si="13"/>
        <v>135.5819647268504</v>
      </c>
      <c r="H49" s="1012">
        <f t="shared" si="13"/>
        <v>129.2503791188137</v>
      </c>
      <c r="I49" s="1012">
        <f t="shared" si="13"/>
        <v>112.62363226502782</v>
      </c>
      <c r="J49" s="1012">
        <f t="shared" si="13"/>
        <v>94.273567084089322</v>
      </c>
      <c r="K49" s="1013">
        <f t="shared" si="13"/>
        <v>66.025768370668573</v>
      </c>
    </row>
    <row r="50" spans="2:14">
      <c r="B50" s="423" t="s">
        <v>230</v>
      </c>
      <c r="C50" s="703" t="str">
        <f>'RFPR cover'!$C$14</f>
        <v>£m 09/10</v>
      </c>
      <c r="D50" s="93">
        <f t="shared" si="13"/>
        <v>242.4160611645502</v>
      </c>
      <c r="E50" s="94">
        <f t="shared" si="13"/>
        <v>250.50188884766672</v>
      </c>
      <c r="F50" s="94">
        <f t="shared" si="13"/>
        <v>257.98140343742097</v>
      </c>
      <c r="G50" s="94">
        <f t="shared" si="13"/>
        <v>265.84698966049103</v>
      </c>
      <c r="H50" s="94">
        <f t="shared" si="13"/>
        <v>271.69749364315197</v>
      </c>
      <c r="I50" s="94">
        <f t="shared" si="13"/>
        <v>275.17117830896859</v>
      </c>
      <c r="J50" s="94">
        <f t="shared" si="13"/>
        <v>278.44513484752122</v>
      </c>
      <c r="K50" s="95">
        <f t="shared" si="13"/>
        <v>282.67913063894804</v>
      </c>
      <c r="N50" s="206"/>
    </row>
    <row r="51" spans="2:14">
      <c r="B51" s="192" t="s">
        <v>611</v>
      </c>
      <c r="C51" s="703" t="str">
        <f>'RFPR cover'!$C$14</f>
        <v>£m 09/10</v>
      </c>
      <c r="D51" s="103">
        <f>SUM(D49:D50)</f>
        <v>394.09925372179731</v>
      </c>
      <c r="E51" s="104">
        <f t="shared" ref="E51:K51" si="14">SUM(E49:E50)</f>
        <v>396.50870406173533</v>
      </c>
      <c r="F51" s="104">
        <f t="shared" si="14"/>
        <v>398.94981317286886</v>
      </c>
      <c r="G51" s="104">
        <f t="shared" si="14"/>
        <v>401.42895438734143</v>
      </c>
      <c r="H51" s="104">
        <f t="shared" si="14"/>
        <v>400.94787276196564</v>
      </c>
      <c r="I51" s="104">
        <f t="shared" si="14"/>
        <v>387.79481057399641</v>
      </c>
      <c r="J51" s="104">
        <f t="shared" si="14"/>
        <v>372.71870193161055</v>
      </c>
      <c r="K51" s="105">
        <f t="shared" si="14"/>
        <v>348.70489900961661</v>
      </c>
      <c r="N51" s="206"/>
    </row>
    <row r="53" spans="2:14" s="31" customFormat="1">
      <c r="B53" s="423" t="s">
        <v>608</v>
      </c>
      <c r="C53" s="251" t="s">
        <v>129</v>
      </c>
      <c r="D53" s="96">
        <f t="shared" ref="D53:K54" si="15">D$35*D45</f>
        <v>6060.5178924953807</v>
      </c>
      <c r="E53" s="97">
        <f t="shared" si="15"/>
        <v>6385.4165741812831</v>
      </c>
      <c r="F53" s="97">
        <f t="shared" si="15"/>
        <v>6646.9408572984903</v>
      </c>
      <c r="G53" s="97">
        <f t="shared" si="15"/>
        <v>6996.3689817633467</v>
      </c>
      <c r="H53" s="97">
        <f t="shared" si="15"/>
        <v>7417.9039607988125</v>
      </c>
      <c r="I53" s="97">
        <f t="shared" si="15"/>
        <v>7742.2996815040478</v>
      </c>
      <c r="J53" s="97">
        <f t="shared" si="15"/>
        <v>8037.2264210619978</v>
      </c>
      <c r="K53" s="98">
        <f t="shared" si="15"/>
        <v>8258.3996185038959</v>
      </c>
      <c r="L53" s="226"/>
      <c r="N53" s="204"/>
    </row>
    <row r="54" spans="2:14" s="31" customFormat="1">
      <c r="B54" s="423" t="s">
        <v>233</v>
      </c>
      <c r="C54" s="251" t="s">
        <v>129</v>
      </c>
      <c r="D54" s="841">
        <f t="shared" si="15"/>
        <v>4040.3452616635877</v>
      </c>
      <c r="E54" s="842">
        <f t="shared" si="15"/>
        <v>4256.944382787522</v>
      </c>
      <c r="F54" s="842">
        <f t="shared" si="15"/>
        <v>4431.2939048656608</v>
      </c>
      <c r="G54" s="842">
        <f t="shared" si="15"/>
        <v>4664.2459878422314</v>
      </c>
      <c r="H54" s="842">
        <f t="shared" si="15"/>
        <v>4945.2693071992089</v>
      </c>
      <c r="I54" s="842">
        <f t="shared" si="15"/>
        <v>5161.5331210026989</v>
      </c>
      <c r="J54" s="842">
        <f t="shared" si="15"/>
        <v>5358.1509473746655</v>
      </c>
      <c r="K54" s="843">
        <f t="shared" si="15"/>
        <v>5505.5997456692639</v>
      </c>
      <c r="L54" s="226"/>
      <c r="N54" s="204"/>
    </row>
    <row r="55" spans="2:14">
      <c r="B55" s="192" t="s">
        <v>610</v>
      </c>
      <c r="C55" s="251" t="s">
        <v>129</v>
      </c>
      <c r="D55" s="1014">
        <f>SUM(D53:D54)</f>
        <v>10100.863154158968</v>
      </c>
      <c r="E55" s="1015">
        <f t="shared" ref="E55:K55" si="16">SUM(E53:E54)</f>
        <v>10642.360956968805</v>
      </c>
      <c r="F55" s="1015">
        <f t="shared" si="16"/>
        <v>11078.234762164151</v>
      </c>
      <c r="G55" s="1015">
        <f t="shared" si="16"/>
        <v>11660.614969605578</v>
      </c>
      <c r="H55" s="1015">
        <f t="shared" si="16"/>
        <v>12363.173267998021</v>
      </c>
      <c r="I55" s="1015">
        <f t="shared" si="16"/>
        <v>12903.832802506746</v>
      </c>
      <c r="J55" s="1015">
        <f t="shared" si="16"/>
        <v>13395.377368436664</v>
      </c>
      <c r="K55" s="1016">
        <f t="shared" si="16"/>
        <v>13763.99936417316</v>
      </c>
    </row>
    <row r="56" spans="2:14" s="31" customFormat="1">
      <c r="B56" s="192"/>
      <c r="C56" s="202"/>
      <c r="D56" s="202"/>
      <c r="E56" s="202"/>
      <c r="F56" s="202"/>
      <c r="G56" s="202"/>
      <c r="H56" s="202"/>
      <c r="I56" s="202"/>
      <c r="J56" s="202"/>
      <c r="K56" s="202"/>
      <c r="L56" s="226"/>
      <c r="N56" s="204"/>
    </row>
    <row r="57" spans="2:14" s="31" customFormat="1">
      <c r="B57" s="423" t="s">
        <v>609</v>
      </c>
      <c r="C57" s="251" t="s">
        <v>129</v>
      </c>
      <c r="D57" s="96">
        <f t="shared" ref="D57:K58" si="17">D$35*D49</f>
        <v>176.96712246086514</v>
      </c>
      <c r="E57" s="97">
        <f t="shared" si="17"/>
        <v>173.68333081773088</v>
      </c>
      <c r="F57" s="97">
        <f t="shared" si="17"/>
        <v>169.4969918611115</v>
      </c>
      <c r="G57" s="97">
        <f t="shared" si="17"/>
        <v>166.51358176596767</v>
      </c>
      <c r="H57" s="97">
        <f t="shared" si="17"/>
        <v>164.67746792973364</v>
      </c>
      <c r="I57" s="97">
        <f t="shared" si="17"/>
        <v>147.8779239167273</v>
      </c>
      <c r="J57" s="97">
        <f t="shared" si="17"/>
        <v>126.98817745277957</v>
      </c>
      <c r="K57" s="98">
        <f t="shared" si="17"/>
        <v>90.01655584169248</v>
      </c>
      <c r="L57" s="226"/>
      <c r="N57" s="204"/>
    </row>
    <row r="58" spans="2:14">
      <c r="B58" s="423" t="s">
        <v>239</v>
      </c>
      <c r="C58" s="251" t="s">
        <v>129</v>
      </c>
      <c r="D58" s="1017">
        <f t="shared" si="17"/>
        <v>282.82416831645116</v>
      </c>
      <c r="E58" s="1018">
        <f t="shared" si="17"/>
        <v>297.98610679512655</v>
      </c>
      <c r="F58" s="1018">
        <f t="shared" si="17"/>
        <v>310.19057334059625</v>
      </c>
      <c r="G58" s="1018">
        <f t="shared" si="17"/>
        <v>326.49721914895628</v>
      </c>
      <c r="H58" s="1018">
        <f t="shared" si="17"/>
        <v>346.16885150394467</v>
      </c>
      <c r="I58" s="1018">
        <f t="shared" si="17"/>
        <v>361.30731847018899</v>
      </c>
      <c r="J58" s="1018">
        <f t="shared" si="17"/>
        <v>375.07056631622658</v>
      </c>
      <c r="K58" s="1019">
        <f t="shared" si="17"/>
        <v>385.39198219684852</v>
      </c>
    </row>
    <row r="59" spans="2:14">
      <c r="B59" s="192" t="s">
        <v>611</v>
      </c>
      <c r="C59" s="251" t="s">
        <v>129</v>
      </c>
      <c r="D59" s="103">
        <f t="shared" ref="D59:K59" si="18">SUM(D57:D58)</f>
        <v>459.79129077731631</v>
      </c>
      <c r="E59" s="104">
        <f t="shared" si="18"/>
        <v>471.66943761285745</v>
      </c>
      <c r="F59" s="104">
        <f t="shared" si="18"/>
        <v>479.68756520170774</v>
      </c>
      <c r="G59" s="104">
        <f t="shared" si="18"/>
        <v>493.01080091492395</v>
      </c>
      <c r="H59" s="104">
        <f t="shared" si="18"/>
        <v>510.84631943367833</v>
      </c>
      <c r="I59" s="104">
        <f t="shared" si="18"/>
        <v>509.18524238691629</v>
      </c>
      <c r="J59" s="104">
        <f t="shared" si="18"/>
        <v>502.05874376900613</v>
      </c>
      <c r="K59" s="105">
        <f t="shared" si="18"/>
        <v>475.408538038541</v>
      </c>
    </row>
    <row r="60" spans="2:14">
      <c r="B60" s="14"/>
      <c r="C60" s="227"/>
      <c r="D60" s="227"/>
      <c r="E60" s="227"/>
      <c r="F60" s="227"/>
      <c r="G60" s="227"/>
      <c r="H60" s="227"/>
      <c r="I60" s="227"/>
      <c r="J60" s="227"/>
      <c r="K60" s="227"/>
    </row>
    <row r="61" spans="2:14">
      <c r="B61" s="14"/>
      <c r="C61" s="227"/>
      <c r="D61" s="227"/>
      <c r="E61" s="227"/>
      <c r="F61" s="227"/>
      <c r="G61" s="227"/>
      <c r="H61" s="227"/>
      <c r="I61" s="227"/>
      <c r="J61" s="227"/>
      <c r="K61" s="227"/>
    </row>
    <row r="62" spans="2:14">
      <c r="B62" s="14"/>
      <c r="C62" s="227"/>
      <c r="D62" s="227"/>
      <c r="E62" s="227"/>
      <c r="F62" s="227"/>
      <c r="G62" s="227"/>
      <c r="H62" s="227"/>
      <c r="I62" s="227"/>
      <c r="J62" s="227"/>
      <c r="K62" s="227"/>
    </row>
    <row r="63" spans="2:14">
      <c r="B63" s="14"/>
      <c r="C63" s="227"/>
      <c r="D63" s="227"/>
      <c r="E63" s="227"/>
      <c r="F63" s="227"/>
      <c r="G63" s="227"/>
      <c r="H63" s="227"/>
      <c r="I63" s="227"/>
      <c r="J63" s="227"/>
      <c r="K63" s="227"/>
    </row>
  </sheetData>
  <sheetProtection algorithmName="SHA-512" hashValue="9JdiTfDbt37g0irFZNYS8/xyEFqTLZ46IQr1bJsLBEabLBVWAEPsCg8nNG4lqdbfvZT0YdBckFIizjSzbER7cw==" saltValue="W3wYvYjuA3d51f1ec7+OWg==" spinCount="100000" sheet="1" objects="1" scenarios="1"/>
  <conditionalFormatting sqref="D6:K6">
    <cfRule type="expression" dxfId="24" priority="13">
      <formula>AND(D$5="Actuals",E$5="Forecast")</formula>
    </cfRule>
  </conditionalFormatting>
  <conditionalFormatting sqref="D5:K5">
    <cfRule type="expression" dxfId="23" priority="1">
      <formula>AND(D$5="Actuals",E$5="Forecast")</formula>
    </cfRule>
  </conditionalFormatting>
  <pageMargins left="0.70866141732283472" right="0.70866141732283472" top="0.74803149606299213" bottom="0.74803149606299213" header="0.31496062992125984" footer="0.31496062992125984"/>
  <pageSetup paperSize="8" scale="78" orientation="landscape"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CC"/>
    <pageSetUpPr fitToPage="1"/>
  </sheetPr>
  <dimension ref="A1:N92"/>
  <sheetViews>
    <sheetView showGridLines="0" zoomScale="60" zoomScaleNormal="60" workbookViewId="0">
      <pane ySplit="6" topLeftCell="A57" activePane="bottomLeft" state="frozen"/>
      <selection activeCell="B75" sqref="A1:XFD1048576"/>
      <selection pane="bottomLeft" activeCell="J88" sqref="J88"/>
    </sheetView>
  </sheetViews>
  <sheetFormatPr defaultRowHeight="12.6"/>
  <cols>
    <col min="1" max="1" width="8.36328125" customWidth="1"/>
    <col min="2" max="2" width="95.453125" customWidth="1"/>
    <col min="3" max="3" width="14.08984375" customWidth="1"/>
    <col min="4" max="11" width="11.08984375" customWidth="1"/>
    <col min="12" max="12" width="5" customWidth="1"/>
  </cols>
  <sheetData>
    <row r="1" spans="1:13" s="31" customFormat="1" ht="21">
      <c r="A1" s="1321" t="s">
        <v>262</v>
      </c>
      <c r="B1" s="1317"/>
      <c r="C1" s="241"/>
      <c r="D1" s="241"/>
      <c r="E1" s="241"/>
      <c r="F1" s="241"/>
      <c r="G1" s="241"/>
      <c r="H1" s="241"/>
      <c r="I1" s="242"/>
      <c r="J1" s="242"/>
      <c r="K1" s="243"/>
      <c r="L1" s="244"/>
    </row>
    <row r="2" spans="1:13" s="31" customFormat="1" ht="21">
      <c r="A2" s="1310" t="str">
        <f>'RFPR cover'!C5</f>
        <v>NGET (TO)</v>
      </c>
      <c r="B2" s="1302"/>
      <c r="C2" s="29"/>
      <c r="D2" s="29"/>
      <c r="E2" s="29"/>
      <c r="F2" s="29"/>
      <c r="G2" s="29"/>
      <c r="H2" s="29"/>
      <c r="I2" s="27"/>
      <c r="J2" s="27"/>
      <c r="K2" s="27"/>
      <c r="L2" s="124"/>
    </row>
    <row r="3" spans="1:13" s="31" customFormat="1" ht="21">
      <c r="A3" s="1313">
        <f>'RFPR cover'!C7</f>
        <v>2021</v>
      </c>
      <c r="B3" s="1320"/>
      <c r="C3" s="245"/>
      <c r="D3" s="245"/>
      <c r="E3" s="245"/>
      <c r="F3" s="245"/>
      <c r="G3" s="245"/>
      <c r="H3" s="245"/>
      <c r="I3" s="240"/>
      <c r="J3" s="240"/>
      <c r="K3" s="240"/>
      <c r="L3" s="246"/>
    </row>
    <row r="4" spans="1:13" s="31" customFormat="1" ht="12.75" customHeight="1">
      <c r="A4" s="247"/>
      <c r="B4" s="248"/>
      <c r="C4" s="247"/>
      <c r="D4" s="247"/>
      <c r="E4" s="247"/>
      <c r="F4" s="247"/>
      <c r="G4" s="247"/>
      <c r="H4" s="247"/>
      <c r="I4" s="249"/>
      <c r="J4" s="249"/>
      <c r="K4" s="249"/>
      <c r="L4" s="250"/>
      <c r="M4" s="248"/>
    </row>
    <row r="5" spans="1:13" s="2" customFormat="1">
      <c r="B5" s="3"/>
      <c r="C5" s="3"/>
      <c r="D5" s="516" t="str">
        <f>IF(D6&lt;=('RFPR cover'!$C$7-1),"Actuals","Forecast")</f>
        <v>Actuals</v>
      </c>
      <c r="E5" s="516" t="str">
        <f>IF(E6&lt;=('RFPR cover'!$C$7-1),"Actuals","Forecast")</f>
        <v>Actuals</v>
      </c>
      <c r="F5" s="516" t="str">
        <f>IF(F6&lt;=('RFPR cover'!$C$7-1),"Actuals","Forecast")</f>
        <v>Actuals</v>
      </c>
      <c r="G5" s="516" t="str">
        <f>IF(G6&lt;=('RFPR cover'!$C$7-1),"Actuals","Forecast")</f>
        <v>Actuals</v>
      </c>
      <c r="H5" s="516" t="str">
        <f>IF(H6&lt;=('RFPR cover'!$C$7-1),"Actuals","Forecast")</f>
        <v>Actuals</v>
      </c>
      <c r="I5" s="516" t="str">
        <f>IF(I6&lt;=('RFPR cover'!$C$7-1),"Actuals","Forecast")</f>
        <v>Actuals</v>
      </c>
      <c r="J5" s="516" t="str">
        <f>IF(J6&lt;=('RFPR cover'!$C$7-1),"Actuals","Forecast")</f>
        <v>Actuals</v>
      </c>
      <c r="K5" s="516" t="str">
        <f>IF(K6&lt;=('RFPR cover'!$C$7-1),"Actuals","Forecast")</f>
        <v>Forecast</v>
      </c>
    </row>
    <row r="6" spans="1:13" s="2" customFormat="1">
      <c r="D6" s="118">
        <f>'RFPR cover'!$C$13</f>
        <v>2014</v>
      </c>
      <c r="E6" s="119">
        <f>D6+1</f>
        <v>2015</v>
      </c>
      <c r="F6" s="119">
        <f t="shared" ref="F6:K6" si="0">E6+1</f>
        <v>2016</v>
      </c>
      <c r="G6" s="119">
        <f t="shared" si="0"/>
        <v>2017</v>
      </c>
      <c r="H6" s="119">
        <f t="shared" si="0"/>
        <v>2018</v>
      </c>
      <c r="I6" s="119">
        <f t="shared" si="0"/>
        <v>2019</v>
      </c>
      <c r="J6" s="119">
        <f t="shared" si="0"/>
        <v>2020</v>
      </c>
      <c r="K6" s="187">
        <f t="shared" si="0"/>
        <v>2021</v>
      </c>
    </row>
    <row r="7" spans="1:13" s="35" customFormat="1">
      <c r="D7" s="739"/>
      <c r="E7" s="739"/>
      <c r="F7" s="739"/>
      <c r="G7" s="739"/>
      <c r="H7" s="739"/>
      <c r="I7" s="739"/>
      <c r="J7" s="739"/>
      <c r="K7" s="739"/>
    </row>
    <row r="8" spans="1:13" s="2" customFormat="1">
      <c r="B8" s="420" t="s">
        <v>619</v>
      </c>
      <c r="C8" s="278"/>
      <c r="D8" s="278"/>
      <c r="E8" s="278"/>
      <c r="F8" s="278"/>
      <c r="G8" s="278"/>
      <c r="H8" s="278"/>
      <c r="I8" s="278"/>
      <c r="J8" s="278"/>
      <c r="K8" s="278"/>
      <c r="L8" s="278"/>
    </row>
    <row r="9" spans="1:13" s="2" customFormat="1">
      <c r="B9" s="420" t="s">
        <v>739</v>
      </c>
      <c r="C9" s="278"/>
      <c r="D9" s="278"/>
      <c r="E9" s="278"/>
      <c r="F9" s="278"/>
      <c r="G9" s="278"/>
      <c r="H9" s="278"/>
      <c r="I9" s="278"/>
      <c r="J9" s="278"/>
      <c r="K9" s="278"/>
      <c r="L9" s="278"/>
    </row>
    <row r="10" spans="1:13" s="2" customFormat="1">
      <c r="B10" s="420" t="s">
        <v>620</v>
      </c>
      <c r="C10" s="278"/>
      <c r="D10" s="278"/>
      <c r="E10" s="278"/>
      <c r="F10" s="278"/>
      <c r="G10" s="278"/>
      <c r="H10" s="278"/>
      <c r="I10" s="278"/>
      <c r="J10" s="278"/>
      <c r="K10" s="278"/>
      <c r="L10" s="278"/>
    </row>
    <row r="11" spans="1:13" s="35" customFormat="1">
      <c r="B11" s="735"/>
    </row>
    <row r="12" spans="1:13">
      <c r="B12" s="191" t="s">
        <v>815</v>
      </c>
      <c r="C12" s="251" t="s">
        <v>129</v>
      </c>
      <c r="D12" s="941">
        <v>127.72718700000003</v>
      </c>
      <c r="E12" s="941">
        <v>127.041262</v>
      </c>
      <c r="F12" s="941">
        <v>152.49480942</v>
      </c>
      <c r="G12" s="941">
        <v>84.518775980000001</v>
      </c>
      <c r="H12" s="941">
        <v>116.4</v>
      </c>
      <c r="I12" s="941">
        <v>112.46675626570003</v>
      </c>
      <c r="J12" s="941">
        <v>145.48558631809999</v>
      </c>
      <c r="K12" s="943"/>
    </row>
    <row r="13" spans="1:13">
      <c r="B13" s="14"/>
      <c r="C13" s="14"/>
      <c r="D13" s="1020"/>
      <c r="E13" s="1020"/>
      <c r="F13" s="1020"/>
      <c r="G13" s="1020"/>
      <c r="H13" s="1020"/>
      <c r="I13" s="1020"/>
      <c r="J13" s="1020"/>
      <c r="K13" s="1020"/>
    </row>
    <row r="14" spans="1:13">
      <c r="B14" s="14" t="s">
        <v>738</v>
      </c>
      <c r="C14" s="251"/>
      <c r="D14" s="1020"/>
      <c r="E14" s="1020"/>
      <c r="F14" s="1020"/>
      <c r="G14" s="1020"/>
      <c r="H14" s="1020"/>
      <c r="I14" s="1020"/>
      <c r="J14" s="1020"/>
      <c r="K14" s="1020"/>
    </row>
    <row r="15" spans="1:13">
      <c r="B15" s="421" t="s">
        <v>771</v>
      </c>
      <c r="C15" s="251" t="s">
        <v>129</v>
      </c>
      <c r="D15" s="920">
        <v>2.2999999999999998</v>
      </c>
      <c r="E15" s="920">
        <v>1.9</v>
      </c>
      <c r="F15" s="920">
        <v>1.6</v>
      </c>
      <c r="G15" s="920">
        <v>2.5</v>
      </c>
      <c r="H15" s="920">
        <v>2.8</v>
      </c>
      <c r="I15" s="920">
        <v>-1.9359469892001462</v>
      </c>
      <c r="J15" s="920">
        <v>-0.77848193193239024</v>
      </c>
      <c r="K15" s="928"/>
    </row>
    <row r="16" spans="1:13">
      <c r="B16" s="740" t="s">
        <v>23</v>
      </c>
      <c r="C16" s="251" t="s">
        <v>129</v>
      </c>
      <c r="D16" s="1349">
        <v>0</v>
      </c>
      <c r="E16" s="1349">
        <v>0</v>
      </c>
      <c r="F16" s="1349">
        <v>0</v>
      </c>
      <c r="G16" s="1349">
        <v>0</v>
      </c>
      <c r="H16" s="1349">
        <v>0</v>
      </c>
      <c r="I16" s="1349">
        <v>0</v>
      </c>
      <c r="J16" s="1349">
        <v>0</v>
      </c>
      <c r="K16" s="928"/>
    </row>
    <row r="17" spans="2:12">
      <c r="B17" s="740" t="s">
        <v>23</v>
      </c>
      <c r="C17" s="251" t="s">
        <v>129</v>
      </c>
      <c r="D17" s="1349">
        <v>0</v>
      </c>
      <c r="E17" s="1349">
        <v>0</v>
      </c>
      <c r="F17" s="1349">
        <v>0</v>
      </c>
      <c r="G17" s="1349">
        <v>0</v>
      </c>
      <c r="H17" s="1349">
        <v>0</v>
      </c>
      <c r="I17" s="1349">
        <v>0</v>
      </c>
      <c r="J17" s="1349">
        <v>0</v>
      </c>
      <c r="K17" s="928"/>
    </row>
    <row r="18" spans="2:12">
      <c r="B18" s="740" t="s">
        <v>23</v>
      </c>
      <c r="C18" s="251" t="s">
        <v>129</v>
      </c>
      <c r="D18" s="1349">
        <v>0</v>
      </c>
      <c r="E18" s="1349">
        <v>0</v>
      </c>
      <c r="F18" s="1349">
        <v>0</v>
      </c>
      <c r="G18" s="1349">
        <v>0</v>
      </c>
      <c r="H18" s="1349">
        <v>0</v>
      </c>
      <c r="I18" s="1349">
        <v>0</v>
      </c>
      <c r="J18" s="1349">
        <v>0</v>
      </c>
      <c r="K18" s="928"/>
    </row>
    <row r="19" spans="2:12">
      <c r="B19" s="253" t="s">
        <v>621</v>
      </c>
      <c r="C19" s="251" t="s">
        <v>129</v>
      </c>
      <c r="D19" s="1021">
        <f>SUM(D15:D18)</f>
        <v>2.2999999999999998</v>
      </c>
      <c r="E19" s="1022">
        <f t="shared" ref="E19:K19" si="1">SUM(E15:E18)</f>
        <v>1.9</v>
      </c>
      <c r="F19" s="1022">
        <f t="shared" si="1"/>
        <v>1.6</v>
      </c>
      <c r="G19" s="1022">
        <f t="shared" si="1"/>
        <v>2.5</v>
      </c>
      <c r="H19" s="1022">
        <f t="shared" si="1"/>
        <v>2.8</v>
      </c>
      <c r="I19" s="1022">
        <f t="shared" si="1"/>
        <v>-1.9359469892001462</v>
      </c>
      <c r="J19" s="1022">
        <f t="shared" si="1"/>
        <v>-0.77848193193239024</v>
      </c>
      <c r="K19" s="1023">
        <f t="shared" si="1"/>
        <v>0</v>
      </c>
    </row>
    <row r="20" spans="2:12" s="31" customFormat="1">
      <c r="B20" s="421"/>
      <c r="C20" s="421"/>
      <c r="D20" s="1024"/>
      <c r="E20" s="1024"/>
      <c r="F20" s="1024"/>
      <c r="G20" s="1024"/>
      <c r="H20" s="1024"/>
      <c r="I20" s="1024"/>
      <c r="J20" s="1024"/>
      <c r="K20" s="1024"/>
      <c r="L20" s="421"/>
    </row>
    <row r="21" spans="2:12">
      <c r="B21" s="14" t="s">
        <v>600</v>
      </c>
      <c r="C21" s="251"/>
      <c r="D21" s="1025"/>
      <c r="E21" s="1025"/>
      <c r="F21" s="1025"/>
      <c r="G21" s="1025"/>
      <c r="H21" s="1025"/>
      <c r="I21" s="1025"/>
      <c r="J21" s="1025"/>
      <c r="K21" s="1025"/>
      <c r="L21" s="251"/>
    </row>
    <row r="22" spans="2:12">
      <c r="B22" s="421" t="s">
        <v>772</v>
      </c>
      <c r="C22" s="251" t="s">
        <v>129</v>
      </c>
      <c r="D22" s="1352">
        <f>('R5 - Output Incentives'!D102)*INDEX(Data!$G$14:$G$30,MATCH('R10 - Tax'!D$6,Data!$C$14:$C$30,0),1)</f>
        <v>2.8591436107594936</v>
      </c>
      <c r="E22" s="1353">
        <f>('R5 - Output Incentives'!E102)*INDEX(Data!$G$14:$G$30,MATCH('R10 - Tax'!E$6,Data!$C$14:$C$30,0),1)</f>
        <v>0</v>
      </c>
      <c r="F22" s="1353">
        <f>('R5 - Output Incentives'!F102)*INDEX(Data!$G$14:$G$30,MATCH('R10 - Tax'!F$6,Data!$C$14:$C$30,0),1)</f>
        <v>2.1182955997155646</v>
      </c>
      <c r="G22" s="1353">
        <f>('R5 - Output Incentives'!G102)*INDEX(Data!$G$14:$G$30,MATCH('R10 - Tax'!G$6,Data!$C$14:$C$30,0),1)</f>
        <v>3.1775383194015472</v>
      </c>
      <c r="H22" s="1354">
        <f>('R5 - Output Incentives'!H102)*INDEX(Data!$G$14:$G$30,MATCH('R10 - Tax'!H$6,Data!$C$14:$C$30,0),1)</f>
        <v>2.8874054891481018</v>
      </c>
      <c r="I22" s="1354">
        <f>('R5 - Output Incentives'!I102)*INDEX(Data!$G$14:$G$30,MATCH('R10 - Tax'!I$6,Data!$C$14:$C$30,0),1)</f>
        <v>2.9008169132866515</v>
      </c>
      <c r="J22" s="1354">
        <f>('R5 - Output Incentives'!J102)*INDEX(Data!$G$14:$G$30,MATCH('R10 - Tax'!J$6,Data!$C$14:$C$30,0),1)</f>
        <v>3.0732712684807284</v>
      </c>
      <c r="K22" s="1355">
        <f>('R5 - Output Incentives'!K102)*INDEX(Data!$G$14:$G$30,MATCH('R10 - Tax'!K$6,Data!$C$14:$C$30,0),1)</f>
        <v>3.090215939009116</v>
      </c>
    </row>
    <row r="23" spans="2:12">
      <c r="B23" s="421" t="s">
        <v>773</v>
      </c>
      <c r="C23" s="251" t="s">
        <v>129</v>
      </c>
      <c r="D23" s="923">
        <f>('R4 - Totex'!D82-'R4 - Totex'!D84)*D42</f>
        <v>4.0702242366902013</v>
      </c>
      <c r="E23" s="924">
        <f>('R4 - Totex'!E82-'R4 - Totex'!E84)*E42</f>
        <v>4.0656336167238019</v>
      </c>
      <c r="F23" s="924">
        <f>('R4 - Totex'!F82-'R4 - Totex'!F84)*F42</f>
        <v>3.7549479008536459</v>
      </c>
      <c r="G23" s="924">
        <f>('R4 - Totex'!G82-'R4 - Totex'!G84)*G42</f>
        <v>3.6627235971538434</v>
      </c>
      <c r="H23" s="1234">
        <f>('R4 - Totex'!H82-'R4 - Totex'!H84)*H42</f>
        <v>3.1551078211237145</v>
      </c>
      <c r="I23" s="1234">
        <f>('R4 - Totex'!I82-'R4 - Totex'!I84)*I42</f>
        <v>3.1324277802181868</v>
      </c>
      <c r="J23" s="1234">
        <f>('R4 - Totex'!J82-'R4 - Totex'!J84)*J42</f>
        <v>2.8882341439973351</v>
      </c>
      <c r="K23" s="1235">
        <f>('R4 - Totex'!K82-'R4 - Totex'!K84)*K42</f>
        <v>2.5455137030711095</v>
      </c>
    </row>
    <row r="24" spans="2:12">
      <c r="B24" s="421" t="s">
        <v>774</v>
      </c>
      <c r="C24" s="251" t="s">
        <v>129</v>
      </c>
      <c r="D24" s="921">
        <v>-14.950000000000001</v>
      </c>
      <c r="E24" s="921">
        <v>-14.34</v>
      </c>
      <c r="F24" s="921">
        <v>-0.78245239584022386</v>
      </c>
      <c r="G24" s="921">
        <v>28.122452395840224</v>
      </c>
      <c r="H24" s="921">
        <v>-1.7284136625270337</v>
      </c>
      <c r="I24" s="921">
        <v>-13.294153170205238</v>
      </c>
      <c r="J24" s="921">
        <v>11.828598451720897</v>
      </c>
      <c r="K24" s="929"/>
    </row>
    <row r="25" spans="2:12">
      <c r="B25" s="421" t="s">
        <v>775</v>
      </c>
      <c r="C25" s="251" t="s">
        <v>129</v>
      </c>
      <c r="D25" s="921">
        <v>0.69000000000000006</v>
      </c>
      <c r="E25" s="921">
        <v>0.14999999999999991</v>
      </c>
      <c r="F25" s="921">
        <v>1.2364172502010358</v>
      </c>
      <c r="G25" s="921">
        <v>0.72358274979896464</v>
      </c>
      <c r="H25" s="921">
        <v>0.25890745741137344</v>
      </c>
      <c r="I25" s="921">
        <v>0.92818337725892741</v>
      </c>
      <c r="J25" s="921">
        <v>-1.2762965573336751</v>
      </c>
      <c r="K25" s="929"/>
    </row>
    <row r="26" spans="2:12">
      <c r="B26" s="421" t="s">
        <v>776</v>
      </c>
      <c r="C26" s="251" t="s">
        <v>129</v>
      </c>
      <c r="D26" s="1356">
        <v>0</v>
      </c>
      <c r="E26" s="1356">
        <v>0</v>
      </c>
      <c r="F26" s="1356">
        <v>0</v>
      </c>
      <c r="G26" s="1356">
        <v>0</v>
      </c>
      <c r="H26" s="1356">
        <v>0</v>
      </c>
      <c r="I26" s="1356">
        <v>0</v>
      </c>
      <c r="J26" s="1356">
        <v>0</v>
      </c>
      <c r="K26" s="929"/>
    </row>
    <row r="27" spans="2:12">
      <c r="B27" s="421" t="s">
        <v>777</v>
      </c>
      <c r="C27" s="251" t="s">
        <v>129</v>
      </c>
      <c r="D27" s="1356">
        <v>0</v>
      </c>
      <c r="E27" s="1356">
        <v>0</v>
      </c>
      <c r="F27" s="1356">
        <v>0</v>
      </c>
      <c r="G27" s="1356">
        <v>0</v>
      </c>
      <c r="H27" s="1356">
        <v>0</v>
      </c>
      <c r="I27" s="1356">
        <v>0</v>
      </c>
      <c r="J27" s="1356">
        <v>0</v>
      </c>
      <c r="K27" s="929"/>
    </row>
    <row r="28" spans="2:12">
      <c r="B28" s="421" t="s">
        <v>857</v>
      </c>
      <c r="C28" s="251" t="s">
        <v>129</v>
      </c>
      <c r="D28" s="1356">
        <v>0</v>
      </c>
      <c r="E28" s="1356">
        <v>0</v>
      </c>
      <c r="F28" s="1356">
        <v>0</v>
      </c>
      <c r="G28" s="1356">
        <v>0</v>
      </c>
      <c r="H28" s="1356">
        <v>0</v>
      </c>
      <c r="I28" s="1356">
        <v>0</v>
      </c>
      <c r="J28" s="1356">
        <v>0</v>
      </c>
      <c r="K28" s="929"/>
    </row>
    <row r="29" spans="2:12">
      <c r="B29" s="740" t="s">
        <v>1677</v>
      </c>
      <c r="C29" s="251" t="s">
        <v>129</v>
      </c>
      <c r="D29" s="1356">
        <v>0</v>
      </c>
      <c r="E29" s="1356">
        <v>0</v>
      </c>
      <c r="F29" s="1356">
        <v>0</v>
      </c>
      <c r="G29" s="1356">
        <v>0</v>
      </c>
      <c r="H29" s="1356">
        <v>0</v>
      </c>
      <c r="I29" s="1356">
        <v>0</v>
      </c>
      <c r="J29" s="1356">
        <v>0</v>
      </c>
      <c r="K29" s="929"/>
    </row>
    <row r="30" spans="2:12">
      <c r="B30" s="740" t="s">
        <v>1678</v>
      </c>
      <c r="C30" s="251" t="s">
        <v>129</v>
      </c>
      <c r="D30" s="921">
        <v>3.1</v>
      </c>
      <c r="E30" s="921">
        <v>10.9</v>
      </c>
      <c r="F30" s="921">
        <v>7.1</v>
      </c>
      <c r="G30" s="921">
        <v>3.7</v>
      </c>
      <c r="H30" s="921">
        <v>-3.3</v>
      </c>
      <c r="I30" s="921">
        <v>-2.4440925490162342</v>
      </c>
      <c r="J30" s="1356">
        <v>0</v>
      </c>
      <c r="K30" s="929"/>
    </row>
    <row r="31" spans="2:12">
      <c r="B31" s="740" t="s">
        <v>1679</v>
      </c>
      <c r="C31" s="251" t="s">
        <v>129</v>
      </c>
      <c r="D31" s="921">
        <v>2.7600000000000002</v>
      </c>
      <c r="E31" s="921">
        <v>-8.82</v>
      </c>
      <c r="F31" s="921">
        <v>-2.52</v>
      </c>
      <c r="G31" s="921">
        <v>-3.8000000000000003</v>
      </c>
      <c r="H31" s="921">
        <v>1.4</v>
      </c>
      <c r="I31" s="921">
        <v>0.33096897999999997</v>
      </c>
      <c r="J31" s="921">
        <v>0.1413277</v>
      </c>
      <c r="K31" s="929"/>
    </row>
    <row r="32" spans="2:12">
      <c r="B32" s="740" t="s">
        <v>1680</v>
      </c>
      <c r="C32" s="251" t="s">
        <v>129</v>
      </c>
      <c r="D32" s="1356">
        <v>0</v>
      </c>
      <c r="E32" s="921">
        <v>-13.229999999999999</v>
      </c>
      <c r="F32" s="1356">
        <v>0</v>
      </c>
      <c r="G32" s="921">
        <v>-94.800000000000011</v>
      </c>
      <c r="H32" s="1356">
        <v>0</v>
      </c>
      <c r="I32" s="1356">
        <v>0</v>
      </c>
      <c r="J32" s="1356">
        <v>0</v>
      </c>
      <c r="K32" s="929"/>
    </row>
    <row r="33" spans="2:13">
      <c r="B33" s="740" t="s">
        <v>1681</v>
      </c>
      <c r="C33" s="251"/>
      <c r="D33" s="1356">
        <v>0</v>
      </c>
      <c r="E33" s="921">
        <v>11.76</v>
      </c>
      <c r="F33" s="1356">
        <v>0</v>
      </c>
      <c r="G33" s="1356">
        <v>0</v>
      </c>
      <c r="H33" s="1356">
        <v>0</v>
      </c>
      <c r="I33" s="1356">
        <v>0</v>
      </c>
      <c r="J33" s="1356">
        <v>0</v>
      </c>
      <c r="K33" s="930"/>
    </row>
    <row r="34" spans="2:13">
      <c r="B34" s="740" t="s">
        <v>1682</v>
      </c>
      <c r="C34" s="251"/>
      <c r="D34" s="921">
        <v>17.48</v>
      </c>
      <c r="E34" s="921">
        <v>39.22</v>
      </c>
      <c r="F34" s="921">
        <v>27.828880252846126</v>
      </c>
      <c r="G34" s="921">
        <v>24.27111974715389</v>
      </c>
      <c r="H34" s="921">
        <v>-9.7507387812033244</v>
      </c>
      <c r="I34" s="921">
        <v>-17.52872714447345</v>
      </c>
      <c r="J34" s="921">
        <v>-9.566380681585585</v>
      </c>
      <c r="K34" s="930"/>
    </row>
    <row r="35" spans="2:13">
      <c r="B35" s="740" t="s">
        <v>1683</v>
      </c>
      <c r="C35" s="251"/>
      <c r="D35" s="921">
        <v>0.69000000000000006</v>
      </c>
      <c r="E35" s="921">
        <v>6.990000000000002</v>
      </c>
      <c r="F35" s="921">
        <v>7.0882203498797409</v>
      </c>
      <c r="G35" s="921">
        <v>7.8817796501202579</v>
      </c>
      <c r="H35" s="921">
        <v>3.4283809226725062</v>
      </c>
      <c r="I35" s="921">
        <v>0.36771617180371763</v>
      </c>
      <c r="J35" s="921">
        <v>12.769575768483026</v>
      </c>
      <c r="K35" s="930"/>
    </row>
    <row r="36" spans="2:13">
      <c r="B36" s="740" t="s">
        <v>1684</v>
      </c>
      <c r="C36" s="251" t="s">
        <v>129</v>
      </c>
      <c r="D36" s="921">
        <v>4.4766321525503017</v>
      </c>
      <c r="E36" s="921">
        <v>7.3363663832761929</v>
      </c>
      <c r="F36" s="921">
        <v>4.1352713541332875</v>
      </c>
      <c r="G36" s="921">
        <v>3.180874747216631</v>
      </c>
      <c r="H36" s="921">
        <v>9.7088380528647562</v>
      </c>
      <c r="I36" s="921">
        <v>-29.163483426000571</v>
      </c>
      <c r="J36" s="1356">
        <v>0</v>
      </c>
      <c r="K36" s="930"/>
    </row>
    <row r="37" spans="2:13">
      <c r="B37" s="14" t="s">
        <v>178</v>
      </c>
      <c r="C37" s="251" t="s">
        <v>129</v>
      </c>
      <c r="D37" s="1026">
        <f t="shared" ref="D37:K37" si="2">SUM(D22:D36)</f>
        <v>21.175999999999998</v>
      </c>
      <c r="E37" s="1027">
        <f t="shared" si="2"/>
        <v>44.031999999999996</v>
      </c>
      <c r="F37" s="1027">
        <f t="shared" si="2"/>
        <v>49.959580311789175</v>
      </c>
      <c r="G37" s="1027">
        <f t="shared" si="2"/>
        <v>-23.879928793314651</v>
      </c>
      <c r="H37" s="1027">
        <f t="shared" si="2"/>
        <v>6.0594872994900939</v>
      </c>
      <c r="I37" s="1027">
        <f t="shared" si="2"/>
        <v>-54.77034306712801</v>
      </c>
      <c r="J37" s="1027">
        <f t="shared" si="2"/>
        <v>19.858330093762728</v>
      </c>
      <c r="K37" s="1028">
        <f t="shared" si="2"/>
        <v>5.635729642080225</v>
      </c>
    </row>
    <row r="39" spans="2:13" ht="12.75" customHeight="1">
      <c r="B39" s="1159" t="s">
        <v>784</v>
      </c>
      <c r="C39" s="251" t="s">
        <v>129</v>
      </c>
      <c r="D39" s="941"/>
      <c r="E39" s="941"/>
      <c r="F39" s="942"/>
      <c r="G39" s="942"/>
      <c r="H39" s="942"/>
      <c r="I39" s="942"/>
      <c r="J39" s="1356">
        <v>0</v>
      </c>
      <c r="K39" s="943">
        <v>123.58917891281919</v>
      </c>
    </row>
    <row r="40" spans="2:13" ht="12.75" customHeight="1">
      <c r="B40" s="1159" t="s">
        <v>742</v>
      </c>
      <c r="C40" s="251" t="s">
        <v>129</v>
      </c>
      <c r="D40" s="1026">
        <f t="shared" ref="D40:K40" si="3">D12+D39-D19-D37</f>
        <v>104.25118700000003</v>
      </c>
      <c r="E40" s="1027">
        <f>E12+E39-E19-E37</f>
        <v>81.109262000000001</v>
      </c>
      <c r="F40" s="1027">
        <f>F12+F39-F19-F37</f>
        <v>100.93522910821082</v>
      </c>
      <c r="G40" s="1027">
        <f>G12+G39-G19-G37</f>
        <v>105.89870477331465</v>
      </c>
      <c r="H40" s="1027">
        <f t="shared" si="3"/>
        <v>107.54051270050991</v>
      </c>
      <c r="I40" s="1027">
        <f t="shared" si="3"/>
        <v>169.1730463220282</v>
      </c>
      <c r="J40" s="1027">
        <f t="shared" si="3"/>
        <v>126.40573815626965</v>
      </c>
      <c r="K40" s="1028">
        <f t="shared" si="3"/>
        <v>117.95344927073897</v>
      </c>
    </row>
    <row r="41" spans="2:13" ht="12.75" customHeight="1">
      <c r="B41" s="809"/>
      <c r="C41" s="251"/>
      <c r="D41" s="251"/>
      <c r="E41" s="251"/>
      <c r="F41" s="251"/>
      <c r="G41" s="251"/>
      <c r="H41" s="251"/>
      <c r="I41" s="251"/>
      <c r="J41" s="251"/>
      <c r="K41" s="251"/>
    </row>
    <row r="42" spans="2:13">
      <c r="B42" s="37" t="s">
        <v>761</v>
      </c>
      <c r="C42" s="252" t="s">
        <v>128</v>
      </c>
      <c r="D42" s="113">
        <f>Data!C$34</f>
        <v>1.1666890673736021</v>
      </c>
      <c r="E42" s="113">
        <f>Data!D$34</f>
        <v>1.1895563269638081</v>
      </c>
      <c r="F42" s="113">
        <f>Data!E$34</f>
        <v>1.2023757108362261</v>
      </c>
      <c r="G42" s="113">
        <f>Data!F$34</f>
        <v>1.2281396135646323</v>
      </c>
      <c r="H42" s="113">
        <f>Data!G$34</f>
        <v>1.2740965949380583</v>
      </c>
      <c r="I42" s="113">
        <f>Data!H$34</f>
        <v>1.3130274787154661</v>
      </c>
      <c r="J42" s="113">
        <f>Data!I$34</f>
        <v>1.3470178479563604</v>
      </c>
      <c r="K42" s="113">
        <f>Data!J$34</f>
        <v>1.3633549152558082</v>
      </c>
      <c r="L42" s="251"/>
    </row>
    <row r="43" spans="2:13">
      <c r="B43" s="191"/>
      <c r="C43" s="251"/>
      <c r="D43" s="251"/>
      <c r="E43" s="251"/>
      <c r="F43" s="251"/>
      <c r="G43" s="251"/>
      <c r="H43" s="251"/>
      <c r="I43" s="251"/>
      <c r="J43" s="251"/>
      <c r="K43" s="251"/>
    </row>
    <row r="44" spans="2:13">
      <c r="B44" s="869" t="s">
        <v>743</v>
      </c>
      <c r="C44" s="703" t="str">
        <f>'RFPR cover'!$C$14</f>
        <v>£m 09/10</v>
      </c>
      <c r="D44" s="1076">
        <f t="shared" ref="D44:K44" si="4">D40/D42</f>
        <v>89.356444587833167</v>
      </c>
      <c r="E44" s="1077">
        <f t="shared" si="4"/>
        <v>68.184465217398426</v>
      </c>
      <c r="F44" s="1077">
        <f t="shared" si="4"/>
        <v>83.946497087846666</v>
      </c>
      <c r="G44" s="1077">
        <f t="shared" si="4"/>
        <v>86.226926974488961</v>
      </c>
      <c r="H44" s="1077">
        <f t="shared" si="4"/>
        <v>84.405305789030947</v>
      </c>
      <c r="I44" s="1077">
        <f t="shared" si="4"/>
        <v>128.84196946702903</v>
      </c>
      <c r="J44" s="1077">
        <f t="shared" si="4"/>
        <v>93.841175414302938</v>
      </c>
      <c r="K44" s="1078">
        <f t="shared" si="4"/>
        <v>86.517052860448445</v>
      </c>
    </row>
    <row r="45" spans="2:13">
      <c r="B45" s="1159"/>
      <c r="C45" s="1159"/>
      <c r="D45" s="1159"/>
      <c r="E45" s="1159"/>
      <c r="F45" s="1159"/>
      <c r="G45" s="1159"/>
      <c r="H45" s="1159"/>
      <c r="I45" s="1159"/>
      <c r="J45" s="1159"/>
      <c r="K45" s="1159"/>
    </row>
    <row r="46" spans="2:13">
      <c r="B46" s="1167" t="s">
        <v>720</v>
      </c>
      <c r="C46" s="202"/>
      <c r="D46" s="202"/>
      <c r="E46" s="202"/>
      <c r="F46" s="202"/>
      <c r="G46" s="202"/>
      <c r="H46" s="202"/>
      <c r="I46" s="202"/>
      <c r="J46" s="202"/>
      <c r="K46" s="202"/>
    </row>
    <row r="47" spans="2:13">
      <c r="B47" s="420" t="s">
        <v>703</v>
      </c>
      <c r="C47" s="741"/>
      <c r="D47" s="741"/>
      <c r="E47" s="741"/>
      <c r="F47" s="741"/>
      <c r="G47" s="741"/>
      <c r="H47" s="741"/>
      <c r="I47" s="741"/>
      <c r="J47" s="741"/>
      <c r="K47" s="741"/>
      <c r="L47" s="741"/>
      <c r="M47" s="741"/>
    </row>
    <row r="49" spans="2:14" ht="12.75" customHeight="1">
      <c r="B49" s="205" t="s">
        <v>116</v>
      </c>
      <c r="C49" s="156" t="s">
        <v>7</v>
      </c>
      <c r="D49" s="1292">
        <f>'RFPR cover'!$C$12</f>
        <v>0.6</v>
      </c>
      <c r="E49" s="1293">
        <f>'RFPR cover'!$C$12</f>
        <v>0.6</v>
      </c>
      <c r="F49" s="1293">
        <f>'RFPR cover'!$C$12</f>
        <v>0.6</v>
      </c>
      <c r="G49" s="1293">
        <f>'RFPR cover'!$C$12</f>
        <v>0.6</v>
      </c>
      <c r="H49" s="1293">
        <f>'RFPR cover'!$C$12</f>
        <v>0.6</v>
      </c>
      <c r="I49" s="1293">
        <f>'RFPR cover'!$C$12</f>
        <v>0.6</v>
      </c>
      <c r="J49" s="1293">
        <f>'RFPR cover'!$C$12</f>
        <v>0.6</v>
      </c>
      <c r="K49" s="1294">
        <f>'RFPR cover'!$C$12</f>
        <v>0.6</v>
      </c>
    </row>
    <row r="50" spans="2:14" ht="12.75" customHeight="1">
      <c r="B50" s="205" t="s">
        <v>659</v>
      </c>
      <c r="C50" s="156" t="s">
        <v>7</v>
      </c>
      <c r="D50" s="1292">
        <f>'R8 - Net Debt'!D57</f>
        <v>0.55376597484783474</v>
      </c>
      <c r="E50" s="1293">
        <f>'R8 - Net Debt'!E57</f>
        <v>0.57853292079341645</v>
      </c>
      <c r="F50" s="1293">
        <f>'R8 - Net Debt'!F57</f>
        <v>0.57384071931741809</v>
      </c>
      <c r="G50" s="1293">
        <f>'R8 - Net Debt'!G57</f>
        <v>0.56004715499077418</v>
      </c>
      <c r="H50" s="1293">
        <f>'R8 - Net Debt'!H57</f>
        <v>0.55918345756153098</v>
      </c>
      <c r="I50" s="1293">
        <f>'R8 - Net Debt'!I57</f>
        <v>0.54373337731308036</v>
      </c>
      <c r="J50" s="1293">
        <f>'R8 - Net Debt'!J57</f>
        <v>0.5393328435740613</v>
      </c>
      <c r="K50" s="1294">
        <f>'R8 - Net Debt'!K57</f>
        <v>0.5570446424826816</v>
      </c>
    </row>
    <row r="51" spans="2:14" ht="12.75" customHeight="1">
      <c r="B51" s="205"/>
      <c r="C51" s="156"/>
      <c r="D51" s="156"/>
      <c r="E51" s="156"/>
      <c r="F51" s="156"/>
      <c r="G51" s="156"/>
      <c r="H51" s="156"/>
      <c r="I51" s="156"/>
      <c r="J51" s="156"/>
      <c r="K51" s="156"/>
      <c r="L51" s="156"/>
    </row>
    <row r="52" spans="2:14" ht="12.75" customHeight="1">
      <c r="B52" s="1159" t="s">
        <v>743</v>
      </c>
      <c r="C52" s="251" t="s">
        <v>129</v>
      </c>
      <c r="D52" s="1076">
        <f>D40</f>
        <v>104.25118700000003</v>
      </c>
      <c r="E52" s="1076">
        <f t="shared" ref="E52:K52" si="5">E40</f>
        <v>81.109262000000001</v>
      </c>
      <c r="F52" s="1076">
        <f t="shared" si="5"/>
        <v>100.93522910821082</v>
      </c>
      <c r="G52" s="1076">
        <f t="shared" si="5"/>
        <v>105.89870477331465</v>
      </c>
      <c r="H52" s="1076">
        <f t="shared" si="5"/>
        <v>107.54051270050991</v>
      </c>
      <c r="I52" s="1076">
        <f t="shared" si="5"/>
        <v>169.1730463220282</v>
      </c>
      <c r="J52" s="1076">
        <f t="shared" si="5"/>
        <v>126.40573815626965</v>
      </c>
      <c r="K52" s="1076">
        <f t="shared" si="5"/>
        <v>117.95344927073897</v>
      </c>
    </row>
    <row r="53" spans="2:14">
      <c r="B53" s="205" t="s">
        <v>721</v>
      </c>
      <c r="C53" s="251" t="s">
        <v>129</v>
      </c>
      <c r="D53" s="1076">
        <f>D88-D90</f>
        <v>-1.9992419701757793</v>
      </c>
      <c r="E53" s="1076">
        <f t="shared" ref="E53:K53" si="6">E88-E90</f>
        <v>-1.2322096259835158</v>
      </c>
      <c r="F53" s="1076">
        <f t="shared" si="6"/>
        <v>-1.1482032695573361</v>
      </c>
      <c r="G53" s="1076">
        <f t="shared" si="6"/>
        <v>-1.2162520723740826</v>
      </c>
      <c r="H53" s="1076">
        <f t="shared" si="6"/>
        <v>5.3870753645639979E-2</v>
      </c>
      <c r="I53" s="1076">
        <f t="shared" si="6"/>
        <v>-0.11093596027225061</v>
      </c>
      <c r="J53" s="1076">
        <f t="shared" si="6"/>
        <v>-0.61365319635658011</v>
      </c>
      <c r="K53" s="1076">
        <f t="shared" si="6"/>
        <v>-1.3019460138301022</v>
      </c>
      <c r="L53" s="251"/>
    </row>
    <row r="54" spans="2:14" s="31" customFormat="1">
      <c r="B54" s="1168" t="s">
        <v>667</v>
      </c>
      <c r="C54" s="251" t="s">
        <v>129</v>
      </c>
      <c r="D54" s="1026">
        <f>SUM(D52:D53)</f>
        <v>102.25194502982426</v>
      </c>
      <c r="E54" s="1027">
        <f t="shared" ref="E54:K54" si="7">SUM(E52:E53)</f>
        <v>79.877052374016486</v>
      </c>
      <c r="F54" s="1027">
        <f t="shared" si="7"/>
        <v>99.787025838653477</v>
      </c>
      <c r="G54" s="1027">
        <f t="shared" si="7"/>
        <v>104.68245270094056</v>
      </c>
      <c r="H54" s="1027">
        <f t="shared" si="7"/>
        <v>107.59438345415555</v>
      </c>
      <c r="I54" s="1027">
        <f t="shared" si="7"/>
        <v>169.06211036175594</v>
      </c>
      <c r="J54" s="1027">
        <f t="shared" si="7"/>
        <v>125.79208495991307</v>
      </c>
      <c r="K54" s="1028">
        <f t="shared" si="7"/>
        <v>116.65150325690887</v>
      </c>
      <c r="L54" s="1096"/>
    </row>
    <row r="56" spans="2:14">
      <c r="B56" s="1168" t="s">
        <v>667</v>
      </c>
      <c r="C56" s="703" t="str">
        <f>'RFPR cover'!$C$14</f>
        <v>£m 09/10</v>
      </c>
      <c r="D56" s="1026">
        <f>D54/D42</f>
        <v>87.642841515614123</v>
      </c>
      <c r="E56" s="1027">
        <f t="shared" ref="E56:K56" si="8">E54/E42</f>
        <v>67.148608740447415</v>
      </c>
      <c r="F56" s="1027">
        <f t="shared" si="8"/>
        <v>82.991551591851248</v>
      </c>
      <c r="G56" s="1027">
        <f t="shared" si="8"/>
        <v>85.236606282166406</v>
      </c>
      <c r="H56" s="1027">
        <f t="shared" si="8"/>
        <v>84.44758731922235</v>
      </c>
      <c r="I56" s="1027">
        <f t="shared" si="8"/>
        <v>128.75748078566437</v>
      </c>
      <c r="J56" s="1027">
        <f t="shared" si="8"/>
        <v>93.385611148923971</v>
      </c>
      <c r="K56" s="1028">
        <f t="shared" si="8"/>
        <v>85.562095351393793</v>
      </c>
    </row>
    <row r="57" spans="2:14">
      <c r="B57" s="1168"/>
      <c r="C57" s="703"/>
      <c r="D57" s="703"/>
      <c r="E57" s="703"/>
      <c r="F57" s="703"/>
      <c r="G57" s="703"/>
      <c r="H57" s="703"/>
      <c r="I57" s="703"/>
      <c r="J57" s="703"/>
      <c r="K57" s="703"/>
    </row>
    <row r="59" spans="2:14">
      <c r="B59" s="1079" t="s">
        <v>632</v>
      </c>
      <c r="C59" s="1080"/>
      <c r="D59" s="1080"/>
      <c r="E59" s="1080"/>
      <c r="F59" s="1080"/>
      <c r="G59" s="1080"/>
      <c r="H59" s="1080"/>
      <c r="I59" s="1080"/>
      <c r="J59" s="1080"/>
      <c r="K59" s="1080"/>
      <c r="L59" s="1080"/>
      <c r="M59" s="813"/>
    </row>
    <row r="60" spans="2:14" s="31" customFormat="1">
      <c r="B60" s="814"/>
      <c r="C60" s="813"/>
      <c r="D60" s="813"/>
      <c r="E60" s="813"/>
      <c r="F60" s="813"/>
      <c r="G60" s="813"/>
      <c r="H60" s="813"/>
      <c r="I60" s="813"/>
      <c r="J60" s="813"/>
      <c r="K60" s="813"/>
      <c r="L60" s="813"/>
      <c r="M60" s="813"/>
    </row>
    <row r="61" spans="2:14">
      <c r="B61" s="419" t="s">
        <v>744</v>
      </c>
      <c r="C61" s="278"/>
      <c r="D61" s="278"/>
      <c r="E61" s="278"/>
      <c r="F61" s="278"/>
      <c r="G61" s="278"/>
      <c r="H61" s="278"/>
      <c r="I61" s="278"/>
      <c r="J61" s="278"/>
      <c r="K61" s="278"/>
      <c r="L61" s="278"/>
      <c r="M61" s="192"/>
      <c r="N61" s="192"/>
    </row>
    <row r="62" spans="2:14" s="31" customFormat="1">
      <c r="B62" s="424"/>
      <c r="C62" s="35"/>
      <c r="D62" s="35"/>
      <c r="E62" s="35"/>
      <c r="F62" s="35"/>
      <c r="G62" s="35"/>
      <c r="H62" s="35"/>
      <c r="I62" s="35"/>
      <c r="J62" s="35"/>
      <c r="K62" s="35"/>
      <c r="L62" s="35"/>
      <c r="M62" s="37"/>
      <c r="N62" s="37"/>
    </row>
    <row r="63" spans="2:14">
      <c r="B63" s="192" t="s">
        <v>631</v>
      </c>
      <c r="C63" s="202" t="str">
        <f>'RFPR cover'!$C$14</f>
        <v>£m 09/10</v>
      </c>
      <c r="D63" s="908">
        <v>82.363277574534152</v>
      </c>
      <c r="E63" s="908">
        <v>65.072796133750018</v>
      </c>
      <c r="F63" s="908">
        <v>68.1744471711866</v>
      </c>
      <c r="G63" s="908">
        <v>75.911385656272657</v>
      </c>
      <c r="H63" s="908">
        <v>75.096984046656914</v>
      </c>
      <c r="I63" s="908">
        <v>81.446197211218035</v>
      </c>
      <c r="J63" s="908">
        <v>90.561286721179073</v>
      </c>
      <c r="K63" s="908">
        <v>96.238634584013738</v>
      </c>
    </row>
    <row r="64" spans="2:14">
      <c r="B64" s="192" t="s">
        <v>634</v>
      </c>
      <c r="C64" s="202" t="str">
        <f>'RFPR cover'!$C$14</f>
        <v>£m 09/10</v>
      </c>
      <c r="D64" s="1357">
        <v>0</v>
      </c>
      <c r="E64" s="1357">
        <v>0</v>
      </c>
      <c r="F64" s="1357">
        <v>0</v>
      </c>
      <c r="G64" s="1357">
        <v>0</v>
      </c>
      <c r="H64" s="1357">
        <v>0</v>
      </c>
      <c r="I64" s="1357">
        <v>0</v>
      </c>
      <c r="J64" s="1357">
        <v>0</v>
      </c>
      <c r="K64" s="1357">
        <v>0</v>
      </c>
    </row>
    <row r="65" spans="2:13">
      <c r="B65" s="192" t="s">
        <v>635</v>
      </c>
      <c r="C65" s="202" t="str">
        <f>'RFPR cover'!$C$14</f>
        <v>£m 09/10</v>
      </c>
      <c r="D65" s="949">
        <f t="shared" ref="D65:K65" si="9">SUM(D63:D64)</f>
        <v>82.363277574534152</v>
      </c>
      <c r="E65" s="950">
        <f t="shared" si="9"/>
        <v>65.072796133750018</v>
      </c>
      <c r="F65" s="950">
        <f t="shared" si="9"/>
        <v>68.1744471711866</v>
      </c>
      <c r="G65" s="950">
        <f t="shared" si="9"/>
        <v>75.911385656272657</v>
      </c>
      <c r="H65" s="950">
        <f t="shared" si="9"/>
        <v>75.096984046656914</v>
      </c>
      <c r="I65" s="950">
        <f t="shared" si="9"/>
        <v>81.446197211218035</v>
      </c>
      <c r="J65" s="950">
        <f t="shared" si="9"/>
        <v>90.561286721179073</v>
      </c>
      <c r="K65" s="951">
        <f t="shared" si="9"/>
        <v>96.238634584013738</v>
      </c>
    </row>
    <row r="66" spans="2:13">
      <c r="B66" s="192"/>
      <c r="C66" s="202"/>
      <c r="D66" s="202"/>
      <c r="E66" s="202"/>
      <c r="F66" s="202"/>
      <c r="G66" s="202"/>
      <c r="H66" s="202"/>
      <c r="I66" s="202"/>
      <c r="J66" s="202"/>
      <c r="K66" s="202"/>
      <c r="L66" s="202"/>
    </row>
    <row r="67" spans="2:13">
      <c r="B67" s="832" t="s">
        <v>745</v>
      </c>
      <c r="C67" s="278"/>
      <c r="D67" s="278"/>
      <c r="E67" s="278"/>
      <c r="F67" s="278"/>
      <c r="G67" s="278"/>
      <c r="H67" s="278"/>
      <c r="I67" s="278"/>
      <c r="J67" s="278"/>
      <c r="K67" s="278"/>
      <c r="L67" s="278"/>
    </row>
    <row r="68" spans="2:13" s="31" customFormat="1">
      <c r="B68" s="833"/>
      <c r="C68" s="35"/>
      <c r="D68" s="35"/>
      <c r="E68" s="35"/>
      <c r="F68" s="35"/>
      <c r="G68" s="35"/>
      <c r="H68" s="35"/>
      <c r="I68" s="35"/>
      <c r="J68" s="35"/>
      <c r="K68" s="35"/>
      <c r="L68" s="35"/>
    </row>
    <row r="69" spans="2:13">
      <c r="B69" s="192" t="s">
        <v>622</v>
      </c>
      <c r="C69" s="202" t="str">
        <f>'RFPR cover'!$C$14</f>
        <v>£m 09/10</v>
      </c>
      <c r="D69" s="908">
        <v>76.367638742095394</v>
      </c>
      <c r="E69" s="908">
        <v>56.297643536949664</v>
      </c>
      <c r="F69" s="908">
        <v>62.398627495373461</v>
      </c>
      <c r="G69" s="908">
        <v>70.490783496862178</v>
      </c>
      <c r="H69" s="908">
        <v>69.672258581335925</v>
      </c>
      <c r="I69" s="908">
        <v>71.148863106603969</v>
      </c>
      <c r="J69" s="908">
        <v>81.86826016143182</v>
      </c>
      <c r="K69" s="908">
        <v>90.829422341580596</v>
      </c>
      <c r="L69" s="31"/>
    </row>
    <row r="70" spans="2:13">
      <c r="B70" s="192" t="s">
        <v>637</v>
      </c>
      <c r="C70" s="202" t="str">
        <f>'RFPR cover'!$C$14</f>
        <v>£m 09/10</v>
      </c>
      <c r="D70" s="1357">
        <v>0</v>
      </c>
      <c r="E70" s="1357">
        <v>0</v>
      </c>
      <c r="F70" s="1357">
        <v>0</v>
      </c>
      <c r="G70" s="1357">
        <v>0</v>
      </c>
      <c r="H70" s="1357">
        <v>0</v>
      </c>
      <c r="I70" s="1357">
        <v>0</v>
      </c>
      <c r="J70" s="1357">
        <v>0</v>
      </c>
      <c r="K70" s="1357">
        <v>0</v>
      </c>
      <c r="L70" s="31"/>
    </row>
    <row r="71" spans="2:13">
      <c r="B71" s="14" t="s">
        <v>638</v>
      </c>
      <c r="C71" s="202" t="str">
        <f>'RFPR cover'!$C$14</f>
        <v>£m 09/10</v>
      </c>
      <c r="D71" s="931">
        <f t="shared" ref="D71:K71" si="10">SUM(D69:D70)</f>
        <v>76.367638742095394</v>
      </c>
      <c r="E71" s="932">
        <f t="shared" si="10"/>
        <v>56.297643536949664</v>
      </c>
      <c r="F71" s="932">
        <f t="shared" si="10"/>
        <v>62.398627495373461</v>
      </c>
      <c r="G71" s="932">
        <f t="shared" si="10"/>
        <v>70.490783496862178</v>
      </c>
      <c r="H71" s="932">
        <f t="shared" si="10"/>
        <v>69.672258581335925</v>
      </c>
      <c r="I71" s="932">
        <f t="shared" si="10"/>
        <v>71.148863106603969</v>
      </c>
      <c r="J71" s="932">
        <f t="shared" si="10"/>
        <v>81.86826016143182</v>
      </c>
      <c r="K71" s="933">
        <f t="shared" si="10"/>
        <v>90.829422341580596</v>
      </c>
      <c r="L71" s="31"/>
    </row>
    <row r="72" spans="2:13" s="31" customFormat="1">
      <c r="B72" s="833"/>
      <c r="C72" s="35"/>
      <c r="D72" s="1029"/>
      <c r="E72" s="1029"/>
      <c r="F72" s="1029"/>
      <c r="G72" s="1029"/>
      <c r="H72" s="1029"/>
      <c r="I72" s="1029"/>
      <c r="J72" s="1029"/>
      <c r="K72" s="1029"/>
      <c r="L72" s="35"/>
    </row>
    <row r="73" spans="2:13" s="31" customFormat="1">
      <c r="B73" s="834" t="s">
        <v>636</v>
      </c>
      <c r="C73" s="35"/>
      <c r="D73" s="993">
        <f>D71-D65</f>
        <v>-5.9956388324387575</v>
      </c>
      <c r="E73" s="994">
        <f>E71-E65</f>
        <v>-8.7751525968003534</v>
      </c>
      <c r="F73" s="994">
        <f t="shared" ref="F73:K73" si="11">F71-F65</f>
        <v>-5.775819675813139</v>
      </c>
      <c r="G73" s="994">
        <f t="shared" si="11"/>
        <v>-5.4206021594104783</v>
      </c>
      <c r="H73" s="994">
        <f t="shared" si="11"/>
        <v>-5.4247254653209893</v>
      </c>
      <c r="I73" s="994">
        <f t="shared" si="11"/>
        <v>-10.297334104614066</v>
      </c>
      <c r="J73" s="994">
        <f t="shared" si="11"/>
        <v>-8.6930265597472527</v>
      </c>
      <c r="K73" s="995">
        <f t="shared" si="11"/>
        <v>-5.4092122424331421</v>
      </c>
      <c r="L73" s="35"/>
    </row>
    <row r="74" spans="2:13">
      <c r="B74" s="192" t="s">
        <v>633</v>
      </c>
      <c r="C74" s="202" t="str">
        <f>'RFPR cover'!$C$14</f>
        <v>£m 09/10</v>
      </c>
      <c r="D74" s="1358">
        <v>0</v>
      </c>
      <c r="E74" s="1358">
        <v>0</v>
      </c>
      <c r="F74" s="1358">
        <v>0</v>
      </c>
      <c r="G74" s="1358">
        <v>0</v>
      </c>
      <c r="H74" s="912">
        <v>-3.0967782088365823</v>
      </c>
      <c r="I74" s="912">
        <v>-2.9138535717884366</v>
      </c>
      <c r="J74" s="912">
        <v>1.5258446225483198</v>
      </c>
      <c r="K74" s="1357">
        <v>0</v>
      </c>
      <c r="L74" s="31"/>
    </row>
    <row r="75" spans="2:13">
      <c r="B75" s="192" t="s">
        <v>685</v>
      </c>
      <c r="C75" s="202" t="str">
        <f>'RFPR cover'!$C$14</f>
        <v>£m 09/10</v>
      </c>
      <c r="D75" s="912">
        <v>4.4960765320968576</v>
      </c>
      <c r="E75" s="912">
        <v>4.9308742400311196</v>
      </c>
      <c r="F75" s="912">
        <v>5.2197545237258787</v>
      </c>
      <c r="G75" s="912">
        <v>5.5253695432128369</v>
      </c>
      <c r="H75" s="912">
        <v>5.5677774394135779</v>
      </c>
      <c r="I75" s="912">
        <v>5.8969222568250137</v>
      </c>
      <c r="J75" s="912">
        <v>5.779975933381202</v>
      </c>
      <c r="K75" s="912">
        <v>5.7361649378867847</v>
      </c>
      <c r="L75" s="31"/>
    </row>
    <row r="76" spans="2:13">
      <c r="B76" s="192" t="s">
        <v>600</v>
      </c>
      <c r="C76" s="202" t="str">
        <f>'RFPR cover'!$C$14</f>
        <v>£m 09/10</v>
      </c>
      <c r="D76" s="912">
        <v>-10.491715364535615</v>
      </c>
      <c r="E76" s="912">
        <v>-13.706026836831473</v>
      </c>
      <c r="F76" s="912">
        <v>-10.995574199539018</v>
      </c>
      <c r="G76" s="912">
        <v>-10.945971702623314</v>
      </c>
      <c r="H76" s="912">
        <v>-7.895724695897985</v>
      </c>
      <c r="I76" s="912">
        <v>-13.280402789650644</v>
      </c>
      <c r="J76" s="912">
        <v>-15.998847115676774</v>
      </c>
      <c r="K76" s="912">
        <v>-11.145377180319926</v>
      </c>
      <c r="L76" s="31"/>
    </row>
    <row r="77" spans="2:13">
      <c r="B77" s="192" t="s">
        <v>123</v>
      </c>
      <c r="C77" s="202" t="str">
        <f>'RFPR cover'!$C$14</f>
        <v>£m 09/10</v>
      </c>
      <c r="D77" s="835" t="str">
        <f>IF(ABS(D73-SUM(D74:D76))&lt;'RFPR cover'!$F$14,"OK","ERROR")</f>
        <v>OK</v>
      </c>
      <c r="E77" s="836" t="str">
        <f>IF(ABS(E73-SUM(E74:E76))&lt;'RFPR cover'!$F$14,"OK","ERROR")</f>
        <v>OK</v>
      </c>
      <c r="F77" s="836" t="str">
        <f>IF(ABS(F73-SUM(F74:F76))&lt;'RFPR cover'!$F$14,"OK","ERROR")</f>
        <v>OK</v>
      </c>
      <c r="G77" s="836" t="str">
        <f>IF(ABS(G73-SUM(G74:G76))&lt;'RFPR cover'!$F$14,"OK","ERROR")</f>
        <v>OK</v>
      </c>
      <c r="H77" s="836" t="str">
        <f>IF(ABS(H73-SUM(H74:H76))&lt;'RFPR cover'!$F$14,"OK","ERROR")</f>
        <v>OK</v>
      </c>
      <c r="I77" s="836" t="str">
        <f>IF(ABS(I73-SUM(I74:I76))&lt;'RFPR cover'!$F$14,"OK","ERROR")</f>
        <v>OK</v>
      </c>
      <c r="J77" s="836" t="str">
        <f>IF(ABS(J73-SUM(J74:J76))&lt;'RFPR cover'!$F$14,"OK","ERROR")</f>
        <v>OK</v>
      </c>
      <c r="K77" s="837" t="str">
        <f>IF(ABS(K73-SUM(K74:K76))&lt;'RFPR cover'!$F$14,"OK","ERROR")</f>
        <v>OK</v>
      </c>
      <c r="L77" s="31"/>
    </row>
    <row r="78" spans="2:13">
      <c r="B78" s="192"/>
      <c r="C78" s="192"/>
      <c r="D78" s="192"/>
      <c r="E78" s="192"/>
      <c r="F78" s="192"/>
      <c r="G78" s="192"/>
      <c r="H78" s="192"/>
      <c r="I78" s="192"/>
      <c r="J78" s="192"/>
      <c r="K78" s="192"/>
      <c r="L78" s="192"/>
      <c r="M78" s="192"/>
    </row>
    <row r="80" spans="2:13">
      <c r="B80" s="1172" t="s">
        <v>687</v>
      </c>
      <c r="C80" s="1172"/>
      <c r="D80" s="1172"/>
      <c r="E80" s="1172"/>
      <c r="F80" s="1172"/>
      <c r="G80" s="1172"/>
      <c r="H80" s="1172"/>
      <c r="I80" s="1172"/>
      <c r="J80" s="1172"/>
      <c r="K80" s="1172"/>
      <c r="L80" s="1172"/>
    </row>
    <row r="82" spans="2:12">
      <c r="B82" s="14" t="s">
        <v>688</v>
      </c>
      <c r="C82" s="203" t="str">
        <f>'RFPR cover'!$C$14</f>
        <v>£m 09/10</v>
      </c>
      <c r="D82" s="931">
        <f t="shared" ref="D82:K82" si="12">D$71-D44</f>
        <v>-12.988805845737772</v>
      </c>
      <c r="E82" s="932">
        <f t="shared" si="12"/>
        <v>-11.886821680448762</v>
      </c>
      <c r="F82" s="932">
        <f t="shared" si="12"/>
        <v>-21.547869592473205</v>
      </c>
      <c r="G82" s="932">
        <f t="shared" si="12"/>
        <v>-15.736143477626783</v>
      </c>
      <c r="H82" s="932">
        <f t="shared" si="12"/>
        <v>-14.733047207695023</v>
      </c>
      <c r="I82" s="932">
        <f t="shared" si="12"/>
        <v>-57.693106360425062</v>
      </c>
      <c r="J82" s="932">
        <f t="shared" si="12"/>
        <v>-11.972915252871118</v>
      </c>
      <c r="K82" s="933">
        <f t="shared" si="12"/>
        <v>4.3123694811321513</v>
      </c>
    </row>
    <row r="83" spans="2:12">
      <c r="B83" s="14"/>
      <c r="C83" s="14"/>
      <c r="D83" s="14"/>
      <c r="E83" s="14"/>
      <c r="F83" s="14"/>
      <c r="G83" s="14"/>
      <c r="H83" s="14"/>
      <c r="I83" s="14"/>
      <c r="J83" s="14"/>
      <c r="K83" s="14"/>
    </row>
    <row r="84" spans="2:12">
      <c r="B84" s="14" t="s">
        <v>705</v>
      </c>
      <c r="C84" s="203" t="str">
        <f>'RFPR cover'!$C$14</f>
        <v>£m 09/10</v>
      </c>
      <c r="D84" s="931">
        <f t="shared" ref="D84:K84" si="13">D$71-D56</f>
        <v>-11.275202773518728</v>
      </c>
      <c r="E84" s="932">
        <f t="shared" si="13"/>
        <v>-10.850965203497751</v>
      </c>
      <c r="F84" s="932">
        <f t="shared" si="13"/>
        <v>-20.592924096477788</v>
      </c>
      <c r="G84" s="932">
        <f t="shared" si="13"/>
        <v>-14.745822785304227</v>
      </c>
      <c r="H84" s="932">
        <f t="shared" si="13"/>
        <v>-14.775328737886426</v>
      </c>
      <c r="I84" s="932">
        <f t="shared" si="13"/>
        <v>-57.608617679060401</v>
      </c>
      <c r="J84" s="932">
        <f t="shared" si="13"/>
        <v>-11.517350987492151</v>
      </c>
      <c r="K84" s="933">
        <f t="shared" si="13"/>
        <v>5.2673269901868025</v>
      </c>
    </row>
    <row r="86" spans="2:12">
      <c r="B86" s="14" t="s">
        <v>704</v>
      </c>
      <c r="C86" s="203" t="str">
        <f>'RFPR cover'!$C$14</f>
        <v>£m 09/10</v>
      </c>
      <c r="D86" s="931">
        <f>D82-D84</f>
        <v>-1.7136030722190441</v>
      </c>
      <c r="E86" s="932">
        <f t="shared" ref="E86:K86" si="14">E82-E84</f>
        <v>-1.035856476951011</v>
      </c>
      <c r="F86" s="932">
        <f t="shared" si="14"/>
        <v>-0.95494549599541756</v>
      </c>
      <c r="G86" s="932">
        <f t="shared" si="14"/>
        <v>-0.99032069232255537</v>
      </c>
      <c r="H86" s="932">
        <f t="shared" si="14"/>
        <v>4.2281530191402794E-2</v>
      </c>
      <c r="I86" s="932">
        <f t="shared" si="14"/>
        <v>-8.4488681364661034E-2</v>
      </c>
      <c r="J86" s="932">
        <f t="shared" si="14"/>
        <v>-0.45556426537896755</v>
      </c>
      <c r="K86" s="933">
        <f t="shared" si="14"/>
        <v>-0.95495750905465115</v>
      </c>
    </row>
    <row r="88" spans="2:12">
      <c r="B88" t="s">
        <v>808</v>
      </c>
      <c r="C88" s="251" t="s">
        <v>129</v>
      </c>
      <c r="D88" s="912">
        <v>-16.61776301899102</v>
      </c>
      <c r="E88" s="912">
        <v>-2.5762592363082057</v>
      </c>
      <c r="F88" s="912">
        <v>-8.4004947616360308</v>
      </c>
      <c r="G88" s="912">
        <v>-16.211612159943385</v>
      </c>
      <c r="H88" s="912">
        <v>-32.028287664564481</v>
      </c>
      <c r="I88" s="912">
        <v>-27.028023239057717</v>
      </c>
      <c r="J88" s="912">
        <v>-18.679294413141331</v>
      </c>
      <c r="K88" s="912">
        <v>-0.24356048642043052</v>
      </c>
      <c r="L88" s="31"/>
    </row>
    <row r="89" spans="2:12">
      <c r="B89" t="s">
        <v>808</v>
      </c>
      <c r="C89" s="703" t="str">
        <f>'RFPR cover'!$C$14</f>
        <v>£m 09/10</v>
      </c>
      <c r="D89" s="1076">
        <f>D88/D$42</f>
        <v>-14.243523389141016</v>
      </c>
      <c r="E89" s="1076">
        <f t="shared" ref="E89:K89" si="15">E88/E$42</f>
        <v>-2.1657311872601959</v>
      </c>
      <c r="F89" s="1076">
        <f t="shared" si="15"/>
        <v>-6.9865805554186302</v>
      </c>
      <c r="G89" s="1076">
        <f t="shared" si="15"/>
        <v>-13.200137818932285</v>
      </c>
      <c r="H89" s="1076">
        <f t="shared" si="15"/>
        <v>-25.138037250716909</v>
      </c>
      <c r="I89" s="1076">
        <f t="shared" si="15"/>
        <v>-20.584506933167319</v>
      </c>
      <c r="J89" s="1076">
        <f t="shared" si="15"/>
        <v>-13.86714692866229</v>
      </c>
      <c r="K89" s="1076">
        <f t="shared" si="15"/>
        <v>-0.1786478954929582</v>
      </c>
      <c r="L89" s="31"/>
    </row>
    <row r="90" spans="2:12">
      <c r="B90" t="s">
        <v>809</v>
      </c>
      <c r="C90" s="251" t="s">
        <v>129</v>
      </c>
      <c r="D90" s="912">
        <v>-14.618521048815241</v>
      </c>
      <c r="E90" s="912">
        <v>-1.3440496103246899</v>
      </c>
      <c r="F90" s="912">
        <v>-7.2522914920786947</v>
      </c>
      <c r="G90" s="912">
        <v>-14.995360087569303</v>
      </c>
      <c r="H90" s="912">
        <v>-32.08215841821012</v>
      </c>
      <c r="I90" s="912">
        <v>-26.917087278785466</v>
      </c>
      <c r="J90" s="912">
        <v>-18.065641216784751</v>
      </c>
      <c r="K90" s="912">
        <v>1.0583855274096716</v>
      </c>
      <c r="L90" s="31"/>
    </row>
    <row r="91" spans="2:12">
      <c r="B91" t="s">
        <v>809</v>
      </c>
      <c r="C91" s="703" t="str">
        <f>'RFPR cover'!$C$14</f>
        <v>£m 09/10</v>
      </c>
      <c r="D91" s="1076">
        <f t="shared" ref="D91:K91" si="16">D90/D$42</f>
        <v>-12.529920316921968</v>
      </c>
      <c r="E91" s="1076">
        <f t="shared" si="16"/>
        <v>-1.1298747103091842</v>
      </c>
      <c r="F91" s="1076">
        <f t="shared" si="16"/>
        <v>-6.031635059423218</v>
      </c>
      <c r="G91" s="1076">
        <f t="shared" si="16"/>
        <v>-12.20981712660973</v>
      </c>
      <c r="H91" s="1076">
        <f t="shared" si="16"/>
        <v>-25.180318780908312</v>
      </c>
      <c r="I91" s="1076">
        <f t="shared" si="16"/>
        <v>-20.500018251802647</v>
      </c>
      <c r="J91" s="1076">
        <f t="shared" si="16"/>
        <v>-13.411582663283337</v>
      </c>
      <c r="K91" s="1076">
        <f t="shared" si="16"/>
        <v>0.77630961356169337</v>
      </c>
      <c r="L91" s="31"/>
    </row>
    <row r="92" spans="2:12">
      <c r="B92" t="s">
        <v>812</v>
      </c>
      <c r="C92" s="703" t="str">
        <f>'RFPR cover'!$C$14</f>
        <v>£m 09/10</v>
      </c>
      <c r="D92" s="1076">
        <f>D89-D91</f>
        <v>-1.7136030722190476</v>
      </c>
      <c r="E92" s="1076">
        <f t="shared" ref="E92:K92" si="17">E89-E91</f>
        <v>-1.0358564769510117</v>
      </c>
      <c r="F92" s="1076">
        <f t="shared" si="17"/>
        <v>-0.95494549599541223</v>
      </c>
      <c r="G92" s="1076">
        <f t="shared" si="17"/>
        <v>-0.99032069232255537</v>
      </c>
      <c r="H92" s="1076">
        <f t="shared" si="17"/>
        <v>4.2281530191402794E-2</v>
      </c>
      <c r="I92" s="1076">
        <f t="shared" si="17"/>
        <v>-8.4488681364671692E-2</v>
      </c>
      <c r="J92" s="1076">
        <f t="shared" si="17"/>
        <v>-0.45556426537895334</v>
      </c>
      <c r="K92" s="1076">
        <f t="shared" si="17"/>
        <v>-0.9549575090546516</v>
      </c>
    </row>
  </sheetData>
  <sheetProtection algorithmName="SHA-512" hashValue="1Lt4UfIbVaxUaBhH8QeClU8nrUE/fjktKXqYU9SEv9fyIUgtSmfdaiytdyNKYxBrxnZKAjLXNg8Pprjmm6AXlQ==" saltValue="y2trOcQFwjyWZJ6XJskcyA==" spinCount="100000" sheet="1" objects="1" scenarios="1"/>
  <conditionalFormatting sqref="D6:K7">
    <cfRule type="expression" dxfId="22" priority="71">
      <formula>AND(D$6="Actuals",E$6="Forecast")</formula>
    </cfRule>
  </conditionalFormatting>
  <conditionalFormatting sqref="D5:K5">
    <cfRule type="expression" dxfId="21" priority="46">
      <formula>AND(D$5="Actuals",E$5="Forecast")</formula>
    </cfRule>
  </conditionalFormatting>
  <conditionalFormatting sqref="D39:F39 I39 K39">
    <cfRule type="expression" dxfId="20" priority="14">
      <formula>AND(D$5="Actuals",E$5="Actuals")</formula>
    </cfRule>
  </conditionalFormatting>
  <conditionalFormatting sqref="D12:K12 D15:K19 D24:K36">
    <cfRule type="expression" dxfId="19" priority="13">
      <formula>NOT(AND(D$5="Actuals"))</formula>
    </cfRule>
  </conditionalFormatting>
  <conditionalFormatting sqref="G39">
    <cfRule type="expression" dxfId="18" priority="179">
      <formula>AND(E$5="Actuals",F$5="Actuals")</formula>
    </cfRule>
  </conditionalFormatting>
  <conditionalFormatting sqref="H39">
    <cfRule type="expression" dxfId="17" priority="2">
      <formula>AND(F$5="Actuals",G$5="Actuals")</formula>
    </cfRule>
  </conditionalFormatting>
  <conditionalFormatting sqref="J39">
    <cfRule type="expression" dxfId="16" priority="1">
      <formula>NOT(AND(J$5="Actuals"))</formula>
    </cfRule>
  </conditionalFormatting>
  <pageMargins left="0.70866141732283472" right="0.70866141732283472" top="0.74803149606299213" bottom="0.74803149606299213" header="0.31496062992125984" footer="0.31496062992125984"/>
  <pageSetup paperSize="8" scale="79" orientation="landscape"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rgb="FFFFFFCC"/>
    <pageSetUpPr fitToPage="1"/>
  </sheetPr>
  <dimension ref="A1:R17"/>
  <sheetViews>
    <sheetView showGridLines="0" zoomScale="60" zoomScaleNormal="60" workbookViewId="0">
      <pane ySplit="6" topLeftCell="A7" activePane="bottomLeft" state="frozen"/>
      <selection activeCell="B75" sqref="A1:XFD1048576"/>
      <selection pane="bottomLeft" activeCell="J17" sqref="J17"/>
    </sheetView>
  </sheetViews>
  <sheetFormatPr defaultRowHeight="12.6"/>
  <cols>
    <col min="1" max="1" width="8.36328125" customWidth="1"/>
    <col min="2" max="2" width="83.08984375" bestFit="1" customWidth="1"/>
    <col min="3" max="3" width="14.08984375" customWidth="1"/>
    <col min="4" max="11" width="11.08984375" customWidth="1"/>
    <col min="12" max="12" width="5" customWidth="1"/>
    <col min="17" max="17" width="13.08984375" customWidth="1"/>
  </cols>
  <sheetData>
    <row r="1" spans="1:18" s="31" customFormat="1" ht="21">
      <c r="A1" s="1325" t="s">
        <v>261</v>
      </c>
      <c r="B1" s="1337"/>
      <c r="C1" s="121"/>
      <c r="D1" s="121"/>
      <c r="E1" s="121"/>
      <c r="F1" s="121"/>
      <c r="G1" s="121"/>
      <c r="H1" s="121"/>
      <c r="I1" s="127"/>
      <c r="J1" s="127"/>
      <c r="K1" s="128"/>
      <c r="L1" s="129"/>
    </row>
    <row r="2" spans="1:18" s="31" customFormat="1" ht="21">
      <c r="A2" s="1310" t="str">
        <f>'RFPR cover'!C5</f>
        <v>NGET (TO)</v>
      </c>
      <c r="B2" s="1302"/>
      <c r="C2" s="29"/>
      <c r="D2" s="29"/>
      <c r="E2" s="29"/>
      <c r="F2" s="29"/>
      <c r="G2" s="29"/>
      <c r="H2" s="29"/>
      <c r="I2" s="27"/>
      <c r="J2" s="27"/>
      <c r="K2" s="27"/>
      <c r="L2" s="124"/>
    </row>
    <row r="3" spans="1:18" s="31" customFormat="1" ht="22.8">
      <c r="A3" s="1327">
        <f>'RFPR cover'!C7</f>
        <v>2021</v>
      </c>
      <c r="B3" s="1319" t="str">
        <f>'R1 - RoRE'!B3</f>
        <v/>
      </c>
      <c r="C3" s="125"/>
      <c r="D3" s="125"/>
      <c r="E3" s="125"/>
      <c r="F3" s="125"/>
      <c r="G3" s="125"/>
      <c r="H3" s="125"/>
      <c r="I3" s="28"/>
      <c r="J3" s="28"/>
      <c r="K3" s="28"/>
      <c r="L3" s="126"/>
    </row>
    <row r="4" spans="1:18" s="2" customFormat="1" ht="12.75" customHeight="1"/>
    <row r="5" spans="1:18" s="2" customFormat="1">
      <c r="B5" s="3"/>
      <c r="C5" s="3"/>
      <c r="D5" s="516" t="str">
        <f>IF(D6&lt;='RFPR cover'!$C$7,"Actuals","N/A")</f>
        <v>Actuals</v>
      </c>
      <c r="E5" s="517" t="str">
        <f>IF(E6&lt;='RFPR cover'!$C$7,"Actuals","N/A")</f>
        <v>Actuals</v>
      </c>
      <c r="F5" s="517" t="str">
        <f>IF(F6&lt;='RFPR cover'!$C$7,"Actuals","N/A")</f>
        <v>Actuals</v>
      </c>
      <c r="G5" s="517" t="str">
        <f>IF(G6&lt;='RFPR cover'!$C$7,"Actuals","N/A")</f>
        <v>Actuals</v>
      </c>
      <c r="H5" s="517" t="str">
        <f>IF(H6&lt;='RFPR cover'!$C$7,"Actuals","N/A")</f>
        <v>Actuals</v>
      </c>
      <c r="I5" s="517" t="str">
        <f>IF(I6&lt;='RFPR cover'!$C$7,"Actuals","N/A")</f>
        <v>Actuals</v>
      </c>
      <c r="J5" s="517" t="str">
        <f>IF(J6&lt;='RFPR cover'!$C$7,"Actuals","N/A")</f>
        <v>Actuals</v>
      </c>
      <c r="K5" s="518" t="str">
        <f>IF(K6&lt;='RFPR cover'!$C$7,"Actuals","N/A")</f>
        <v>Actuals</v>
      </c>
    </row>
    <row r="6" spans="1:18" s="2" customFormat="1">
      <c r="D6" s="118">
        <f>'RFPR cover'!$C$13</f>
        <v>2014</v>
      </c>
      <c r="E6" s="119">
        <f>D6+1</f>
        <v>2015</v>
      </c>
      <c r="F6" s="119">
        <f t="shared" ref="F6:K6" si="0">E6+1</f>
        <v>2016</v>
      </c>
      <c r="G6" s="119">
        <f t="shared" si="0"/>
        <v>2017</v>
      </c>
      <c r="H6" s="119">
        <f t="shared" si="0"/>
        <v>2018</v>
      </c>
      <c r="I6" s="119">
        <f t="shared" si="0"/>
        <v>2019</v>
      </c>
      <c r="J6" s="119">
        <f t="shared" si="0"/>
        <v>2020</v>
      </c>
      <c r="K6" s="187">
        <f t="shared" si="0"/>
        <v>2021</v>
      </c>
    </row>
    <row r="7" spans="1:18" s="2" customFormat="1"/>
    <row r="8" spans="1:18">
      <c r="B8" s="14" t="s">
        <v>231</v>
      </c>
      <c r="C8" s="153" t="s">
        <v>129</v>
      </c>
      <c r="D8" s="941">
        <v>300</v>
      </c>
      <c r="E8" s="941">
        <v>655</v>
      </c>
      <c r="F8" s="941">
        <v>310</v>
      </c>
      <c r="G8" s="941">
        <v>150</v>
      </c>
      <c r="H8" s="941">
        <v>700</v>
      </c>
      <c r="I8" s="1349">
        <v>0</v>
      </c>
      <c r="J8" s="941">
        <v>869</v>
      </c>
      <c r="K8" s="941">
        <v>434</v>
      </c>
    </row>
    <row r="9" spans="1:18">
      <c r="B9" s="15" t="s">
        <v>106</v>
      </c>
      <c r="C9" s="14"/>
      <c r="D9" s="1030"/>
      <c r="E9" s="1030"/>
      <c r="F9" s="1030"/>
      <c r="G9" s="1030"/>
      <c r="H9" s="1030"/>
      <c r="I9" s="1030"/>
      <c r="J9" s="1030"/>
      <c r="K9" s="1030"/>
    </row>
    <row r="10" spans="1:18">
      <c r="B10" s="740" t="s">
        <v>873</v>
      </c>
      <c r="C10" s="153" t="s">
        <v>129</v>
      </c>
      <c r="D10" s="920">
        <v>3</v>
      </c>
      <c r="E10" s="920">
        <v>7</v>
      </c>
      <c r="F10" s="920">
        <v>4</v>
      </c>
      <c r="G10" s="920">
        <v>2</v>
      </c>
      <c r="H10" s="920">
        <v>9</v>
      </c>
      <c r="I10" s="1349">
        <v>0</v>
      </c>
      <c r="J10" s="920">
        <v>10.824</v>
      </c>
      <c r="K10" s="1349">
        <v>0</v>
      </c>
    </row>
    <row r="11" spans="1:18">
      <c r="B11" s="740" t="s">
        <v>874</v>
      </c>
      <c r="C11" s="153" t="s">
        <v>129</v>
      </c>
      <c r="D11" s="1349">
        <v>0</v>
      </c>
      <c r="E11" s="1349">
        <v>0</v>
      </c>
      <c r="F11" s="1349">
        <v>0</v>
      </c>
      <c r="G11" s="1349">
        <v>0</v>
      </c>
      <c r="H11" s="1349">
        <v>0</v>
      </c>
      <c r="I11" s="1349">
        <v>0</v>
      </c>
      <c r="J11" s="920">
        <v>129</v>
      </c>
      <c r="K11" s="1349">
        <v>0</v>
      </c>
    </row>
    <row r="12" spans="1:18">
      <c r="B12" s="740" t="s">
        <v>21</v>
      </c>
      <c r="C12" s="153" t="s">
        <v>129</v>
      </c>
      <c r="D12" s="920"/>
      <c r="E12" s="920"/>
      <c r="F12" s="920"/>
      <c r="G12" s="920"/>
      <c r="H12" s="920"/>
      <c r="I12" s="920"/>
      <c r="J12" s="920"/>
      <c r="K12" s="920"/>
      <c r="Q12" s="208"/>
    </row>
    <row r="13" spans="1:18">
      <c r="B13" s="14" t="s">
        <v>107</v>
      </c>
      <c r="C13" s="153" t="s">
        <v>129</v>
      </c>
      <c r="D13" s="1021">
        <f>D8-SUM(D10:D12)</f>
        <v>297</v>
      </c>
      <c r="E13" s="1022">
        <f t="shared" ref="E13:K13" si="1">E8-SUM(E10:E12)</f>
        <v>648</v>
      </c>
      <c r="F13" s="1022">
        <f t="shared" si="1"/>
        <v>306</v>
      </c>
      <c r="G13" s="1022">
        <f t="shared" si="1"/>
        <v>148</v>
      </c>
      <c r="H13" s="1022">
        <f t="shared" si="1"/>
        <v>691</v>
      </c>
      <c r="I13" s="1468">
        <f t="shared" si="1"/>
        <v>0</v>
      </c>
      <c r="J13" s="1022">
        <f t="shared" si="1"/>
        <v>729.17599999999993</v>
      </c>
      <c r="K13" s="1023">
        <f t="shared" si="1"/>
        <v>434</v>
      </c>
      <c r="R13" s="207"/>
    </row>
    <row r="14" spans="1:18">
      <c r="C14" s="14"/>
      <c r="Q14" s="208"/>
    </row>
    <row r="15" spans="1:18">
      <c r="B15" s="14" t="s">
        <v>783</v>
      </c>
      <c r="C15" s="153" t="s">
        <v>129</v>
      </c>
      <c r="D15" s="1349">
        <v>0</v>
      </c>
      <c r="E15" s="1349">
        <v>0</v>
      </c>
      <c r="F15" s="1349">
        <v>0</v>
      </c>
      <c r="G15" s="1349">
        <v>0</v>
      </c>
      <c r="H15" s="1349">
        <v>0</v>
      </c>
      <c r="I15" s="1349">
        <v>0</v>
      </c>
      <c r="J15" s="1349">
        <v>0</v>
      </c>
      <c r="K15" s="1349">
        <v>0</v>
      </c>
    </row>
    <row r="17" spans="10:10">
      <c r="J17" s="1495"/>
    </row>
  </sheetData>
  <sheetProtection algorithmName="SHA-512" hashValue="1SJmPN9svPj8j17VldrmQ8DTN5SS4Sn3xROG8TT68pNexredh4YLkduEWFvYlORV1leFowHVlXuccqLW1BWQtQ==" saltValue="tDki3y5ETnDzkW4e+r0h+g==" spinCount="100000" sheet="1" objects="1" scenarios="1"/>
  <conditionalFormatting sqref="D6:K6">
    <cfRule type="expression" dxfId="15" priority="10">
      <formula>AND(D$5="Actuals",E$5="N/A")</formula>
    </cfRule>
  </conditionalFormatting>
  <conditionalFormatting sqref="D5:K5">
    <cfRule type="expression" dxfId="14" priority="3">
      <formula>AND(D$5="Actuals",E$5="N/A")</formula>
    </cfRule>
  </conditionalFormatting>
  <conditionalFormatting sqref="D5:K6 D8:H8 D12:K13 D10:H10 J8:K8 J10:J11">
    <cfRule type="expression" dxfId="13" priority="2">
      <formula>D$5="N/A"</formula>
    </cfRule>
  </conditionalFormatting>
  <pageMargins left="0.70866141732283472" right="0.70866141732283472" top="0.74803149606299213" bottom="0.74803149606299213" header="0.31496062992125984" footer="0.31496062992125984"/>
  <pageSetup paperSize="8" scale="85" orientation="landscape"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FFFFCC"/>
    <pageSetUpPr fitToPage="1"/>
  </sheetPr>
  <dimension ref="A1:L39"/>
  <sheetViews>
    <sheetView showGridLines="0" zoomScale="70" zoomScaleNormal="70" workbookViewId="0">
      <pane ySplit="6" topLeftCell="A7" activePane="bottomLeft" state="frozen"/>
      <selection activeCell="B75" sqref="A1:XFD1048576"/>
      <selection pane="bottomLeft" activeCell="E8" sqref="E8"/>
    </sheetView>
  </sheetViews>
  <sheetFormatPr defaultRowHeight="12.6"/>
  <cols>
    <col min="1" max="1" width="8.36328125" customWidth="1"/>
    <col min="2" max="2" width="82" customWidth="1"/>
    <col min="3" max="3" width="14.08984375" customWidth="1"/>
    <col min="4" max="11" width="11.08984375" customWidth="1"/>
    <col min="12" max="12" width="5" customWidth="1"/>
  </cols>
  <sheetData>
    <row r="1" spans="1:12" s="31" customFormat="1" ht="21">
      <c r="A1" s="1321" t="s">
        <v>260</v>
      </c>
      <c r="B1" s="1317"/>
      <c r="C1" s="241"/>
      <c r="D1" s="241"/>
      <c r="E1" s="241"/>
      <c r="F1" s="241"/>
      <c r="G1" s="241"/>
      <c r="H1" s="241"/>
      <c r="I1" s="242"/>
      <c r="J1" s="242"/>
      <c r="K1" s="243"/>
      <c r="L1" s="244"/>
    </row>
    <row r="2" spans="1:12" s="31" customFormat="1" ht="21">
      <c r="A2" s="1310" t="str">
        <f>'RFPR cover'!C5</f>
        <v>NGET (TO)</v>
      </c>
      <c r="B2" s="1302"/>
      <c r="C2" s="29"/>
      <c r="D2" s="29"/>
      <c r="E2" s="29"/>
      <c r="F2" s="29"/>
      <c r="G2" s="29"/>
      <c r="H2" s="29"/>
      <c r="I2" s="27"/>
      <c r="J2" s="27"/>
      <c r="K2" s="27"/>
      <c r="L2" s="124"/>
    </row>
    <row r="3" spans="1:12" s="31" customFormat="1" ht="21">
      <c r="A3" s="1313">
        <f>'RFPR cover'!C7</f>
        <v>2021</v>
      </c>
      <c r="B3" s="1320"/>
      <c r="C3" s="245"/>
      <c r="D3" s="245"/>
      <c r="E3" s="245"/>
      <c r="F3" s="245"/>
      <c r="G3" s="245"/>
      <c r="H3" s="245"/>
      <c r="I3" s="240"/>
      <c r="J3" s="240"/>
      <c r="K3" s="240"/>
      <c r="L3" s="246"/>
    </row>
    <row r="4" spans="1:12" s="2" customFormat="1" ht="12.75" customHeight="1">
      <c r="A4" s="35"/>
      <c r="B4" s="254"/>
      <c r="C4" s="31"/>
      <c r="D4" s="255"/>
      <c r="E4" s="255"/>
      <c r="F4" s="35"/>
      <c r="G4" s="35"/>
      <c r="H4" s="35"/>
      <c r="I4" s="35"/>
      <c r="J4" s="35"/>
      <c r="K4" s="35"/>
    </row>
    <row r="5" spans="1:12" s="2" customFormat="1" ht="12.75" customHeight="1">
      <c r="A5" s="35"/>
      <c r="B5" s="254"/>
      <c r="C5" s="31"/>
      <c r="D5" s="516" t="str">
        <f>IF(D6&lt;='RFPR cover'!$C$7,"Actuals","Forecast")</f>
        <v>Actuals</v>
      </c>
      <c r="E5" s="517" t="str">
        <f>IF(E6&lt;='RFPR cover'!$C$7,"Actuals","Forecast")</f>
        <v>Actuals</v>
      </c>
      <c r="F5" s="517" t="str">
        <f>IF(F6&lt;='RFPR cover'!$C$7,"Actuals","Forecast")</f>
        <v>Actuals</v>
      </c>
      <c r="G5" s="517" t="str">
        <f>IF(G6&lt;='RFPR cover'!$C$7,"Actuals","Forecast")</f>
        <v>Actuals</v>
      </c>
      <c r="H5" s="517" t="str">
        <f>IF(H6&lt;='RFPR cover'!$C$7,"Actuals","Forecast")</f>
        <v>Actuals</v>
      </c>
      <c r="I5" s="517" t="str">
        <f>IF(I6&lt;='RFPR cover'!$C$7,"Actuals","Forecast")</f>
        <v>Actuals</v>
      </c>
      <c r="J5" s="517" t="str">
        <f>IF(J6&lt;='RFPR cover'!$C$7,"Actuals","Forecast")</f>
        <v>Actuals</v>
      </c>
      <c r="K5" s="518" t="str">
        <f>IF(K6&lt;='RFPR cover'!$C$7,"Actuals","Forecast")</f>
        <v>Actuals</v>
      </c>
    </row>
    <row r="6" spans="1:12" s="2" customFormat="1">
      <c r="A6" s="35"/>
      <c r="B6" s="35"/>
      <c r="C6" s="31"/>
      <c r="D6" s="118">
        <f>'RFPR cover'!$C$13</f>
        <v>2014</v>
      </c>
      <c r="E6" s="119">
        <f>D6+1</f>
        <v>2015</v>
      </c>
      <c r="F6" s="119">
        <f t="shared" ref="F6:K6" si="0">E6+1</f>
        <v>2016</v>
      </c>
      <c r="G6" s="119">
        <f t="shared" si="0"/>
        <v>2017</v>
      </c>
      <c r="H6" s="119">
        <f t="shared" si="0"/>
        <v>2018</v>
      </c>
      <c r="I6" s="119">
        <f t="shared" si="0"/>
        <v>2019</v>
      </c>
      <c r="J6" s="119">
        <f t="shared" si="0"/>
        <v>2020</v>
      </c>
      <c r="K6" s="187">
        <f t="shared" si="0"/>
        <v>2021</v>
      </c>
    </row>
    <row r="7" spans="1:12" s="2" customFormat="1">
      <c r="A7" s="35"/>
      <c r="B7" s="35"/>
      <c r="C7" s="31"/>
      <c r="D7" s="31"/>
      <c r="E7" s="31"/>
      <c r="F7" s="31"/>
      <c r="G7" s="31"/>
      <c r="H7" s="31"/>
      <c r="I7" s="31"/>
      <c r="J7" s="31"/>
      <c r="K7" s="31"/>
      <c r="L7" s="31"/>
    </row>
    <row r="8" spans="1:12">
      <c r="B8" s="14" t="s">
        <v>647</v>
      </c>
      <c r="C8" s="153" t="s">
        <v>129</v>
      </c>
      <c r="D8" s="1031">
        <v>33.87108725540255</v>
      </c>
      <c r="E8" s="1031">
        <v>35.132728498089264</v>
      </c>
      <c r="F8" s="1031">
        <v>35.836692755558886</v>
      </c>
      <c r="G8" s="1031">
        <v>35.763659344376826</v>
      </c>
      <c r="H8" s="1031">
        <v>36.639394262691589</v>
      </c>
      <c r="I8" s="1031">
        <v>37.999656233570256</v>
      </c>
      <c r="J8" s="1031">
        <v>39.198818877899882</v>
      </c>
      <c r="K8" s="1031">
        <v>38.996068557404215</v>
      </c>
    </row>
    <row r="9" spans="1:12">
      <c r="B9" s="16" t="s">
        <v>25</v>
      </c>
      <c r="D9" s="1030"/>
      <c r="E9" s="1030"/>
      <c r="F9" s="1030"/>
      <c r="G9" s="1030"/>
      <c r="H9" s="1030"/>
      <c r="I9" s="1030"/>
      <c r="J9" s="1030"/>
      <c r="K9" s="1030"/>
    </row>
    <row r="10" spans="1:12">
      <c r="B10" t="s">
        <v>24</v>
      </c>
      <c r="C10" s="153" t="s">
        <v>129</v>
      </c>
      <c r="D10" s="980">
        <v>33.70202553228328</v>
      </c>
      <c r="E10" s="980">
        <v>34.959055549191035</v>
      </c>
      <c r="F10" s="980">
        <v>35.659118903566437</v>
      </c>
      <c r="G10" s="980">
        <v>35.421426186469461</v>
      </c>
      <c r="H10" s="980">
        <v>36.288780935302725</v>
      </c>
      <c r="I10" s="980">
        <v>37.636026152347775</v>
      </c>
      <c r="J10" s="980">
        <v>38.823713650505645</v>
      </c>
      <c r="K10" s="980">
        <v>38.996068557404215</v>
      </c>
    </row>
    <row r="11" spans="1:12">
      <c r="B11" t="s">
        <v>26</v>
      </c>
      <c r="C11" s="153" t="s">
        <v>129</v>
      </c>
      <c r="D11" s="1032">
        <v>0.1690617231192707</v>
      </c>
      <c r="E11" s="1032">
        <v>0.17367294889823034</v>
      </c>
      <c r="F11" s="1032">
        <v>0.17757385199245082</v>
      </c>
      <c r="G11" s="1032">
        <v>0.34223315790736247</v>
      </c>
      <c r="H11" s="1032">
        <v>0.3506133273888653</v>
      </c>
      <c r="I11" s="1032">
        <v>0.36363008122248253</v>
      </c>
      <c r="J11" s="1032">
        <v>0.37510522739423463</v>
      </c>
      <c r="K11" s="1349">
        <v>0</v>
      </c>
    </row>
    <row r="12" spans="1:12">
      <c r="D12" s="1030"/>
      <c r="E12" s="1030"/>
      <c r="F12" s="1030"/>
      <c r="G12" s="1030"/>
      <c r="H12" s="1030"/>
      <c r="I12" s="1030"/>
      <c r="J12" s="1030"/>
      <c r="K12" s="1030"/>
    </row>
    <row r="13" spans="1:12">
      <c r="D13" s="1030"/>
      <c r="E13" s="1030"/>
      <c r="F13" s="1030"/>
      <c r="G13" s="1030"/>
      <c r="H13" s="1030"/>
      <c r="I13" s="1030"/>
      <c r="J13" s="1030"/>
      <c r="K13" s="1030"/>
    </row>
    <row r="14" spans="1:12">
      <c r="B14" t="s">
        <v>24</v>
      </c>
      <c r="C14" s="202" t="str">
        <f>'RFPR cover'!$C$14</f>
        <v>£m 09/10</v>
      </c>
      <c r="D14" s="17">
        <f>D10/Data!C$34</f>
        <v>28.886895810339393</v>
      </c>
      <c r="E14" s="17">
        <f>E10/Data!D$34</f>
        <v>29.388314581470553</v>
      </c>
      <c r="F14" s="17">
        <f>F10/Data!E$34</f>
        <v>29.657218273950576</v>
      </c>
      <c r="G14" s="17">
        <f>G10/Data!F$34</f>
        <v>28.84153055177498</v>
      </c>
      <c r="H14" s="17">
        <f>H10/Data!G$34</f>
        <v>28.481969953829871</v>
      </c>
      <c r="I14" s="17">
        <f>I10/Data!H$34</f>
        <v>28.663547993045107</v>
      </c>
      <c r="J14" s="17">
        <f>J10/Data!I$34</f>
        <v>28.821974192403889</v>
      </c>
      <c r="K14" s="17">
        <f>K10/Data!J$34</f>
        <v>28.603020476210574</v>
      </c>
    </row>
    <row r="15" spans="1:12">
      <c r="D15" s="1030"/>
      <c r="E15" s="1030"/>
      <c r="F15" s="1030"/>
      <c r="G15" s="1030"/>
      <c r="H15" s="1030"/>
      <c r="I15" s="1030"/>
      <c r="J15" s="1030"/>
      <c r="K15" s="1030"/>
    </row>
    <row r="16" spans="1:12">
      <c r="D16" s="1030"/>
      <c r="E16" s="1030"/>
      <c r="F16" s="1030"/>
      <c r="G16" s="1030"/>
      <c r="H16" s="1030"/>
      <c r="I16" s="1030"/>
      <c r="J16" s="1030"/>
      <c r="K16" s="1030"/>
    </row>
    <row r="17" spans="2:11" s="2" customFormat="1">
      <c r="B17" s="14" t="s">
        <v>573</v>
      </c>
      <c r="C17" s="202" t="str">
        <f>'RFPR cover'!$C$14</f>
        <v>£m 09/10</v>
      </c>
      <c r="D17" s="1033">
        <v>28.9</v>
      </c>
      <c r="E17" s="1033">
        <v>28.9</v>
      </c>
      <c r="F17" s="1033">
        <v>32.6</v>
      </c>
      <c r="G17" s="1033">
        <v>32.6</v>
      </c>
      <c r="H17" s="1033">
        <v>32.6</v>
      </c>
      <c r="I17" s="1033">
        <v>27.9</v>
      </c>
      <c r="J17" s="1033">
        <v>27.9</v>
      </c>
      <c r="K17" s="1033">
        <v>27.9</v>
      </c>
    </row>
    <row r="18" spans="2:11" s="2" customFormat="1">
      <c r="B18" s="192" t="s">
        <v>574</v>
      </c>
      <c r="C18" s="202" t="str">
        <f>'RFPR cover'!$C$14</f>
        <v>£m 09/10</v>
      </c>
      <c r="D18" s="1349">
        <v>0</v>
      </c>
      <c r="E18" s="1349">
        <v>0</v>
      </c>
      <c r="F18" s="1349">
        <v>0</v>
      </c>
      <c r="G18" s="1349">
        <v>0</v>
      </c>
      <c r="H18" s="1349">
        <v>0</v>
      </c>
      <c r="I18" s="1033">
        <v>-0.7</v>
      </c>
      <c r="J18" s="1033">
        <v>-0.7</v>
      </c>
      <c r="K18" s="1033">
        <v>-0.7</v>
      </c>
    </row>
    <row r="19" spans="2:11" s="2" customFormat="1">
      <c r="B19" s="14" t="s">
        <v>575</v>
      </c>
      <c r="C19" s="202" t="str">
        <f>'RFPR cover'!$C$14</f>
        <v>£m 09/10</v>
      </c>
      <c r="D19" s="17">
        <f>D17-D18</f>
        <v>28.9</v>
      </c>
      <c r="E19" s="17">
        <f t="shared" ref="E19:K19" si="1">E17-E18</f>
        <v>28.9</v>
      </c>
      <c r="F19" s="17">
        <f t="shared" si="1"/>
        <v>32.6</v>
      </c>
      <c r="G19" s="17">
        <f t="shared" si="1"/>
        <v>32.6</v>
      </c>
      <c r="H19" s="17">
        <f t="shared" si="1"/>
        <v>32.6</v>
      </c>
      <c r="I19" s="17">
        <f t="shared" si="1"/>
        <v>28.599999999999998</v>
      </c>
      <c r="J19" s="17">
        <f t="shared" si="1"/>
        <v>28.599999999999998</v>
      </c>
      <c r="K19" s="17">
        <f t="shared" si="1"/>
        <v>28.599999999999998</v>
      </c>
    </row>
    <row r="20" spans="2:11" s="2" customFormat="1">
      <c r="B20" s="14"/>
      <c r="C20" s="14"/>
      <c r="D20" s="14"/>
      <c r="E20" s="14"/>
      <c r="F20" s="14"/>
      <c r="G20" s="14"/>
      <c r="H20" s="14"/>
      <c r="I20" s="14"/>
      <c r="J20" s="14"/>
      <c r="K20" s="14"/>
    </row>
    <row r="21" spans="2:11" s="2" customFormat="1">
      <c r="B21" s="14"/>
      <c r="C21" s="14"/>
      <c r="D21" s="1637" t="s">
        <v>119</v>
      </c>
      <c r="E21" s="14"/>
      <c r="F21" s="14"/>
      <c r="G21" s="14"/>
      <c r="H21" s="14"/>
      <c r="I21" s="14"/>
      <c r="J21" s="14"/>
      <c r="K21" s="14"/>
    </row>
    <row r="22" spans="2:11" s="2" customFormat="1" ht="12.75" customHeight="1">
      <c r="B22" s="14"/>
      <c r="C22" s="14"/>
      <c r="D22" s="1638"/>
      <c r="E22" s="14"/>
      <c r="F22" s="14"/>
      <c r="G22" s="14"/>
      <c r="H22" s="14"/>
      <c r="I22" s="14"/>
      <c r="J22" s="14"/>
      <c r="K22" s="14"/>
    </row>
    <row r="23" spans="2:11">
      <c r="C23" s="14"/>
      <c r="D23" s="1639"/>
      <c r="E23" s="14"/>
    </row>
    <row r="24" spans="2:11">
      <c r="B24" s="14" t="s">
        <v>118</v>
      </c>
      <c r="C24" s="14"/>
      <c r="D24" s="848">
        <v>43555</v>
      </c>
    </row>
    <row r="25" spans="2:11">
      <c r="B25" s="14"/>
      <c r="C25" s="14"/>
      <c r="D25" s="40"/>
      <c r="E25" s="41"/>
      <c r="F25" s="41"/>
    </row>
    <row r="26" spans="2:11">
      <c r="B26" s="192" t="s">
        <v>572</v>
      </c>
      <c r="C26" s="14"/>
      <c r="D26" s="1346">
        <v>43555</v>
      </c>
      <c r="E26" s="41"/>
      <c r="F26" s="41"/>
    </row>
    <row r="27" spans="2:11">
      <c r="B27" s="192"/>
      <c r="C27" s="14"/>
      <c r="D27" s="40"/>
      <c r="E27" s="41"/>
      <c r="F27" s="41"/>
    </row>
    <row r="28" spans="2:11">
      <c r="B28" s="14"/>
      <c r="D28" s="411" t="s">
        <v>290</v>
      </c>
      <c r="E28" s="41"/>
      <c r="F28" s="41"/>
    </row>
    <row r="29" spans="2:11">
      <c r="B29" t="s">
        <v>27</v>
      </c>
      <c r="D29" s="1033">
        <v>300.22987840000002</v>
      </c>
    </row>
    <row r="30" spans="2:11">
      <c r="B30" t="s">
        <v>28</v>
      </c>
      <c r="D30" s="1033">
        <v>3080.6701216000001</v>
      </c>
    </row>
    <row r="31" spans="2:11">
      <c r="D31" s="1030"/>
    </row>
    <row r="32" spans="2:11">
      <c r="B32" t="s">
        <v>29</v>
      </c>
      <c r="D32" s="1033">
        <v>301.8</v>
      </c>
    </row>
    <row r="33" spans="2:4">
      <c r="B33" t="s">
        <v>30</v>
      </c>
      <c r="D33" s="1033">
        <v>2841.6999999999994</v>
      </c>
    </row>
    <row r="34" spans="2:4">
      <c r="D34" s="1030"/>
    </row>
    <row r="35" spans="2:4">
      <c r="B35" s="43" t="s">
        <v>32</v>
      </c>
      <c r="D35" s="17">
        <f>D29-D32</f>
        <v>-1.5701215999999931</v>
      </c>
    </row>
    <row r="36" spans="2:4">
      <c r="B36" s="43" t="s">
        <v>31</v>
      </c>
      <c r="D36" s="17">
        <f>D30-D33</f>
        <v>238.97012160000077</v>
      </c>
    </row>
    <row r="37" spans="2:4">
      <c r="D37" s="1030"/>
    </row>
    <row r="38" spans="2:4">
      <c r="B38" t="s">
        <v>33</v>
      </c>
      <c r="D38" s="1033">
        <v>170.60093998192599</v>
      </c>
    </row>
    <row r="39" spans="2:4">
      <c r="B39" t="s">
        <v>34</v>
      </c>
      <c r="D39" s="1033">
        <v>-1.1121017469578001</v>
      </c>
    </row>
  </sheetData>
  <sheetProtection algorithmName="SHA-512" hashValue="S2lS/pS8w+l959jCic8HdryYbTUB2gO7ZlrGEzI/VOb9mv6kmI9B45qDqMjW9Z0JMhEAGse8/fLbTmoc7pxphg==" saltValue="ATQmFZOHHxZh8hfdX5T2tQ==" spinCount="100000" sheet="1" objects="1" scenarios="1"/>
  <mergeCells count="1">
    <mergeCell ref="D21:D23"/>
  </mergeCells>
  <conditionalFormatting sqref="D6:J6">
    <cfRule type="expression" dxfId="12" priority="16">
      <formula>AND(D$4="Actuals",E$4="Forecast")</formula>
    </cfRule>
  </conditionalFormatting>
  <conditionalFormatting sqref="D11:J11">
    <cfRule type="expression" dxfId="11" priority="10">
      <formula>D$5="Forecast"</formula>
    </cfRule>
    <cfRule type="expression" dxfId="10" priority="11">
      <formula>D$5="Actuals"</formula>
    </cfRule>
  </conditionalFormatting>
  <conditionalFormatting sqref="D8:K8">
    <cfRule type="expression" dxfId="9" priority="14">
      <formula>D$5="Forecast"</formula>
    </cfRule>
    <cfRule type="expression" dxfId="8" priority="15">
      <formula>D$5="Actuals"</formula>
    </cfRule>
  </conditionalFormatting>
  <conditionalFormatting sqref="D10:K10">
    <cfRule type="expression" dxfId="7" priority="12">
      <formula>D$5="Forecast"</formula>
    </cfRule>
    <cfRule type="expression" dxfId="6" priority="13">
      <formula>D$5="Actuals"</formula>
    </cfRule>
  </conditionalFormatting>
  <conditionalFormatting sqref="D5:K6">
    <cfRule type="expression" dxfId="5" priority="9">
      <formula>AND(D$5="Actuals",E$5="Forecast")</formula>
    </cfRule>
  </conditionalFormatting>
  <conditionalFormatting sqref="D21">
    <cfRule type="expression" dxfId="4" priority="6">
      <formula>AND(E$4="Actuals",F$4="Forecast")</formula>
    </cfRule>
  </conditionalFormatting>
  <conditionalFormatting sqref="K6">
    <cfRule type="expression" dxfId="3" priority="112">
      <formula>AND(K$4="Actuals",#REF!="Forecast")</formula>
    </cfRule>
  </conditionalFormatting>
  <conditionalFormatting sqref="K5">
    <cfRule type="expression" dxfId="2" priority="114">
      <formula>AND(K$5="Actuals",#REF!="Forecast")</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FFFFCC"/>
    <pageSetUpPr fitToPage="1"/>
  </sheetPr>
  <dimension ref="A1:S21"/>
  <sheetViews>
    <sheetView showGridLines="0" zoomScale="80" zoomScaleNormal="80" workbookViewId="0">
      <pane ySplit="6" topLeftCell="A7" activePane="bottomLeft" state="frozen"/>
      <selection activeCell="B75" sqref="A1:XFD1048576"/>
      <selection pane="bottomLeft" activeCell="E11" sqref="E11"/>
    </sheetView>
  </sheetViews>
  <sheetFormatPr defaultRowHeight="12.6"/>
  <cols>
    <col min="1" max="1" width="8.36328125" customWidth="1"/>
    <col min="2" max="2" width="70.7265625" customWidth="1"/>
    <col min="3" max="3" width="14.08984375" customWidth="1"/>
    <col min="4" max="11" width="11.08984375" customWidth="1"/>
    <col min="12" max="12" width="5" customWidth="1"/>
  </cols>
  <sheetData>
    <row r="1" spans="1:19" s="31" customFormat="1" ht="21">
      <c r="A1" s="1307" t="s">
        <v>259</v>
      </c>
      <c r="B1" s="1317"/>
      <c r="C1" s="241"/>
      <c r="D1" s="241"/>
      <c r="E1" s="241"/>
      <c r="F1" s="241"/>
      <c r="G1" s="241"/>
      <c r="H1" s="241"/>
      <c r="I1" s="242"/>
      <c r="J1" s="242"/>
      <c r="K1" s="243"/>
      <c r="L1" s="414"/>
      <c r="M1" s="33"/>
      <c r="N1" s="33"/>
      <c r="O1" s="32" t="s">
        <v>85</v>
      </c>
      <c r="P1" s="33"/>
      <c r="Q1" s="33"/>
      <c r="R1" s="33"/>
      <c r="S1" s="33"/>
    </row>
    <row r="2" spans="1:19" s="31" customFormat="1" ht="21">
      <c r="A2" s="1310" t="str">
        <f>'RFPR cover'!C5</f>
        <v>NGET (TO)</v>
      </c>
      <c r="B2" s="1302"/>
      <c r="C2" s="29"/>
      <c r="D2" s="29"/>
      <c r="E2" s="29"/>
      <c r="F2" s="29"/>
      <c r="G2" s="29"/>
      <c r="H2" s="29"/>
      <c r="I2" s="27"/>
      <c r="J2" s="27"/>
      <c r="K2" s="27"/>
      <c r="L2" s="124"/>
      <c r="M2" s="33"/>
      <c r="N2" s="33"/>
      <c r="O2" s="32" t="s">
        <v>85</v>
      </c>
      <c r="P2" s="33"/>
      <c r="Q2" s="33"/>
      <c r="R2" s="33"/>
      <c r="S2" s="33"/>
    </row>
    <row r="3" spans="1:19" s="31" customFormat="1" ht="21">
      <c r="A3" s="1313">
        <f>'RFPR cover'!C7</f>
        <v>2021</v>
      </c>
      <c r="B3" s="1320"/>
      <c r="C3" s="245"/>
      <c r="D3" s="245"/>
      <c r="E3" s="245"/>
      <c r="F3" s="245"/>
      <c r="G3" s="245"/>
      <c r="H3" s="245"/>
      <c r="I3" s="240"/>
      <c r="J3" s="240"/>
      <c r="K3" s="240"/>
      <c r="L3" s="246"/>
      <c r="M3" s="33"/>
      <c r="N3" s="33"/>
      <c r="O3" s="32" t="s">
        <v>85</v>
      </c>
      <c r="P3" s="33"/>
      <c r="Q3" s="33"/>
      <c r="R3" s="33"/>
      <c r="S3" s="33"/>
    </row>
    <row r="4" spans="1:19" s="2" customFormat="1" ht="12.75" customHeight="1">
      <c r="M4" s="33"/>
      <c r="N4" s="33"/>
      <c r="O4" s="32" t="s">
        <v>85</v>
      </c>
      <c r="P4" s="33"/>
      <c r="Q4" s="33"/>
      <c r="R4" s="33"/>
      <c r="S4" s="33"/>
    </row>
    <row r="5" spans="1:19" s="2" customFormat="1" ht="12.75" customHeight="1">
      <c r="B5" s="3"/>
      <c r="C5" s="3"/>
      <c r="D5" s="516" t="str">
        <f>IF(D6&lt;='RFPR cover'!$C$7,"Actuals","Forecast")</f>
        <v>Actuals</v>
      </c>
      <c r="E5" s="517" t="str">
        <f>IF(E6&lt;='RFPR cover'!$C$7,"Actuals","Forecast")</f>
        <v>Actuals</v>
      </c>
      <c r="F5" s="517" t="str">
        <f>IF(F6&lt;='RFPR cover'!$C$7,"Actuals","Forecast")</f>
        <v>Actuals</v>
      </c>
      <c r="G5" s="517" t="str">
        <f>IF(G6&lt;='RFPR cover'!$C$7,"Actuals","Forecast")</f>
        <v>Actuals</v>
      </c>
      <c r="H5" s="517" t="str">
        <f>IF(H6&lt;='RFPR cover'!$C$7,"Actuals","Forecast")</f>
        <v>Actuals</v>
      </c>
      <c r="I5" s="517" t="str">
        <f>IF(I6&lt;='RFPR cover'!$C$7,"Actuals","Forecast")</f>
        <v>Actuals</v>
      </c>
      <c r="J5" s="517" t="str">
        <f>IF(J6&lt;='RFPR cover'!$C$7,"Actuals","Forecast")</f>
        <v>Actuals</v>
      </c>
      <c r="K5" s="518" t="str">
        <f>IF(K6&lt;='RFPR cover'!$C$7,"Actuals","Forecast")</f>
        <v>Actuals</v>
      </c>
      <c r="M5" s="33"/>
      <c r="N5" s="33"/>
      <c r="O5" s="32" t="s">
        <v>85</v>
      </c>
      <c r="P5" s="33"/>
      <c r="Q5" s="33"/>
      <c r="R5" s="33"/>
      <c r="S5" s="33"/>
    </row>
    <row r="6" spans="1:19" s="2" customFormat="1">
      <c r="C6" s="14"/>
      <c r="D6" s="118">
        <f>'RFPR cover'!$C$13</f>
        <v>2014</v>
      </c>
      <c r="E6" s="119">
        <f>D6+1</f>
        <v>2015</v>
      </c>
      <c r="F6" s="119">
        <f t="shared" ref="F6:K6" si="0">E6+1</f>
        <v>2016</v>
      </c>
      <c r="G6" s="119">
        <f t="shared" si="0"/>
        <v>2017</v>
      </c>
      <c r="H6" s="119">
        <f t="shared" si="0"/>
        <v>2018</v>
      </c>
      <c r="I6" s="119">
        <f t="shared" si="0"/>
        <v>2019</v>
      </c>
      <c r="J6" s="119">
        <f t="shared" si="0"/>
        <v>2020</v>
      </c>
      <c r="K6" s="187">
        <f t="shared" si="0"/>
        <v>2021</v>
      </c>
    </row>
    <row r="7" spans="1:19">
      <c r="D7" s="1034"/>
      <c r="E7" s="1034"/>
      <c r="F7" s="1034"/>
      <c r="G7" s="1034"/>
      <c r="H7" s="1034"/>
      <c r="I7" s="1034"/>
      <c r="J7" s="1034"/>
      <c r="K7" s="1034"/>
    </row>
    <row r="8" spans="1:19">
      <c r="B8" s="51" t="s">
        <v>734</v>
      </c>
      <c r="C8" s="202" t="str">
        <f>'RFPR cover'!$C$14</f>
        <v>£m 09/10</v>
      </c>
      <c r="D8" s="1469">
        <f>(D16+D21)/Data!C34</f>
        <v>0</v>
      </c>
      <c r="E8" s="1469">
        <f>(E16+E21)/Data!D34</f>
        <v>0</v>
      </c>
      <c r="F8" s="1469">
        <f>(F16+F21)/Data!E34</f>
        <v>0</v>
      </c>
      <c r="G8" s="1469">
        <f>(G16+G21)/Data!F34</f>
        <v>0</v>
      </c>
      <c r="H8" s="1469">
        <f>(H16+H21)/Data!G34</f>
        <v>0</v>
      </c>
      <c r="I8" s="1469">
        <f>(I16+I21)/Data!H34</f>
        <v>0</v>
      </c>
      <c r="J8" s="1469">
        <f>(J16+J21)/Data!I34</f>
        <v>0</v>
      </c>
      <c r="K8" s="1469">
        <f>(K16+K21)/Data!J34</f>
        <v>0</v>
      </c>
    </row>
    <row r="9" spans="1:19">
      <c r="D9" s="1034"/>
      <c r="E9" s="1034"/>
      <c r="F9" s="1034"/>
      <c r="G9" s="1034"/>
      <c r="H9" s="1034"/>
      <c r="I9" s="1034"/>
      <c r="J9" s="1034"/>
      <c r="K9" s="1034"/>
    </row>
    <row r="10" spans="1:19">
      <c r="B10" s="14" t="s">
        <v>712</v>
      </c>
      <c r="D10" s="1034"/>
      <c r="E10" s="1034"/>
      <c r="F10" s="1034"/>
      <c r="G10" s="1034"/>
      <c r="H10" s="1034"/>
      <c r="I10" s="1034"/>
      <c r="J10" s="1034"/>
      <c r="K10" s="1034"/>
    </row>
    <row r="11" spans="1:19">
      <c r="B11" s="44" t="s">
        <v>37</v>
      </c>
      <c r="C11" s="153" t="s">
        <v>129</v>
      </c>
      <c r="D11" s="941"/>
      <c r="E11" s="942"/>
      <c r="F11" s="942"/>
      <c r="G11" s="942"/>
      <c r="H11" s="942"/>
      <c r="I11" s="942"/>
      <c r="J11" s="942"/>
      <c r="K11" s="943"/>
    </row>
    <row r="12" spans="1:19">
      <c r="B12" s="44" t="s">
        <v>37</v>
      </c>
      <c r="C12" s="153" t="s">
        <v>129</v>
      </c>
      <c r="D12" s="941"/>
      <c r="E12" s="942"/>
      <c r="F12" s="942"/>
      <c r="G12" s="942"/>
      <c r="H12" s="942"/>
      <c r="I12" s="942"/>
      <c r="J12" s="942"/>
      <c r="K12" s="943"/>
    </row>
    <row r="13" spans="1:19">
      <c r="B13" s="44" t="s">
        <v>21</v>
      </c>
      <c r="C13" s="153" t="s">
        <v>129</v>
      </c>
      <c r="D13" s="941"/>
      <c r="E13" s="942"/>
      <c r="F13" s="942"/>
      <c r="G13" s="942"/>
      <c r="H13" s="942"/>
      <c r="I13" s="942"/>
      <c r="J13" s="942"/>
      <c r="K13" s="943"/>
    </row>
    <row r="14" spans="1:19">
      <c r="B14" s="14" t="s">
        <v>731</v>
      </c>
      <c r="C14" s="153" t="s">
        <v>129</v>
      </c>
      <c r="D14" s="1469">
        <f>SUM(D11:D13)</f>
        <v>0</v>
      </c>
      <c r="E14" s="1470">
        <f t="shared" ref="E14:K14" si="1">SUM(E11:E13)</f>
        <v>0</v>
      </c>
      <c r="F14" s="1470">
        <f t="shared" si="1"/>
        <v>0</v>
      </c>
      <c r="G14" s="1470">
        <f t="shared" si="1"/>
        <v>0</v>
      </c>
      <c r="H14" s="1470">
        <f t="shared" si="1"/>
        <v>0</v>
      </c>
      <c r="I14" s="1470">
        <f t="shared" si="1"/>
        <v>0</v>
      </c>
      <c r="J14" s="1470">
        <f t="shared" si="1"/>
        <v>0</v>
      </c>
      <c r="K14" s="1471">
        <f t="shared" si="1"/>
        <v>0</v>
      </c>
    </row>
    <row r="15" spans="1:19">
      <c r="B15" s="35" t="s">
        <v>723</v>
      </c>
      <c r="C15" s="153" t="s">
        <v>129</v>
      </c>
      <c r="D15" s="941"/>
      <c r="E15" s="942"/>
      <c r="F15" s="942"/>
      <c r="G15" s="942"/>
      <c r="H15" s="942"/>
      <c r="I15" s="942"/>
      <c r="J15" s="942"/>
      <c r="K15" s="943"/>
    </row>
    <row r="16" spans="1:19">
      <c r="B16" s="51" t="s">
        <v>732</v>
      </c>
      <c r="C16" s="153" t="s">
        <v>129</v>
      </c>
      <c r="D16" s="1469">
        <f>D14-D15</f>
        <v>0</v>
      </c>
      <c r="E16" s="1469">
        <f t="shared" ref="E16:K16" si="2">E14-E15</f>
        <v>0</v>
      </c>
      <c r="F16" s="1469">
        <f t="shared" si="2"/>
        <v>0</v>
      </c>
      <c r="G16" s="1469">
        <f t="shared" si="2"/>
        <v>0</v>
      </c>
      <c r="H16" s="1469">
        <f t="shared" si="2"/>
        <v>0</v>
      </c>
      <c r="I16" s="1469">
        <f t="shared" si="2"/>
        <v>0</v>
      </c>
      <c r="J16" s="1469">
        <f t="shared" si="2"/>
        <v>0</v>
      </c>
      <c r="K16" s="1469">
        <f t="shared" si="2"/>
        <v>0</v>
      </c>
    </row>
    <row r="18" spans="2:11">
      <c r="B18" s="14" t="s">
        <v>729</v>
      </c>
      <c r="D18" s="1034"/>
      <c r="E18" s="1034"/>
      <c r="F18" s="1034"/>
      <c r="G18" s="1034"/>
      <c r="H18" s="1034"/>
      <c r="I18" s="1034"/>
      <c r="J18" s="1034"/>
      <c r="K18" s="1034"/>
    </row>
    <row r="19" spans="2:11">
      <c r="B19" s="1195" t="s">
        <v>730</v>
      </c>
      <c r="C19" s="153" t="s">
        <v>129</v>
      </c>
      <c r="D19" s="941"/>
      <c r="E19" s="942"/>
      <c r="F19" s="942"/>
      <c r="G19" s="942"/>
      <c r="H19" s="942"/>
      <c r="I19" s="942"/>
      <c r="J19" s="942"/>
      <c r="K19" s="943"/>
    </row>
    <row r="20" spans="2:11">
      <c r="B20" s="35" t="s">
        <v>723</v>
      </c>
      <c r="C20" s="153" t="s">
        <v>129</v>
      </c>
      <c r="D20" s="941"/>
      <c r="E20" s="942"/>
      <c r="F20" s="942"/>
      <c r="G20" s="942"/>
      <c r="H20" s="942"/>
      <c r="I20" s="942"/>
      <c r="J20" s="942"/>
      <c r="K20" s="943"/>
    </row>
    <row r="21" spans="2:11">
      <c r="B21" s="51" t="s">
        <v>733</v>
      </c>
      <c r="C21" s="153" t="s">
        <v>129</v>
      </c>
      <c r="D21" s="1469">
        <f>D19-D20</f>
        <v>0</v>
      </c>
      <c r="E21" s="1469">
        <f t="shared" ref="E21:K21" si="3">E19-E20</f>
        <v>0</v>
      </c>
      <c r="F21" s="1469">
        <f t="shared" si="3"/>
        <v>0</v>
      </c>
      <c r="G21" s="1469">
        <f t="shared" si="3"/>
        <v>0</v>
      </c>
      <c r="H21" s="1469">
        <f t="shared" si="3"/>
        <v>0</v>
      </c>
      <c r="I21" s="1469">
        <f t="shared" si="3"/>
        <v>0</v>
      </c>
      <c r="J21" s="1469">
        <f t="shared" si="3"/>
        <v>0</v>
      </c>
      <c r="K21" s="1469">
        <f t="shared" si="3"/>
        <v>0</v>
      </c>
    </row>
  </sheetData>
  <sheetProtection algorithmName="SHA-512" hashValue="+5k1bo+hPh6uy3eDZRsoPMBagWYhowlNfzM49oXOE/0+Ch0OMO8+3K81QU91d7WSDkKY5N3Cn5yPDLLp4cMRdw==" saltValue="FV18iUrm/CN/jumoEyVrhQ==" spinCount="100000" sheet="1" objects="1" scenarios="1"/>
  <conditionalFormatting sqref="D6:K6">
    <cfRule type="expression" dxfId="1" priority="11">
      <formula>AND(D$4="Actuals",E$4="Forecast")</formula>
    </cfRule>
  </conditionalFormatting>
  <conditionalFormatting sqref="D5:K6">
    <cfRule type="expression" dxfId="0" priority="4">
      <formula>AND(D$5="Actuals",E$5="Forecast")</formula>
    </cfRule>
  </conditionalFormatting>
  <pageMargins left="0.70866141732283472" right="0.70866141732283472" top="0.74803149606299213" bottom="0.74803149606299213" header="0.31496062992125984" footer="0.31496062992125984"/>
  <pageSetup paperSize="8" scale="91" orientation="landscape"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9CCFF"/>
  </sheetPr>
  <dimension ref="A1:T268"/>
  <sheetViews>
    <sheetView showGridLines="0" zoomScaleNormal="100" workbookViewId="0">
      <pane ySplit="4" topLeftCell="A17" activePane="bottomLeft" state="frozen"/>
      <selection activeCell="B75" sqref="A1:XFD1048576"/>
      <selection pane="bottomLeft" activeCell="C36" sqref="C36"/>
    </sheetView>
  </sheetViews>
  <sheetFormatPr defaultRowHeight="12.6"/>
  <cols>
    <col min="1" max="1" width="8.36328125" customWidth="1"/>
    <col min="2" max="2" width="35.08984375" customWidth="1"/>
    <col min="8" max="8" width="10.08984375" bestFit="1" customWidth="1"/>
    <col min="14" max="14" width="9" customWidth="1"/>
  </cols>
  <sheetData>
    <row r="1" spans="1:14" ht="21">
      <c r="A1" s="1307" t="s">
        <v>628</v>
      </c>
      <c r="B1" s="1308"/>
      <c r="C1" s="1308"/>
      <c r="D1" s="1308"/>
      <c r="E1" s="1308"/>
      <c r="F1" s="1308"/>
      <c r="G1" s="1308"/>
      <c r="H1" s="1308"/>
      <c r="I1" s="1308"/>
      <c r="J1" s="1308"/>
      <c r="K1" s="1308"/>
      <c r="L1" s="1308"/>
      <c r="M1" s="1308"/>
      <c r="N1" s="1309"/>
    </row>
    <row r="2" spans="1:14" ht="21">
      <c r="A2" s="1310" t="str">
        <f>'RFPR cover'!C5</f>
        <v>NGET (TO)</v>
      </c>
      <c r="B2" s="1311"/>
      <c r="C2" s="1311"/>
      <c r="D2" s="1311"/>
      <c r="E2" s="1311"/>
      <c r="F2" s="1311"/>
      <c r="G2" s="1311"/>
      <c r="H2" s="1311"/>
      <c r="I2" s="1311"/>
      <c r="J2" s="1311"/>
      <c r="K2" s="1311"/>
      <c r="L2" s="1311"/>
      <c r="M2" s="1311"/>
      <c r="N2" s="1312"/>
    </row>
    <row r="3" spans="1:14" ht="21">
      <c r="A3" s="1313">
        <f>'RFPR cover'!C7</f>
        <v>2021</v>
      </c>
      <c r="B3" s="1314"/>
      <c r="C3" s="1314"/>
      <c r="D3" s="1314"/>
      <c r="E3" s="1314"/>
      <c r="F3" s="1314"/>
      <c r="G3" s="1314"/>
      <c r="H3" s="1314"/>
      <c r="I3" s="1314"/>
      <c r="J3" s="1314"/>
      <c r="K3" s="1314"/>
      <c r="L3" s="1314"/>
      <c r="M3" s="1314"/>
      <c r="N3" s="1315"/>
    </row>
    <row r="6" spans="1:14">
      <c r="A6" s="30"/>
      <c r="B6" s="21">
        <v>2018</v>
      </c>
      <c r="C6" s="20" t="s">
        <v>64</v>
      </c>
      <c r="D6" s="18"/>
      <c r="E6" s="18"/>
      <c r="F6" s="1192"/>
      <c r="G6" s="18"/>
    </row>
    <row r="7" spans="1:14">
      <c r="A7" s="30"/>
      <c r="B7" s="21">
        <v>2019</v>
      </c>
      <c r="C7" s="20" t="s">
        <v>65</v>
      </c>
      <c r="D7" s="18"/>
      <c r="E7" s="18"/>
      <c r="F7" s="18"/>
      <c r="G7" s="18"/>
    </row>
    <row r="8" spans="1:14" ht="13.2">
      <c r="A8" s="30"/>
      <c r="B8" s="21">
        <v>2020</v>
      </c>
      <c r="C8" s="20" t="s">
        <v>66</v>
      </c>
      <c r="D8" s="19"/>
      <c r="E8" s="19"/>
      <c r="F8" s="19"/>
      <c r="G8" s="19"/>
    </row>
    <row r="9" spans="1:14">
      <c r="A9" s="30"/>
      <c r="B9" s="21">
        <v>2021</v>
      </c>
      <c r="C9" s="20" t="s">
        <v>67</v>
      </c>
      <c r="D9" s="18"/>
      <c r="E9" s="18"/>
      <c r="F9" s="18"/>
      <c r="G9" s="18"/>
    </row>
    <row r="10" spans="1:14">
      <c r="A10" s="30"/>
      <c r="B10" s="21">
        <v>2022</v>
      </c>
      <c r="C10" s="20" t="s">
        <v>68</v>
      </c>
      <c r="D10" s="18"/>
      <c r="E10" s="18"/>
      <c r="F10" s="18"/>
    </row>
    <row r="11" spans="1:14" ht="13.2">
      <c r="A11" s="30"/>
      <c r="B11" s="21">
        <v>2023</v>
      </c>
      <c r="C11" s="20" t="s">
        <v>69</v>
      </c>
      <c r="D11" s="19"/>
      <c r="E11" s="19"/>
      <c r="F11" s="19"/>
    </row>
    <row r="12" spans="1:14">
      <c r="A12" s="30"/>
      <c r="B12" s="18"/>
      <c r="C12" s="18"/>
      <c r="D12" s="18"/>
      <c r="E12" s="18"/>
      <c r="F12" s="18"/>
    </row>
    <row r="13" spans="1:14" ht="75" customHeight="1">
      <c r="A13" s="30"/>
      <c r="B13" s="877" t="s">
        <v>40</v>
      </c>
      <c r="C13" s="878" t="s">
        <v>41</v>
      </c>
      <c r="D13" s="878" t="s">
        <v>193</v>
      </c>
      <c r="E13" s="878" t="s">
        <v>42</v>
      </c>
      <c r="F13" s="878" t="s">
        <v>43</v>
      </c>
      <c r="G13" s="879" t="s">
        <v>580</v>
      </c>
    </row>
    <row r="14" spans="1:14">
      <c r="A14" s="30"/>
      <c r="B14" s="163" t="s">
        <v>75</v>
      </c>
      <c r="C14" s="170">
        <v>2010</v>
      </c>
      <c r="D14" s="164" t="str">
        <f>IF(VALUE(C14)&lt;='RFPR cover'!$C$7,"Actual","Forecast")</f>
        <v>Actual</v>
      </c>
      <c r="E14" s="425">
        <v>215.767</v>
      </c>
      <c r="F14" s="822">
        <v>221.75</v>
      </c>
      <c r="G14" s="165">
        <v>0.28000000000000003</v>
      </c>
      <c r="H14" s="1193"/>
      <c r="J14" s="1194"/>
    </row>
    <row r="15" spans="1:14">
      <c r="A15" s="30"/>
      <c r="B15" s="166" t="s">
        <v>76</v>
      </c>
      <c r="C15" s="171">
        <v>2011</v>
      </c>
      <c r="D15" s="167" t="str">
        <f>IF(VALUE(C15)&lt;='RFPR cover'!$C$7,"Actual","Forecast")</f>
        <v>Actual</v>
      </c>
      <c r="E15" s="426">
        <v>226.47499999999999</v>
      </c>
      <c r="F15" s="823">
        <v>233.45</v>
      </c>
      <c r="G15" s="168">
        <v>0.28000000000000003</v>
      </c>
      <c r="H15" s="1193"/>
      <c r="J15" s="1194"/>
    </row>
    <row r="16" spans="1:14" ht="14.25" customHeight="1">
      <c r="A16" s="30"/>
      <c r="B16" s="166" t="s">
        <v>77</v>
      </c>
      <c r="C16" s="171">
        <v>2012</v>
      </c>
      <c r="D16" s="167" t="str">
        <f>IF(VALUE(C16)&lt;='RFPR cover'!$C$7,"Actual","Forecast")</f>
        <v>Actual</v>
      </c>
      <c r="E16" s="426">
        <v>237.34200000000001</v>
      </c>
      <c r="F16" s="823">
        <v>241.65</v>
      </c>
      <c r="G16" s="168">
        <v>0.26</v>
      </c>
      <c r="H16" s="1193"/>
      <c r="J16" s="1194"/>
    </row>
    <row r="17" spans="2:10">
      <c r="B17" s="166" t="s">
        <v>78</v>
      </c>
      <c r="C17" s="171">
        <v>2013</v>
      </c>
      <c r="D17" s="167" t="str">
        <f>IF(VALUE(C17)&lt;='RFPR cover'!$C$7,"Actual","Forecast")</f>
        <v>Actual</v>
      </c>
      <c r="E17" s="426">
        <v>244.67500000000001</v>
      </c>
      <c r="F17" s="823">
        <v>249.1</v>
      </c>
      <c r="G17" s="168">
        <v>0.24</v>
      </c>
      <c r="H17" s="1193"/>
      <c r="J17" s="1194"/>
    </row>
    <row r="18" spans="2:10">
      <c r="B18" s="166" t="s">
        <v>79</v>
      </c>
      <c r="C18" s="171">
        <v>2014</v>
      </c>
      <c r="D18" s="167" t="str">
        <f>IF(VALUE(C18)&lt;='RFPR cover'!$C$7,"Actual","Forecast")</f>
        <v>Actual</v>
      </c>
      <c r="E18" s="426">
        <v>251.733</v>
      </c>
      <c r="F18" s="823">
        <v>255.25</v>
      </c>
      <c r="G18" s="168">
        <v>0.23</v>
      </c>
      <c r="H18" s="1193"/>
      <c r="I18" s="838"/>
      <c r="J18" s="1194"/>
    </row>
    <row r="19" spans="2:10">
      <c r="B19" s="166" t="s">
        <v>80</v>
      </c>
      <c r="C19" s="171">
        <v>2015</v>
      </c>
      <c r="D19" s="167" t="str">
        <f>IF(VALUE(C19)&lt;='RFPR cover'!$C$7,"Actual","Forecast")</f>
        <v>Actual</v>
      </c>
      <c r="E19" s="426">
        <v>256.66699999999997</v>
      </c>
      <c r="F19" s="823">
        <v>257.55</v>
      </c>
      <c r="G19" s="168">
        <v>0.21</v>
      </c>
      <c r="H19" s="1193"/>
      <c r="I19" s="838"/>
      <c r="J19" s="1194"/>
    </row>
    <row r="20" spans="2:10">
      <c r="B20" s="166" t="s">
        <v>81</v>
      </c>
      <c r="C20" s="171">
        <v>2016</v>
      </c>
      <c r="D20" s="167" t="str">
        <f>IF(VALUE(C20)&lt;='RFPR cover'!$C$7,"Actual","Forecast")</f>
        <v>Actual</v>
      </c>
      <c r="E20" s="426">
        <v>259.43299999999999</v>
      </c>
      <c r="F20" s="823">
        <v>261.25</v>
      </c>
      <c r="G20" s="168">
        <v>0.2</v>
      </c>
      <c r="H20" s="1193"/>
      <c r="I20" s="838"/>
      <c r="J20" s="1194"/>
    </row>
    <row r="21" spans="2:10">
      <c r="B21" s="166" t="s">
        <v>82</v>
      </c>
      <c r="C21" s="171">
        <v>2017</v>
      </c>
      <c r="D21" s="167" t="str">
        <f>IF(VALUE(C21)&lt;='RFPR cover'!$C$7,"Actual","Forecast")</f>
        <v>Actual</v>
      </c>
      <c r="E21" s="426">
        <v>264.99200000000002</v>
      </c>
      <c r="F21" s="823">
        <v>269.95000000000005</v>
      </c>
      <c r="G21" s="168">
        <v>0.2</v>
      </c>
      <c r="H21" s="1193"/>
      <c r="I21" s="838"/>
      <c r="J21" s="1194"/>
    </row>
    <row r="22" spans="2:10">
      <c r="B22" s="166" t="s">
        <v>64</v>
      </c>
      <c r="C22" s="171">
        <v>2018</v>
      </c>
      <c r="D22" s="167" t="str">
        <f>IF(VALUE(C22)&lt;='RFPR cover'!$C$7,"Actual","Forecast")</f>
        <v>Actual</v>
      </c>
      <c r="E22" s="426">
        <v>274.90800000000002</v>
      </c>
      <c r="F22" s="823">
        <v>279</v>
      </c>
      <c r="G22" s="168">
        <v>0.19</v>
      </c>
      <c r="H22" s="1193"/>
      <c r="I22" s="838"/>
      <c r="J22" s="1194"/>
    </row>
    <row r="23" spans="2:10">
      <c r="B23" s="824" t="s">
        <v>65</v>
      </c>
      <c r="C23" s="825">
        <v>2019</v>
      </c>
      <c r="D23" s="167" t="str">
        <f>IF(VALUE(C23)&lt;='RFPR cover'!$C$7,"Actual","Forecast")</f>
        <v>Actual</v>
      </c>
      <c r="E23" s="426">
        <v>283.30799999999999</v>
      </c>
      <c r="F23" s="823">
        <v>286.64999999999998</v>
      </c>
      <c r="G23" s="168">
        <v>0.19</v>
      </c>
      <c r="H23" s="1193"/>
      <c r="J23" s="1194"/>
    </row>
    <row r="24" spans="2:10">
      <c r="B24" s="824" t="s">
        <v>66</v>
      </c>
      <c r="C24" s="825">
        <v>2020</v>
      </c>
      <c r="D24" s="167" t="str">
        <f>IF(VALUE(C24)&lt;='RFPR cover'!$C$7,"Actual","Forecast")</f>
        <v>Actual</v>
      </c>
      <c r="E24" s="426">
        <v>290.642</v>
      </c>
      <c r="F24" s="426">
        <v>292.60000000000002</v>
      </c>
      <c r="G24" s="168">
        <v>0.19</v>
      </c>
    </row>
    <row r="25" spans="2:10">
      <c r="B25" s="824" t="s">
        <v>67</v>
      </c>
      <c r="C25" s="825">
        <v>2021</v>
      </c>
      <c r="D25" s="167" t="str">
        <f>IF(VALUE(C25)&lt;='RFPR cover'!$C$7,"Actual","Forecast")</f>
        <v>Actual</v>
      </c>
      <c r="E25" s="426">
        <v>294.16699999999997</v>
      </c>
      <c r="F25" s="426">
        <v>299</v>
      </c>
      <c r="G25" s="168">
        <v>0.19</v>
      </c>
      <c r="J25" s="1194"/>
    </row>
    <row r="26" spans="2:10">
      <c r="B26" s="824" t="s">
        <v>68</v>
      </c>
      <c r="C26" s="825">
        <v>2022</v>
      </c>
      <c r="D26" s="167" t="str">
        <f>IF(VALUE(C26)&lt;='RFPR cover'!$C$7,"Actual","Forecast")</f>
        <v>Forecast</v>
      </c>
      <c r="E26" s="1347">
        <f t="shared" ref="E26:F27" si="0">E25*(1+INDEX($D$43:$J$43,0,MATCH($C26,$D$42:$J$42,0)))</f>
        <v>301.96242549999994</v>
      </c>
      <c r="F26" s="1348">
        <f t="shared" si="0"/>
        <v>306.92349999999999</v>
      </c>
      <c r="G26" s="168">
        <v>0.19</v>
      </c>
      <c r="H26" s="1193"/>
      <c r="J26" s="1194"/>
    </row>
    <row r="27" spans="2:10">
      <c r="B27" s="824" t="s">
        <v>69</v>
      </c>
      <c r="C27" s="825">
        <v>2023</v>
      </c>
      <c r="D27" s="167" t="str">
        <f>IF(VALUE(C27)&lt;='RFPR cover'!$C$7,"Actual","Forecast")</f>
        <v>Forecast</v>
      </c>
      <c r="E27" s="1347">
        <f t="shared" si="0"/>
        <v>311.24777008412497</v>
      </c>
      <c r="F27" s="1348">
        <f t="shared" si="0"/>
        <v>316.361397625</v>
      </c>
      <c r="G27" s="168">
        <v>0.19</v>
      </c>
      <c r="H27" s="1193"/>
      <c r="J27" s="1194"/>
    </row>
    <row r="28" spans="2:10">
      <c r="B28" s="824" t="s">
        <v>206</v>
      </c>
      <c r="C28" s="825">
        <v>2024</v>
      </c>
      <c r="D28" s="167" t="str">
        <f>IF(VALUE(C28)&lt;='RFPR cover'!$C$7,"Actual","Forecast")</f>
        <v>Forecast</v>
      </c>
      <c r="E28" s="428"/>
      <c r="F28" s="428"/>
      <c r="G28" s="168">
        <v>0.25</v>
      </c>
    </row>
    <row r="29" spans="2:10">
      <c r="B29" s="824" t="s">
        <v>207</v>
      </c>
      <c r="C29" s="825">
        <v>2025</v>
      </c>
      <c r="D29" s="167" t="str">
        <f>IF(VALUE(C29)&lt;='RFPR cover'!$C$7,"Actual","Forecast")</f>
        <v>Forecast</v>
      </c>
      <c r="E29" s="428"/>
      <c r="F29" s="428"/>
      <c r="G29" s="168">
        <v>0.25</v>
      </c>
    </row>
    <row r="30" spans="2:10">
      <c r="B30" s="826" t="s">
        <v>208</v>
      </c>
      <c r="C30" s="827">
        <v>2026</v>
      </c>
      <c r="D30" s="169" t="str">
        <f>IF(VALUE(C30)&lt;='RFPR cover'!$C$7,"Actual","Forecast")</f>
        <v>Forecast</v>
      </c>
      <c r="E30" s="427"/>
      <c r="F30" s="427"/>
      <c r="G30" s="168">
        <v>0.25</v>
      </c>
    </row>
    <row r="31" spans="2:10">
      <c r="B31" s="89"/>
      <c r="C31" s="67"/>
      <c r="D31" s="67"/>
      <c r="E31" s="67"/>
      <c r="F31" s="67"/>
    </row>
    <row r="32" spans="2:10">
      <c r="B32" s="89"/>
      <c r="C32" s="327" t="str">
        <f>IF(C33&lt;='RFPR cover'!$C$7,"Actuals","Forecast")</f>
        <v>Actuals</v>
      </c>
      <c r="D32" s="328" t="str">
        <f>IF(D33&lt;='RFPR cover'!$C$7,"Actuals","Forecast")</f>
        <v>Actuals</v>
      </c>
      <c r="E32" s="328" t="str">
        <f>IF(E33&lt;='RFPR cover'!$C$7,"Actuals","Forecast")</f>
        <v>Actuals</v>
      </c>
      <c r="F32" s="328" t="str">
        <f>IF(F33&lt;='RFPR cover'!$C$7,"Actuals","Forecast")</f>
        <v>Actuals</v>
      </c>
      <c r="G32" s="328" t="str">
        <f>IF(G33&lt;='RFPR cover'!$C$7,"Actuals","Forecast")</f>
        <v>Actuals</v>
      </c>
      <c r="H32" s="328" t="str">
        <f>IF(H33&lt;='RFPR cover'!$C$7,"Actuals","Forecast")</f>
        <v>Actuals</v>
      </c>
      <c r="I32" s="328" t="str">
        <f>IF(I33&lt;='RFPR cover'!$C$7,"Actuals","Forecast")</f>
        <v>Actuals</v>
      </c>
      <c r="J32" s="329" t="str">
        <f>IF(J33&lt;='RFPR cover'!$C$7,"Actuals","Forecast")</f>
        <v>Actuals</v>
      </c>
    </row>
    <row r="33" spans="2:13" ht="15.75" customHeight="1">
      <c r="B33" s="274"/>
      <c r="C33" s="91">
        <f>'RFPR cover'!$C$13</f>
        <v>2014</v>
      </c>
      <c r="D33" s="92">
        <f t="shared" ref="D33:J33" si="1">C33+1</f>
        <v>2015</v>
      </c>
      <c r="E33" s="92">
        <f t="shared" si="1"/>
        <v>2016</v>
      </c>
      <c r="F33" s="92">
        <f t="shared" si="1"/>
        <v>2017</v>
      </c>
      <c r="G33" s="92">
        <f t="shared" si="1"/>
        <v>2018</v>
      </c>
      <c r="H33" s="92">
        <f t="shared" si="1"/>
        <v>2019</v>
      </c>
      <c r="I33" s="92">
        <f t="shared" si="1"/>
        <v>2020</v>
      </c>
      <c r="J33" s="301">
        <f t="shared" si="1"/>
        <v>2021</v>
      </c>
    </row>
    <row r="34" spans="2:13" ht="15.75" customHeight="1">
      <c r="B34" s="820" t="s">
        <v>629</v>
      </c>
      <c r="C34" s="818">
        <f>INDEX(Data!$E$14:$E$30,MATCH(C$33,Data!$C$14:$C$30,0),0)/IF('RFPR cover'!$C$6="ED1",Data!$E$17,Data!$E$14)</f>
        <v>1.1666890673736021</v>
      </c>
      <c r="D34" s="815">
        <f>INDEX(Data!$E$14:$E$30,MATCH(D$33,Data!$C$14:$C$30,0),0)/IF('RFPR cover'!$C$6="ED1",Data!$E$17,Data!$E$14)</f>
        <v>1.1895563269638081</v>
      </c>
      <c r="E34" s="815">
        <f>INDEX(Data!$E$14:$E$30,MATCH(E$33,Data!$C$14:$C$30,0),0)/IF('RFPR cover'!$C$6="ED1",Data!$E$17,Data!$E$14)</f>
        <v>1.2023757108362261</v>
      </c>
      <c r="F34" s="815">
        <f>INDEX(Data!$E$14:$E$30,MATCH(F$33,Data!$C$14:$C$30,0),0)/IF('RFPR cover'!$C$6="ED1",Data!$E$17,Data!$E$14)</f>
        <v>1.2281396135646323</v>
      </c>
      <c r="G34" s="815">
        <f>INDEX(Data!$E$14:$E$30,MATCH(G$33,Data!$C$14:$C$30,0),0)/IF('RFPR cover'!$C$6="ED1",Data!$E$17,Data!$E$14)</f>
        <v>1.2740965949380583</v>
      </c>
      <c r="H34" s="815">
        <f>INDEX(Data!$E$14:$E$30,MATCH(H$33,Data!$C$14:$C$30,0),0)/IF('RFPR cover'!$C$6="ED1",Data!$E$17,Data!$E$14)</f>
        <v>1.3130274787154661</v>
      </c>
      <c r="I34" s="816">
        <f>INDEX(Data!$E$14:$E$30,MATCH(I$33,Data!$C$14:$C$30,0),0)/IF('RFPR cover'!$C$6="ED1",Data!$E$17,Data!$E$14)</f>
        <v>1.3470178479563604</v>
      </c>
      <c r="J34" s="817">
        <f>INDEX(Data!$E$14:$E$30,MATCH(J$33,Data!$C$14:$C$30,0),0)/IF('RFPR cover'!$C$6="ED1",Data!$E$17,Data!$E$14)</f>
        <v>1.3633549152558082</v>
      </c>
    </row>
    <row r="35" spans="2:13" ht="15.75" customHeight="1">
      <c r="B35" s="821" t="s">
        <v>43</v>
      </c>
      <c r="C35" s="819">
        <f>INDEX(Data!$F$14:$F$30,MATCH(C$33,Data!$C$14:$C$30,0),0)/IF('RFPR cover'!$C$6="ED1",Data!$E$17,Data!$E$14)</f>
        <v>1.1829890576408812</v>
      </c>
      <c r="D35" s="819">
        <f>INDEX(Data!$F$14:$F$30,MATCH(D$33,Data!$C$14:$C$30,0),0)/IF('RFPR cover'!$C$6="ED1",Data!$E$17,Data!$E$14)</f>
        <v>1.1936487043894572</v>
      </c>
      <c r="E35" s="819">
        <f>INDEX(Data!$F$14:$F$30,MATCH(E$33,Data!$C$14:$C$30,0),0)/IF('RFPR cover'!$C$6="ED1",Data!$E$17,Data!$E$14)</f>
        <v>1.2107968317676012</v>
      </c>
      <c r="F35" s="819">
        <f>INDEX(Data!$F$14:$F$30,MATCH(F$33,Data!$C$14:$C$30,0),0)/IF('RFPR cover'!$C$6="ED1",Data!$E$17,Data!$E$14)</f>
        <v>1.2511181042513455</v>
      </c>
      <c r="G35" s="819">
        <f>INDEX(Data!$F$14:$F$30,MATCH(G$33,Data!$C$14:$C$30,0),0)/IF('RFPR cover'!$C$6="ED1",Data!$E$17,Data!$E$14)</f>
        <v>1.2930614968924812</v>
      </c>
      <c r="H35" s="819">
        <f>INDEX(Data!$F$14:$F$30,MATCH(H$33,Data!$C$14:$C$30,0),0)/IF('RFPR cover'!$C$6="ED1",Data!$E$17,Data!$E$14)</f>
        <v>1.3285164089040491</v>
      </c>
      <c r="I35" s="819">
        <f>INDEX(Data!$F$14:$F$30,MATCH(I$33,Data!$C$14:$C$30,0),0)/IF('RFPR cover'!$C$6="ED1",Data!$E$17,Data!$E$14)</f>
        <v>1.3560924515797135</v>
      </c>
      <c r="J35" s="819">
        <f>INDEX(Data!$F$14:$F$30,MATCH(J$33,Data!$C$14:$C$30,0),0)/IF('RFPR cover'!$C$6="ED1",Data!$E$17,Data!$E$14)</f>
        <v>1.3857540773148813</v>
      </c>
    </row>
    <row r="36" spans="2:13">
      <c r="B36" s="821" t="s">
        <v>785</v>
      </c>
      <c r="C36" s="1494">
        <f>INDEX(Data!$E$14:$E$30,MATCH(C$33,Data!$C$14:$C$30,0))/INDEX(Data!$E$14:$E$30,MATCH(C$33-1,Data!$C$14:$C$30,0))</f>
        <v>1.0288464289363441</v>
      </c>
      <c r="D36" s="819">
        <f>INDEX(Data!$E$14:$E$30,MATCH(D$33,Data!$C$14:$C$30,0))/INDEX(Data!$E$14:$E$30,MATCH(D$33-1,Data!$C$14:$C$30,0))</f>
        <v>1.0196001318857677</v>
      </c>
      <c r="E36" s="819">
        <f>INDEX(Data!$E$14:$E$30,MATCH(E$33,Data!$C$14:$C$30,0))/INDEX(Data!$E$14:$E$30,MATCH(E$33-1,Data!$C$14:$C$30,0))</f>
        <v>1.0107766093810269</v>
      </c>
      <c r="F36" s="819">
        <f>INDEX(Data!$E$14:$E$30,MATCH(F$33,Data!$C$14:$C$30,0))/INDEX(Data!$E$14:$E$30,MATCH(F$33-1,Data!$C$14:$C$30,0))</f>
        <v>1.0214274976583551</v>
      </c>
      <c r="G36" s="819">
        <f>INDEX(Data!$E$14:$E$30,MATCH(G$33,Data!$C$14:$C$30,0))/INDEX(Data!$E$14:$E$30,MATCH(G$33-1,Data!$C$14:$C$30,0))</f>
        <v>1.0374199975848328</v>
      </c>
      <c r="H36" s="819">
        <f>INDEX(Data!$E$14:$E$30,MATCH(H$33,Data!$C$14:$C$30,0))/INDEX(Data!$E$14:$E$30,MATCH(H$33-1,Data!$C$14:$C$30,0))</f>
        <v>1.0305556768082411</v>
      </c>
      <c r="I36" s="819">
        <f>INDEX(Data!$E$14:$E$30,MATCH(I$33,Data!$C$14:$C$30,0))/INDEX(Data!$E$14:$E$30,MATCH(I$33-1,Data!$C$14:$C$30,0))</f>
        <v>1.0258870204865376</v>
      </c>
      <c r="J36" s="819">
        <f>INDEX(Data!$E$14:$E$30,MATCH(J$33,Data!$C$14:$C$30,0))/INDEX(Data!$E$14:$E$30,MATCH(J$33-1,Data!$C$14:$C$30,0))</f>
        <v>1.0121283228163858</v>
      </c>
    </row>
    <row r="37" spans="2:13" ht="15.75" customHeight="1">
      <c r="B37" s="14" t="s">
        <v>276</v>
      </c>
      <c r="F37" s="838"/>
    </row>
    <row r="38" spans="2:13">
      <c r="C38" s="831" t="s">
        <v>277</v>
      </c>
      <c r="D38" s="118">
        <v>2017</v>
      </c>
      <c r="E38" s="119">
        <f t="shared" ref="E38:J38" si="2">D38+1</f>
        <v>2018</v>
      </c>
      <c r="F38" s="119">
        <f t="shared" si="2"/>
        <v>2019</v>
      </c>
      <c r="G38" s="119">
        <f t="shared" si="2"/>
        <v>2020</v>
      </c>
      <c r="H38" s="119">
        <f t="shared" si="2"/>
        <v>2021</v>
      </c>
      <c r="I38" s="119">
        <f t="shared" si="2"/>
        <v>2022</v>
      </c>
      <c r="J38" s="187">
        <f t="shared" si="2"/>
        <v>2023</v>
      </c>
      <c r="K38" s="1535" t="s">
        <v>639</v>
      </c>
      <c r="L38" s="1535"/>
      <c r="M38" s="1535"/>
    </row>
    <row r="39" spans="2:13">
      <c r="B39" t="s">
        <v>640</v>
      </c>
      <c r="C39" s="192"/>
      <c r="D39" s="1035"/>
      <c r="E39" s="1035"/>
      <c r="F39" s="1035"/>
      <c r="G39" s="1035"/>
      <c r="H39" s="1036">
        <v>2.5000000000000001E-2</v>
      </c>
      <c r="I39" s="1036">
        <v>3.1E-2</v>
      </c>
      <c r="J39" s="1037">
        <v>0.03</v>
      </c>
      <c r="K39" s="1536" t="s">
        <v>872</v>
      </c>
      <c r="L39" s="1536"/>
      <c r="M39" s="1536"/>
    </row>
    <row r="41" spans="2:13">
      <c r="B41" s="14" t="s">
        <v>278</v>
      </c>
    </row>
    <row r="42" spans="2:13">
      <c r="C42" s="830" t="s">
        <v>279</v>
      </c>
      <c r="D42" s="118">
        <v>2017</v>
      </c>
      <c r="E42" s="119">
        <f t="shared" ref="E42:J42" si="3">D42+1</f>
        <v>2018</v>
      </c>
      <c r="F42" s="119">
        <f t="shared" si="3"/>
        <v>2019</v>
      </c>
      <c r="G42" s="119">
        <f t="shared" si="3"/>
        <v>2020</v>
      </c>
      <c r="H42" s="119">
        <f t="shared" si="3"/>
        <v>2021</v>
      </c>
      <c r="I42" s="119">
        <f t="shared" si="3"/>
        <v>2022</v>
      </c>
      <c r="J42" s="187">
        <f t="shared" si="3"/>
        <v>2023</v>
      </c>
    </row>
    <row r="43" spans="2:13">
      <c r="B43" t="s">
        <v>280</v>
      </c>
      <c r="D43" s="896"/>
      <c r="E43" s="897"/>
      <c r="F43" s="897"/>
      <c r="G43" s="897"/>
      <c r="H43" s="897"/>
      <c r="I43" s="1038">
        <f>(H39*0.75)+(I39*0.25)</f>
        <v>2.6500000000000003E-2</v>
      </c>
      <c r="J43" s="1039">
        <f>(I39*0.75)+(J39*0.25)</f>
        <v>3.075E-2</v>
      </c>
    </row>
    <row r="45" spans="2:13">
      <c r="B45" s="300" t="str">
        <f>"Selected Capitalisation rates for "&amp;'RFPR cover'!C5</f>
        <v>Selected Capitalisation rates for NGET (TO)</v>
      </c>
      <c r="C45" s="256"/>
      <c r="D45" s="256"/>
      <c r="E45" s="256"/>
      <c r="F45" s="256"/>
      <c r="G45" s="256"/>
      <c r="H45" s="256"/>
      <c r="I45" s="256"/>
      <c r="J45" s="256"/>
      <c r="K45" s="256"/>
      <c r="L45" s="256"/>
      <c r="M45" s="269"/>
    </row>
    <row r="46" spans="2:13">
      <c r="B46" s="193"/>
      <c r="C46" s="42"/>
      <c r="D46" s="42"/>
      <c r="E46" s="42"/>
      <c r="F46" s="42"/>
      <c r="G46" s="42"/>
      <c r="H46" s="42"/>
      <c r="I46" s="42"/>
      <c r="J46" s="42"/>
      <c r="K46" s="42"/>
      <c r="L46" s="42"/>
      <c r="M46" s="194"/>
    </row>
    <row r="47" spans="2:13">
      <c r="B47" s="193"/>
      <c r="C47" s="299" t="s">
        <v>253</v>
      </c>
      <c r="D47" s="42"/>
      <c r="E47" s="42"/>
      <c r="F47" s="42"/>
      <c r="G47" s="42"/>
      <c r="H47" s="42"/>
      <c r="I47" s="42"/>
      <c r="J47" s="42"/>
      <c r="K47" s="42"/>
      <c r="L47" s="42"/>
      <c r="M47" s="194"/>
    </row>
    <row r="48" spans="2:13">
      <c r="B48" s="302" t="str">
        <f>INDEX($G$54:$G$57,MATCH(LEFT('RFPR cover'!$C$6,2),Data!$E$54:$E$57,0),0)</f>
        <v>Totex</v>
      </c>
      <c r="C48" s="298">
        <f>INDEX($F$73:$F$100,MATCH('RFPR cover'!$C$5,Data!$B$73:$B$100,0),0)</f>
        <v>0.85</v>
      </c>
      <c r="D48" s="42"/>
      <c r="E48" s="42"/>
      <c r="F48" s="42"/>
      <c r="G48" s="42"/>
      <c r="H48" s="42"/>
      <c r="I48" s="42"/>
      <c r="J48" s="42"/>
      <c r="K48" s="42"/>
      <c r="L48" s="42"/>
      <c r="M48" s="194"/>
    </row>
    <row r="49" spans="2:20">
      <c r="B49" s="303"/>
      <c r="C49" s="42"/>
      <c r="D49" s="42"/>
      <c r="E49" s="42"/>
      <c r="F49" s="42"/>
      <c r="G49" s="42"/>
      <c r="H49" s="42"/>
      <c r="I49" s="42"/>
      <c r="J49" s="42"/>
      <c r="K49" s="42"/>
      <c r="L49" s="42"/>
      <c r="M49" s="194"/>
    </row>
    <row r="50" spans="2:20">
      <c r="B50" s="303"/>
      <c r="C50" s="91">
        <v>2014</v>
      </c>
      <c r="D50" s="92">
        <f t="shared" ref="D50:J50" si="4">C50+1</f>
        <v>2015</v>
      </c>
      <c r="E50" s="92">
        <f t="shared" si="4"/>
        <v>2016</v>
      </c>
      <c r="F50" s="92">
        <f t="shared" si="4"/>
        <v>2017</v>
      </c>
      <c r="G50" s="92">
        <f t="shared" si="4"/>
        <v>2018</v>
      </c>
      <c r="H50" s="92">
        <f t="shared" si="4"/>
        <v>2019</v>
      </c>
      <c r="I50" s="92">
        <f t="shared" si="4"/>
        <v>2020</v>
      </c>
      <c r="J50" s="92">
        <f t="shared" si="4"/>
        <v>2021</v>
      </c>
      <c r="K50" s="42"/>
      <c r="L50" s="42"/>
      <c r="M50" s="194"/>
    </row>
    <row r="51" spans="2:20">
      <c r="B51" s="302" t="str">
        <f>INDEX($J$54:$J$57,MATCH(LEFT('RFPR cover'!$C$6,2),Data!$E$54:$E$57,0),0)</f>
        <v>n/a</v>
      </c>
      <c r="C51" s="304">
        <f>IFERROR(INDEX(C$106:C$115,MATCH('RFPR cover'!$C$5,Data!$B$106:$B$115,0),0),0)</f>
        <v>0</v>
      </c>
      <c r="D51" s="286">
        <f>IFERROR(INDEX(D$106:D$115,MATCH('RFPR cover'!$C$5,Data!$B$106:$B$115,0),0),0)</f>
        <v>0</v>
      </c>
      <c r="E51" s="286">
        <f>IFERROR(INDEX(E$106:E$115,MATCH('RFPR cover'!$C$5,Data!$B$106:$B$115,0),0),0)</f>
        <v>0</v>
      </c>
      <c r="F51" s="286">
        <f>IFERROR(INDEX(F$106:F$115,MATCH('RFPR cover'!$C$5,Data!$B$106:$B$115,0),0),0)</f>
        <v>0</v>
      </c>
      <c r="G51" s="286">
        <f>IFERROR(INDEX(G$106:G$115,MATCH('RFPR cover'!$C$5,Data!$B$106:$B$115,0),0),0)</f>
        <v>0</v>
      </c>
      <c r="H51" s="286">
        <f>IFERROR(INDEX(H$106:H$115,MATCH('RFPR cover'!$C$5,Data!$B$106:$B$115,0),0),0)</f>
        <v>0</v>
      </c>
      <c r="I51" s="286">
        <f>IFERROR(INDEX(I$106:I$115,MATCH('RFPR cover'!$C$5,Data!$B$106:$B$115,0),0),0)</f>
        <v>0</v>
      </c>
      <c r="J51" s="286">
        <f>IFERROR(INDEX(J$106:J$115,MATCH('RFPR cover'!$C$5,Data!$B$106:$B$115,0),0),0)</f>
        <v>0</v>
      </c>
      <c r="K51" s="42"/>
      <c r="L51" s="42"/>
      <c r="M51" s="194"/>
    </row>
    <row r="52" spans="2:20">
      <c r="B52" s="280"/>
      <c r="C52" s="281"/>
      <c r="D52" s="281"/>
      <c r="E52" s="281"/>
      <c r="F52" s="281"/>
      <c r="G52" s="281"/>
      <c r="H52" s="281"/>
      <c r="I52" s="281"/>
      <c r="J52" s="281"/>
      <c r="K52" s="281"/>
      <c r="L52" s="281"/>
      <c r="M52" s="282"/>
    </row>
    <row r="53" spans="2:20">
      <c r="B53" s="42"/>
      <c r="C53" s="42"/>
      <c r="D53" s="42"/>
      <c r="E53" s="42"/>
      <c r="F53" s="42"/>
      <c r="G53" s="42"/>
      <c r="H53" s="42"/>
      <c r="I53" s="42"/>
      <c r="J53" s="42"/>
      <c r="K53" s="42"/>
    </row>
    <row r="54" spans="2:20">
      <c r="B54" s="290"/>
      <c r="C54" s="290"/>
      <c r="E54" s="287" t="s">
        <v>173</v>
      </c>
      <c r="F54" s="315" t="s">
        <v>160</v>
      </c>
      <c r="G54" s="1540" t="s">
        <v>254</v>
      </c>
      <c r="H54" s="1541"/>
      <c r="I54" s="1542"/>
      <c r="J54" s="1549" t="s">
        <v>256</v>
      </c>
      <c r="K54" s="1550"/>
    </row>
    <row r="55" spans="2:20">
      <c r="B55" s="290"/>
      <c r="C55" s="290"/>
      <c r="E55" s="288" t="s">
        <v>175</v>
      </c>
      <c r="F55" s="316" t="s">
        <v>185</v>
      </c>
      <c r="G55" s="1543" t="s">
        <v>254</v>
      </c>
      <c r="H55" s="1544"/>
      <c r="I55" s="1545"/>
      <c r="J55" s="1551" t="s">
        <v>256</v>
      </c>
      <c r="K55" s="1552"/>
    </row>
    <row r="56" spans="2:20">
      <c r="B56" s="290"/>
      <c r="C56" s="290"/>
      <c r="E56" s="288" t="s">
        <v>174</v>
      </c>
      <c r="F56" s="316" t="s">
        <v>185</v>
      </c>
      <c r="G56" s="1543" t="s">
        <v>245</v>
      </c>
      <c r="H56" s="1544"/>
      <c r="I56" s="1545"/>
      <c r="J56" s="1551" t="s">
        <v>246</v>
      </c>
      <c r="K56" s="1552"/>
    </row>
    <row r="57" spans="2:20">
      <c r="B57" s="290"/>
      <c r="C57" s="290"/>
      <c r="E57" s="289" t="s">
        <v>176</v>
      </c>
      <c r="F57" s="317" t="s">
        <v>185</v>
      </c>
      <c r="G57" s="1546" t="s">
        <v>255</v>
      </c>
      <c r="H57" s="1547"/>
      <c r="I57" s="1548"/>
      <c r="J57" s="1553" t="s">
        <v>257</v>
      </c>
      <c r="K57" s="1554"/>
    </row>
    <row r="58" spans="2:20">
      <c r="B58" s="290"/>
      <c r="C58" s="290"/>
      <c r="E58" s="290"/>
      <c r="F58" s="755"/>
      <c r="G58" s="756"/>
      <c r="H58" s="756"/>
      <c r="I58" s="756"/>
      <c r="J58" s="757"/>
      <c r="K58" s="757"/>
    </row>
    <row r="59" spans="2:20">
      <c r="B59" s="758"/>
      <c r="C59" s="758"/>
      <c r="D59" s="209"/>
      <c r="E59" s="758"/>
      <c r="F59" s="759"/>
      <c r="G59" s="760"/>
      <c r="H59" s="760"/>
      <c r="I59" s="760"/>
      <c r="J59" s="761"/>
      <c r="K59" s="761"/>
      <c r="L59" s="209"/>
      <c r="M59" s="209"/>
      <c r="N59" s="209"/>
      <c r="O59" s="209"/>
      <c r="P59" s="209"/>
      <c r="Q59" s="209"/>
      <c r="R59" s="209"/>
      <c r="S59" s="209"/>
      <c r="T59" s="209"/>
    </row>
    <row r="60" spans="2:20" s="31" customFormat="1">
      <c r="B60" s="706"/>
      <c r="C60" s="706"/>
      <c r="E60" s="706"/>
      <c r="F60" s="762"/>
      <c r="G60" s="763"/>
      <c r="H60" s="763"/>
      <c r="I60" s="763"/>
      <c r="J60" s="764"/>
      <c r="K60" s="764"/>
    </row>
    <row r="61" spans="2:20">
      <c r="B61" s="754" t="s">
        <v>618</v>
      </c>
      <c r="C61" s="43"/>
      <c r="I61" s="67"/>
    </row>
    <row r="62" spans="2:20">
      <c r="C62" s="118">
        <v>2014</v>
      </c>
      <c r="D62" s="119">
        <f t="shared" ref="D62:L62" si="5">C62+1</f>
        <v>2015</v>
      </c>
      <c r="E62" s="119">
        <f t="shared" si="5"/>
        <v>2016</v>
      </c>
      <c r="F62" s="119">
        <f t="shared" si="5"/>
        <v>2017</v>
      </c>
      <c r="G62" s="119">
        <f t="shared" si="5"/>
        <v>2018</v>
      </c>
      <c r="H62" s="119">
        <f t="shared" si="5"/>
        <v>2019</v>
      </c>
      <c r="I62" s="119">
        <f t="shared" si="5"/>
        <v>2020</v>
      </c>
      <c r="J62" s="119">
        <f t="shared" si="5"/>
        <v>2021</v>
      </c>
      <c r="K62" s="119">
        <f t="shared" si="5"/>
        <v>2022</v>
      </c>
      <c r="L62" s="187">
        <f t="shared" si="5"/>
        <v>2023</v>
      </c>
    </row>
    <row r="63" spans="2:20">
      <c r="B63" s="751" t="s">
        <v>616</v>
      </c>
      <c r="C63" s="892"/>
      <c r="D63" s="893"/>
      <c r="E63" s="749">
        <v>2.5499999999999998E-2</v>
      </c>
      <c r="F63" s="749">
        <v>2.3799999999999998E-2</v>
      </c>
      <c r="G63" s="749">
        <v>2.2200000000000001E-2</v>
      </c>
      <c r="H63" s="749">
        <v>1.9099999999999999E-2</v>
      </c>
      <c r="I63" s="749">
        <v>1.5800000000000002E-2</v>
      </c>
      <c r="J63" s="749">
        <v>1.09E-2</v>
      </c>
      <c r="K63" s="749">
        <v>7.6E-3</v>
      </c>
      <c r="L63" s="750">
        <v>4.4000000000000003E-3</v>
      </c>
    </row>
    <row r="64" spans="2:20">
      <c r="B64" s="752" t="s">
        <v>603</v>
      </c>
      <c r="C64" s="880"/>
      <c r="D64" s="881"/>
      <c r="E64" s="708">
        <v>2.5499999999999998E-2</v>
      </c>
      <c r="F64" s="708">
        <v>2.4199999999999999E-2</v>
      </c>
      <c r="G64" s="708">
        <v>2.29E-2</v>
      </c>
      <c r="H64" s="708">
        <v>2.0899999999999998E-2</v>
      </c>
      <c r="I64" s="708">
        <v>1.9400000000000001E-2</v>
      </c>
      <c r="J64" s="708">
        <v>1.78E-2</v>
      </c>
      <c r="K64" s="708">
        <v>1.6199999999999999E-2</v>
      </c>
      <c r="L64" s="711">
        <v>1.47E-2</v>
      </c>
    </row>
    <row r="65" spans="1:20">
      <c r="B65" s="752" t="s">
        <v>62</v>
      </c>
      <c r="C65" s="707">
        <v>2.92E-2</v>
      </c>
      <c r="D65" s="708">
        <v>2.5000000000000001E-2</v>
      </c>
      <c r="E65" s="708">
        <v>2.1499999999999998E-2</v>
      </c>
      <c r="F65" s="708">
        <v>1.7899999999999999E-2</v>
      </c>
      <c r="G65" s="708">
        <v>1.5100000000000001E-2</v>
      </c>
      <c r="H65" s="708">
        <v>1.1599999999999999E-2</v>
      </c>
      <c r="I65" s="708">
        <v>1.0200000000000001E-2</v>
      </c>
      <c r="J65" s="708">
        <v>7.6E-3</v>
      </c>
      <c r="K65" s="894"/>
      <c r="L65" s="895"/>
    </row>
    <row r="66" spans="1:20">
      <c r="B66" s="752" t="s">
        <v>617</v>
      </c>
      <c r="C66" s="747">
        <v>2.92E-2</v>
      </c>
      <c r="D66" s="748">
        <v>2.7199999999999998E-2</v>
      </c>
      <c r="E66" s="748">
        <v>2.5499999999999998E-2</v>
      </c>
      <c r="F66" s="748">
        <v>2.3800000000000002E-2</v>
      </c>
      <c r="G66" s="748">
        <v>2.2200000000000001E-2</v>
      </c>
      <c r="H66" s="748">
        <v>1.9099999999999999E-2</v>
      </c>
      <c r="I66" s="748">
        <v>1.5800000000000002E-2</v>
      </c>
      <c r="J66" s="748">
        <v>1.09E-2</v>
      </c>
      <c r="K66" s="881"/>
      <c r="L66" s="882"/>
    </row>
    <row r="67" spans="1:20">
      <c r="B67" s="752" t="s">
        <v>174</v>
      </c>
      <c r="C67" s="707">
        <v>2.92E-2</v>
      </c>
      <c r="D67" s="708">
        <v>2.7199999999999998E-2</v>
      </c>
      <c r="E67" s="708">
        <v>2.5499999999999998E-2</v>
      </c>
      <c r="F67" s="708">
        <v>2.3800000000000002E-2</v>
      </c>
      <c r="G67" s="708">
        <v>2.2200000000000001E-2</v>
      </c>
      <c r="H67" s="748">
        <v>1.9099999999999999E-2</v>
      </c>
      <c r="I67" s="748">
        <v>1.5800000000000002E-2</v>
      </c>
      <c r="J67" s="748">
        <v>1.09E-2</v>
      </c>
      <c r="K67" s="881"/>
      <c r="L67" s="882"/>
    </row>
    <row r="68" spans="1:20">
      <c r="B68" s="753" t="s">
        <v>176</v>
      </c>
      <c r="C68" s="709">
        <v>2.92E-2</v>
      </c>
      <c r="D68" s="710">
        <v>2.7199999999999998E-2</v>
      </c>
      <c r="E68" s="710">
        <v>2.5499999999999998E-2</v>
      </c>
      <c r="F68" s="710">
        <v>2.3800000000000002E-2</v>
      </c>
      <c r="G68" s="710">
        <v>2.2200000000000001E-2</v>
      </c>
      <c r="H68" s="710">
        <v>1.9099999999999999E-2</v>
      </c>
      <c r="I68" s="710">
        <v>1.5800000000000002E-2</v>
      </c>
      <c r="J68" s="710">
        <v>1.09E-2</v>
      </c>
      <c r="K68" s="883"/>
      <c r="L68" s="884"/>
    </row>
    <row r="69" spans="1:20">
      <c r="I69" s="67"/>
    </row>
    <row r="70" spans="1:20">
      <c r="H70" s="67"/>
      <c r="K70" s="42"/>
      <c r="L70" s="42"/>
      <c r="M70" s="42"/>
      <c r="N70" s="42"/>
      <c r="O70" s="42"/>
      <c r="P70" s="42"/>
      <c r="Q70" s="42"/>
      <c r="R70" s="42"/>
      <c r="S70" s="42"/>
      <c r="T70" s="42"/>
    </row>
    <row r="71" spans="1:20" ht="37.799999999999997">
      <c r="B71" s="22"/>
      <c r="C71" s="74" t="s">
        <v>252</v>
      </c>
      <c r="D71" s="75" t="s">
        <v>213</v>
      </c>
      <c r="E71" s="75" t="s">
        <v>73</v>
      </c>
      <c r="F71" s="75" t="s">
        <v>275</v>
      </c>
      <c r="G71" s="75" t="s">
        <v>117</v>
      </c>
      <c r="H71" s="76" t="s">
        <v>187</v>
      </c>
      <c r="I71" s="314" t="s">
        <v>270</v>
      </c>
      <c r="J71" s="314" t="s">
        <v>762</v>
      </c>
      <c r="K71" s="1537" t="s">
        <v>612</v>
      </c>
      <c r="L71" s="1538"/>
      <c r="M71" s="1538"/>
      <c r="N71" s="1538"/>
      <c r="O71" s="1538"/>
      <c r="P71" s="1538"/>
      <c r="Q71" s="1538"/>
      <c r="R71" s="1538"/>
      <c r="S71" s="1538"/>
      <c r="T71" s="1539"/>
    </row>
    <row r="72" spans="1:20">
      <c r="A72" s="318" t="s">
        <v>190</v>
      </c>
      <c r="B72" s="68" t="s">
        <v>70</v>
      </c>
      <c r="C72" s="291"/>
      <c r="D72" s="70"/>
      <c r="E72" s="69"/>
      <c r="F72" s="69"/>
      <c r="G72" s="70"/>
      <c r="H72" s="71"/>
      <c r="I72" s="71"/>
      <c r="J72" s="731"/>
      <c r="K72" s="732">
        <v>2014</v>
      </c>
      <c r="L72" s="733">
        <f t="shared" ref="L72:T72" si="6">K72+1</f>
        <v>2015</v>
      </c>
      <c r="M72" s="733">
        <f t="shared" si="6"/>
        <v>2016</v>
      </c>
      <c r="N72" s="733">
        <f t="shared" si="6"/>
        <v>2017</v>
      </c>
      <c r="O72" s="733">
        <f t="shared" si="6"/>
        <v>2018</v>
      </c>
      <c r="P72" s="733">
        <f t="shared" si="6"/>
        <v>2019</v>
      </c>
      <c r="Q72" s="733">
        <f t="shared" si="6"/>
        <v>2020</v>
      </c>
      <c r="R72" s="733">
        <f t="shared" si="6"/>
        <v>2021</v>
      </c>
      <c r="S72" s="733">
        <f t="shared" si="6"/>
        <v>2022</v>
      </c>
      <c r="T72" s="734">
        <f t="shared" si="6"/>
        <v>2023</v>
      </c>
    </row>
    <row r="73" spans="1:20">
      <c r="A73" s="60" t="s">
        <v>173</v>
      </c>
      <c r="B73" s="72" t="s">
        <v>44</v>
      </c>
      <c r="C73" s="292">
        <v>0.06</v>
      </c>
      <c r="D73" s="293">
        <v>0.58109999999999995</v>
      </c>
      <c r="E73" s="294">
        <v>0.65</v>
      </c>
      <c r="F73" s="294">
        <v>0.68</v>
      </c>
      <c r="G73" s="324">
        <v>2016</v>
      </c>
      <c r="H73" s="325" t="str">
        <f t="shared" ref="H73:H97" si="7">VLOOKUP($A73,$E$54:$F$57,2,FALSE)</f>
        <v>£m 12/13</v>
      </c>
      <c r="I73" s="325" t="s">
        <v>271</v>
      </c>
      <c r="J73" s="731" t="s">
        <v>763</v>
      </c>
      <c r="K73" s="880"/>
      <c r="L73" s="881"/>
      <c r="M73" s="742">
        <f t="shared" ref="M73:M82" si="8">E$64</f>
        <v>2.5499999999999998E-2</v>
      </c>
      <c r="N73" s="742">
        <f t="shared" ref="N73:N82" si="9">F$64</f>
        <v>2.4199999999999999E-2</v>
      </c>
      <c r="O73" s="742">
        <f t="shared" ref="O73:O82" si="10">G$64</f>
        <v>2.29E-2</v>
      </c>
      <c r="P73" s="742">
        <f t="shared" ref="P73:P82" si="11">H$64</f>
        <v>2.0899999999999998E-2</v>
      </c>
      <c r="Q73" s="742">
        <f t="shared" ref="Q73:Q82" si="12">I$64</f>
        <v>1.9400000000000001E-2</v>
      </c>
      <c r="R73" s="742">
        <f t="shared" ref="R73:R82" si="13">J$64</f>
        <v>1.78E-2</v>
      </c>
      <c r="S73" s="742">
        <f t="shared" ref="S73:S82" si="14">K$64</f>
        <v>1.6199999999999999E-2</v>
      </c>
      <c r="T73" s="746">
        <f t="shared" ref="T73:T82" si="15">L$64</f>
        <v>1.47E-2</v>
      </c>
    </row>
    <row r="74" spans="1:20">
      <c r="A74" s="60" t="s">
        <v>173</v>
      </c>
      <c r="B74" s="72" t="s">
        <v>45</v>
      </c>
      <c r="C74" s="292">
        <v>0.06</v>
      </c>
      <c r="D74" s="293">
        <v>0.55843703457782867</v>
      </c>
      <c r="E74" s="294">
        <v>0.65</v>
      </c>
      <c r="F74" s="294">
        <v>0.7</v>
      </c>
      <c r="G74" s="324">
        <v>2016</v>
      </c>
      <c r="H74" s="325" t="str">
        <f t="shared" si="7"/>
        <v>£m 12/13</v>
      </c>
      <c r="I74" s="325" t="s">
        <v>271</v>
      </c>
      <c r="J74" s="731" t="s">
        <v>763</v>
      </c>
      <c r="K74" s="880"/>
      <c r="L74" s="881"/>
      <c r="M74" s="742">
        <f t="shared" si="8"/>
        <v>2.5499999999999998E-2</v>
      </c>
      <c r="N74" s="742">
        <f t="shared" si="9"/>
        <v>2.4199999999999999E-2</v>
      </c>
      <c r="O74" s="742">
        <f t="shared" si="10"/>
        <v>2.29E-2</v>
      </c>
      <c r="P74" s="742">
        <f t="shared" si="11"/>
        <v>2.0899999999999998E-2</v>
      </c>
      <c r="Q74" s="742">
        <f t="shared" si="12"/>
        <v>1.9400000000000001E-2</v>
      </c>
      <c r="R74" s="742">
        <f t="shared" si="13"/>
        <v>1.78E-2</v>
      </c>
      <c r="S74" s="742">
        <f t="shared" si="14"/>
        <v>1.6199999999999999E-2</v>
      </c>
      <c r="T74" s="746">
        <f t="shared" si="15"/>
        <v>1.47E-2</v>
      </c>
    </row>
    <row r="75" spans="1:20">
      <c r="A75" s="60" t="s">
        <v>173</v>
      </c>
      <c r="B75" s="72" t="s">
        <v>74</v>
      </c>
      <c r="C75" s="292">
        <v>0.06</v>
      </c>
      <c r="D75" s="293">
        <v>0.55843703457782867</v>
      </c>
      <c r="E75" s="294">
        <v>0.65</v>
      </c>
      <c r="F75" s="294">
        <v>0.72</v>
      </c>
      <c r="G75" s="324">
        <v>2016</v>
      </c>
      <c r="H75" s="325" t="str">
        <f t="shared" si="7"/>
        <v>£m 12/13</v>
      </c>
      <c r="I75" s="325" t="s">
        <v>271</v>
      </c>
      <c r="J75" s="731" t="s">
        <v>763</v>
      </c>
      <c r="K75" s="880"/>
      <c r="L75" s="881"/>
      <c r="M75" s="742">
        <f t="shared" si="8"/>
        <v>2.5499999999999998E-2</v>
      </c>
      <c r="N75" s="742">
        <f t="shared" si="9"/>
        <v>2.4199999999999999E-2</v>
      </c>
      <c r="O75" s="742">
        <f t="shared" si="10"/>
        <v>2.29E-2</v>
      </c>
      <c r="P75" s="742">
        <f t="shared" si="11"/>
        <v>2.0899999999999998E-2</v>
      </c>
      <c r="Q75" s="742">
        <f t="shared" si="12"/>
        <v>1.9400000000000001E-2</v>
      </c>
      <c r="R75" s="742">
        <f t="shared" si="13"/>
        <v>1.78E-2</v>
      </c>
      <c r="S75" s="742">
        <f t="shared" si="14"/>
        <v>1.6199999999999999E-2</v>
      </c>
      <c r="T75" s="746">
        <f t="shared" si="15"/>
        <v>1.47E-2</v>
      </c>
    </row>
    <row r="76" spans="1:20">
      <c r="A76" s="60" t="s">
        <v>173</v>
      </c>
      <c r="B76" s="72" t="s">
        <v>60</v>
      </c>
      <c r="C76" s="292">
        <v>0.06</v>
      </c>
      <c r="D76" s="293">
        <v>0.53280000000000005</v>
      </c>
      <c r="E76" s="294">
        <v>0.65</v>
      </c>
      <c r="F76" s="294">
        <v>0.68</v>
      </c>
      <c r="G76" s="324">
        <v>2016</v>
      </c>
      <c r="H76" s="325" t="str">
        <f t="shared" si="7"/>
        <v>£m 12/13</v>
      </c>
      <c r="I76" s="325" t="s">
        <v>271</v>
      </c>
      <c r="J76" s="731" t="s">
        <v>763</v>
      </c>
      <c r="K76" s="880"/>
      <c r="L76" s="881"/>
      <c r="M76" s="742">
        <f t="shared" si="8"/>
        <v>2.5499999999999998E-2</v>
      </c>
      <c r="N76" s="742">
        <f t="shared" si="9"/>
        <v>2.4199999999999999E-2</v>
      </c>
      <c r="O76" s="742">
        <f t="shared" si="10"/>
        <v>2.29E-2</v>
      </c>
      <c r="P76" s="742">
        <f t="shared" si="11"/>
        <v>2.0899999999999998E-2</v>
      </c>
      <c r="Q76" s="742">
        <f t="shared" si="12"/>
        <v>1.9400000000000001E-2</v>
      </c>
      <c r="R76" s="742">
        <f t="shared" si="13"/>
        <v>1.78E-2</v>
      </c>
      <c r="S76" s="742">
        <f t="shared" si="14"/>
        <v>1.6199999999999999E-2</v>
      </c>
      <c r="T76" s="746">
        <f t="shared" si="15"/>
        <v>1.47E-2</v>
      </c>
    </row>
    <row r="77" spans="1:20">
      <c r="A77" s="60" t="s">
        <v>173</v>
      </c>
      <c r="B77" s="72" t="s">
        <v>58</v>
      </c>
      <c r="C77" s="292">
        <v>0.06</v>
      </c>
      <c r="D77" s="293">
        <v>0.53280000000000005</v>
      </c>
      <c r="E77" s="294">
        <v>0.65</v>
      </c>
      <c r="F77" s="294">
        <v>0.68</v>
      </c>
      <c r="G77" s="324">
        <v>2016</v>
      </c>
      <c r="H77" s="325" t="str">
        <f t="shared" si="7"/>
        <v>£m 12/13</v>
      </c>
      <c r="I77" s="325" t="s">
        <v>271</v>
      </c>
      <c r="J77" s="731" t="s">
        <v>763</v>
      </c>
      <c r="K77" s="880"/>
      <c r="L77" s="881"/>
      <c r="M77" s="742">
        <f t="shared" si="8"/>
        <v>2.5499999999999998E-2</v>
      </c>
      <c r="N77" s="742">
        <f t="shared" si="9"/>
        <v>2.4199999999999999E-2</v>
      </c>
      <c r="O77" s="742">
        <f t="shared" si="10"/>
        <v>2.29E-2</v>
      </c>
      <c r="P77" s="742">
        <f t="shared" si="11"/>
        <v>2.0899999999999998E-2</v>
      </c>
      <c r="Q77" s="742">
        <f t="shared" si="12"/>
        <v>1.9400000000000001E-2</v>
      </c>
      <c r="R77" s="742">
        <f t="shared" si="13"/>
        <v>1.78E-2</v>
      </c>
      <c r="S77" s="742">
        <f t="shared" si="14"/>
        <v>1.6199999999999999E-2</v>
      </c>
      <c r="T77" s="746">
        <f t="shared" si="15"/>
        <v>1.47E-2</v>
      </c>
    </row>
    <row r="78" spans="1:20">
      <c r="A78" s="60" t="s">
        <v>173</v>
      </c>
      <c r="B78" s="72" t="s">
        <v>59</v>
      </c>
      <c r="C78" s="292">
        <v>0.06</v>
      </c>
      <c r="D78" s="293">
        <v>0.53280000000000005</v>
      </c>
      <c r="E78" s="294">
        <v>0.65</v>
      </c>
      <c r="F78" s="294">
        <v>0.68</v>
      </c>
      <c r="G78" s="324">
        <v>2016</v>
      </c>
      <c r="H78" s="325" t="str">
        <f t="shared" si="7"/>
        <v>£m 12/13</v>
      </c>
      <c r="I78" s="325" t="s">
        <v>271</v>
      </c>
      <c r="J78" s="731" t="s">
        <v>763</v>
      </c>
      <c r="K78" s="880"/>
      <c r="L78" s="881"/>
      <c r="M78" s="742">
        <f t="shared" si="8"/>
        <v>2.5499999999999998E-2</v>
      </c>
      <c r="N78" s="742">
        <f t="shared" si="9"/>
        <v>2.4199999999999999E-2</v>
      </c>
      <c r="O78" s="742">
        <f t="shared" si="10"/>
        <v>2.29E-2</v>
      </c>
      <c r="P78" s="742">
        <f t="shared" si="11"/>
        <v>2.0899999999999998E-2</v>
      </c>
      <c r="Q78" s="742">
        <f t="shared" si="12"/>
        <v>1.9400000000000001E-2</v>
      </c>
      <c r="R78" s="742">
        <f t="shared" si="13"/>
        <v>1.78E-2</v>
      </c>
      <c r="S78" s="742">
        <f t="shared" si="14"/>
        <v>1.6199999999999999E-2</v>
      </c>
      <c r="T78" s="746">
        <f t="shared" si="15"/>
        <v>1.47E-2</v>
      </c>
    </row>
    <row r="79" spans="1:20">
      <c r="A79" s="60" t="s">
        <v>173</v>
      </c>
      <c r="B79" s="72" t="s">
        <v>46</v>
      </c>
      <c r="C79" s="292">
        <v>0.06</v>
      </c>
      <c r="D79" s="293">
        <v>0.53500000000000003</v>
      </c>
      <c r="E79" s="294">
        <v>0.65</v>
      </c>
      <c r="F79" s="294">
        <v>0.8</v>
      </c>
      <c r="G79" s="324">
        <v>2016</v>
      </c>
      <c r="H79" s="325" t="str">
        <f t="shared" si="7"/>
        <v>£m 12/13</v>
      </c>
      <c r="I79" s="325" t="s">
        <v>271</v>
      </c>
      <c r="J79" s="731" t="s">
        <v>763</v>
      </c>
      <c r="K79" s="880"/>
      <c r="L79" s="881"/>
      <c r="M79" s="742">
        <f t="shared" si="8"/>
        <v>2.5499999999999998E-2</v>
      </c>
      <c r="N79" s="742">
        <f t="shared" si="9"/>
        <v>2.4199999999999999E-2</v>
      </c>
      <c r="O79" s="742">
        <f t="shared" si="10"/>
        <v>2.29E-2</v>
      </c>
      <c r="P79" s="742">
        <f t="shared" si="11"/>
        <v>2.0899999999999998E-2</v>
      </c>
      <c r="Q79" s="742">
        <f t="shared" si="12"/>
        <v>1.9400000000000001E-2</v>
      </c>
      <c r="R79" s="742">
        <f t="shared" si="13"/>
        <v>1.78E-2</v>
      </c>
      <c r="S79" s="742">
        <f t="shared" si="14"/>
        <v>1.6199999999999999E-2</v>
      </c>
      <c r="T79" s="746">
        <f t="shared" si="15"/>
        <v>1.47E-2</v>
      </c>
    </row>
    <row r="80" spans="1:20">
      <c r="A80" s="60" t="s">
        <v>173</v>
      </c>
      <c r="B80" s="72" t="s">
        <v>47</v>
      </c>
      <c r="C80" s="292">
        <v>0.06</v>
      </c>
      <c r="D80" s="293">
        <v>0.53500000000000003</v>
      </c>
      <c r="E80" s="294">
        <v>0.65</v>
      </c>
      <c r="F80" s="294">
        <v>0.8</v>
      </c>
      <c r="G80" s="324">
        <v>2016</v>
      </c>
      <c r="H80" s="325" t="str">
        <f t="shared" si="7"/>
        <v>£m 12/13</v>
      </c>
      <c r="I80" s="325" t="s">
        <v>271</v>
      </c>
      <c r="J80" s="731" t="s">
        <v>763</v>
      </c>
      <c r="K80" s="880"/>
      <c r="L80" s="881"/>
      <c r="M80" s="742">
        <f t="shared" si="8"/>
        <v>2.5499999999999998E-2</v>
      </c>
      <c r="N80" s="742">
        <f t="shared" si="9"/>
        <v>2.4199999999999999E-2</v>
      </c>
      <c r="O80" s="742">
        <f t="shared" si="10"/>
        <v>2.29E-2</v>
      </c>
      <c r="P80" s="742">
        <f t="shared" si="11"/>
        <v>2.0899999999999998E-2</v>
      </c>
      <c r="Q80" s="742">
        <f t="shared" si="12"/>
        <v>1.9400000000000001E-2</v>
      </c>
      <c r="R80" s="742">
        <f t="shared" si="13"/>
        <v>1.78E-2</v>
      </c>
      <c r="S80" s="742">
        <f t="shared" si="14"/>
        <v>1.6199999999999999E-2</v>
      </c>
      <c r="T80" s="746">
        <f t="shared" si="15"/>
        <v>1.47E-2</v>
      </c>
    </row>
    <row r="81" spans="1:20">
      <c r="A81" s="60" t="s">
        <v>173</v>
      </c>
      <c r="B81" s="72" t="s">
        <v>48</v>
      </c>
      <c r="C81" s="292">
        <v>0.06</v>
      </c>
      <c r="D81" s="293">
        <v>0.56469999999999998</v>
      </c>
      <c r="E81" s="294">
        <v>0.65</v>
      </c>
      <c r="F81" s="294">
        <v>0.62</v>
      </c>
      <c r="G81" s="324">
        <v>2016</v>
      </c>
      <c r="H81" s="325" t="str">
        <f t="shared" si="7"/>
        <v>£m 12/13</v>
      </c>
      <c r="I81" s="325" t="s">
        <v>271</v>
      </c>
      <c r="J81" s="731" t="s">
        <v>763</v>
      </c>
      <c r="K81" s="880"/>
      <c r="L81" s="881"/>
      <c r="M81" s="742">
        <f t="shared" si="8"/>
        <v>2.5499999999999998E-2</v>
      </c>
      <c r="N81" s="742">
        <f t="shared" si="9"/>
        <v>2.4199999999999999E-2</v>
      </c>
      <c r="O81" s="742">
        <f t="shared" si="10"/>
        <v>2.29E-2</v>
      </c>
      <c r="P81" s="742">
        <f t="shared" si="11"/>
        <v>2.0899999999999998E-2</v>
      </c>
      <c r="Q81" s="742">
        <f t="shared" si="12"/>
        <v>1.9400000000000001E-2</v>
      </c>
      <c r="R81" s="742">
        <f t="shared" si="13"/>
        <v>1.78E-2</v>
      </c>
      <c r="S81" s="742">
        <f t="shared" si="14"/>
        <v>1.6199999999999999E-2</v>
      </c>
      <c r="T81" s="746">
        <f t="shared" si="15"/>
        <v>1.47E-2</v>
      </c>
    </row>
    <row r="82" spans="1:20">
      <c r="A82" s="60" t="s">
        <v>173</v>
      </c>
      <c r="B82" s="72" t="s">
        <v>49</v>
      </c>
      <c r="C82" s="292">
        <v>0.06</v>
      </c>
      <c r="D82" s="293">
        <v>0.56469999999999998</v>
      </c>
      <c r="E82" s="294">
        <v>0.65</v>
      </c>
      <c r="F82" s="294">
        <v>0.7</v>
      </c>
      <c r="G82" s="324">
        <v>2016</v>
      </c>
      <c r="H82" s="325" t="str">
        <f t="shared" si="7"/>
        <v>£m 12/13</v>
      </c>
      <c r="I82" s="325" t="s">
        <v>271</v>
      </c>
      <c r="J82" s="731" t="s">
        <v>763</v>
      </c>
      <c r="K82" s="880"/>
      <c r="L82" s="881"/>
      <c r="M82" s="742">
        <f t="shared" si="8"/>
        <v>2.5499999999999998E-2</v>
      </c>
      <c r="N82" s="742">
        <f t="shared" si="9"/>
        <v>2.4199999999999999E-2</v>
      </c>
      <c r="O82" s="742">
        <f t="shared" si="10"/>
        <v>2.29E-2</v>
      </c>
      <c r="P82" s="742">
        <f t="shared" si="11"/>
        <v>2.0899999999999998E-2</v>
      </c>
      <c r="Q82" s="742">
        <f t="shared" si="12"/>
        <v>1.9400000000000001E-2</v>
      </c>
      <c r="R82" s="742">
        <f t="shared" si="13"/>
        <v>1.78E-2</v>
      </c>
      <c r="S82" s="742">
        <f t="shared" si="14"/>
        <v>1.6199999999999999E-2</v>
      </c>
      <c r="T82" s="746">
        <f t="shared" si="15"/>
        <v>1.47E-2</v>
      </c>
    </row>
    <row r="83" spans="1:20">
      <c r="A83" s="60" t="s">
        <v>173</v>
      </c>
      <c r="B83" s="72" t="s">
        <v>247</v>
      </c>
      <c r="C83" s="292">
        <v>6.4000000000000001E-2</v>
      </c>
      <c r="D83" s="293">
        <v>0.7</v>
      </c>
      <c r="E83" s="294">
        <v>0.65</v>
      </c>
      <c r="F83" s="294">
        <v>0.8</v>
      </c>
      <c r="G83" s="324">
        <v>2016</v>
      </c>
      <c r="H83" s="325" t="str">
        <f t="shared" si="7"/>
        <v>£m 12/13</v>
      </c>
      <c r="I83" s="325" t="s">
        <v>272</v>
      </c>
      <c r="J83" s="731" t="s">
        <v>764</v>
      </c>
      <c r="K83" s="880"/>
      <c r="L83" s="881"/>
      <c r="M83" s="742">
        <f t="shared" ref="M83:T86" si="16">E$63</f>
        <v>2.5499999999999998E-2</v>
      </c>
      <c r="N83" s="742">
        <f t="shared" si="16"/>
        <v>2.3799999999999998E-2</v>
      </c>
      <c r="O83" s="742">
        <f t="shared" si="16"/>
        <v>2.2200000000000001E-2</v>
      </c>
      <c r="P83" s="742">
        <f t="shared" si="16"/>
        <v>1.9099999999999999E-2</v>
      </c>
      <c r="Q83" s="742">
        <f t="shared" si="16"/>
        <v>1.5800000000000002E-2</v>
      </c>
      <c r="R83" s="742">
        <f t="shared" si="16"/>
        <v>1.09E-2</v>
      </c>
      <c r="S83" s="742">
        <f t="shared" si="16"/>
        <v>7.6E-3</v>
      </c>
      <c r="T83" s="746">
        <f t="shared" si="16"/>
        <v>4.4000000000000003E-3</v>
      </c>
    </row>
    <row r="84" spans="1:20">
      <c r="A84" s="60" t="s">
        <v>173</v>
      </c>
      <c r="B84" s="72" t="s">
        <v>248</v>
      </c>
      <c r="C84" s="292">
        <v>6.4000000000000001E-2</v>
      </c>
      <c r="D84" s="293">
        <v>0.7</v>
      </c>
      <c r="E84" s="294">
        <v>0.65</v>
      </c>
      <c r="F84" s="294">
        <v>0.8</v>
      </c>
      <c r="G84" s="324">
        <v>2016</v>
      </c>
      <c r="H84" s="325" t="str">
        <f t="shared" si="7"/>
        <v>£m 12/13</v>
      </c>
      <c r="I84" s="325" t="s">
        <v>272</v>
      </c>
      <c r="J84" s="731" t="s">
        <v>764</v>
      </c>
      <c r="K84" s="880"/>
      <c r="L84" s="881"/>
      <c r="M84" s="742">
        <f t="shared" si="16"/>
        <v>2.5499999999999998E-2</v>
      </c>
      <c r="N84" s="742">
        <f t="shared" si="16"/>
        <v>2.3799999999999998E-2</v>
      </c>
      <c r="O84" s="742">
        <f t="shared" si="16"/>
        <v>2.2200000000000001E-2</v>
      </c>
      <c r="P84" s="742">
        <f t="shared" si="16"/>
        <v>1.9099999999999999E-2</v>
      </c>
      <c r="Q84" s="742">
        <f t="shared" si="16"/>
        <v>1.5800000000000002E-2</v>
      </c>
      <c r="R84" s="742">
        <f t="shared" si="16"/>
        <v>1.09E-2</v>
      </c>
      <c r="S84" s="742">
        <f t="shared" si="16"/>
        <v>7.6E-3</v>
      </c>
      <c r="T84" s="746">
        <f t="shared" si="16"/>
        <v>4.4000000000000003E-3</v>
      </c>
    </row>
    <row r="85" spans="1:20">
      <c r="A85" s="60" t="s">
        <v>173</v>
      </c>
      <c r="B85" s="72" t="s">
        <v>249</v>
      </c>
      <c r="C85" s="292">
        <v>6.4000000000000001E-2</v>
      </c>
      <c r="D85" s="293">
        <v>0.7</v>
      </c>
      <c r="E85" s="294">
        <v>0.65</v>
      </c>
      <c r="F85" s="294">
        <v>0.8</v>
      </c>
      <c r="G85" s="324">
        <v>2016</v>
      </c>
      <c r="H85" s="325" t="str">
        <f t="shared" si="7"/>
        <v>£m 12/13</v>
      </c>
      <c r="I85" s="325" t="s">
        <v>272</v>
      </c>
      <c r="J85" s="731" t="s">
        <v>764</v>
      </c>
      <c r="K85" s="880"/>
      <c r="L85" s="881"/>
      <c r="M85" s="742">
        <f t="shared" si="16"/>
        <v>2.5499999999999998E-2</v>
      </c>
      <c r="N85" s="742">
        <f t="shared" si="16"/>
        <v>2.3799999999999998E-2</v>
      </c>
      <c r="O85" s="742">
        <f t="shared" si="16"/>
        <v>2.2200000000000001E-2</v>
      </c>
      <c r="P85" s="742">
        <f t="shared" si="16"/>
        <v>1.9099999999999999E-2</v>
      </c>
      <c r="Q85" s="742">
        <f t="shared" si="16"/>
        <v>1.5800000000000002E-2</v>
      </c>
      <c r="R85" s="742">
        <f t="shared" si="16"/>
        <v>1.09E-2</v>
      </c>
      <c r="S85" s="742">
        <f t="shared" si="16"/>
        <v>7.6E-3</v>
      </c>
      <c r="T85" s="746">
        <f t="shared" si="16"/>
        <v>4.4000000000000003E-3</v>
      </c>
    </row>
    <row r="86" spans="1:20">
      <c r="A86" s="60" t="s">
        <v>173</v>
      </c>
      <c r="B86" s="72" t="s">
        <v>250</v>
      </c>
      <c r="C86" s="292">
        <v>6.4000000000000001E-2</v>
      </c>
      <c r="D86" s="293">
        <v>0.7</v>
      </c>
      <c r="E86" s="294">
        <v>0.65</v>
      </c>
      <c r="F86" s="294">
        <v>0.8</v>
      </c>
      <c r="G86" s="324">
        <v>2016</v>
      </c>
      <c r="H86" s="325" t="str">
        <f t="shared" si="7"/>
        <v>£m 12/13</v>
      </c>
      <c r="I86" s="325" t="s">
        <v>272</v>
      </c>
      <c r="J86" s="731" t="s">
        <v>764</v>
      </c>
      <c r="K86" s="880"/>
      <c r="L86" s="881"/>
      <c r="M86" s="742">
        <f t="shared" si="16"/>
        <v>2.5499999999999998E-2</v>
      </c>
      <c r="N86" s="742">
        <f t="shared" si="16"/>
        <v>2.3799999999999998E-2</v>
      </c>
      <c r="O86" s="742">
        <f t="shared" si="16"/>
        <v>2.2200000000000001E-2</v>
      </c>
      <c r="P86" s="742">
        <f t="shared" si="16"/>
        <v>1.9099999999999999E-2</v>
      </c>
      <c r="Q86" s="742">
        <f t="shared" si="16"/>
        <v>1.5800000000000002E-2</v>
      </c>
      <c r="R86" s="742">
        <f t="shared" si="16"/>
        <v>1.09E-2</v>
      </c>
      <c r="S86" s="742">
        <f t="shared" si="16"/>
        <v>7.6E-3</v>
      </c>
      <c r="T86" s="746">
        <f t="shared" si="16"/>
        <v>4.4000000000000003E-3</v>
      </c>
    </row>
    <row r="87" spans="1:20">
      <c r="A87" s="60" t="s">
        <v>174</v>
      </c>
      <c r="B87" s="72" t="s">
        <v>54</v>
      </c>
      <c r="C87" s="292">
        <v>6.7000000000000004E-2</v>
      </c>
      <c r="D87" s="293">
        <v>0.63039999999999996</v>
      </c>
      <c r="E87" s="294">
        <v>0.65</v>
      </c>
      <c r="F87" s="294">
        <v>0.26634501855794862</v>
      </c>
      <c r="G87" s="324">
        <v>2014</v>
      </c>
      <c r="H87" s="325" t="str">
        <f t="shared" si="7"/>
        <v>£m 09/10</v>
      </c>
      <c r="I87" s="325" t="s">
        <v>271</v>
      </c>
      <c r="J87" s="731" t="s">
        <v>764</v>
      </c>
      <c r="K87" s="744">
        <f t="shared" ref="K87:R94" si="17">C$67</f>
        <v>2.92E-2</v>
      </c>
      <c r="L87" s="742">
        <f t="shared" si="17"/>
        <v>2.7199999999999998E-2</v>
      </c>
      <c r="M87" s="742">
        <f t="shared" si="17"/>
        <v>2.5499999999999998E-2</v>
      </c>
      <c r="N87" s="742">
        <f t="shared" si="17"/>
        <v>2.3800000000000002E-2</v>
      </c>
      <c r="O87" s="742">
        <f t="shared" si="17"/>
        <v>2.2200000000000001E-2</v>
      </c>
      <c r="P87" s="742">
        <f t="shared" si="17"/>
        <v>1.9099999999999999E-2</v>
      </c>
      <c r="Q87" s="742">
        <f t="shared" si="17"/>
        <v>1.5800000000000002E-2</v>
      </c>
      <c r="R87" s="742">
        <f t="shared" si="17"/>
        <v>1.09E-2</v>
      </c>
      <c r="S87" s="881"/>
      <c r="T87" s="882"/>
    </row>
    <row r="88" spans="1:20">
      <c r="A88" s="60" t="s">
        <v>174</v>
      </c>
      <c r="B88" s="72" t="s">
        <v>55</v>
      </c>
      <c r="C88" s="292">
        <v>6.7000000000000004E-2</v>
      </c>
      <c r="D88" s="293">
        <v>0.63039999999999996</v>
      </c>
      <c r="E88" s="294">
        <v>0.65</v>
      </c>
      <c r="F88" s="294">
        <v>0.23469337831705597</v>
      </c>
      <c r="G88" s="324">
        <v>2014</v>
      </c>
      <c r="H88" s="325" t="str">
        <f t="shared" si="7"/>
        <v>£m 09/10</v>
      </c>
      <c r="I88" s="325" t="s">
        <v>271</v>
      </c>
      <c r="J88" s="731" t="s">
        <v>764</v>
      </c>
      <c r="K88" s="744">
        <f t="shared" si="17"/>
        <v>2.92E-2</v>
      </c>
      <c r="L88" s="742">
        <f t="shared" si="17"/>
        <v>2.7199999999999998E-2</v>
      </c>
      <c r="M88" s="742">
        <f t="shared" si="17"/>
        <v>2.5499999999999998E-2</v>
      </c>
      <c r="N88" s="742">
        <f t="shared" si="17"/>
        <v>2.3800000000000002E-2</v>
      </c>
      <c r="O88" s="742">
        <f t="shared" si="17"/>
        <v>2.2200000000000001E-2</v>
      </c>
      <c r="P88" s="742">
        <f t="shared" si="17"/>
        <v>1.9099999999999999E-2</v>
      </c>
      <c r="Q88" s="742">
        <f t="shared" si="17"/>
        <v>1.5800000000000002E-2</v>
      </c>
      <c r="R88" s="742">
        <f t="shared" si="17"/>
        <v>1.09E-2</v>
      </c>
      <c r="S88" s="881"/>
      <c r="T88" s="882"/>
    </row>
    <row r="89" spans="1:20">
      <c r="A89" s="60" t="s">
        <v>174</v>
      </c>
      <c r="B89" s="72" t="s">
        <v>56</v>
      </c>
      <c r="C89" s="292">
        <v>6.7000000000000004E-2</v>
      </c>
      <c r="D89" s="293">
        <v>0.63039999999999996</v>
      </c>
      <c r="E89" s="294">
        <v>0.65</v>
      </c>
      <c r="F89" s="294">
        <v>0.24946223864843597</v>
      </c>
      <c r="G89" s="324">
        <v>2014</v>
      </c>
      <c r="H89" s="325" t="str">
        <f t="shared" si="7"/>
        <v>£m 09/10</v>
      </c>
      <c r="I89" s="325" t="s">
        <v>271</v>
      </c>
      <c r="J89" s="731" t="s">
        <v>764</v>
      </c>
      <c r="K89" s="744">
        <f t="shared" si="17"/>
        <v>2.92E-2</v>
      </c>
      <c r="L89" s="742">
        <f t="shared" si="17"/>
        <v>2.7199999999999998E-2</v>
      </c>
      <c r="M89" s="742">
        <f t="shared" si="17"/>
        <v>2.5499999999999998E-2</v>
      </c>
      <c r="N89" s="742">
        <f t="shared" si="17"/>
        <v>2.3800000000000002E-2</v>
      </c>
      <c r="O89" s="742">
        <f t="shared" si="17"/>
        <v>2.2200000000000001E-2</v>
      </c>
      <c r="P89" s="742">
        <f t="shared" si="17"/>
        <v>1.9099999999999999E-2</v>
      </c>
      <c r="Q89" s="742">
        <f t="shared" si="17"/>
        <v>1.5800000000000002E-2</v>
      </c>
      <c r="R89" s="742">
        <f t="shared" si="17"/>
        <v>1.09E-2</v>
      </c>
      <c r="S89" s="881"/>
      <c r="T89" s="882"/>
    </row>
    <row r="90" spans="1:20">
      <c r="A90" s="60" t="s">
        <v>174</v>
      </c>
      <c r="B90" s="72" t="s">
        <v>57</v>
      </c>
      <c r="C90" s="292">
        <v>6.7000000000000004E-2</v>
      </c>
      <c r="D90" s="293">
        <v>0.63039999999999996</v>
      </c>
      <c r="E90" s="294">
        <v>0.65</v>
      </c>
      <c r="F90" s="294">
        <v>0.26095352485819256</v>
      </c>
      <c r="G90" s="324">
        <v>2014</v>
      </c>
      <c r="H90" s="325" t="str">
        <f t="shared" si="7"/>
        <v>£m 09/10</v>
      </c>
      <c r="I90" s="325" t="s">
        <v>271</v>
      </c>
      <c r="J90" s="731" t="s">
        <v>764</v>
      </c>
      <c r="K90" s="744">
        <f t="shared" si="17"/>
        <v>2.92E-2</v>
      </c>
      <c r="L90" s="742">
        <f t="shared" si="17"/>
        <v>2.7199999999999998E-2</v>
      </c>
      <c r="M90" s="742">
        <f t="shared" si="17"/>
        <v>2.5499999999999998E-2</v>
      </c>
      <c r="N90" s="742">
        <f t="shared" si="17"/>
        <v>2.3800000000000002E-2</v>
      </c>
      <c r="O90" s="742">
        <f t="shared" si="17"/>
        <v>2.2200000000000001E-2</v>
      </c>
      <c r="P90" s="742">
        <f t="shared" si="17"/>
        <v>1.9099999999999999E-2</v>
      </c>
      <c r="Q90" s="742">
        <f t="shared" si="17"/>
        <v>1.5800000000000002E-2</v>
      </c>
      <c r="R90" s="742">
        <f t="shared" si="17"/>
        <v>1.09E-2</v>
      </c>
      <c r="S90" s="881"/>
      <c r="T90" s="882"/>
    </row>
    <row r="91" spans="1:20">
      <c r="A91" s="60" t="s">
        <v>174</v>
      </c>
      <c r="B91" s="72" t="s">
        <v>51</v>
      </c>
      <c r="C91" s="292">
        <v>6.7000000000000004E-2</v>
      </c>
      <c r="D91" s="293">
        <v>0.63980000000000004</v>
      </c>
      <c r="E91" s="294">
        <v>0.65</v>
      </c>
      <c r="F91" s="294">
        <v>0.34984411379298247</v>
      </c>
      <c r="G91" s="324">
        <v>2014</v>
      </c>
      <c r="H91" s="325" t="str">
        <f t="shared" si="7"/>
        <v>£m 09/10</v>
      </c>
      <c r="I91" s="325" t="s">
        <v>271</v>
      </c>
      <c r="J91" s="731" t="s">
        <v>764</v>
      </c>
      <c r="K91" s="744">
        <f t="shared" si="17"/>
        <v>2.92E-2</v>
      </c>
      <c r="L91" s="742">
        <f t="shared" si="17"/>
        <v>2.7199999999999998E-2</v>
      </c>
      <c r="M91" s="742">
        <f t="shared" si="17"/>
        <v>2.5499999999999998E-2</v>
      </c>
      <c r="N91" s="742">
        <f t="shared" si="17"/>
        <v>2.3800000000000002E-2</v>
      </c>
      <c r="O91" s="742">
        <f t="shared" si="17"/>
        <v>2.2200000000000001E-2</v>
      </c>
      <c r="P91" s="742">
        <f t="shared" si="17"/>
        <v>1.9099999999999999E-2</v>
      </c>
      <c r="Q91" s="742">
        <f t="shared" si="17"/>
        <v>1.5800000000000002E-2</v>
      </c>
      <c r="R91" s="742">
        <f t="shared" si="17"/>
        <v>1.09E-2</v>
      </c>
      <c r="S91" s="881"/>
      <c r="T91" s="882"/>
    </row>
    <row r="92" spans="1:20">
      <c r="A92" s="60" t="s">
        <v>174</v>
      </c>
      <c r="B92" s="72" t="s">
        <v>53</v>
      </c>
      <c r="C92" s="292">
        <v>6.7000000000000004E-2</v>
      </c>
      <c r="D92" s="293">
        <v>0.63729999999999998</v>
      </c>
      <c r="E92" s="294">
        <v>0.65</v>
      </c>
      <c r="F92" s="294">
        <v>0.35129049661183626</v>
      </c>
      <c r="G92" s="324">
        <v>2014</v>
      </c>
      <c r="H92" s="325" t="str">
        <f t="shared" si="7"/>
        <v>£m 09/10</v>
      </c>
      <c r="I92" s="325" t="s">
        <v>271</v>
      </c>
      <c r="J92" s="731" t="s">
        <v>764</v>
      </c>
      <c r="K92" s="744">
        <f t="shared" si="17"/>
        <v>2.92E-2</v>
      </c>
      <c r="L92" s="742">
        <f t="shared" si="17"/>
        <v>2.7199999999999998E-2</v>
      </c>
      <c r="M92" s="742">
        <f t="shared" si="17"/>
        <v>2.5499999999999998E-2</v>
      </c>
      <c r="N92" s="742">
        <f t="shared" si="17"/>
        <v>2.3800000000000002E-2</v>
      </c>
      <c r="O92" s="742">
        <f t="shared" si="17"/>
        <v>2.2200000000000001E-2</v>
      </c>
      <c r="P92" s="742">
        <f t="shared" si="17"/>
        <v>1.9099999999999999E-2</v>
      </c>
      <c r="Q92" s="742">
        <f t="shared" si="17"/>
        <v>1.5800000000000002E-2</v>
      </c>
      <c r="R92" s="742">
        <f t="shared" si="17"/>
        <v>1.09E-2</v>
      </c>
      <c r="S92" s="881"/>
      <c r="T92" s="882"/>
    </row>
    <row r="93" spans="1:20">
      <c r="A93" s="60" t="s">
        <v>174</v>
      </c>
      <c r="B93" s="72" t="s">
        <v>52</v>
      </c>
      <c r="C93" s="292">
        <v>6.7000000000000004E-2</v>
      </c>
      <c r="D93" s="293">
        <v>0.63729999999999998</v>
      </c>
      <c r="E93" s="294">
        <v>0.65</v>
      </c>
      <c r="F93" s="294">
        <v>0.32230855902021693</v>
      </c>
      <c r="G93" s="324">
        <v>2014</v>
      </c>
      <c r="H93" s="325" t="str">
        <f t="shared" si="7"/>
        <v>£m 09/10</v>
      </c>
      <c r="I93" s="325" t="s">
        <v>271</v>
      </c>
      <c r="J93" s="731" t="s">
        <v>764</v>
      </c>
      <c r="K93" s="744">
        <f t="shared" si="17"/>
        <v>2.92E-2</v>
      </c>
      <c r="L93" s="742">
        <f t="shared" si="17"/>
        <v>2.7199999999999998E-2</v>
      </c>
      <c r="M93" s="742">
        <f t="shared" si="17"/>
        <v>2.5499999999999998E-2</v>
      </c>
      <c r="N93" s="742">
        <f t="shared" si="17"/>
        <v>2.3800000000000002E-2</v>
      </c>
      <c r="O93" s="742">
        <f t="shared" si="17"/>
        <v>2.2200000000000001E-2</v>
      </c>
      <c r="P93" s="742">
        <f t="shared" si="17"/>
        <v>1.9099999999999999E-2</v>
      </c>
      <c r="Q93" s="742">
        <f t="shared" si="17"/>
        <v>1.5800000000000002E-2</v>
      </c>
      <c r="R93" s="742">
        <f t="shared" si="17"/>
        <v>1.09E-2</v>
      </c>
      <c r="S93" s="881"/>
      <c r="T93" s="882"/>
    </row>
    <row r="94" spans="1:20">
      <c r="A94" s="60" t="s">
        <v>174</v>
      </c>
      <c r="B94" s="72" t="s">
        <v>50</v>
      </c>
      <c r="C94" s="292">
        <v>6.7000000000000004E-2</v>
      </c>
      <c r="D94" s="293">
        <v>0.63170000000000004</v>
      </c>
      <c r="E94" s="294">
        <v>0.65</v>
      </c>
      <c r="F94" s="294">
        <v>0.35781904469402892</v>
      </c>
      <c r="G94" s="324">
        <v>2014</v>
      </c>
      <c r="H94" s="325" t="str">
        <f t="shared" si="7"/>
        <v>£m 09/10</v>
      </c>
      <c r="I94" s="325" t="s">
        <v>271</v>
      </c>
      <c r="J94" s="731" t="s">
        <v>764</v>
      </c>
      <c r="K94" s="744">
        <f t="shared" si="17"/>
        <v>2.92E-2</v>
      </c>
      <c r="L94" s="742">
        <f t="shared" si="17"/>
        <v>2.7199999999999998E-2</v>
      </c>
      <c r="M94" s="742">
        <f t="shared" si="17"/>
        <v>2.5499999999999998E-2</v>
      </c>
      <c r="N94" s="742">
        <f t="shared" si="17"/>
        <v>2.3800000000000002E-2</v>
      </c>
      <c r="O94" s="742">
        <f t="shared" si="17"/>
        <v>2.2200000000000001E-2</v>
      </c>
      <c r="P94" s="742">
        <f t="shared" si="17"/>
        <v>1.9099999999999999E-2</v>
      </c>
      <c r="Q94" s="742">
        <f t="shared" si="17"/>
        <v>1.5800000000000002E-2</v>
      </c>
      <c r="R94" s="742">
        <f t="shared" si="17"/>
        <v>1.09E-2</v>
      </c>
      <c r="S94" s="881"/>
      <c r="T94" s="882"/>
    </row>
    <row r="95" spans="1:20">
      <c r="A95" s="60" t="s">
        <v>176</v>
      </c>
      <c r="B95" s="72" t="s">
        <v>114</v>
      </c>
      <c r="C95" s="292">
        <v>6.8000000000000005E-2</v>
      </c>
      <c r="D95" s="293">
        <v>0.44359999999999999</v>
      </c>
      <c r="E95" s="294">
        <v>0.625</v>
      </c>
      <c r="F95" s="294">
        <v>0.64400000000000002</v>
      </c>
      <c r="G95" s="324">
        <v>2014</v>
      </c>
      <c r="H95" s="325" t="str">
        <f t="shared" si="7"/>
        <v>£m 09/10</v>
      </c>
      <c r="I95" s="325" t="s">
        <v>271</v>
      </c>
      <c r="J95" s="731" t="s">
        <v>764</v>
      </c>
      <c r="K95" s="744">
        <f t="shared" ref="K95:R96" si="18">C$68</f>
        <v>2.92E-2</v>
      </c>
      <c r="L95" s="742">
        <f t="shared" si="18"/>
        <v>2.7199999999999998E-2</v>
      </c>
      <c r="M95" s="742">
        <f t="shared" si="18"/>
        <v>2.5499999999999998E-2</v>
      </c>
      <c r="N95" s="742">
        <f t="shared" si="18"/>
        <v>2.3800000000000002E-2</v>
      </c>
      <c r="O95" s="742">
        <f t="shared" si="18"/>
        <v>2.2200000000000001E-2</v>
      </c>
      <c r="P95" s="742">
        <f t="shared" si="18"/>
        <v>1.9099999999999999E-2</v>
      </c>
      <c r="Q95" s="742">
        <f t="shared" si="18"/>
        <v>1.5800000000000002E-2</v>
      </c>
      <c r="R95" s="742">
        <f t="shared" si="18"/>
        <v>1.09E-2</v>
      </c>
      <c r="S95" s="881"/>
      <c r="T95" s="882"/>
    </row>
    <row r="96" spans="1:20">
      <c r="A96" s="60" t="s">
        <v>176</v>
      </c>
      <c r="B96" s="72" t="s">
        <v>115</v>
      </c>
      <c r="C96" s="292">
        <v>6.8000000000000005E-2</v>
      </c>
      <c r="D96" s="293">
        <v>0.44359999999999999</v>
      </c>
      <c r="E96" s="294">
        <v>0.625</v>
      </c>
      <c r="F96" s="294">
        <v>0.374</v>
      </c>
      <c r="G96" s="324">
        <v>2014</v>
      </c>
      <c r="H96" s="325" t="str">
        <f t="shared" si="7"/>
        <v>£m 09/10</v>
      </c>
      <c r="I96" s="325" t="s">
        <v>271</v>
      </c>
      <c r="J96" s="731" t="s">
        <v>764</v>
      </c>
      <c r="K96" s="744">
        <f t="shared" si="18"/>
        <v>2.92E-2</v>
      </c>
      <c r="L96" s="742">
        <f t="shared" si="18"/>
        <v>2.7199999999999998E-2</v>
      </c>
      <c r="M96" s="742">
        <f t="shared" si="18"/>
        <v>2.5499999999999998E-2</v>
      </c>
      <c r="N96" s="742">
        <f t="shared" si="18"/>
        <v>2.3800000000000002E-2</v>
      </c>
      <c r="O96" s="742">
        <f t="shared" si="18"/>
        <v>2.2200000000000001E-2</v>
      </c>
      <c r="P96" s="742">
        <f t="shared" si="18"/>
        <v>1.9099999999999999E-2</v>
      </c>
      <c r="Q96" s="742">
        <f t="shared" si="18"/>
        <v>1.5800000000000002E-2</v>
      </c>
      <c r="R96" s="742">
        <f t="shared" si="18"/>
        <v>1.09E-2</v>
      </c>
      <c r="S96" s="881"/>
      <c r="T96" s="882"/>
    </row>
    <row r="97" spans="1:20">
      <c r="A97" s="60" t="s">
        <v>175</v>
      </c>
      <c r="B97" s="72" t="s">
        <v>112</v>
      </c>
      <c r="C97" s="292">
        <v>7.0000000000000007E-2</v>
      </c>
      <c r="D97" s="293">
        <v>0.46889999999999998</v>
      </c>
      <c r="E97" s="294">
        <v>0.6</v>
      </c>
      <c r="F97" s="294">
        <v>0.85</v>
      </c>
      <c r="G97" s="324">
        <v>2014</v>
      </c>
      <c r="H97" s="325" t="str">
        <f t="shared" si="7"/>
        <v>£m 09/10</v>
      </c>
      <c r="I97" s="325" t="s">
        <v>271</v>
      </c>
      <c r="J97" s="731" t="s">
        <v>764</v>
      </c>
      <c r="K97" s="744">
        <f t="shared" ref="K97:R99" si="19">C$66</f>
        <v>2.92E-2</v>
      </c>
      <c r="L97" s="742">
        <f t="shared" si="19"/>
        <v>2.7199999999999998E-2</v>
      </c>
      <c r="M97" s="742">
        <f t="shared" si="19"/>
        <v>2.5499999999999998E-2</v>
      </c>
      <c r="N97" s="742">
        <f t="shared" si="19"/>
        <v>2.3800000000000002E-2</v>
      </c>
      <c r="O97" s="742">
        <f t="shared" si="19"/>
        <v>2.2200000000000001E-2</v>
      </c>
      <c r="P97" s="742">
        <f t="shared" si="19"/>
        <v>1.9099999999999999E-2</v>
      </c>
      <c r="Q97" s="742">
        <f t="shared" si="19"/>
        <v>1.5800000000000002E-2</v>
      </c>
      <c r="R97" s="742">
        <f t="shared" si="19"/>
        <v>1.09E-2</v>
      </c>
      <c r="S97" s="881"/>
      <c r="T97" s="882"/>
    </row>
    <row r="98" spans="1:20">
      <c r="A98" s="60" t="s">
        <v>175</v>
      </c>
      <c r="B98" s="72" t="s">
        <v>862</v>
      </c>
      <c r="C98" s="292">
        <v>7.0000000000000007E-2</v>
      </c>
      <c r="D98" s="293">
        <v>0.46889999999999998</v>
      </c>
      <c r="E98" s="294">
        <v>0.6</v>
      </c>
      <c r="F98" s="294">
        <v>0.27900000000000003</v>
      </c>
      <c r="G98" s="310">
        <v>2014</v>
      </c>
      <c r="H98" s="311" t="str">
        <f>VLOOKUP($A98,$E$54:$F$57,2,FALSE)</f>
        <v>£m 09/10</v>
      </c>
      <c r="I98" s="308" t="s">
        <v>271</v>
      </c>
      <c r="J98" s="731" t="s">
        <v>764</v>
      </c>
      <c r="K98" s="744">
        <f t="shared" si="19"/>
        <v>2.92E-2</v>
      </c>
      <c r="L98" s="742">
        <f t="shared" si="19"/>
        <v>2.7199999999999998E-2</v>
      </c>
      <c r="M98" s="742">
        <f t="shared" si="19"/>
        <v>2.5499999999999998E-2</v>
      </c>
      <c r="N98" s="742">
        <f t="shared" si="19"/>
        <v>2.3800000000000002E-2</v>
      </c>
      <c r="O98" s="742">
        <f t="shared" si="19"/>
        <v>2.2200000000000001E-2</v>
      </c>
      <c r="P98" s="742">
        <f t="shared" si="19"/>
        <v>1.9099999999999999E-2</v>
      </c>
      <c r="Q98" s="742">
        <f t="shared" si="19"/>
        <v>1.5800000000000002E-2</v>
      </c>
      <c r="R98" s="742">
        <f t="shared" si="19"/>
        <v>1.09E-2</v>
      </c>
      <c r="S98" s="881"/>
      <c r="T98" s="882"/>
    </row>
    <row r="99" spans="1:20">
      <c r="A99" s="60" t="s">
        <v>175</v>
      </c>
      <c r="B99" s="72" t="s">
        <v>61</v>
      </c>
      <c r="C99" s="292">
        <v>7.0000000000000007E-2</v>
      </c>
      <c r="D99" s="293">
        <v>0.5</v>
      </c>
      <c r="E99" s="294">
        <v>0.55000000000000004</v>
      </c>
      <c r="F99" s="294">
        <v>0.9</v>
      </c>
      <c r="G99" s="310">
        <v>2014</v>
      </c>
      <c r="H99" s="311" t="str">
        <f>VLOOKUP($A99,$E$54:$F$57,2,FALSE)</f>
        <v>£m 09/10</v>
      </c>
      <c r="I99" s="308" t="s">
        <v>272</v>
      </c>
      <c r="J99" s="731" t="s">
        <v>764</v>
      </c>
      <c r="K99" s="744">
        <f t="shared" si="19"/>
        <v>2.92E-2</v>
      </c>
      <c r="L99" s="742">
        <f t="shared" si="19"/>
        <v>2.7199999999999998E-2</v>
      </c>
      <c r="M99" s="742">
        <f t="shared" si="19"/>
        <v>2.5499999999999998E-2</v>
      </c>
      <c r="N99" s="742">
        <f t="shared" si="19"/>
        <v>2.3800000000000002E-2</v>
      </c>
      <c r="O99" s="742">
        <f t="shared" si="19"/>
        <v>2.2200000000000001E-2</v>
      </c>
      <c r="P99" s="742">
        <f t="shared" si="19"/>
        <v>1.9099999999999999E-2</v>
      </c>
      <c r="Q99" s="742">
        <f t="shared" si="19"/>
        <v>1.5800000000000002E-2</v>
      </c>
      <c r="R99" s="742">
        <f t="shared" si="19"/>
        <v>1.09E-2</v>
      </c>
      <c r="S99" s="881"/>
      <c r="T99" s="882"/>
    </row>
    <row r="100" spans="1:20">
      <c r="A100" s="60" t="s">
        <v>175</v>
      </c>
      <c r="B100" s="73" t="s">
        <v>62</v>
      </c>
      <c r="C100" s="295">
        <v>7.0000000000000007E-2</v>
      </c>
      <c r="D100" s="296">
        <v>0.5</v>
      </c>
      <c r="E100" s="297">
        <v>0.55000000000000004</v>
      </c>
      <c r="F100" s="297">
        <v>0.9</v>
      </c>
      <c r="G100" s="312">
        <v>2014</v>
      </c>
      <c r="H100" s="313" t="str">
        <f>VLOOKUP($A100,$E$54:$F$57,2,FALSE)</f>
        <v>£m 09/10</v>
      </c>
      <c r="I100" s="309" t="s">
        <v>272</v>
      </c>
      <c r="J100" s="731" t="s">
        <v>764</v>
      </c>
      <c r="K100" s="745">
        <f t="shared" ref="K100:R100" si="20">C$65</f>
        <v>2.92E-2</v>
      </c>
      <c r="L100" s="743">
        <f t="shared" si="20"/>
        <v>2.5000000000000001E-2</v>
      </c>
      <c r="M100" s="743">
        <f t="shared" si="20"/>
        <v>2.1499999999999998E-2</v>
      </c>
      <c r="N100" s="743">
        <f t="shared" si="20"/>
        <v>1.7899999999999999E-2</v>
      </c>
      <c r="O100" s="743">
        <f t="shared" si="20"/>
        <v>1.5100000000000001E-2</v>
      </c>
      <c r="P100" s="743">
        <f t="shared" si="20"/>
        <v>1.1599999999999999E-2</v>
      </c>
      <c r="Q100" s="743">
        <f t="shared" si="20"/>
        <v>1.0200000000000001E-2</v>
      </c>
      <c r="R100" s="743">
        <f t="shared" si="20"/>
        <v>7.6E-3</v>
      </c>
      <c r="S100" s="883"/>
      <c r="T100" s="884"/>
    </row>
    <row r="101" spans="1:20">
      <c r="I101" s="67"/>
    </row>
    <row r="102" spans="1:20">
      <c r="I102" s="67"/>
    </row>
    <row r="103" spans="1:20">
      <c r="I103" s="67"/>
    </row>
    <row r="104" spans="1:20">
      <c r="B104" s="14" t="s">
        <v>251</v>
      </c>
      <c r="D104" s="283"/>
      <c r="E104" s="283"/>
      <c r="F104" s="283"/>
      <c r="G104" s="283"/>
      <c r="H104" s="283"/>
      <c r="I104" s="283"/>
      <c r="J104" s="283"/>
    </row>
    <row r="105" spans="1:20">
      <c r="B105" s="14"/>
      <c r="C105" s="118">
        <v>2014</v>
      </c>
      <c r="D105" s="119">
        <f>C105+1</f>
        <v>2015</v>
      </c>
      <c r="E105" s="119">
        <f t="shared" ref="E105:J105" si="21">D105+1</f>
        <v>2016</v>
      </c>
      <c r="F105" s="119">
        <f>E105+1</f>
        <v>2017</v>
      </c>
      <c r="G105" s="119">
        <f t="shared" si="21"/>
        <v>2018</v>
      </c>
      <c r="H105" s="119">
        <f t="shared" si="21"/>
        <v>2019</v>
      </c>
      <c r="I105" s="119">
        <f t="shared" si="21"/>
        <v>2020</v>
      </c>
      <c r="J105" s="119">
        <f t="shared" si="21"/>
        <v>2021</v>
      </c>
    </row>
    <row r="106" spans="1:20">
      <c r="B106" s="287" t="s">
        <v>54</v>
      </c>
      <c r="C106" s="284">
        <v>0.5</v>
      </c>
      <c r="D106" s="284">
        <v>0.5714285714285714</v>
      </c>
      <c r="E106" s="284">
        <v>0.64285714285714279</v>
      </c>
      <c r="F106" s="284">
        <v>0.71428571428571419</v>
      </c>
      <c r="G106" s="284">
        <v>0.78571428571428559</v>
      </c>
      <c r="H106" s="284">
        <v>0.85714285714285698</v>
      </c>
      <c r="I106" s="284">
        <v>0.92857142857142838</v>
      </c>
      <c r="J106" s="285">
        <v>1</v>
      </c>
    </row>
    <row r="107" spans="1:20">
      <c r="B107" s="288" t="s">
        <v>55</v>
      </c>
      <c r="C107" s="211">
        <v>0.5</v>
      </c>
      <c r="D107" s="211">
        <v>0.5714285714285714</v>
      </c>
      <c r="E107" s="211">
        <v>0.64285714285714279</v>
      </c>
      <c r="F107" s="211">
        <v>0.71428571428571419</v>
      </c>
      <c r="G107" s="211">
        <v>0.78571428571428559</v>
      </c>
      <c r="H107" s="211">
        <v>0.85714285714285698</v>
      </c>
      <c r="I107" s="211">
        <v>0.92857142857142838</v>
      </c>
      <c r="J107" s="212">
        <v>1</v>
      </c>
    </row>
    <row r="108" spans="1:20">
      <c r="B108" s="288" t="s">
        <v>56</v>
      </c>
      <c r="C108" s="211">
        <v>0.5</v>
      </c>
      <c r="D108" s="211">
        <v>0.5714285714285714</v>
      </c>
      <c r="E108" s="211">
        <v>0.64285714285714279</v>
      </c>
      <c r="F108" s="211">
        <v>0.71428571428571419</v>
      </c>
      <c r="G108" s="211">
        <v>0.78571428571428559</v>
      </c>
      <c r="H108" s="211">
        <v>0.85714285714285698</v>
      </c>
      <c r="I108" s="211">
        <v>0.92857142857142838</v>
      </c>
      <c r="J108" s="212">
        <v>1</v>
      </c>
    </row>
    <row r="109" spans="1:20">
      <c r="B109" s="288" t="s">
        <v>57</v>
      </c>
      <c r="C109" s="211">
        <v>0.5</v>
      </c>
      <c r="D109" s="211">
        <v>0.5714285714285714</v>
      </c>
      <c r="E109" s="211">
        <v>0.64285714285714279</v>
      </c>
      <c r="F109" s="211">
        <v>0.71428571428571419</v>
      </c>
      <c r="G109" s="211">
        <v>0.78571428571428559</v>
      </c>
      <c r="H109" s="211">
        <v>0.85714285714285698</v>
      </c>
      <c r="I109" s="211">
        <v>0.92857142857142838</v>
      </c>
      <c r="J109" s="212">
        <v>1</v>
      </c>
    </row>
    <row r="110" spans="1:20">
      <c r="B110" s="288" t="s">
        <v>51</v>
      </c>
      <c r="C110" s="211">
        <v>0.5</v>
      </c>
      <c r="D110" s="211">
        <v>0.5714285714285714</v>
      </c>
      <c r="E110" s="211">
        <v>0.64285714285714279</v>
      </c>
      <c r="F110" s="211">
        <v>0.71428571428571419</v>
      </c>
      <c r="G110" s="211">
        <v>0.78571428571428559</v>
      </c>
      <c r="H110" s="211">
        <v>0.85714285714285698</v>
      </c>
      <c r="I110" s="211">
        <v>0.92857142857142838</v>
      </c>
      <c r="J110" s="212">
        <v>1</v>
      </c>
    </row>
    <row r="111" spans="1:20">
      <c r="B111" s="288" t="s">
        <v>53</v>
      </c>
      <c r="C111" s="211">
        <v>0.5</v>
      </c>
      <c r="D111" s="211">
        <v>0.5714285714285714</v>
      </c>
      <c r="E111" s="211">
        <v>0.64285714285714279</v>
      </c>
      <c r="F111" s="211">
        <v>0.71428571428571419</v>
      </c>
      <c r="G111" s="211">
        <v>0.78571428571428559</v>
      </c>
      <c r="H111" s="211">
        <v>0.85714285714285698</v>
      </c>
      <c r="I111" s="211">
        <v>0.92857142857142838</v>
      </c>
      <c r="J111" s="212">
        <v>1</v>
      </c>
    </row>
    <row r="112" spans="1:20">
      <c r="B112" s="288" t="s">
        <v>52</v>
      </c>
      <c r="C112" s="211">
        <v>0.5</v>
      </c>
      <c r="D112" s="211">
        <v>0.5714285714285714</v>
      </c>
      <c r="E112" s="211">
        <v>0.64285714285714279</v>
      </c>
      <c r="F112" s="211">
        <v>0.71428571428571419</v>
      </c>
      <c r="G112" s="211">
        <v>0.78571428571428559</v>
      </c>
      <c r="H112" s="211">
        <v>0.85714285714285698</v>
      </c>
      <c r="I112" s="211">
        <v>0.92857142857142838</v>
      </c>
      <c r="J112" s="212">
        <v>1</v>
      </c>
    </row>
    <row r="113" spans="2:15">
      <c r="B113" s="724" t="s">
        <v>50</v>
      </c>
      <c r="C113" s="725">
        <v>0.5</v>
      </c>
      <c r="D113" s="725">
        <v>0.5714285714285714</v>
      </c>
      <c r="E113" s="725">
        <v>0.64285714285714279</v>
      </c>
      <c r="F113" s="725">
        <v>0.71428571428571419</v>
      </c>
      <c r="G113" s="725">
        <v>0.78571428571428559</v>
      </c>
      <c r="H113" s="725">
        <v>0.85714285714285698</v>
      </c>
      <c r="I113" s="725">
        <v>0.92857142857142838</v>
      </c>
      <c r="J113" s="726">
        <v>1</v>
      </c>
    </row>
    <row r="114" spans="2:15">
      <c r="B114" s="288" t="s">
        <v>114</v>
      </c>
      <c r="C114" s="211">
        <v>0.9</v>
      </c>
      <c r="D114" s="211">
        <v>0.9</v>
      </c>
      <c r="E114" s="211">
        <v>0.9</v>
      </c>
      <c r="F114" s="211">
        <v>0.9</v>
      </c>
      <c r="G114" s="211">
        <v>0.9</v>
      </c>
      <c r="H114" s="211">
        <v>0.9</v>
      </c>
      <c r="I114" s="211">
        <v>0.9</v>
      </c>
      <c r="J114" s="212">
        <v>0.9</v>
      </c>
    </row>
    <row r="115" spans="2:15">
      <c r="B115" s="289" t="s">
        <v>115</v>
      </c>
      <c r="C115" s="888"/>
      <c r="D115" s="888"/>
      <c r="E115" s="888"/>
      <c r="F115" s="888"/>
      <c r="G115" s="888"/>
      <c r="H115" s="888"/>
      <c r="I115" s="888"/>
      <c r="J115" s="888"/>
    </row>
    <row r="116" spans="2:15">
      <c r="B116" s="706"/>
      <c r="C116" s="785"/>
      <c r="D116" s="785"/>
      <c r="E116" s="785"/>
      <c r="F116" s="785"/>
      <c r="G116" s="785"/>
      <c r="H116" s="785"/>
      <c r="I116" s="785"/>
      <c r="J116" s="785"/>
      <c r="M116" s="31"/>
      <c r="N116" s="31"/>
      <c r="O116" s="31"/>
    </row>
    <row r="117" spans="2:15">
      <c r="B117" s="706"/>
      <c r="C117" s="785"/>
      <c r="D117" s="785"/>
      <c r="E117" s="785"/>
      <c r="F117" s="785"/>
      <c r="G117" s="785"/>
      <c r="H117" s="785"/>
      <c r="I117" s="785"/>
      <c r="J117" s="785"/>
      <c r="K117" s="416"/>
      <c r="L117" s="416"/>
      <c r="M117" s="31"/>
      <c r="N117" s="31"/>
      <c r="O117" s="31"/>
    </row>
    <row r="118" spans="2:15">
      <c r="B118" s="795" t="s">
        <v>215</v>
      </c>
      <c r="C118" s="118">
        <v>2014</v>
      </c>
      <c r="D118" s="119">
        <f t="shared" ref="D118:L118" si="22">C118+1</f>
        <v>2015</v>
      </c>
      <c r="E118" s="119">
        <f t="shared" si="22"/>
        <v>2016</v>
      </c>
      <c r="F118" s="119">
        <f t="shared" si="22"/>
        <v>2017</v>
      </c>
      <c r="G118" s="119">
        <f t="shared" si="22"/>
        <v>2018</v>
      </c>
      <c r="H118" s="119">
        <f t="shared" si="22"/>
        <v>2019</v>
      </c>
      <c r="I118" s="119">
        <f t="shared" si="22"/>
        <v>2020</v>
      </c>
      <c r="J118" s="119">
        <f t="shared" si="22"/>
        <v>2021</v>
      </c>
      <c r="K118" s="119">
        <f t="shared" si="22"/>
        <v>2022</v>
      </c>
      <c r="L118" s="187">
        <f t="shared" si="22"/>
        <v>2023</v>
      </c>
      <c r="M118" s="31"/>
      <c r="N118" s="31"/>
      <c r="O118" s="31"/>
    </row>
    <row r="119" spans="2:15">
      <c r="B119" s="786" t="s">
        <v>44</v>
      </c>
      <c r="C119" s="885"/>
      <c r="D119" s="886"/>
      <c r="E119" s="788">
        <v>1.5575632164737283</v>
      </c>
      <c r="F119" s="788">
        <v>1.4734141240658321</v>
      </c>
      <c r="G119" s="788">
        <v>1.4689588897025405</v>
      </c>
      <c r="H119" s="788">
        <v>1.4707200530126929</v>
      </c>
      <c r="I119" s="788">
        <v>1.4674716260161711</v>
      </c>
      <c r="J119" s="788">
        <v>1.4486206224386007</v>
      </c>
      <c r="K119" s="788">
        <v>1.4956798325868756</v>
      </c>
      <c r="L119" s="789">
        <v>1.4397148718051931</v>
      </c>
      <c r="M119" s="31"/>
      <c r="N119" s="31"/>
      <c r="O119" s="31"/>
    </row>
    <row r="120" spans="2:15">
      <c r="B120" s="786" t="s">
        <v>45</v>
      </c>
      <c r="C120" s="887"/>
      <c r="D120" s="888"/>
      <c r="E120" s="790">
        <v>-0.65871781800535345</v>
      </c>
      <c r="F120" s="790">
        <v>-0.63543772576063684</v>
      </c>
      <c r="G120" s="790">
        <v>-0.58907862874233818</v>
      </c>
      <c r="H120" s="790">
        <v>-0.58178188190178026</v>
      </c>
      <c r="I120" s="790">
        <v>-0.56823918867341305</v>
      </c>
      <c r="J120" s="790">
        <v>-0.51933170333654122</v>
      </c>
      <c r="K120" s="790">
        <v>-0.47962665852661612</v>
      </c>
      <c r="L120" s="791">
        <v>-0.4656874701170608</v>
      </c>
      <c r="M120" s="31"/>
      <c r="N120" s="31"/>
      <c r="O120" s="31"/>
    </row>
    <row r="121" spans="2:15">
      <c r="B121" s="786" t="s">
        <v>74</v>
      </c>
      <c r="C121" s="887"/>
      <c r="D121" s="888"/>
      <c r="E121" s="790">
        <v>-0.86626036283610952</v>
      </c>
      <c r="F121" s="790">
        <v>-0.81019773780890636</v>
      </c>
      <c r="G121" s="790">
        <v>-0.78919084241395188</v>
      </c>
      <c r="H121" s="790">
        <v>-0.79061873066036981</v>
      </c>
      <c r="I121" s="790">
        <v>-0.74432653414361061</v>
      </c>
      <c r="J121" s="790">
        <v>-0.70697274816976396</v>
      </c>
      <c r="K121" s="790">
        <v>-0.65350946162011747</v>
      </c>
      <c r="L121" s="791">
        <v>-0.66429758885743451</v>
      </c>
      <c r="M121" s="31"/>
      <c r="N121" s="31"/>
      <c r="O121" s="31"/>
    </row>
    <row r="122" spans="2:15">
      <c r="B122" s="786" t="s">
        <v>60</v>
      </c>
      <c r="C122" s="887"/>
      <c r="D122" s="888"/>
      <c r="E122" s="790">
        <v>-3.2612134183503572</v>
      </c>
      <c r="F122" s="790">
        <v>-3.3462554451402173</v>
      </c>
      <c r="G122" s="790">
        <v>-3.1732919768141143</v>
      </c>
      <c r="H122" s="790">
        <v>-3.1232404745251841</v>
      </c>
      <c r="I122" s="790">
        <v>-3.0767551306224106</v>
      </c>
      <c r="J122" s="790">
        <v>-2.9342177182087767</v>
      </c>
      <c r="K122" s="790">
        <v>-2.8825938479182072</v>
      </c>
      <c r="L122" s="791">
        <v>-2.7237011003750218</v>
      </c>
      <c r="M122" s="31"/>
      <c r="N122" s="31"/>
      <c r="O122" s="31"/>
    </row>
    <row r="123" spans="2:15">
      <c r="B123" s="786" t="s">
        <v>58</v>
      </c>
      <c r="C123" s="887"/>
      <c r="D123" s="888"/>
      <c r="E123" s="790">
        <v>-2.4260972367898193</v>
      </c>
      <c r="F123" s="790">
        <v>-2.3690383662844163</v>
      </c>
      <c r="G123" s="790">
        <v>-2.2433276600060932</v>
      </c>
      <c r="H123" s="790">
        <v>-2.1466020621213828</v>
      </c>
      <c r="I123" s="790">
        <v>-2.174009678716605</v>
      </c>
      <c r="J123" s="790">
        <v>-2.0538927838998693</v>
      </c>
      <c r="K123" s="790">
        <v>-1.9044581231060691</v>
      </c>
      <c r="L123" s="791">
        <v>-1.8008611131009082</v>
      </c>
      <c r="M123" s="31"/>
      <c r="N123" s="31"/>
      <c r="O123" s="31"/>
    </row>
    <row r="124" spans="2:15">
      <c r="B124" s="786" t="s">
        <v>59</v>
      </c>
      <c r="C124" s="887"/>
      <c r="D124" s="888"/>
      <c r="E124" s="790">
        <v>-2.1861012409352765</v>
      </c>
      <c r="F124" s="790">
        <v>-2.3820447425774849</v>
      </c>
      <c r="G124" s="790">
        <v>-2.2418672366929897</v>
      </c>
      <c r="H124" s="790">
        <v>-2.1147812646907029</v>
      </c>
      <c r="I124" s="790">
        <v>-2.0146177086326591</v>
      </c>
      <c r="J124" s="790">
        <v>-1.9421313262105093</v>
      </c>
      <c r="K124" s="790">
        <v>-1.9248856430948595</v>
      </c>
      <c r="L124" s="791">
        <v>-1.8464451304225615</v>
      </c>
      <c r="M124" s="31"/>
      <c r="N124" s="31"/>
      <c r="O124" s="31"/>
    </row>
    <row r="125" spans="2:15">
      <c r="B125" s="786" t="s">
        <v>46</v>
      </c>
      <c r="C125" s="887"/>
      <c r="D125" s="888"/>
      <c r="E125" s="790">
        <v>-1.8633532543800757</v>
      </c>
      <c r="F125" s="790">
        <v>-1.8182980405067262</v>
      </c>
      <c r="G125" s="790">
        <v>-1.83946756302578</v>
      </c>
      <c r="H125" s="790">
        <v>-1.7415973428180247</v>
      </c>
      <c r="I125" s="790">
        <v>-1.6798002111470465</v>
      </c>
      <c r="J125" s="790">
        <v>-1.5974456358596774</v>
      </c>
      <c r="K125" s="790">
        <v>-1.5016396120831343</v>
      </c>
      <c r="L125" s="791">
        <v>-1.4453638876860204</v>
      </c>
      <c r="M125" s="31"/>
      <c r="N125" s="31"/>
      <c r="O125" s="31"/>
    </row>
    <row r="126" spans="2:15">
      <c r="B126" s="786" t="s">
        <v>47</v>
      </c>
      <c r="C126" s="887"/>
      <c r="D126" s="888"/>
      <c r="E126" s="790">
        <v>-2.1317145269512103</v>
      </c>
      <c r="F126" s="790">
        <v>-2.193973633026753</v>
      </c>
      <c r="G126" s="790">
        <v>-1.9869010217130036</v>
      </c>
      <c r="H126" s="790">
        <v>-1.8037552784318813</v>
      </c>
      <c r="I126" s="790">
        <v>-1.7767942495618843</v>
      </c>
      <c r="J126" s="790">
        <v>-1.7901472583807538</v>
      </c>
      <c r="K126" s="790">
        <v>-1.6444113686346382</v>
      </c>
      <c r="L126" s="791">
        <v>-1.467384504290556</v>
      </c>
      <c r="M126" s="31"/>
      <c r="N126" s="31"/>
      <c r="O126" s="31"/>
    </row>
    <row r="127" spans="2:15">
      <c r="B127" s="786" t="s">
        <v>48</v>
      </c>
      <c r="C127" s="887"/>
      <c r="D127" s="888"/>
      <c r="E127" s="790">
        <v>0.16599721814464838</v>
      </c>
      <c r="F127" s="790">
        <v>0.16631900606776751</v>
      </c>
      <c r="G127" s="790">
        <v>0.16554337895881124</v>
      </c>
      <c r="H127" s="790">
        <v>0.16569741136821181</v>
      </c>
      <c r="I127" s="790">
        <v>0.16622630759870036</v>
      </c>
      <c r="J127" s="790">
        <v>0.16380302414374548</v>
      </c>
      <c r="K127" s="790">
        <v>0.16593344617950709</v>
      </c>
      <c r="L127" s="791">
        <v>0.16036688822048883</v>
      </c>
      <c r="M127" s="31"/>
      <c r="N127" s="31"/>
      <c r="O127" s="31"/>
    </row>
    <row r="128" spans="2:15">
      <c r="B128" s="786" t="s">
        <v>49</v>
      </c>
      <c r="C128" s="887"/>
      <c r="D128" s="888"/>
      <c r="E128" s="790">
        <v>0.3648271976377423</v>
      </c>
      <c r="F128" s="790">
        <v>0.37109083837102003</v>
      </c>
      <c r="G128" s="790">
        <v>0.36071859106606846</v>
      </c>
      <c r="H128" s="790">
        <v>0.35927814835295946</v>
      </c>
      <c r="I128" s="790">
        <v>0.3227419487574148</v>
      </c>
      <c r="J128" s="790">
        <v>0.32139075529498529</v>
      </c>
      <c r="K128" s="790">
        <v>0.32876178406363676</v>
      </c>
      <c r="L128" s="791">
        <v>0.31920430794598709</v>
      </c>
      <c r="M128" s="31"/>
      <c r="N128" s="31"/>
      <c r="O128" s="31"/>
    </row>
    <row r="129" spans="2:15">
      <c r="B129" s="786" t="s">
        <v>247</v>
      </c>
      <c r="C129" s="887"/>
      <c r="D129" s="888"/>
      <c r="E129" s="790">
        <v>7.1281196754416492</v>
      </c>
      <c r="F129" s="790">
        <v>6.9674138399666772</v>
      </c>
      <c r="G129" s="790">
        <v>6.2034025893135132</v>
      </c>
      <c r="H129" s="790">
        <v>6.3085978915797085</v>
      </c>
      <c r="I129" s="790">
        <v>6.2376648400128394</v>
      </c>
      <c r="J129" s="790">
        <v>6.4865819943041139</v>
      </c>
      <c r="K129" s="790">
        <v>6.8152516624832584</v>
      </c>
      <c r="L129" s="791">
        <v>6.6271056201039169</v>
      </c>
      <c r="M129" s="31"/>
      <c r="N129" s="31"/>
      <c r="O129" s="31"/>
    </row>
    <row r="130" spans="2:15">
      <c r="B130" s="786" t="s">
        <v>248</v>
      </c>
      <c r="C130" s="887"/>
      <c r="D130" s="888"/>
      <c r="E130" s="790">
        <v>6.5079014730517413</v>
      </c>
      <c r="F130" s="790">
        <v>6.5166167406950333</v>
      </c>
      <c r="G130" s="790">
        <v>6.3292456496722922</v>
      </c>
      <c r="H130" s="790">
        <v>6.4407397408462082</v>
      </c>
      <c r="I130" s="790">
        <v>6.6367331985058957</v>
      </c>
      <c r="J130" s="790">
        <v>6.7568163761394304</v>
      </c>
      <c r="K130" s="790">
        <v>6.6961234445143969</v>
      </c>
      <c r="L130" s="791">
        <v>6.7647427548792596</v>
      </c>
      <c r="M130" s="31"/>
      <c r="N130" s="31"/>
      <c r="O130" s="31"/>
    </row>
    <row r="131" spans="2:15">
      <c r="B131" s="786" t="s">
        <v>249</v>
      </c>
      <c r="C131" s="887"/>
      <c r="D131" s="888"/>
      <c r="E131" s="790">
        <v>3.6763138465229663</v>
      </c>
      <c r="F131" s="790">
        <v>3.6748350873956013</v>
      </c>
      <c r="G131" s="790">
        <v>3.4998529635433906</v>
      </c>
      <c r="H131" s="790">
        <v>3.724685546648324</v>
      </c>
      <c r="I131" s="790">
        <v>3.4121739487309477</v>
      </c>
      <c r="J131" s="790">
        <v>3.4202241027689042</v>
      </c>
      <c r="K131" s="790">
        <v>3.3053549439575329</v>
      </c>
      <c r="L131" s="791">
        <v>3.3633285641010966</v>
      </c>
      <c r="M131" s="31"/>
      <c r="N131" s="31"/>
      <c r="O131" s="31"/>
    </row>
    <row r="132" spans="2:15">
      <c r="B132" s="786" t="s">
        <v>250</v>
      </c>
      <c r="C132" s="887"/>
      <c r="D132" s="888"/>
      <c r="E132" s="790">
        <v>5.3762701961708466</v>
      </c>
      <c r="F132" s="790">
        <v>5.3775969760840585</v>
      </c>
      <c r="G132" s="790">
        <v>5.2618102801807671</v>
      </c>
      <c r="H132" s="790">
        <v>5.360849180672294</v>
      </c>
      <c r="I132" s="790">
        <v>5.2665238228731912</v>
      </c>
      <c r="J132" s="790">
        <v>5.3271179030285305</v>
      </c>
      <c r="K132" s="790">
        <v>5.3223294006601192</v>
      </c>
      <c r="L132" s="791">
        <v>5.5699880746272257</v>
      </c>
      <c r="M132" s="31"/>
      <c r="N132" s="31"/>
      <c r="O132" s="31"/>
    </row>
    <row r="133" spans="2:15">
      <c r="B133" s="786" t="s">
        <v>54</v>
      </c>
      <c r="C133" s="792">
        <v>1.4371556068940596</v>
      </c>
      <c r="D133" s="790">
        <v>1.3718015630879741</v>
      </c>
      <c r="E133" s="790">
        <v>1.3507660107019517</v>
      </c>
      <c r="F133" s="790">
        <v>1.356812198977974</v>
      </c>
      <c r="G133" s="790">
        <v>1.3598136386487443</v>
      </c>
      <c r="H133" s="790">
        <v>1.3501475065962032</v>
      </c>
      <c r="I133" s="790">
        <v>1.3298433305384654</v>
      </c>
      <c r="J133" s="790">
        <v>1.3174540960763355</v>
      </c>
      <c r="K133" s="888"/>
      <c r="L133" s="889"/>
      <c r="M133" s="31"/>
      <c r="N133" s="31"/>
      <c r="O133" s="31"/>
    </row>
    <row r="134" spans="2:15">
      <c r="B134" s="786" t="s">
        <v>55</v>
      </c>
      <c r="C134" s="792">
        <v>1.2224510767557433</v>
      </c>
      <c r="D134" s="790">
        <v>1.2198157429394254</v>
      </c>
      <c r="E134" s="790">
        <v>1.2942164825881293</v>
      </c>
      <c r="F134" s="790">
        <v>1.2596396269108345</v>
      </c>
      <c r="G134" s="790">
        <v>1.2840112184368913</v>
      </c>
      <c r="H134" s="790">
        <v>1.2678511857965422</v>
      </c>
      <c r="I134" s="790">
        <v>1.2592019055105816</v>
      </c>
      <c r="J134" s="790">
        <v>1.257376658609527</v>
      </c>
      <c r="K134" s="888"/>
      <c r="L134" s="889"/>
      <c r="M134" s="31"/>
      <c r="N134" s="31"/>
      <c r="O134" s="31"/>
    </row>
    <row r="135" spans="2:15">
      <c r="B135" s="786" t="s">
        <v>56</v>
      </c>
      <c r="C135" s="792">
        <v>0.82325002294811445</v>
      </c>
      <c r="D135" s="790">
        <v>0.82663571281128501</v>
      </c>
      <c r="E135" s="790">
        <v>0.79640504595610451</v>
      </c>
      <c r="F135" s="790">
        <v>0.78757021450124798</v>
      </c>
      <c r="G135" s="790">
        <v>0.81133252861207505</v>
      </c>
      <c r="H135" s="790">
        <v>0.81064228783969072</v>
      </c>
      <c r="I135" s="790">
        <v>0.80900368952296353</v>
      </c>
      <c r="J135" s="790">
        <v>0.78043276967968189</v>
      </c>
      <c r="K135" s="888"/>
      <c r="L135" s="889"/>
      <c r="M135" s="31"/>
      <c r="N135" s="31"/>
      <c r="O135" s="31"/>
    </row>
    <row r="136" spans="2:15">
      <c r="B136" s="786" t="s">
        <v>57</v>
      </c>
      <c r="C136" s="792">
        <v>1.0893959849781105</v>
      </c>
      <c r="D136" s="790">
        <v>1.027913194554035</v>
      </c>
      <c r="E136" s="790">
        <v>1.0066987144123654</v>
      </c>
      <c r="F136" s="790">
        <v>1.0192350900597893</v>
      </c>
      <c r="G136" s="790">
        <v>1.0341480780318344</v>
      </c>
      <c r="H136" s="790">
        <v>1.0204240792759967</v>
      </c>
      <c r="I136" s="790">
        <v>1.0137739549704501</v>
      </c>
      <c r="J136" s="790">
        <v>0.9898055017218621</v>
      </c>
      <c r="K136" s="888"/>
      <c r="L136" s="889"/>
      <c r="M136" s="31"/>
      <c r="N136" s="31"/>
      <c r="O136" s="31"/>
    </row>
    <row r="137" spans="2:15">
      <c r="B137" s="786" t="s">
        <v>51</v>
      </c>
      <c r="C137" s="792">
        <v>3.0675250143183739</v>
      </c>
      <c r="D137" s="790">
        <v>3.1629219417602221</v>
      </c>
      <c r="E137" s="790">
        <v>3.2156604222069194</v>
      </c>
      <c r="F137" s="790">
        <v>3.1773534622131239</v>
      </c>
      <c r="G137" s="790">
        <v>2.9925267771957293</v>
      </c>
      <c r="H137" s="790">
        <v>2.9953978987575276</v>
      </c>
      <c r="I137" s="790">
        <v>3.008780645638939</v>
      </c>
      <c r="J137" s="790">
        <v>3.0035530345258876</v>
      </c>
      <c r="K137" s="888"/>
      <c r="L137" s="889"/>
      <c r="M137" s="31"/>
      <c r="N137" s="31"/>
      <c r="O137" s="31"/>
    </row>
    <row r="138" spans="2:15">
      <c r="B138" s="786" t="s">
        <v>53</v>
      </c>
      <c r="C138" s="792">
        <v>2.1240897362733717</v>
      </c>
      <c r="D138" s="790">
        <v>2.0350723340362249</v>
      </c>
      <c r="E138" s="790">
        <v>1.9686998072928457</v>
      </c>
      <c r="F138" s="790">
        <v>2.0858456765056492</v>
      </c>
      <c r="G138" s="790">
        <v>2.1150393198028121</v>
      </c>
      <c r="H138" s="790">
        <v>2.0960407823683633</v>
      </c>
      <c r="I138" s="790">
        <v>1.9709648894580449</v>
      </c>
      <c r="J138" s="790">
        <v>1.9558237270696361</v>
      </c>
      <c r="K138" s="888"/>
      <c r="L138" s="889"/>
      <c r="M138" s="31"/>
      <c r="N138" s="31"/>
      <c r="O138" s="31"/>
    </row>
    <row r="139" spans="2:15">
      <c r="B139" s="786" t="s">
        <v>52</v>
      </c>
      <c r="C139" s="792">
        <v>4.3724011747736116</v>
      </c>
      <c r="D139" s="790">
        <v>4.1057641662653896</v>
      </c>
      <c r="E139" s="790">
        <v>4.0545669929819539</v>
      </c>
      <c r="F139" s="790">
        <v>4.1740927460581894</v>
      </c>
      <c r="G139" s="790">
        <v>4.2397101975440528</v>
      </c>
      <c r="H139" s="790">
        <v>4.2461477210751069</v>
      </c>
      <c r="I139" s="790">
        <v>4.1078523076276792</v>
      </c>
      <c r="J139" s="790">
        <v>4.0575944965475035</v>
      </c>
      <c r="K139" s="888"/>
      <c r="L139" s="889"/>
      <c r="M139" s="31"/>
      <c r="N139" s="31"/>
      <c r="O139" s="31"/>
    </row>
    <row r="140" spans="2:15">
      <c r="B140" s="786" t="s">
        <v>50</v>
      </c>
      <c r="C140" s="792">
        <v>1.3982776671905828</v>
      </c>
      <c r="D140" s="790">
        <v>1.3864649866746799</v>
      </c>
      <c r="E140" s="790">
        <v>1.3673040530931269</v>
      </c>
      <c r="F140" s="790">
        <v>1.3493453776780693</v>
      </c>
      <c r="G140" s="790">
        <v>1.3347777856873293</v>
      </c>
      <c r="H140" s="790">
        <v>1.3354887108693174</v>
      </c>
      <c r="I140" s="790">
        <v>1.3597799661606067</v>
      </c>
      <c r="J140" s="790">
        <v>1.3515240072037848</v>
      </c>
      <c r="K140" s="888"/>
      <c r="L140" s="889"/>
      <c r="M140" s="31"/>
      <c r="N140" s="31"/>
      <c r="O140" s="31"/>
    </row>
    <row r="141" spans="2:15">
      <c r="B141" s="786" t="s">
        <v>114</v>
      </c>
      <c r="C141" s="792">
        <v>-1.1295718210052885</v>
      </c>
      <c r="D141" s="790">
        <v>-1.1444007312827333</v>
      </c>
      <c r="E141" s="790">
        <v>-1.1763817360750841</v>
      </c>
      <c r="F141" s="790">
        <v>-1.5927557463957547</v>
      </c>
      <c r="G141" s="790">
        <v>-1.8565667598967899</v>
      </c>
      <c r="H141" s="790">
        <v>-1.2720416735170972</v>
      </c>
      <c r="I141" s="790">
        <v>-1.1039739947823479</v>
      </c>
      <c r="J141" s="790">
        <v>-1.018311326547777</v>
      </c>
      <c r="K141" s="888"/>
      <c r="L141" s="889"/>
      <c r="M141" s="31"/>
      <c r="N141" s="31"/>
      <c r="O141" s="31"/>
    </row>
    <row r="142" spans="2:15">
      <c r="B142" s="786" t="s">
        <v>115</v>
      </c>
      <c r="C142" s="792">
        <v>-0.43181154987245485</v>
      </c>
      <c r="D142" s="790">
        <v>-0.39947195996305995</v>
      </c>
      <c r="E142" s="790">
        <v>-0.34734317043598018</v>
      </c>
      <c r="F142" s="790">
        <v>-0.3193206524905472</v>
      </c>
      <c r="G142" s="790">
        <v>-0.31265626882301373</v>
      </c>
      <c r="H142" s="790">
        <v>-0.30799379948941219</v>
      </c>
      <c r="I142" s="790">
        <v>-0.32570922921081308</v>
      </c>
      <c r="J142" s="790">
        <v>-0.31552026220892354</v>
      </c>
      <c r="K142" s="888"/>
      <c r="L142" s="889"/>
      <c r="M142" s="31"/>
      <c r="N142" s="31"/>
      <c r="O142" s="31"/>
    </row>
    <row r="143" spans="2:15">
      <c r="B143" s="786" t="s">
        <v>112</v>
      </c>
      <c r="C143" s="792">
        <v>15.168246288518162</v>
      </c>
      <c r="D143" s="790">
        <v>16.275110005972994</v>
      </c>
      <c r="E143" s="790">
        <v>15.614702904478012</v>
      </c>
      <c r="F143" s="790">
        <v>14.911674359737152</v>
      </c>
      <c r="G143" s="790">
        <v>13.033415757853545</v>
      </c>
      <c r="H143" s="790">
        <v>12.556067765830047</v>
      </c>
      <c r="I143" s="790">
        <v>11.285100906339711</v>
      </c>
      <c r="J143" s="790">
        <v>9.8268179419485548</v>
      </c>
      <c r="K143" s="888"/>
      <c r="L143" s="889"/>
      <c r="M143" s="31"/>
      <c r="N143" s="31"/>
      <c r="O143" s="31"/>
    </row>
    <row r="144" spans="2:15">
      <c r="B144" s="786" t="s">
        <v>113</v>
      </c>
      <c r="C144" s="792">
        <v>0.93219394583370063</v>
      </c>
      <c r="D144" s="790">
        <v>0.89969793099769957</v>
      </c>
      <c r="E144" s="790">
        <v>0.87783267686821997</v>
      </c>
      <c r="F144" s="790">
        <v>0.87232109317784756</v>
      </c>
      <c r="G144" s="790">
        <v>0.89875958568159287</v>
      </c>
      <c r="H144" s="790">
        <v>0.82801710222961222</v>
      </c>
      <c r="I144" s="790">
        <v>0.88417658562860901</v>
      </c>
      <c r="J144" s="790">
        <v>0.89982415652833247</v>
      </c>
      <c r="K144" s="888"/>
      <c r="L144" s="889"/>
      <c r="M144" s="31"/>
      <c r="N144" s="31"/>
      <c r="O144" s="31"/>
    </row>
    <row r="145" spans="1:15">
      <c r="B145" s="786" t="s">
        <v>61</v>
      </c>
      <c r="C145" s="792">
        <v>10.952751093909903</v>
      </c>
      <c r="D145" s="790">
        <v>1.3412683602121493</v>
      </c>
      <c r="E145" s="790">
        <v>22.190179414419269</v>
      </c>
      <c r="F145" s="790">
        <v>7.0488483253947072</v>
      </c>
      <c r="G145" s="790">
        <v>6.9020695692988534</v>
      </c>
      <c r="H145" s="790">
        <v>6.9425238085580094</v>
      </c>
      <c r="I145" s="790">
        <v>7.0785069781779111</v>
      </c>
      <c r="J145" s="790">
        <v>5.2688524500291916</v>
      </c>
      <c r="K145" s="888"/>
      <c r="L145" s="889"/>
      <c r="M145" s="31"/>
      <c r="N145" s="31"/>
      <c r="O145" s="31"/>
    </row>
    <row r="146" spans="1:15">
      <c r="B146" s="787" t="s">
        <v>62</v>
      </c>
      <c r="C146" s="793">
        <v>4.7850556060781999</v>
      </c>
      <c r="D146" s="794">
        <v>4.9736597194598335</v>
      </c>
      <c r="E146" s="794">
        <v>5.6988662496343032</v>
      </c>
      <c r="F146" s="794">
        <v>3.7921077312788807</v>
      </c>
      <c r="G146" s="794">
        <v>2.8512563802087829</v>
      </c>
      <c r="H146" s="794">
        <v>2.8799765245720623</v>
      </c>
      <c r="I146" s="794">
        <v>2.9074703511454074</v>
      </c>
      <c r="J146" s="794">
        <v>2.8191074376225309</v>
      </c>
      <c r="K146" s="890"/>
      <c r="L146" s="891"/>
      <c r="M146" s="31"/>
      <c r="N146" s="31"/>
      <c r="O146" s="31"/>
    </row>
    <row r="147" spans="1:15">
      <c r="B147" s="31"/>
      <c r="C147" s="31"/>
      <c r="D147" s="31"/>
      <c r="E147" s="31"/>
      <c r="F147" s="31"/>
      <c r="G147" s="31"/>
      <c r="H147" s="31"/>
      <c r="I147" s="31"/>
      <c r="J147" s="31"/>
      <c r="K147" s="31"/>
      <c r="L147" s="31"/>
      <c r="M147" s="31"/>
      <c r="N147" s="31"/>
      <c r="O147" s="31"/>
    </row>
    <row r="148" spans="1:15">
      <c r="B148" s="706"/>
      <c r="C148" s="416"/>
      <c r="D148" s="416"/>
      <c r="E148" s="416"/>
      <c r="F148" s="416"/>
      <c r="G148" s="416"/>
      <c r="H148" s="416"/>
      <c r="I148" s="416"/>
      <c r="J148" s="416"/>
      <c r="K148" s="31"/>
      <c r="L148" s="31"/>
      <c r="M148" s="31"/>
    </row>
    <row r="149" spans="1:15">
      <c r="B149" s="729" t="str">
        <f>LEFT('RFPR cover'!C6,2)</f>
        <v>ET</v>
      </c>
      <c r="C149" s="727"/>
      <c r="D149" s="727"/>
      <c r="E149" s="727"/>
      <c r="F149" s="727"/>
      <c r="G149" s="727"/>
      <c r="H149" s="727"/>
      <c r="I149" s="727"/>
      <c r="J149" s="727"/>
      <c r="K149" s="727"/>
      <c r="L149" s="728"/>
    </row>
    <row r="150" spans="1:15" ht="14.25" customHeight="1">
      <c r="A150" s="197"/>
      <c r="B150" s="783" t="s">
        <v>660</v>
      </c>
      <c r="C150" s="784"/>
      <c r="D150" s="784"/>
      <c r="E150" s="784"/>
      <c r="F150" s="782"/>
      <c r="G150" s="782"/>
      <c r="H150" s="782"/>
      <c r="I150" s="782"/>
      <c r="J150" s="782"/>
      <c r="K150" s="782"/>
      <c r="L150" s="782"/>
      <c r="M150" s="782"/>
      <c r="N150" s="782"/>
    </row>
    <row r="151" spans="1:15" s="31" customFormat="1" ht="14.25" customHeight="1">
      <c r="A151" s="1084"/>
      <c r="B151" s="1085"/>
      <c r="C151" s="1086"/>
      <c r="D151" s="1086"/>
      <c r="E151" s="1086"/>
      <c r="F151" s="1087"/>
      <c r="G151" s="1087"/>
      <c r="H151" s="1087"/>
      <c r="I151" s="1087"/>
      <c r="J151" s="1087"/>
      <c r="K151" s="1087"/>
      <c r="L151" s="1087"/>
      <c r="M151" s="1087"/>
      <c r="N151" s="1087"/>
    </row>
    <row r="152" spans="1:15">
      <c r="A152" s="195"/>
      <c r="B152" s="1088" t="s">
        <v>666</v>
      </c>
      <c r="C152" s="198"/>
      <c r="D152" s="198"/>
      <c r="E152" s="1089" t="b">
        <f>OR((LEFT('RFPR cover'!$C$6,2)=Data!F152),'RFPR cover'!$C$5=Data!F152)</f>
        <v>0</v>
      </c>
      <c r="F152" s="415" t="str">
        <f>B162</f>
        <v>ED</v>
      </c>
      <c r="G152" s="1090"/>
    </row>
    <row r="153" spans="1:15">
      <c r="A153" s="195"/>
      <c r="B153" s="1155" t="str">
        <f>CHOOSE(MATCH(TRUE,$E$152:$E$159,0),B163,B173,B183,E183,B193,E193,B203,E203)&amp;""</f>
        <v>Network Reliability Incentive</v>
      </c>
      <c r="C153" s="198"/>
      <c r="D153" s="198"/>
      <c r="E153" s="1091" t="b">
        <f>OR((LEFT('RFPR cover'!$C$6,2)=Data!F153),'RFPR cover'!$C$5=Data!F153)</f>
        <v>0</v>
      </c>
      <c r="F153" s="416" t="str">
        <f>B172</f>
        <v>GD</v>
      </c>
      <c r="G153" s="194"/>
    </row>
    <row r="154" spans="1:15">
      <c r="A154" s="195"/>
      <c r="B154" s="1156" t="str">
        <f t="shared" ref="B154:B160" si="23">CHOOSE(MATCH(TRUE,$E$152:$E$159,0),B164,B174,B184,E184,B194,E194,B204,E204)&amp;""</f>
        <v>Stakeholder Satisfaction Output</v>
      </c>
      <c r="C154" s="198"/>
      <c r="D154" s="198"/>
      <c r="E154" s="1091" t="b">
        <f>OR((LEFT('RFPR cover'!$C$6,2)=Data!F154),'RFPR cover'!$C$5=Data!F154)</f>
        <v>0</v>
      </c>
      <c r="F154" s="1154" t="str">
        <f>B182</f>
        <v>NGGT (TO)</v>
      </c>
      <c r="G154" s="194"/>
    </row>
    <row r="155" spans="1:15">
      <c r="A155" s="195"/>
      <c r="B155" s="1156" t="str">
        <f t="shared" si="23"/>
        <v>SF6 Emissions</v>
      </c>
      <c r="C155" s="198"/>
      <c r="D155" s="198"/>
      <c r="E155" s="1091" t="b">
        <f>OR((LEFT('RFPR cover'!$C$6,2)=Data!F155),'RFPR cover'!$C$5=Data!F155)</f>
        <v>0</v>
      </c>
      <c r="F155" s="1092" t="str">
        <f>E182</f>
        <v>NGGT (SO)</v>
      </c>
      <c r="G155" s="194"/>
    </row>
    <row r="156" spans="1:15">
      <c r="A156" s="195"/>
      <c r="B156" s="1156" t="str">
        <f t="shared" si="23"/>
        <v>Environmental Discretionary Reward</v>
      </c>
      <c r="C156" s="198"/>
      <c r="D156" s="198"/>
      <c r="E156" s="1091" t="b">
        <f>OR((LEFT('RFPR cover'!$C$6,2)=Data!F156),'RFPR cover'!$C$5=Data!F156)</f>
        <v>1</v>
      </c>
      <c r="F156" s="1092" t="str">
        <f>B192</f>
        <v>NGET (TO)</v>
      </c>
      <c r="G156" s="194"/>
    </row>
    <row r="157" spans="1:15">
      <c r="A157" s="195"/>
      <c r="B157" s="1157" t="str">
        <f t="shared" si="23"/>
        <v/>
      </c>
      <c r="C157" s="198"/>
      <c r="D157" s="198"/>
      <c r="E157" s="1091" t="b">
        <f>OR((LEFT('RFPR cover'!$C$6,2)=Data!F157),'RFPR cover'!$C$5=Data!F157)</f>
        <v>0</v>
      </c>
      <c r="F157" s="1092" t="str">
        <f>E192</f>
        <v>NGESO</v>
      </c>
      <c r="G157" s="194"/>
    </row>
    <row r="158" spans="1:15">
      <c r="A158" s="195"/>
      <c r="B158" s="1157" t="str">
        <f t="shared" si="23"/>
        <v/>
      </c>
      <c r="C158" s="198"/>
      <c r="D158" s="198"/>
      <c r="E158" s="1091" t="b">
        <f>OR((LEFT('RFPR cover'!$C$6,2)=Data!F158),'RFPR cover'!$C$5=Data!F158)</f>
        <v>0</v>
      </c>
      <c r="F158" s="1092" t="str">
        <f>B202</f>
        <v>SPT</v>
      </c>
      <c r="G158" s="194"/>
    </row>
    <row r="159" spans="1:15">
      <c r="A159" s="195"/>
      <c r="B159" s="1157" t="str">
        <f t="shared" si="23"/>
        <v/>
      </c>
      <c r="C159" s="198"/>
      <c r="D159" s="198"/>
      <c r="E159" s="1093" t="b">
        <f>OR((LEFT('RFPR cover'!$C$6,2)=Data!F159),'RFPR cover'!$C$5=Data!F159)</f>
        <v>0</v>
      </c>
      <c r="F159" s="1094" t="str">
        <f>E202</f>
        <v>SHET</v>
      </c>
      <c r="G159" s="282"/>
    </row>
    <row r="160" spans="1:15">
      <c r="A160" s="195"/>
      <c r="B160" s="198" t="str">
        <f t="shared" si="23"/>
        <v/>
      </c>
      <c r="C160" s="198"/>
      <c r="D160" s="198"/>
      <c r="E160" s="59"/>
      <c r="F160" s="1092"/>
      <c r="G160" s="42"/>
    </row>
    <row r="161" spans="1:7">
      <c r="A161" s="195"/>
      <c r="B161" s="198"/>
      <c r="C161" s="198"/>
      <c r="D161" s="198"/>
      <c r="E161" s="59"/>
      <c r="F161" s="1092"/>
      <c r="G161" s="42"/>
    </row>
    <row r="162" spans="1:7" ht="12" customHeight="1">
      <c r="A162" s="195"/>
      <c r="B162" s="1533" t="s">
        <v>173</v>
      </c>
      <c r="C162" s="1534"/>
      <c r="D162" s="198"/>
      <c r="E162" s="198"/>
    </row>
    <row r="163" spans="1:7">
      <c r="A163" s="195"/>
      <c r="B163" s="1556" t="s">
        <v>661</v>
      </c>
      <c r="C163" s="1557"/>
      <c r="D163" s="198"/>
      <c r="E163" s="198"/>
    </row>
    <row r="164" spans="1:7">
      <c r="A164" s="195"/>
      <c r="B164" s="1556" t="s">
        <v>662</v>
      </c>
      <c r="C164" s="1557"/>
      <c r="D164" s="198"/>
      <c r="E164" s="198"/>
    </row>
    <row r="165" spans="1:7">
      <c r="A165" s="195"/>
      <c r="B165" s="1520" t="s">
        <v>663</v>
      </c>
      <c r="C165" s="1521"/>
      <c r="D165" s="198"/>
      <c r="E165" s="198"/>
    </row>
    <row r="166" spans="1:7">
      <c r="A166" s="195"/>
      <c r="B166" s="1520" t="s">
        <v>664</v>
      </c>
      <c r="C166" s="1521"/>
      <c r="D166" s="198"/>
      <c r="E166" s="198"/>
    </row>
    <row r="167" spans="1:7">
      <c r="A167" s="195"/>
      <c r="B167" s="1520" t="s">
        <v>665</v>
      </c>
      <c r="C167" s="1521"/>
      <c r="D167" s="198"/>
      <c r="E167" s="198"/>
    </row>
    <row r="168" spans="1:7">
      <c r="A168" s="195"/>
      <c r="B168" s="1520"/>
      <c r="C168" s="1521"/>
      <c r="D168" s="198"/>
      <c r="E168" s="198"/>
    </row>
    <row r="169" spans="1:7">
      <c r="A169" s="195"/>
      <c r="B169" s="1520"/>
      <c r="C169" s="1521"/>
      <c r="D169" s="198"/>
      <c r="E169" s="198"/>
    </row>
    <row r="170" spans="1:7">
      <c r="A170" s="195"/>
      <c r="B170" s="198"/>
      <c r="C170" s="198"/>
      <c r="D170" s="198"/>
      <c r="E170" s="198"/>
    </row>
    <row r="171" spans="1:7">
      <c r="A171" s="195"/>
      <c r="B171" s="198"/>
      <c r="C171" s="198"/>
      <c r="D171" s="198"/>
      <c r="E171" s="198"/>
    </row>
    <row r="172" spans="1:7">
      <c r="A172" s="195"/>
      <c r="B172" s="1533" t="s">
        <v>174</v>
      </c>
      <c r="C172" s="1534"/>
      <c r="D172" s="198"/>
      <c r="E172" s="198"/>
    </row>
    <row r="173" spans="1:7" ht="12.75" customHeight="1">
      <c r="A173" s="195"/>
      <c r="B173" s="1528" t="s">
        <v>224</v>
      </c>
      <c r="C173" s="1529"/>
      <c r="D173" s="198"/>
      <c r="E173" s="198"/>
    </row>
    <row r="174" spans="1:7" ht="12.75" customHeight="1">
      <c r="A174" s="195"/>
      <c r="B174" s="1525" t="s">
        <v>225</v>
      </c>
      <c r="C174" s="1527"/>
      <c r="D174" s="198"/>
      <c r="E174" s="198"/>
    </row>
    <row r="175" spans="1:7" ht="12.75" customHeight="1">
      <c r="A175" s="195"/>
      <c r="B175" s="1525" t="s">
        <v>226</v>
      </c>
      <c r="C175" s="1527"/>
      <c r="D175" s="198"/>
      <c r="E175" s="198"/>
    </row>
    <row r="176" spans="1:7" ht="12.75" customHeight="1">
      <c r="A176" s="195"/>
      <c r="B176" s="1525" t="s">
        <v>227</v>
      </c>
      <c r="C176" s="1527"/>
      <c r="D176" s="198"/>
      <c r="E176" s="198"/>
    </row>
    <row r="177" spans="1:9" ht="12.75" customHeight="1">
      <c r="A177" s="195"/>
      <c r="B177" s="1522" t="s">
        <v>568</v>
      </c>
      <c r="C177" s="1524"/>
      <c r="D177" s="198"/>
      <c r="E177" s="198"/>
    </row>
    <row r="178" spans="1:9" ht="12.75" customHeight="1">
      <c r="A178" s="195"/>
      <c r="B178" s="1522"/>
      <c r="C178" s="1524"/>
      <c r="D178" s="198"/>
      <c r="E178" s="198"/>
    </row>
    <row r="179" spans="1:9" ht="12.75" customHeight="1">
      <c r="A179" s="195"/>
      <c r="B179" s="1522"/>
      <c r="C179" s="1524"/>
      <c r="D179" s="198"/>
      <c r="E179" s="198"/>
    </row>
    <row r="180" spans="1:9">
      <c r="A180" s="195"/>
      <c r="B180" s="198"/>
      <c r="C180" s="198"/>
      <c r="D180" s="198"/>
      <c r="E180" s="198"/>
    </row>
    <row r="181" spans="1:9">
      <c r="A181" s="195"/>
      <c r="B181" s="198"/>
      <c r="C181" s="198"/>
      <c r="D181" s="198"/>
      <c r="E181" s="198"/>
    </row>
    <row r="182" spans="1:9">
      <c r="A182" s="195"/>
      <c r="B182" s="1530" t="str">
        <f>B95</f>
        <v>NGGT (TO)</v>
      </c>
      <c r="C182" s="1531"/>
      <c r="D182" s="198"/>
      <c r="E182" s="1530" t="str">
        <f>B96</f>
        <v>NGGT (SO)</v>
      </c>
      <c r="F182" s="1555"/>
      <c r="G182" s="1555"/>
      <c r="H182" s="1555"/>
      <c r="I182" s="1534"/>
    </row>
    <row r="183" spans="1:9" ht="12.6" customHeight="1">
      <c r="A183" s="195"/>
      <c r="B183" s="1528" t="s">
        <v>220</v>
      </c>
      <c r="C183" s="1529"/>
      <c r="D183" s="198"/>
      <c r="E183" s="1525" t="s">
        <v>841</v>
      </c>
      <c r="F183" s="1526" t="s">
        <v>841</v>
      </c>
      <c r="G183" s="1526" t="s">
        <v>841</v>
      </c>
      <c r="H183" s="1526" t="s">
        <v>841</v>
      </c>
      <c r="I183" s="1527" t="s">
        <v>841</v>
      </c>
    </row>
    <row r="184" spans="1:9" ht="12.6" customHeight="1">
      <c r="A184" s="195"/>
      <c r="B184" s="1525" t="s">
        <v>228</v>
      </c>
      <c r="C184" s="1527"/>
      <c r="D184" s="198"/>
      <c r="E184" s="1525" t="s">
        <v>842</v>
      </c>
      <c r="F184" s="1526" t="s">
        <v>842</v>
      </c>
      <c r="G184" s="1526" t="s">
        <v>842</v>
      </c>
      <c r="H184" s="1526" t="s">
        <v>842</v>
      </c>
      <c r="I184" s="1527" t="s">
        <v>842</v>
      </c>
    </row>
    <row r="185" spans="1:9" ht="12.6" customHeight="1">
      <c r="A185" s="195"/>
      <c r="B185" s="1525"/>
      <c r="C185" s="1527"/>
      <c r="D185" s="198"/>
      <c r="E185" s="1525" t="s">
        <v>843</v>
      </c>
      <c r="F185" s="1526" t="s">
        <v>843</v>
      </c>
      <c r="G185" s="1526" t="s">
        <v>843</v>
      </c>
      <c r="H185" s="1526" t="s">
        <v>843</v>
      </c>
      <c r="I185" s="1527" t="s">
        <v>843</v>
      </c>
    </row>
    <row r="186" spans="1:9" ht="12.6" customHeight="1">
      <c r="A186" s="195"/>
      <c r="B186" s="1525"/>
      <c r="C186" s="1527"/>
      <c r="D186" s="198"/>
      <c r="E186" s="1525" t="s">
        <v>844</v>
      </c>
      <c r="F186" s="1526" t="s">
        <v>844</v>
      </c>
      <c r="G186" s="1526" t="s">
        <v>844</v>
      </c>
      <c r="H186" s="1526" t="s">
        <v>844</v>
      </c>
      <c r="I186" s="1527" t="s">
        <v>844</v>
      </c>
    </row>
    <row r="187" spans="1:9" ht="12.6" customHeight="1">
      <c r="A187" s="195"/>
      <c r="B187" s="1522"/>
      <c r="C187" s="1524"/>
      <c r="D187" s="198"/>
      <c r="E187" s="1525" t="s">
        <v>845</v>
      </c>
      <c r="F187" s="1526" t="s">
        <v>845</v>
      </c>
      <c r="G187" s="1526" t="s">
        <v>845</v>
      </c>
      <c r="H187" s="1526" t="s">
        <v>845</v>
      </c>
      <c r="I187" s="1527" t="s">
        <v>845</v>
      </c>
    </row>
    <row r="188" spans="1:9" ht="12.6" customHeight="1">
      <c r="A188" s="195"/>
      <c r="B188" s="1522"/>
      <c r="C188" s="1524"/>
      <c r="D188" s="198"/>
      <c r="E188" s="1525" t="s">
        <v>846</v>
      </c>
      <c r="F188" s="1526" t="s">
        <v>846</v>
      </c>
      <c r="G188" s="1526" t="s">
        <v>846</v>
      </c>
      <c r="H188" s="1526" t="s">
        <v>846</v>
      </c>
      <c r="I188" s="1527" t="s">
        <v>846</v>
      </c>
    </row>
    <row r="189" spans="1:9" ht="12.6" customHeight="1">
      <c r="A189" s="195"/>
      <c r="B189" s="1522"/>
      <c r="C189" s="1524"/>
      <c r="D189" s="198"/>
      <c r="E189" s="1525" t="s">
        <v>847</v>
      </c>
      <c r="F189" s="1526" t="s">
        <v>847</v>
      </c>
      <c r="G189" s="1526" t="s">
        <v>847</v>
      </c>
      <c r="H189" s="1526" t="s">
        <v>847</v>
      </c>
      <c r="I189" s="1527" t="s">
        <v>847</v>
      </c>
    </row>
    <row r="190" spans="1:9">
      <c r="A190" s="195"/>
      <c r="B190" s="198"/>
      <c r="C190" s="198"/>
      <c r="D190" s="198"/>
      <c r="E190" s="198"/>
    </row>
    <row r="191" spans="1:9">
      <c r="A191" s="195"/>
      <c r="B191" s="198"/>
      <c r="C191" s="198"/>
      <c r="D191" s="198"/>
      <c r="E191" s="198"/>
    </row>
    <row r="192" spans="1:9">
      <c r="A192" s="195"/>
      <c r="B192" s="1530" t="str">
        <f>B97</f>
        <v>NGET (TO)</v>
      </c>
      <c r="C192" s="1531"/>
      <c r="D192" s="198"/>
      <c r="E192" s="1530" t="str">
        <f>B98</f>
        <v>NGESO</v>
      </c>
      <c r="F192" s="1555"/>
      <c r="G192" s="1555"/>
      <c r="H192" s="1555"/>
      <c r="I192" s="1534"/>
    </row>
    <row r="193" spans="1:9" ht="12.75" customHeight="1">
      <c r="A193" s="195"/>
      <c r="B193" s="1528" t="s">
        <v>219</v>
      </c>
      <c r="C193" s="1529"/>
      <c r="D193" s="198"/>
      <c r="E193" s="1525" t="s">
        <v>848</v>
      </c>
      <c r="F193" s="1526" t="s">
        <v>848</v>
      </c>
      <c r="G193" s="1526" t="s">
        <v>848</v>
      </c>
      <c r="H193" s="1526" t="s">
        <v>848</v>
      </c>
      <c r="I193" s="1527" t="s">
        <v>848</v>
      </c>
    </row>
    <row r="194" spans="1:9" ht="12.75" customHeight="1">
      <c r="A194" s="195"/>
      <c r="B194" s="1525" t="s">
        <v>220</v>
      </c>
      <c r="C194" s="1527"/>
      <c r="D194" s="198"/>
      <c r="E194" s="1525" t="s">
        <v>849</v>
      </c>
      <c r="F194" s="1526" t="s">
        <v>849</v>
      </c>
      <c r="G194" s="1526" t="s">
        <v>849</v>
      </c>
      <c r="H194" s="1526" t="s">
        <v>849</v>
      </c>
      <c r="I194" s="1527" t="s">
        <v>849</v>
      </c>
    </row>
    <row r="195" spans="1:9" ht="12.75" customHeight="1">
      <c r="A195" s="195"/>
      <c r="B195" s="1525" t="s">
        <v>221</v>
      </c>
      <c r="C195" s="1527"/>
      <c r="D195" s="198"/>
      <c r="E195" s="1525" t="s">
        <v>850</v>
      </c>
      <c r="F195" s="1526" t="s">
        <v>850</v>
      </c>
      <c r="G195" s="1526" t="s">
        <v>850</v>
      </c>
      <c r="H195" s="1526" t="s">
        <v>850</v>
      </c>
      <c r="I195" s="1527" t="s">
        <v>850</v>
      </c>
    </row>
    <row r="196" spans="1:9" ht="12.75" customHeight="1">
      <c r="A196" s="195"/>
      <c r="B196" s="1525" t="s">
        <v>222</v>
      </c>
      <c r="C196" s="1527"/>
      <c r="D196" s="198"/>
      <c r="E196" s="1525" t="s">
        <v>863</v>
      </c>
      <c r="F196" s="1526"/>
      <c r="G196" s="1526"/>
      <c r="H196" s="1526"/>
      <c r="I196" s="1527"/>
    </row>
    <row r="197" spans="1:9" ht="12.75" customHeight="1">
      <c r="A197" s="195"/>
      <c r="B197" s="1522"/>
      <c r="C197" s="1524"/>
      <c r="D197" s="198"/>
      <c r="E197" s="1522"/>
      <c r="F197" s="1523"/>
      <c r="G197" s="1523"/>
      <c r="H197" s="1523"/>
      <c r="I197" s="1524"/>
    </row>
    <row r="198" spans="1:9" ht="12.75" customHeight="1">
      <c r="A198" s="195"/>
      <c r="B198" s="1522"/>
      <c r="C198" s="1524"/>
      <c r="D198" s="198"/>
      <c r="E198" s="1522"/>
      <c r="F198" s="1523"/>
      <c r="G198" s="1523"/>
      <c r="H198" s="1523"/>
      <c r="I198" s="1524"/>
    </row>
    <row r="199" spans="1:9" ht="12.75" customHeight="1">
      <c r="A199" s="195"/>
      <c r="B199" s="1522"/>
      <c r="C199" s="1524"/>
      <c r="D199" s="198"/>
      <c r="E199" s="1522"/>
      <c r="F199" s="1523"/>
      <c r="G199" s="1523"/>
      <c r="H199" s="1523"/>
      <c r="I199" s="1524"/>
    </row>
    <row r="200" spans="1:9" s="31" customFormat="1" ht="12.75" customHeight="1">
      <c r="A200" s="1081"/>
      <c r="B200" s="1081"/>
      <c r="C200" s="1081"/>
      <c r="D200" s="1082"/>
      <c r="E200" s="1083"/>
      <c r="F200" s="1083"/>
      <c r="G200" s="1083"/>
      <c r="H200" s="1083"/>
      <c r="I200" s="1083"/>
    </row>
    <row r="201" spans="1:9" s="31" customFormat="1" ht="12.75" customHeight="1">
      <c r="A201" s="1081"/>
      <c r="B201" s="1081"/>
      <c r="C201" s="1081"/>
      <c r="D201" s="1082"/>
      <c r="E201" s="1083"/>
      <c r="F201" s="1083"/>
      <c r="G201" s="1083"/>
      <c r="H201" s="1083"/>
      <c r="I201" s="1083"/>
    </row>
    <row r="202" spans="1:9">
      <c r="A202" s="195"/>
      <c r="B202" s="1530" t="str">
        <f>B145</f>
        <v>SPT</v>
      </c>
      <c r="C202" s="1531"/>
      <c r="D202" s="198"/>
      <c r="E202" s="1530" t="str">
        <f>B100</f>
        <v>SHET</v>
      </c>
      <c r="F202" s="1555"/>
      <c r="G202" s="1555"/>
      <c r="H202" s="1555"/>
      <c r="I202" s="1534"/>
    </row>
    <row r="203" spans="1:9" ht="12.75" customHeight="1">
      <c r="A203" s="195"/>
      <c r="B203" s="1528" t="s">
        <v>219</v>
      </c>
      <c r="C203" s="1529"/>
      <c r="D203" s="198"/>
      <c r="E203" s="1528" t="s">
        <v>219</v>
      </c>
      <c r="F203" s="1558"/>
      <c r="G203" s="1558"/>
      <c r="H203" s="1558"/>
      <c r="I203" s="1529"/>
    </row>
    <row r="204" spans="1:9" ht="12.75" customHeight="1">
      <c r="A204" s="195"/>
      <c r="B204" s="1525" t="s">
        <v>220</v>
      </c>
      <c r="C204" s="1527"/>
      <c r="D204" s="198"/>
      <c r="E204" s="1525" t="s">
        <v>220</v>
      </c>
      <c r="F204" s="1526"/>
      <c r="G204" s="1526"/>
      <c r="H204" s="1526"/>
      <c r="I204" s="1527"/>
    </row>
    <row r="205" spans="1:9" ht="12.75" customHeight="1">
      <c r="A205" s="195"/>
      <c r="B205" s="1525" t="s">
        <v>221</v>
      </c>
      <c r="C205" s="1527"/>
      <c r="D205" s="198"/>
      <c r="E205" s="1525" t="s">
        <v>221</v>
      </c>
      <c r="F205" s="1526"/>
      <c r="G205" s="1526"/>
      <c r="H205" s="1526"/>
      <c r="I205" s="1527"/>
    </row>
    <row r="206" spans="1:9" ht="12.75" customHeight="1">
      <c r="A206" s="195"/>
      <c r="B206" s="1525" t="s">
        <v>222</v>
      </c>
      <c r="C206" s="1527"/>
      <c r="D206" s="198"/>
      <c r="E206" s="1525" t="s">
        <v>222</v>
      </c>
      <c r="F206" s="1526"/>
      <c r="G206" s="1526"/>
      <c r="H206" s="1526"/>
      <c r="I206" s="1527"/>
    </row>
    <row r="207" spans="1:9" ht="12.75" customHeight="1">
      <c r="A207" s="195"/>
      <c r="B207" s="1522" t="s">
        <v>223</v>
      </c>
      <c r="C207" s="1524"/>
      <c r="D207" s="198"/>
      <c r="E207" s="1522" t="s">
        <v>223</v>
      </c>
      <c r="F207" s="1523"/>
      <c r="G207" s="1523"/>
      <c r="H207" s="1523"/>
      <c r="I207" s="1524"/>
    </row>
    <row r="208" spans="1:9" ht="12.75" customHeight="1">
      <c r="A208" s="195"/>
      <c r="B208" s="1522"/>
      <c r="C208" s="1524"/>
      <c r="D208" s="198"/>
      <c r="E208" s="1522"/>
      <c r="F208" s="1523"/>
      <c r="G208" s="1523"/>
      <c r="H208" s="1523"/>
      <c r="I208" s="1524"/>
    </row>
    <row r="209" spans="1:14" ht="12.75" customHeight="1">
      <c r="A209" s="195"/>
      <c r="B209" s="1522"/>
      <c r="C209" s="1524"/>
      <c r="D209" s="198"/>
      <c r="E209" s="1522"/>
      <c r="F209" s="1523"/>
      <c r="G209" s="1523"/>
      <c r="H209" s="1523"/>
      <c r="I209" s="1524"/>
    </row>
    <row r="210" spans="1:14">
      <c r="A210" s="195"/>
      <c r="D210" s="198"/>
      <c r="E210" s="198"/>
    </row>
    <row r="211" spans="1:14">
      <c r="A211" s="195"/>
      <c r="D211" s="198"/>
      <c r="E211" s="198"/>
    </row>
    <row r="212" spans="1:14" ht="12.75" customHeight="1">
      <c r="A212" s="195"/>
      <c r="B212" s="1532" t="s">
        <v>241</v>
      </c>
      <c r="C212" s="1532"/>
      <c r="D212" s="1532"/>
      <c r="E212" s="270"/>
      <c r="F212" s="209"/>
      <c r="G212" s="209"/>
      <c r="H212" s="209"/>
      <c r="I212" s="209"/>
      <c r="J212" s="209"/>
      <c r="K212" s="209"/>
      <c r="L212" s="209"/>
      <c r="M212" s="209"/>
      <c r="N212" s="209"/>
    </row>
    <row r="213" spans="1:14">
      <c r="A213" s="195"/>
      <c r="B213" s="198"/>
      <c r="C213" s="198"/>
      <c r="D213" s="198"/>
      <c r="E213" s="198"/>
    </row>
    <row r="214" spans="1:14" ht="25.2">
      <c r="A214" s="195"/>
      <c r="B214" s="200" t="s">
        <v>130</v>
      </c>
      <c r="C214" s="199" t="s">
        <v>209</v>
      </c>
      <c r="D214" s="198"/>
      <c r="E214" s="198"/>
    </row>
    <row r="215" spans="1:14" ht="25.2">
      <c r="A215" s="195"/>
      <c r="B215" s="201" t="s">
        <v>131</v>
      </c>
      <c r="C215" s="275" t="s">
        <v>210</v>
      </c>
      <c r="D215" s="198"/>
      <c r="E215" s="198"/>
    </row>
    <row r="216" spans="1:14">
      <c r="B216" s="290"/>
      <c r="C216" s="42"/>
      <c r="D216" s="42"/>
      <c r="E216" s="42"/>
      <c r="F216" s="42"/>
      <c r="G216" s="42"/>
      <c r="H216" s="42"/>
      <c r="I216" s="42"/>
      <c r="J216" s="42"/>
    </row>
    <row r="217" spans="1:14">
      <c r="B217" s="196"/>
      <c r="I217" s="67"/>
    </row>
    <row r="218" spans="1:14">
      <c r="B218" s="1097" t="s">
        <v>668</v>
      </c>
      <c r="I218" s="67"/>
    </row>
    <row r="219" spans="1:14">
      <c r="B219" s="1099" t="s">
        <v>421</v>
      </c>
    </row>
    <row r="220" spans="1:14">
      <c r="B220" s="1100" t="s">
        <v>420</v>
      </c>
    </row>
    <row r="221" spans="1:14">
      <c r="B221" s="1103" t="s">
        <v>418</v>
      </c>
    </row>
    <row r="222" spans="1:14">
      <c r="B222" s="1101"/>
    </row>
    <row r="223" spans="1:14">
      <c r="B223" s="205"/>
    </row>
    <row r="224" spans="1:14">
      <c r="B224" s="1098" t="s">
        <v>410</v>
      </c>
    </row>
    <row r="225" spans="2:2">
      <c r="B225" s="1102" t="s">
        <v>669</v>
      </c>
    </row>
    <row r="226" spans="2:2">
      <c r="B226" s="1100" t="s">
        <v>670</v>
      </c>
    </row>
    <row r="227" spans="2:2">
      <c r="B227" s="1100" t="s">
        <v>474</v>
      </c>
    </row>
    <row r="228" spans="2:2">
      <c r="B228" s="1100" t="s">
        <v>671</v>
      </c>
    </row>
    <row r="229" spans="2:2">
      <c r="B229" s="1100" t="s">
        <v>672</v>
      </c>
    </row>
    <row r="230" spans="2:2">
      <c r="B230" s="1100" t="s">
        <v>419</v>
      </c>
    </row>
    <row r="231" spans="2:2">
      <c r="B231" s="1100" t="s">
        <v>673</v>
      </c>
    </row>
    <row r="232" spans="2:2">
      <c r="B232" s="1100"/>
    </row>
    <row r="233" spans="2:2">
      <c r="B233" s="1101"/>
    </row>
    <row r="234" spans="2:2">
      <c r="B234" s="205"/>
    </row>
    <row r="235" spans="2:2">
      <c r="B235" s="1098" t="s">
        <v>467</v>
      </c>
    </row>
    <row r="236" spans="2:2">
      <c r="B236" s="1102" t="s">
        <v>674</v>
      </c>
    </row>
    <row r="237" spans="2:2">
      <c r="B237" s="1100" t="s">
        <v>675</v>
      </c>
    </row>
    <row r="238" spans="2:2">
      <c r="B238" s="1100" t="s">
        <v>676</v>
      </c>
    </row>
    <row r="239" spans="2:2">
      <c r="B239" s="1100" t="s">
        <v>677</v>
      </c>
    </row>
    <row r="240" spans="2:2">
      <c r="B240" s="1100" t="s">
        <v>678</v>
      </c>
    </row>
    <row r="241" spans="2:2">
      <c r="B241" s="1101"/>
    </row>
    <row r="242" spans="2:2">
      <c r="B242" s="205"/>
    </row>
    <row r="243" spans="2:2">
      <c r="B243" s="1098" t="s">
        <v>679</v>
      </c>
    </row>
    <row r="244" spans="2:2">
      <c r="B244" s="1102" t="s">
        <v>680</v>
      </c>
    </row>
    <row r="245" spans="2:2">
      <c r="B245" s="1100" t="s">
        <v>681</v>
      </c>
    </row>
    <row r="246" spans="2:2">
      <c r="B246" s="1101"/>
    </row>
    <row r="247" spans="2:2">
      <c r="B247" s="205"/>
    </row>
    <row r="248" spans="2:2">
      <c r="B248" s="1098" t="s">
        <v>682</v>
      </c>
    </row>
    <row r="249" spans="2:2">
      <c r="B249" s="1102" t="s">
        <v>737</v>
      </c>
    </row>
    <row r="250" spans="2:2">
      <c r="B250" s="1100" t="s">
        <v>736</v>
      </c>
    </row>
    <row r="251" spans="2:2">
      <c r="B251" s="1101" t="s">
        <v>271</v>
      </c>
    </row>
    <row r="252" spans="2:2">
      <c r="B252" s="205"/>
    </row>
    <row r="253" spans="2:2">
      <c r="B253" s="1098" t="s">
        <v>415</v>
      </c>
    </row>
    <row r="254" spans="2:2">
      <c r="B254" s="1102" t="s">
        <v>683</v>
      </c>
    </row>
    <row r="255" spans="2:2">
      <c r="B255" s="1100" t="s">
        <v>741</v>
      </c>
    </row>
    <row r="256" spans="2:2">
      <c r="B256" s="1100"/>
    </row>
    <row r="257" spans="2:2">
      <c r="B257" s="1101"/>
    </row>
    <row r="258" spans="2:2">
      <c r="B258" s="205"/>
    </row>
    <row r="259" spans="2:2">
      <c r="B259" s="1098" t="s">
        <v>425</v>
      </c>
    </row>
    <row r="260" spans="2:2">
      <c r="B260" s="1102" t="s">
        <v>428</v>
      </c>
    </row>
    <row r="261" spans="2:2">
      <c r="B261" s="1100" t="s">
        <v>475</v>
      </c>
    </row>
    <row r="262" spans="2:2">
      <c r="B262" s="1100"/>
    </row>
    <row r="263" spans="2:2">
      <c r="B263" s="1101"/>
    </row>
    <row r="264" spans="2:2">
      <c r="B264" s="205"/>
    </row>
    <row r="265" spans="2:2">
      <c r="B265" s="1098" t="s">
        <v>684</v>
      </c>
    </row>
    <row r="266" spans="2:2">
      <c r="B266" s="1102" t="s">
        <v>421</v>
      </c>
    </row>
    <row r="267" spans="2:2">
      <c r="B267" s="1100" t="s">
        <v>420</v>
      </c>
    </row>
    <row r="268" spans="2:2">
      <c r="B268" s="1101"/>
    </row>
  </sheetData>
  <sheetProtection algorithmName="SHA-512" hashValue="UyhJ7sG/HqOlkKWe3qub91N1nLhhTUsjZ2kvjhhcES0SuclB5rxd4J5tU346cq3kX8KBfuSC2BBI8hXzubtyKg==" saltValue="QZUBYlHwD+hzyLgXeuW6dw==" spinCount="100000" sheet="1" objects="1" scenarios="1"/>
  <mergeCells count="76">
    <mergeCell ref="E207:I207"/>
    <mergeCell ref="E197:I197"/>
    <mergeCell ref="E196:I196"/>
    <mergeCell ref="E187:I187"/>
    <mergeCell ref="E192:I192"/>
    <mergeCell ref="E193:I193"/>
    <mergeCell ref="E194:I194"/>
    <mergeCell ref="E195:I195"/>
    <mergeCell ref="E203:I203"/>
    <mergeCell ref="E204:I204"/>
    <mergeCell ref="E205:I205"/>
    <mergeCell ref="E206:I206"/>
    <mergeCell ref="E202:I202"/>
    <mergeCell ref="B162:C162"/>
    <mergeCell ref="B163:C163"/>
    <mergeCell ref="B167:C167"/>
    <mergeCell ref="B166:C166"/>
    <mergeCell ref="B165:C165"/>
    <mergeCell ref="B164:C164"/>
    <mergeCell ref="E182:I182"/>
    <mergeCell ref="E183:I183"/>
    <mergeCell ref="E184:I184"/>
    <mergeCell ref="E185:I185"/>
    <mergeCell ref="E186:I186"/>
    <mergeCell ref="K38:M38"/>
    <mergeCell ref="K39:M39"/>
    <mergeCell ref="K71:T71"/>
    <mergeCell ref="G54:I54"/>
    <mergeCell ref="G55:I55"/>
    <mergeCell ref="G56:I56"/>
    <mergeCell ref="G57:I57"/>
    <mergeCell ref="J54:K54"/>
    <mergeCell ref="J55:K55"/>
    <mergeCell ref="J56:K56"/>
    <mergeCell ref="J57:K57"/>
    <mergeCell ref="B212:D212"/>
    <mergeCell ref="B172:C172"/>
    <mergeCell ref="B173:C173"/>
    <mergeCell ref="B174:C174"/>
    <mergeCell ref="B175:C175"/>
    <mergeCell ref="B176:C176"/>
    <mergeCell ref="B177:C177"/>
    <mergeCell ref="B182:C182"/>
    <mergeCell ref="B183:C183"/>
    <mergeCell ref="B184:C184"/>
    <mergeCell ref="B185:C185"/>
    <mergeCell ref="B186:C186"/>
    <mergeCell ref="B187:C187"/>
    <mergeCell ref="B192:C192"/>
    <mergeCell ref="B205:C205"/>
    <mergeCell ref="B206:C206"/>
    <mergeCell ref="B193:C193"/>
    <mergeCell ref="B188:C188"/>
    <mergeCell ref="B189:C189"/>
    <mergeCell ref="B207:C207"/>
    <mergeCell ref="B204:C204"/>
    <mergeCell ref="B203:C203"/>
    <mergeCell ref="B202:C202"/>
    <mergeCell ref="B197:C197"/>
    <mergeCell ref="B199:C199"/>
    <mergeCell ref="B168:C168"/>
    <mergeCell ref="B169:C169"/>
    <mergeCell ref="E199:I199"/>
    <mergeCell ref="B208:C208"/>
    <mergeCell ref="B209:C209"/>
    <mergeCell ref="E208:I208"/>
    <mergeCell ref="E209:I209"/>
    <mergeCell ref="E188:I188"/>
    <mergeCell ref="E189:I189"/>
    <mergeCell ref="B178:C178"/>
    <mergeCell ref="B179:C179"/>
    <mergeCell ref="B198:C198"/>
    <mergeCell ref="E198:I198"/>
    <mergeCell ref="B196:C196"/>
    <mergeCell ref="B195:C195"/>
    <mergeCell ref="B194:C194"/>
  </mergeCells>
  <conditionalFormatting sqref="C105:J105">
    <cfRule type="expression" dxfId="80" priority="20">
      <formula>AND(#REF!="Actuals",#REF!="Forecast")</formula>
    </cfRule>
  </conditionalFormatting>
  <conditionalFormatting sqref="C47">
    <cfRule type="expression" dxfId="79" priority="18">
      <formula>AND(#REF!="Actuals",#REF!="Forecast")</formula>
    </cfRule>
  </conditionalFormatting>
  <conditionalFormatting sqref="C50:J50">
    <cfRule type="expression" dxfId="78" priority="17">
      <formula>AND(#REF!="Actuals",#REF!="Forecast")</formula>
    </cfRule>
  </conditionalFormatting>
  <conditionalFormatting sqref="B14:D30">
    <cfRule type="cellIs" dxfId="77" priority="14" operator="equal">
      <formula>"Forecast"</formula>
    </cfRule>
  </conditionalFormatting>
  <conditionalFormatting sqref="B23:C30 E26:F27">
    <cfRule type="expression" dxfId="76" priority="111">
      <formula>$D13="Forecast"</formula>
    </cfRule>
  </conditionalFormatting>
  <conditionalFormatting sqref="K71">
    <cfRule type="expression" dxfId="75" priority="5">
      <formula>AND(#REF!="Actuals",#REF!="Forecast")</formula>
    </cfRule>
  </conditionalFormatting>
  <conditionalFormatting sqref="K72:T72">
    <cfRule type="expression" dxfId="74" priority="4">
      <formula>AND(#REF!="Actuals",#REF!="Forecast")</formula>
    </cfRule>
  </conditionalFormatting>
  <conditionalFormatting sqref="C62:L62">
    <cfRule type="expression" dxfId="73" priority="3">
      <formula>AND(#REF!="Actuals",#REF!="Forecast")</formula>
    </cfRule>
  </conditionalFormatting>
  <conditionalFormatting sqref="C118:L118">
    <cfRule type="expression" dxfId="72" priority="1">
      <formula>AND(#REF!="Actuals",#REF!="Forecast")</formula>
    </cfRule>
  </conditionalFormatting>
  <hyperlinks>
    <hyperlink ref="K39" r:id="rId1" display="August 2018 Publication" xr:uid="{00000000-0004-0000-0100-000000000000}"/>
    <hyperlink ref="K39:M39" r:id="rId2" display="May 2021 Publication" xr:uid="{00000000-0004-0000-0100-000001000000}"/>
  </hyperlinks>
  <pageMargins left="0.7" right="0.7" top="0.75" bottom="0.75" header="0.3" footer="0.3"/>
  <pageSetup paperSize="9" orientation="portrait" r:id="rId3"/>
  <customProperties>
    <customPr name="EpmWorksheetKeyString_GUID" r:id="rId4"/>
  </customProperties>
  <extLst>
    <ext xmlns:x14="http://schemas.microsoft.com/office/spreadsheetml/2009/9/main" uri="{78C0D931-6437-407d-A8EE-F0AAD7539E65}">
      <x14:conditionalFormattings>
        <x14:conditionalFormatting xmlns:xm="http://schemas.microsoft.com/office/excel/2006/main">
          <x14:cfRule type="expression" priority="10" id="{2A5A570B-F7E2-4B5A-BC2C-834C824FCD40}">
            <xm:f>AND('RFPR cover'!C$5="Actuals",'RFPR cover'!D$5="Forecast")</xm:f>
            <x14:dxf>
              <border>
                <right style="thin">
                  <color auto="1"/>
                </right>
                <vertical/>
                <horizontal/>
              </border>
            </x14:dxf>
          </x14:cfRule>
          <xm:sqref>D42:J42 D38:J38</xm:sqref>
        </x14:conditionalFormatting>
        <x14:conditionalFormatting xmlns:xm="http://schemas.microsoft.com/office/excel/2006/main">
          <x14:cfRule type="expression" priority="8" id="{FAB975EA-77B5-47ED-B7AC-B8CAF74E8714}">
            <xm:f>AND('RFPR cover'!C$5="Actuals",'RFPR cover'!D$5="Forecast")</xm:f>
            <x14:dxf>
              <border>
                <right style="thin">
                  <color auto="1"/>
                </right>
                <vertical/>
                <horizontal/>
              </border>
            </x14:dxf>
          </x14:cfRule>
          <xm:sqref>C32:J33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5"/>
  <sheetViews>
    <sheetView showGridLines="0" zoomScale="80" zoomScaleNormal="80" workbookViewId="0">
      <pane ySplit="3" topLeftCell="A4" activePane="bottomLeft" state="frozen"/>
      <selection activeCell="B75" sqref="A1:XFD1048576"/>
      <selection pane="bottomLeft" activeCell="C10" sqref="C10"/>
    </sheetView>
  </sheetViews>
  <sheetFormatPr defaultRowHeight="12.6"/>
  <cols>
    <col min="1" max="1" width="8.36328125" customWidth="1"/>
    <col min="2" max="2" width="23.7265625" customWidth="1"/>
    <col min="3" max="3" width="25.7265625" customWidth="1"/>
    <col min="4" max="4" width="9.7265625" customWidth="1"/>
  </cols>
  <sheetData>
    <row r="1" spans="1:14" s="31" customFormat="1" ht="21">
      <c r="A1" s="1302" t="s">
        <v>84</v>
      </c>
      <c r="B1" s="1302"/>
      <c r="C1" s="1302"/>
      <c r="D1" s="1302"/>
      <c r="E1" s="1302"/>
      <c r="F1" s="1302"/>
      <c r="G1" s="1302"/>
      <c r="H1" s="1302"/>
      <c r="I1" s="32" t="s">
        <v>85</v>
      </c>
      <c r="J1" s="33"/>
      <c r="K1" s="33"/>
      <c r="L1" s="33"/>
      <c r="M1" s="33"/>
    </row>
    <row r="2" spans="1:14" s="31" customFormat="1" ht="21">
      <c r="A2" s="1302" t="str">
        <f>'RFPR cover'!C5</f>
        <v>NGET (TO)</v>
      </c>
      <c r="B2" s="1302"/>
      <c r="C2" s="1302"/>
      <c r="D2" s="1302"/>
      <c r="E2" s="1302"/>
      <c r="F2" s="1302"/>
      <c r="G2" s="1302"/>
      <c r="H2" s="1302"/>
      <c r="I2" s="33"/>
      <c r="J2" s="33"/>
      <c r="K2" s="33"/>
      <c r="L2" s="33"/>
      <c r="M2" s="33"/>
      <c r="N2" s="416"/>
    </row>
    <row r="3" spans="1:14" s="31" customFormat="1" ht="21">
      <c r="A3" s="1302">
        <f>'RFPR cover'!C7</f>
        <v>2021</v>
      </c>
      <c r="B3" s="1302"/>
      <c r="C3" s="1302"/>
      <c r="D3" s="1302"/>
      <c r="E3" s="1302"/>
      <c r="F3" s="1302"/>
      <c r="G3" s="1302"/>
      <c r="H3" s="1302"/>
      <c r="I3" s="33"/>
      <c r="J3" s="33"/>
      <c r="K3" s="33"/>
      <c r="L3" s="33"/>
      <c r="M3" s="33"/>
      <c r="N3" s="416"/>
    </row>
    <row r="4" spans="1:14">
      <c r="A4" s="24"/>
      <c r="B4" s="24"/>
      <c r="C4" s="24"/>
      <c r="D4" s="24"/>
      <c r="E4" s="24"/>
      <c r="F4" s="24"/>
      <c r="G4" s="24"/>
      <c r="H4" s="24"/>
      <c r="I4" s="873"/>
      <c r="J4" s="873"/>
      <c r="K4" s="873"/>
      <c r="L4" s="873"/>
      <c r="M4" s="873"/>
      <c r="N4" s="42"/>
    </row>
    <row r="5" spans="1:14">
      <c r="A5" s="24"/>
      <c r="B5" s="24"/>
      <c r="C5" s="24"/>
      <c r="D5" s="24"/>
      <c r="E5" s="24"/>
      <c r="F5" s="24"/>
      <c r="G5" s="24"/>
      <c r="H5" s="24"/>
      <c r="I5" s="873"/>
      <c r="J5" s="873"/>
      <c r="K5" s="873"/>
      <c r="L5" s="873"/>
      <c r="M5" s="873"/>
      <c r="N5" s="42"/>
    </row>
    <row r="6" spans="1:14">
      <c r="A6" s="24"/>
      <c r="B6" s="25" t="s">
        <v>86</v>
      </c>
      <c r="C6" s="24"/>
      <c r="D6" s="24"/>
      <c r="E6" s="24"/>
      <c r="F6" s="24"/>
      <c r="G6" s="24"/>
      <c r="H6" s="24"/>
      <c r="I6" s="873"/>
      <c r="J6" s="873"/>
      <c r="K6" s="873"/>
      <c r="L6" s="873"/>
      <c r="M6" s="873"/>
      <c r="N6" s="42"/>
    </row>
    <row r="7" spans="1:14">
      <c r="A7" s="24"/>
      <c r="B7" s="24"/>
      <c r="C7" s="24"/>
      <c r="D7" s="24"/>
      <c r="E7" s="24"/>
      <c r="F7" s="24"/>
      <c r="G7" s="24"/>
      <c r="H7" s="24"/>
      <c r="I7" s="873"/>
      <c r="J7" s="873"/>
      <c r="K7" s="873"/>
      <c r="L7" s="873"/>
      <c r="M7" s="873"/>
      <c r="N7" s="42"/>
    </row>
    <row r="8" spans="1:14">
      <c r="A8" s="24"/>
      <c r="B8" s="47" t="s">
        <v>87</v>
      </c>
      <c r="C8" s="47" t="s">
        <v>88</v>
      </c>
      <c r="D8" s="1561" t="s">
        <v>89</v>
      </c>
      <c r="E8" s="1562"/>
      <c r="F8" s="1562"/>
      <c r="G8" s="1562"/>
      <c r="H8" s="1562"/>
      <c r="I8" s="873"/>
      <c r="J8" s="873"/>
      <c r="K8" s="873"/>
      <c r="L8" s="873"/>
      <c r="M8" s="873"/>
      <c r="N8" s="42"/>
    </row>
    <row r="9" spans="1:14">
      <c r="A9" s="24"/>
      <c r="B9" s="26" t="s">
        <v>90</v>
      </c>
      <c r="C9" s="46">
        <v>44407</v>
      </c>
      <c r="D9" s="1559"/>
      <c r="E9" s="1560"/>
      <c r="F9" s="1560"/>
      <c r="G9" s="1560"/>
      <c r="H9" s="1560"/>
      <c r="I9" s="24"/>
      <c r="J9" s="24"/>
      <c r="K9" s="24"/>
      <c r="L9" s="24"/>
      <c r="M9" s="24"/>
    </row>
    <row r="10" spans="1:14">
      <c r="A10" s="24"/>
      <c r="B10" s="26" t="s">
        <v>91</v>
      </c>
      <c r="C10" s="46"/>
      <c r="D10" s="1559"/>
      <c r="E10" s="1560"/>
      <c r="F10" s="1560"/>
      <c r="G10" s="1560"/>
      <c r="H10" s="1560"/>
      <c r="I10" s="24"/>
      <c r="J10" s="24"/>
      <c r="K10" s="24"/>
      <c r="L10" s="24"/>
      <c r="M10" s="24"/>
    </row>
    <row r="11" spans="1:14">
      <c r="A11" s="24"/>
      <c r="B11" s="26" t="s">
        <v>92</v>
      </c>
      <c r="C11" s="46"/>
      <c r="D11" s="1559"/>
      <c r="E11" s="1560"/>
      <c r="F11" s="1560"/>
      <c r="G11" s="1560"/>
      <c r="H11" s="1560"/>
      <c r="I11" s="24"/>
      <c r="J11" s="24"/>
      <c r="K11" s="24"/>
      <c r="L11" s="24"/>
      <c r="M11" s="24"/>
    </row>
    <row r="12" spans="1:14">
      <c r="A12" s="24"/>
      <c r="B12" s="26" t="s">
        <v>93</v>
      </c>
      <c r="C12" s="46"/>
      <c r="D12" s="1559"/>
      <c r="E12" s="1560"/>
      <c r="F12" s="1560"/>
      <c r="G12" s="1560"/>
      <c r="H12" s="1560"/>
      <c r="I12" s="24"/>
      <c r="J12" s="24"/>
      <c r="K12" s="24"/>
      <c r="L12" s="24"/>
      <c r="M12" s="24"/>
    </row>
    <row r="13" spans="1:14">
      <c r="A13" s="24"/>
      <c r="B13" s="26" t="s">
        <v>94</v>
      </c>
      <c r="C13" s="46"/>
      <c r="D13" s="1559"/>
      <c r="E13" s="1560"/>
      <c r="F13" s="1560"/>
      <c r="G13" s="1560"/>
      <c r="H13" s="1560"/>
      <c r="I13" s="24"/>
      <c r="J13" s="24"/>
      <c r="K13" s="24"/>
      <c r="L13" s="24"/>
      <c r="M13" s="24"/>
    </row>
    <row r="14" spans="1:14">
      <c r="A14" s="24"/>
      <c r="B14" s="26" t="s">
        <v>95</v>
      </c>
      <c r="C14" s="46"/>
      <c r="D14" s="1559"/>
      <c r="E14" s="1560"/>
      <c r="F14" s="1560"/>
      <c r="G14" s="1560"/>
      <c r="H14" s="1560"/>
      <c r="I14" s="24"/>
      <c r="J14" s="24"/>
      <c r="K14" s="24"/>
      <c r="L14" s="24"/>
      <c r="M14" s="24"/>
    </row>
    <row r="15" spans="1:14">
      <c r="A15" s="24"/>
      <c r="B15" s="26" t="s">
        <v>96</v>
      </c>
      <c r="C15" s="46"/>
      <c r="D15" s="1559"/>
      <c r="E15" s="1560"/>
      <c r="F15" s="1560"/>
      <c r="G15" s="1560"/>
      <c r="H15" s="1560"/>
      <c r="I15" s="24"/>
      <c r="J15" s="24"/>
      <c r="K15" s="24"/>
      <c r="L15" s="24"/>
      <c r="M15" s="24"/>
    </row>
    <row r="16" spans="1:14">
      <c r="A16" s="24"/>
      <c r="B16" s="26" t="s">
        <v>97</v>
      </c>
      <c r="C16" s="46"/>
      <c r="D16" s="1559"/>
      <c r="E16" s="1560"/>
      <c r="F16" s="1560"/>
      <c r="G16" s="1560"/>
      <c r="H16" s="1560"/>
      <c r="I16" s="24"/>
      <c r="J16" s="24"/>
      <c r="K16" s="24"/>
      <c r="L16" s="24"/>
      <c r="M16" s="24"/>
    </row>
    <row r="17" spans="1:13">
      <c r="A17" s="24"/>
      <c r="B17" s="26" t="s">
        <v>98</v>
      </c>
      <c r="C17" s="46"/>
      <c r="D17" s="1559"/>
      <c r="E17" s="1560"/>
      <c r="F17" s="1560"/>
      <c r="G17" s="1560"/>
      <c r="H17" s="1560"/>
      <c r="I17" s="24"/>
      <c r="J17" s="24"/>
      <c r="K17" s="24"/>
      <c r="L17" s="24"/>
      <c r="M17" s="24"/>
    </row>
    <row r="18" spans="1:13">
      <c r="A18" s="24"/>
      <c r="B18" s="26" t="s">
        <v>99</v>
      </c>
      <c r="C18" s="46"/>
      <c r="D18" s="1559"/>
      <c r="E18" s="1560"/>
      <c r="F18" s="1560"/>
      <c r="G18" s="1560"/>
      <c r="H18" s="1560"/>
      <c r="I18" s="24"/>
      <c r="J18" s="24"/>
      <c r="K18" s="24"/>
      <c r="L18" s="24"/>
      <c r="M18" s="24"/>
    </row>
    <row r="19" spans="1:13">
      <c r="A19" s="24"/>
      <c r="B19" s="24"/>
      <c r="C19" s="24"/>
      <c r="D19" s="24"/>
      <c r="E19" s="24"/>
      <c r="F19" s="24"/>
      <c r="G19" s="24"/>
      <c r="H19" s="24"/>
      <c r="I19" s="24"/>
      <c r="J19" s="24"/>
      <c r="K19" s="24"/>
      <c r="L19" s="24"/>
      <c r="M19" s="24"/>
    </row>
    <row r="20" spans="1:13">
      <c r="A20" s="24"/>
      <c r="B20" s="205"/>
      <c r="C20" s="24"/>
      <c r="D20" s="24"/>
      <c r="E20" s="24"/>
      <c r="F20" s="24"/>
      <c r="G20" s="24"/>
      <c r="H20" s="24"/>
      <c r="I20" s="24"/>
      <c r="J20" s="24"/>
      <c r="K20" s="24"/>
      <c r="L20" s="24"/>
    </row>
    <row r="21" spans="1:13">
      <c r="A21" s="24"/>
      <c r="B21" s="271" t="s">
        <v>264</v>
      </c>
      <c r="C21" s="24"/>
      <c r="D21" s="24"/>
      <c r="E21" s="24"/>
      <c r="F21" s="24"/>
      <c r="G21" s="24"/>
      <c r="H21" s="24"/>
      <c r="I21" s="24"/>
      <c r="J21" s="24"/>
      <c r="K21" s="24"/>
      <c r="L21" s="24"/>
    </row>
    <row r="22" spans="1:13">
      <c r="A22" s="24"/>
      <c r="B22" s="271" t="s">
        <v>120</v>
      </c>
      <c r="C22" s="24"/>
      <c r="D22" s="24"/>
      <c r="E22" s="24"/>
      <c r="F22" s="24"/>
      <c r="G22" s="24"/>
      <c r="H22" s="24"/>
      <c r="I22" s="24"/>
      <c r="J22" s="24"/>
      <c r="K22" s="24"/>
      <c r="L22" s="24"/>
    </row>
    <row r="23" spans="1:13">
      <c r="A23" s="24"/>
      <c r="B23" s="271" t="s">
        <v>265</v>
      </c>
      <c r="C23" s="24"/>
      <c r="D23" s="24"/>
      <c r="E23" s="24"/>
      <c r="F23" s="24"/>
      <c r="G23" s="24"/>
      <c r="H23" s="24"/>
      <c r="I23" s="24"/>
      <c r="J23" s="24"/>
      <c r="K23" s="24"/>
      <c r="L23" s="24"/>
    </row>
    <row r="24" spans="1:13">
      <c r="B24" s="271" t="s">
        <v>100</v>
      </c>
    </row>
    <row r="25" spans="1:13">
      <c r="B25" s="271" t="s">
        <v>263</v>
      </c>
    </row>
    <row r="26" spans="1:13">
      <c r="B26" s="271" t="s">
        <v>101</v>
      </c>
    </row>
    <row r="27" spans="1:13">
      <c r="B27" s="271" t="s">
        <v>266</v>
      </c>
    </row>
    <row r="28" spans="1:13">
      <c r="B28" s="271" t="s">
        <v>282</v>
      </c>
    </row>
    <row r="29" spans="1:13">
      <c r="B29" s="271" t="s">
        <v>238</v>
      </c>
    </row>
    <row r="30" spans="1:13">
      <c r="B30" s="271" t="s">
        <v>395</v>
      </c>
    </row>
    <row r="31" spans="1:13">
      <c r="B31" s="271" t="s">
        <v>102</v>
      </c>
    </row>
    <row r="32" spans="1:13">
      <c r="B32" s="271" t="s">
        <v>262</v>
      </c>
    </row>
    <row r="33" spans="2:2">
      <c r="B33" s="271" t="s">
        <v>267</v>
      </c>
    </row>
    <row r="34" spans="2:2">
      <c r="B34" s="271" t="s">
        <v>260</v>
      </c>
    </row>
    <row r="35" spans="2:2">
      <c r="B35" s="271" t="s">
        <v>268</v>
      </c>
    </row>
  </sheetData>
  <sheetProtection algorithmName="SHA-512" hashValue="bqbsAIGoGbScIHT+qyPP7QbhaGxeWJNG61pL0qDDboNKr8TM79FMGhiUiemLkPbe3WErCuO8yTg4hQj3tPGdDA==" saltValue="7r0TQN4WDIr9XySo3uWHUQ==" spinCount="100000" sheet="1" objects="1" scenarios="1"/>
  <mergeCells count="11">
    <mergeCell ref="D14:H14"/>
    <mergeCell ref="D15:H15"/>
    <mergeCell ref="D16:H16"/>
    <mergeCell ref="D17:H17"/>
    <mergeCell ref="D18:H18"/>
    <mergeCell ref="D13:H13"/>
    <mergeCell ref="D8:H8"/>
    <mergeCell ref="D9:H9"/>
    <mergeCell ref="D10:H10"/>
    <mergeCell ref="D11:H11"/>
    <mergeCell ref="D12:H12"/>
  </mergeCells>
  <hyperlinks>
    <hyperlink ref="B21" location="'R1 - RoRE'!A1" display="R1 - RoRE" xr:uid="{00000000-0004-0000-0200-000000000000}"/>
    <hyperlink ref="B22" location="'R2 - Revenue'!A1" display="R2 - Revenue" xr:uid="{00000000-0004-0000-0200-000001000000}"/>
    <hyperlink ref="B23" location="'R3 - Rec to totex'!A1" display="R3 - Rec to totex" xr:uid="{00000000-0004-0000-0200-000002000000}"/>
    <hyperlink ref="B24" location="'R4 - Totex'!A1" display="R4 - Totex" xr:uid="{00000000-0004-0000-0200-000003000000}"/>
    <hyperlink ref="B25" location="'R5 - Output Incentives'!A1" display="R5 - Output Incentives" xr:uid="{00000000-0004-0000-0200-000004000000}"/>
    <hyperlink ref="B26" location="'R6 - Innovation'!A1" display="R6 - Innovation" xr:uid="{00000000-0004-0000-0200-000005000000}"/>
    <hyperlink ref="B27" location="'R7 - Financing'!A1" display="R7 - Financing" xr:uid="{00000000-0004-0000-0200-000006000000}"/>
    <hyperlink ref="B29" location="'R8 - Net Debt'!A1" display="R8 - Net Debt" xr:uid="{00000000-0004-0000-0200-000007000000}"/>
    <hyperlink ref="B31" location="'R9 - RAV'!A1" display="R9 - RAV" xr:uid="{00000000-0004-0000-0200-000008000000}"/>
    <hyperlink ref="B33" location="'R11 - Dividends'!A1" display="R11 - Dividends" xr:uid="{00000000-0004-0000-0200-000009000000}"/>
    <hyperlink ref="B34" location="'R12 - Pensions'!A1" display="R12 - Pensions" xr:uid="{00000000-0004-0000-0200-00000A000000}"/>
    <hyperlink ref="B35" location="'R13 - Other Activities '!A1" display="R13 - Other Activities" xr:uid="{00000000-0004-0000-0200-00000B000000}"/>
    <hyperlink ref="B32" location="'R10 - Tax'!A1" display="R10 - Tax" xr:uid="{00000000-0004-0000-0200-00000C000000}"/>
    <hyperlink ref="B28" location="'R7a - Financing input'!Print_Area" display="R7a - Financing input" xr:uid="{00000000-0004-0000-0200-00000D000000}"/>
    <hyperlink ref="B30" location="'R8a - Net Debt input'!Print_Area" display="R8a - Net Debt input" xr:uid="{00000000-0004-0000-0200-00000E000000}"/>
  </hyperlinks>
  <pageMargins left="0.70866141732283472" right="0.70866141732283472" top="0.74803149606299213" bottom="0.74803149606299213" header="0.31496062992125984" footer="0.31496062992125984"/>
  <pageSetup scale="77"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7"/>
  <sheetViews>
    <sheetView showGridLines="0" zoomScale="80" zoomScaleNormal="80" workbookViewId="0">
      <pane ySplit="5" topLeftCell="A15" activePane="bottomLeft" state="frozen"/>
      <selection activeCell="B75" sqref="A1:XFD1048576"/>
      <selection pane="bottomLeft" activeCell="C40" sqref="C40"/>
    </sheetView>
  </sheetViews>
  <sheetFormatPr defaultRowHeight="12.6"/>
  <cols>
    <col min="1" max="1" width="19.08984375" bestFit="1" customWidth="1"/>
    <col min="2" max="2" width="12.08984375" bestFit="1" customWidth="1"/>
    <col min="3" max="3" width="104.08984375" customWidth="1"/>
    <col min="4" max="4" width="35.453125" customWidth="1"/>
  </cols>
  <sheetData>
    <row r="1" spans="1:4" s="31" customFormat="1" ht="21">
      <c r="A1" s="29" t="s">
        <v>122</v>
      </c>
      <c r="B1" s="29"/>
      <c r="C1" s="29"/>
      <c r="D1" s="29"/>
    </row>
    <row r="2" spans="1:4" s="31" customFormat="1" ht="21">
      <c r="A2" s="29" t="str">
        <f>'RFPR cover'!C5</f>
        <v>NGET (TO)</v>
      </c>
      <c r="B2" s="29"/>
      <c r="C2" s="29"/>
      <c r="D2" s="29"/>
    </row>
    <row r="3" spans="1:4" s="31" customFormat="1" ht="21">
      <c r="A3" s="29">
        <f>'RFPR cover'!C7</f>
        <v>2021</v>
      </c>
      <c r="B3" s="29"/>
      <c r="C3" s="29"/>
      <c r="D3" s="29"/>
    </row>
    <row r="4" spans="1:4" s="31" customFormat="1" ht="21">
      <c r="A4" s="1191"/>
      <c r="B4" s="1191"/>
      <c r="C4" s="1191"/>
      <c r="D4" s="1191"/>
    </row>
    <row r="5" spans="1:4" ht="27.6">
      <c r="A5" s="1188" t="s">
        <v>717</v>
      </c>
      <c r="B5" s="1189" t="s">
        <v>718</v>
      </c>
      <c r="C5" s="1190" t="s">
        <v>719</v>
      </c>
    </row>
    <row r="6" spans="1:4">
      <c r="A6" s="319">
        <v>1.1000000000000001</v>
      </c>
      <c r="B6" s="1226" t="s">
        <v>817</v>
      </c>
      <c r="C6" s="1232" t="s">
        <v>818</v>
      </c>
    </row>
    <row r="7" spans="1:4">
      <c r="A7" s="319">
        <v>1.1000000000000001</v>
      </c>
      <c r="B7" s="1226" t="s">
        <v>817</v>
      </c>
      <c r="C7" s="1232" t="s">
        <v>819</v>
      </c>
    </row>
    <row r="8" spans="1:4">
      <c r="A8" s="319">
        <v>1.1000000000000001</v>
      </c>
      <c r="B8" s="1224" t="s">
        <v>820</v>
      </c>
      <c r="C8" s="1231" t="s">
        <v>821</v>
      </c>
    </row>
    <row r="9" spans="1:4" ht="25.2">
      <c r="A9" s="319">
        <v>1.1000000000000001</v>
      </c>
      <c r="B9" s="1224" t="s">
        <v>823</v>
      </c>
      <c r="C9" s="1231" t="s">
        <v>824</v>
      </c>
    </row>
    <row r="10" spans="1:4">
      <c r="A10" s="319">
        <v>1.1000000000000001</v>
      </c>
      <c r="B10" s="1224" t="s">
        <v>823</v>
      </c>
      <c r="C10" s="1231" t="s">
        <v>826</v>
      </c>
    </row>
    <row r="11" spans="1:4">
      <c r="A11" s="319">
        <v>1.1000000000000001</v>
      </c>
      <c r="B11" s="1224" t="s">
        <v>828</v>
      </c>
      <c r="C11" s="1231" t="s">
        <v>827</v>
      </c>
    </row>
    <row r="12" spans="1:4" ht="25.2">
      <c r="A12" s="319">
        <v>1.1000000000000001</v>
      </c>
      <c r="B12" s="1224" t="s">
        <v>823</v>
      </c>
      <c r="C12" s="1231" t="s">
        <v>829</v>
      </c>
    </row>
    <row r="13" spans="1:4" ht="50.4">
      <c r="A13" s="319">
        <v>1.1000000000000001</v>
      </c>
      <c r="B13" s="1224" t="s">
        <v>823</v>
      </c>
      <c r="C13" s="1231" t="s">
        <v>830</v>
      </c>
    </row>
    <row r="14" spans="1:4">
      <c r="A14" s="320">
        <v>1.1000000000000001</v>
      </c>
      <c r="B14" s="1224" t="s">
        <v>831</v>
      </c>
      <c r="C14" s="1231" t="s">
        <v>832</v>
      </c>
    </row>
    <row r="15" spans="1:4">
      <c r="A15" s="320">
        <v>1.1000000000000001</v>
      </c>
      <c r="B15" s="1224" t="s">
        <v>820</v>
      </c>
      <c r="C15" s="1231" t="s">
        <v>833</v>
      </c>
    </row>
    <row r="16" spans="1:4" ht="37.799999999999997">
      <c r="A16" s="320">
        <v>1.1000000000000001</v>
      </c>
      <c r="B16" s="1224" t="s">
        <v>834</v>
      </c>
      <c r="C16" s="1231" t="s">
        <v>835</v>
      </c>
    </row>
    <row r="17" spans="1:3">
      <c r="A17" s="320">
        <v>1.1000000000000001</v>
      </c>
      <c r="B17" s="1224" t="s">
        <v>828</v>
      </c>
      <c r="C17" s="272" t="s">
        <v>836</v>
      </c>
    </row>
    <row r="18" spans="1:3">
      <c r="A18" s="320">
        <v>1.1000000000000001</v>
      </c>
      <c r="B18" s="1224" t="s">
        <v>828</v>
      </c>
      <c r="C18" s="272" t="s">
        <v>837</v>
      </c>
    </row>
    <row r="19" spans="1:3">
      <c r="A19" s="320">
        <v>1.1000000000000001</v>
      </c>
      <c r="B19" s="1224" t="s">
        <v>839</v>
      </c>
      <c r="C19" s="272" t="s">
        <v>840</v>
      </c>
    </row>
    <row r="20" spans="1:3" ht="25.2">
      <c r="A20" s="320">
        <v>1.1000000000000001</v>
      </c>
      <c r="B20" s="1224" t="s">
        <v>839</v>
      </c>
      <c r="C20" s="272" t="s">
        <v>851</v>
      </c>
    </row>
    <row r="21" spans="1:3">
      <c r="A21" s="320">
        <v>1.1000000000000001</v>
      </c>
      <c r="B21" s="1224" t="s">
        <v>852</v>
      </c>
      <c r="C21" s="272" t="s">
        <v>853</v>
      </c>
    </row>
    <row r="22" spans="1:3">
      <c r="A22" s="320">
        <v>1.1000000000000001</v>
      </c>
      <c r="B22" s="320" t="s">
        <v>831</v>
      </c>
      <c r="C22" s="272" t="s">
        <v>854</v>
      </c>
    </row>
    <row r="23" spans="1:3" ht="25.2">
      <c r="A23" s="320">
        <v>1.1000000000000001</v>
      </c>
      <c r="B23" s="1224" t="s">
        <v>831</v>
      </c>
      <c r="C23" s="272" t="s">
        <v>855</v>
      </c>
    </row>
    <row r="24" spans="1:3" ht="25.2">
      <c r="A24" s="320">
        <v>1.1000000000000001</v>
      </c>
      <c r="B24" s="1224" t="s">
        <v>834</v>
      </c>
      <c r="C24" s="272" t="s">
        <v>856</v>
      </c>
    </row>
    <row r="25" spans="1:3" ht="25.8" thickBot="1">
      <c r="A25" s="1341">
        <v>1.1000000000000001</v>
      </c>
      <c r="B25" s="1342" t="s">
        <v>839</v>
      </c>
      <c r="C25" s="1343" t="s">
        <v>858</v>
      </c>
    </row>
    <row r="26" spans="1:3">
      <c r="A26" s="1338">
        <v>1.1000000000000001</v>
      </c>
      <c r="B26" s="1339" t="s">
        <v>831</v>
      </c>
      <c r="C26" s="1340" t="s">
        <v>859</v>
      </c>
    </row>
    <row r="27" spans="1:3">
      <c r="A27" s="1338">
        <v>1.1000000000000001</v>
      </c>
      <c r="B27" s="1224" t="s">
        <v>839</v>
      </c>
      <c r="C27" s="272" t="s">
        <v>860</v>
      </c>
    </row>
    <row r="28" spans="1:3" ht="25.2">
      <c r="A28" s="320">
        <v>1.1000000000000001</v>
      </c>
      <c r="B28" s="1224" t="s">
        <v>839</v>
      </c>
      <c r="C28" s="272" t="s">
        <v>861</v>
      </c>
    </row>
    <row r="29" spans="1:3">
      <c r="A29" s="1345">
        <v>2</v>
      </c>
      <c r="B29" s="1224" t="s">
        <v>839</v>
      </c>
      <c r="C29" s="272" t="s">
        <v>864</v>
      </c>
    </row>
    <row r="30" spans="1:3">
      <c r="A30" s="1345">
        <v>2</v>
      </c>
      <c r="B30" s="1224" t="s">
        <v>839</v>
      </c>
      <c r="C30" s="272" t="s">
        <v>865</v>
      </c>
    </row>
    <row r="31" spans="1:3">
      <c r="A31" s="1345">
        <v>2</v>
      </c>
      <c r="B31" s="1224" t="s">
        <v>839</v>
      </c>
      <c r="C31" s="272" t="s">
        <v>868</v>
      </c>
    </row>
    <row r="32" spans="1:3" ht="25.2">
      <c r="A32" s="1345">
        <v>2</v>
      </c>
      <c r="B32" s="1224" t="s">
        <v>266</v>
      </c>
      <c r="C32" s="1247" t="s">
        <v>870</v>
      </c>
    </row>
    <row r="33" spans="1:3" ht="27.75" customHeight="1">
      <c r="A33" s="1345">
        <v>2</v>
      </c>
      <c r="B33" s="1224" t="s">
        <v>866</v>
      </c>
      <c r="C33" s="272" t="s">
        <v>867</v>
      </c>
    </row>
    <row r="34" spans="1:3">
      <c r="A34" s="320">
        <v>2.1</v>
      </c>
      <c r="B34" s="1224" t="s">
        <v>262</v>
      </c>
      <c r="C34" s="272" t="s">
        <v>869</v>
      </c>
    </row>
    <row r="35" spans="1:3" ht="25.2">
      <c r="A35" s="320">
        <v>2.1</v>
      </c>
      <c r="B35" s="1224" t="s">
        <v>266</v>
      </c>
      <c r="C35" s="272" t="s">
        <v>871</v>
      </c>
    </row>
    <row r="36" spans="1:3">
      <c r="A36" s="321"/>
      <c r="B36" s="1250"/>
      <c r="C36" s="272"/>
    </row>
    <row r="37" spans="1:3">
      <c r="A37" s="321"/>
      <c r="B37" s="1250"/>
      <c r="C37" s="272"/>
    </row>
    <row r="38" spans="1:3">
      <c r="A38" s="321"/>
      <c r="B38" s="1250"/>
      <c r="C38" s="272"/>
    </row>
    <row r="39" spans="1:3">
      <c r="A39" s="321"/>
      <c r="B39" s="1250"/>
      <c r="C39" s="272"/>
    </row>
    <row r="40" spans="1:3">
      <c r="A40" s="320"/>
      <c r="B40" s="1250"/>
      <c r="C40" s="272"/>
    </row>
    <row r="41" spans="1:3">
      <c r="A41" s="321"/>
      <c r="B41" s="1250"/>
      <c r="C41" s="272"/>
    </row>
    <row r="42" spans="1:3">
      <c r="A42" s="321"/>
      <c r="B42" s="1250"/>
      <c r="C42" s="272"/>
    </row>
    <row r="43" spans="1:3">
      <c r="A43" s="321"/>
      <c r="B43" s="1250"/>
      <c r="C43" s="272"/>
    </row>
    <row r="44" spans="1:3">
      <c r="A44" s="321"/>
      <c r="B44" s="1224"/>
      <c r="C44" s="272"/>
    </row>
    <row r="45" spans="1:3">
      <c r="A45" s="321"/>
      <c r="B45" s="1224"/>
      <c r="C45" s="272"/>
    </row>
    <row r="46" spans="1:3">
      <c r="A46" s="321"/>
      <c r="B46" s="1224"/>
      <c r="C46" s="272"/>
    </row>
    <row r="47" spans="1:3">
      <c r="A47" s="321"/>
      <c r="B47" s="1224"/>
      <c r="C47" s="272"/>
    </row>
    <row r="48" spans="1:3">
      <c r="A48" s="321"/>
      <c r="B48" s="1224"/>
      <c r="C48" s="272"/>
    </row>
    <row r="49" spans="1:3">
      <c r="A49" s="321"/>
      <c r="B49" s="1224"/>
      <c r="C49" s="272"/>
    </row>
    <row r="50" spans="1:3">
      <c r="A50" s="321"/>
      <c r="B50" s="1224"/>
      <c r="C50" s="272"/>
    </row>
    <row r="51" spans="1:3">
      <c r="A51" s="321"/>
      <c r="B51" s="1224"/>
      <c r="C51" s="272"/>
    </row>
    <row r="52" spans="1:3">
      <c r="A52" s="321"/>
      <c r="B52" s="1224"/>
      <c r="C52" s="272"/>
    </row>
    <row r="53" spans="1:3">
      <c r="A53" s="321"/>
      <c r="B53" s="1224"/>
      <c r="C53" s="272"/>
    </row>
    <row r="54" spans="1:3">
      <c r="A54" s="321"/>
      <c r="B54" s="1257"/>
      <c r="C54" s="1258"/>
    </row>
    <row r="55" spans="1:3">
      <c r="A55" s="321"/>
      <c r="B55" s="1224"/>
      <c r="C55" s="272"/>
    </row>
    <row r="56" spans="1:3">
      <c r="A56" s="321"/>
      <c r="B56" s="1224"/>
      <c r="C56" s="272"/>
    </row>
    <row r="57" spans="1:3">
      <c r="A57" s="321"/>
      <c r="B57" s="1224"/>
      <c r="C57" s="272"/>
    </row>
    <row r="58" spans="1:3">
      <c r="A58" s="321"/>
      <c r="B58" s="1224"/>
      <c r="C58" s="272"/>
    </row>
    <row r="59" spans="1:3">
      <c r="A59" s="321"/>
      <c r="B59" s="1224"/>
      <c r="C59" s="1247"/>
    </row>
    <row r="60" spans="1:3">
      <c r="A60" s="322"/>
      <c r="B60" s="1225"/>
      <c r="C60" s="273"/>
    </row>
    <row r="61" spans="1:3">
      <c r="A61" s="322"/>
      <c r="B61" s="1225"/>
      <c r="C61" s="273"/>
    </row>
    <row r="62" spans="1:3">
      <c r="A62" s="322"/>
      <c r="B62" s="1225"/>
      <c r="C62" s="273"/>
    </row>
    <row r="63" spans="1:3">
      <c r="A63" s="322"/>
      <c r="B63" s="1225"/>
      <c r="C63" s="273"/>
    </row>
    <row r="64" spans="1:3">
      <c r="A64" s="322"/>
      <c r="B64" s="1225"/>
      <c r="C64" s="273"/>
    </row>
    <row r="65" spans="1:3">
      <c r="A65" s="322"/>
      <c r="B65" s="1225"/>
      <c r="C65" s="273"/>
    </row>
    <row r="66" spans="1:3">
      <c r="A66" s="322"/>
      <c r="B66" s="1225"/>
      <c r="C66" s="273"/>
    </row>
    <row r="67" spans="1:3">
      <c r="A67" s="322"/>
      <c r="B67" s="1225"/>
      <c r="C67" s="273"/>
    </row>
  </sheetData>
  <sheetProtection algorithmName="SHA-512" hashValue="7QpaHP/F6Wja/XbeQCfm32JLNi5GMlas+jpvJy8wo81qti3ZURZGpw/SibUwItFDIPsUkeq5JWmlzQ2/3ivsBA==" saltValue="bHbjJb12aSVrYfbBnJBFuQ==" spinCount="100000" sheet="1" objects="1" scenarios="1"/>
  <pageMargins left="0.70866141732283472" right="0.70866141732283472" top="0.74803149606299213" bottom="0.74803149606299213" header="0.31496062992125984" footer="0.31496062992125984"/>
  <pageSetup paperSize="8" scale="74"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CC"/>
    <pageSetUpPr fitToPage="1"/>
  </sheetPr>
  <dimension ref="A1:P66"/>
  <sheetViews>
    <sheetView showGridLines="0" zoomScale="80" zoomScaleNormal="80" workbookViewId="0">
      <pane ySplit="6" topLeftCell="A45" activePane="bottomLeft" state="frozen"/>
      <selection activeCell="B75" sqref="A1:XFD1048576"/>
      <selection pane="bottomLeft" activeCell="E53" sqref="E53"/>
    </sheetView>
  </sheetViews>
  <sheetFormatPr defaultRowHeight="12.6"/>
  <cols>
    <col min="1" max="1" width="8.36328125" customWidth="1"/>
    <col min="2" max="2" width="63.36328125" style="188" customWidth="1"/>
    <col min="3" max="3" width="13.36328125" style="42" customWidth="1"/>
    <col min="4" max="11" width="9.08984375" customWidth="1"/>
    <col min="12" max="12" width="3.6328125" customWidth="1"/>
    <col min="13" max="14" width="13.7265625" customWidth="1"/>
    <col min="15" max="15" width="5.08984375" customWidth="1"/>
  </cols>
  <sheetData>
    <row r="1" spans="1:16" s="31" customFormat="1" ht="21">
      <c r="A1" s="1307" t="s">
        <v>240</v>
      </c>
      <c r="B1" s="1316"/>
      <c r="C1" s="1317"/>
      <c r="D1" s="1317"/>
      <c r="E1" s="1317"/>
      <c r="F1" s="1317"/>
      <c r="G1" s="241"/>
      <c r="H1" s="241"/>
      <c r="I1" s="242"/>
      <c r="J1" s="242"/>
      <c r="K1" s="243"/>
      <c r="L1" s="243"/>
      <c r="M1" s="243"/>
      <c r="N1" s="243"/>
      <c r="O1" s="418" t="s">
        <v>85</v>
      </c>
    </row>
    <row r="2" spans="1:16" s="31" customFormat="1" ht="21">
      <c r="A2" s="1310" t="str">
        <f>'RFPR cover'!C5</f>
        <v>NGET (TO)</v>
      </c>
      <c r="B2" s="1318"/>
      <c r="C2" s="1302"/>
      <c r="D2" s="1302"/>
      <c r="E2" s="1302"/>
      <c r="F2" s="1302"/>
      <c r="G2" s="29"/>
      <c r="H2" s="29"/>
      <c r="I2" s="27"/>
      <c r="J2" s="27"/>
      <c r="K2" s="27"/>
      <c r="L2" s="27"/>
      <c r="M2" s="27"/>
      <c r="N2" s="27"/>
      <c r="O2" s="124"/>
    </row>
    <row r="3" spans="1:16" s="31" customFormat="1" ht="22.8">
      <c r="A3" s="1313">
        <f>'RFPR cover'!C7</f>
        <v>2021</v>
      </c>
      <c r="B3" s="1319" t="str">
        <f>IF('RFPR cover'!C5=Data!B98,"Not required to be completed for System Operator",(IF('RFPR cover'!C5=Data!B96,"Not required to be completed for System Operator","")))</f>
        <v/>
      </c>
      <c r="C3" s="1320"/>
      <c r="D3" s="1320"/>
      <c r="E3" s="1320"/>
      <c r="F3" s="1320"/>
      <c r="G3" s="245"/>
      <c r="H3" s="245"/>
      <c r="I3" s="240"/>
      <c r="J3" s="240"/>
      <c r="K3" s="240"/>
      <c r="L3" s="240"/>
      <c r="M3" s="240"/>
      <c r="N3" s="240"/>
      <c r="O3" s="246"/>
    </row>
    <row r="4" spans="1:16" ht="12.75" customHeight="1"/>
    <row r="5" spans="1:16">
      <c r="D5" s="516" t="str">
        <f>IF(D6&lt;='RFPR cover'!$C$7,"Actuals","Forecast")</f>
        <v>Actuals</v>
      </c>
      <c r="E5" s="517" t="str">
        <f>IF(E6&lt;='RFPR cover'!$C$7,"Actuals","Forecast")</f>
        <v>Actuals</v>
      </c>
      <c r="F5" s="517" t="str">
        <f>IF(F6&lt;='RFPR cover'!$C$7,"Actuals","Forecast")</f>
        <v>Actuals</v>
      </c>
      <c r="G5" s="517" t="str">
        <f>IF(G6&lt;='RFPR cover'!$C$7,"Actuals","Forecast")</f>
        <v>Actuals</v>
      </c>
      <c r="H5" s="517" t="str">
        <f>IF(H6&lt;='RFPR cover'!$C$7,"Actuals","Forecast")</f>
        <v>Actuals</v>
      </c>
      <c r="I5" s="517" t="str">
        <f>IF(I6&lt;='RFPR cover'!$C$7,"Actuals","Forecast")</f>
        <v>Actuals</v>
      </c>
      <c r="J5" s="517" t="str">
        <f>IF(J6&lt;='RFPR cover'!$C$7,"Actuals","Forecast")</f>
        <v>Actuals</v>
      </c>
      <c r="K5" s="518" t="str">
        <f>IF(K6&lt;='RFPR cover'!$C$7,"Actuals","Forecast")</f>
        <v>Actuals</v>
      </c>
      <c r="L5" s="2"/>
      <c r="M5" s="2"/>
    </row>
    <row r="6" spans="1:16" ht="31.5" customHeight="1">
      <c r="C6" s="173"/>
      <c r="D6" s="118">
        <f>'RFPR cover'!$C$13</f>
        <v>2014</v>
      </c>
      <c r="E6" s="119">
        <f>D6+1</f>
        <v>2015</v>
      </c>
      <c r="F6" s="119">
        <f t="shared" ref="F6:K6" si="0">E6+1</f>
        <v>2016</v>
      </c>
      <c r="G6" s="119">
        <f t="shared" si="0"/>
        <v>2017</v>
      </c>
      <c r="H6" s="119">
        <f t="shared" si="0"/>
        <v>2018</v>
      </c>
      <c r="I6" s="119">
        <f t="shared" si="0"/>
        <v>2019</v>
      </c>
      <c r="J6" s="119">
        <f t="shared" si="0"/>
        <v>2020</v>
      </c>
      <c r="K6" s="187">
        <f t="shared" si="0"/>
        <v>2021</v>
      </c>
      <c r="L6" s="49"/>
      <c r="M6" s="102" t="str">
        <f>"Cumulative to "&amp;'RFPR cover'!$C$7</f>
        <v>Cumulative to 2021</v>
      </c>
      <c r="N6" s="186" t="s">
        <v>110</v>
      </c>
    </row>
    <row r="7" spans="1:16">
      <c r="C7" s="173"/>
      <c r="D7" s="173"/>
      <c r="E7" s="173"/>
      <c r="F7" s="173"/>
      <c r="G7" s="173"/>
      <c r="H7" s="173"/>
      <c r="I7" s="173"/>
      <c r="J7" s="173"/>
      <c r="K7" s="173"/>
      <c r="L7" s="173"/>
      <c r="M7" s="173"/>
      <c r="N7" s="173"/>
      <c r="O7" s="173"/>
    </row>
    <row r="8" spans="1:16">
      <c r="B8" s="855" t="s">
        <v>109</v>
      </c>
      <c r="C8" s="730"/>
      <c r="D8" s="730"/>
      <c r="E8" s="730"/>
      <c r="F8" s="730"/>
      <c r="G8" s="730"/>
      <c r="H8" s="730"/>
      <c r="I8" s="730"/>
      <c r="J8" s="730"/>
      <c r="K8" s="730"/>
      <c r="L8" s="856"/>
      <c r="M8" s="209"/>
      <c r="N8" s="209"/>
      <c r="O8" s="209"/>
    </row>
    <row r="9" spans="1:16">
      <c r="B9" s="189"/>
      <c r="D9" s="42"/>
      <c r="E9" s="42"/>
      <c r="F9" s="42"/>
      <c r="G9" s="42"/>
      <c r="H9" s="42"/>
      <c r="I9" s="42"/>
      <c r="J9" s="42"/>
      <c r="K9" s="42"/>
      <c r="L9" s="49"/>
    </row>
    <row r="10" spans="1:16">
      <c r="B10" s="237" t="s">
        <v>216</v>
      </c>
      <c r="C10" s="239" t="s">
        <v>7</v>
      </c>
      <c r="D10" s="1472">
        <f>D48/D$65</f>
        <v>7.0000000000000007E-2</v>
      </c>
      <c r="E10" s="1473">
        <f t="shared" ref="D10:K19" si="1">E48/E$65</f>
        <v>7.0000000000000007E-2</v>
      </c>
      <c r="F10" s="1473">
        <f t="shared" si="1"/>
        <v>7.0000000000000007E-2</v>
      </c>
      <c r="G10" s="1473">
        <f t="shared" si="1"/>
        <v>7.0000000000000007E-2</v>
      </c>
      <c r="H10" s="1473">
        <f t="shared" si="1"/>
        <v>7.0000000000000007E-2</v>
      </c>
      <c r="I10" s="1473">
        <f t="shared" si="1"/>
        <v>7.0000000000000007E-2</v>
      </c>
      <c r="J10" s="1473">
        <f t="shared" si="1"/>
        <v>7.0000000000000007E-2</v>
      </c>
      <c r="K10" s="1474">
        <f t="shared" si="1"/>
        <v>7.0000000000000007E-2</v>
      </c>
      <c r="L10" s="174"/>
      <c r="M10" s="1476">
        <f>AVERAGE(D48:INDEX(D48:K48,0,MATCH('RFPR cover'!$C$7,$D$6:$K$6,0)))/AVERAGE($D$65:INDEX($D$65:$K$65,0,MATCH('RFPR cover'!$C$7,$D$6:$K$6,0)))</f>
        <v>7.0000000000000007E-2</v>
      </c>
      <c r="N10" s="1476">
        <f>AVERAGE(D48:K48)/AVERAGE($D$65:$K$65)</f>
        <v>7.0000000000000007E-2</v>
      </c>
    </row>
    <row r="11" spans="1:16">
      <c r="B11" s="237" t="str">
        <f t="shared" ref="B11:B18" si="2">B49</f>
        <v>Totex outperformance</v>
      </c>
      <c r="C11" s="239" t="s">
        <v>7</v>
      </c>
      <c r="D11" s="1475">
        <f t="shared" si="1"/>
        <v>1.1996390775551756E-2</v>
      </c>
      <c r="E11" s="1476">
        <f t="shared" si="1"/>
        <v>2.1855629213755504E-2</v>
      </c>
      <c r="F11" s="1476">
        <f t="shared" si="1"/>
        <v>1.9720665645708454E-2</v>
      </c>
      <c r="G11" s="1476">
        <f t="shared" si="1"/>
        <v>1.5815963556215784E-2</v>
      </c>
      <c r="H11" s="1476">
        <f t="shared" si="1"/>
        <v>1.7927781131457519E-2</v>
      </c>
      <c r="I11" s="1476">
        <f t="shared" si="1"/>
        <v>1.8548368805795263E-2</v>
      </c>
      <c r="J11" s="1476">
        <f t="shared" si="1"/>
        <v>2.8161435480975536E-2</v>
      </c>
      <c r="K11" s="1477">
        <f>K49/K$65</f>
        <v>2.4933466525937337E-2</v>
      </c>
      <c r="L11" s="174"/>
      <c r="M11" s="1476">
        <f>AVERAGE(D49:INDEX(D49:K49,0,MATCH('RFPR cover'!$C$7,$D$6:$K$6,0)))/AVERAGE($D$65:INDEX($D$65:$K$65,0,MATCH('RFPR cover'!$C$7,$D$6:$K$6,0)))</f>
        <v>2.0021129618491978E-2</v>
      </c>
      <c r="N11" s="1476">
        <f t="shared" ref="N11:N19" si="3">AVERAGE(D49:K49)/AVERAGE($D$65:$K$65)</f>
        <v>2.0021129618491978E-2</v>
      </c>
      <c r="P11" s="174"/>
    </row>
    <row r="12" spans="1:16">
      <c r="B12" s="237" t="str">
        <f t="shared" si="2"/>
        <v>IQI Reward</v>
      </c>
      <c r="C12" s="239" t="s">
        <v>7</v>
      </c>
      <c r="D12" s="1475">
        <f t="shared" si="1"/>
        <v>3.3725837761061951E-3</v>
      </c>
      <c r="E12" s="1476">
        <f t="shared" si="1"/>
        <v>3.5928415049900722E-3</v>
      </c>
      <c r="F12" s="1476">
        <f t="shared" si="1"/>
        <v>3.3894821525881002E-3</v>
      </c>
      <c r="G12" s="1476">
        <f t="shared" si="1"/>
        <v>3.1411067140978896E-3</v>
      </c>
      <c r="H12" s="1476">
        <f t="shared" si="1"/>
        <v>2.7199171533061439E-3</v>
      </c>
      <c r="I12" s="1476">
        <f t="shared" si="1"/>
        <v>2.5872224216854332E-3</v>
      </c>
      <c r="J12" s="1476">
        <f t="shared" si="1"/>
        <v>2.2979939000904327E-3</v>
      </c>
      <c r="K12" s="1477">
        <f t="shared" si="1"/>
        <v>1.9710707898707319E-3</v>
      </c>
      <c r="L12" s="174"/>
      <c r="M12" s="1476">
        <f>AVERAGE(D50:INDEX(D50:K50,0,MATCH('RFPR cover'!$C$7,$D$6:$K$6,0)))/AVERAGE($D$65:INDEX($D$65:$K$65,0,MATCH('RFPR cover'!$C$7,$D$6:$K$6,0)))</f>
        <v>2.859187833153534E-3</v>
      </c>
      <c r="N12" s="1476">
        <f t="shared" si="3"/>
        <v>2.859187833153534E-3</v>
      </c>
    </row>
    <row r="13" spans="1:16">
      <c r="B13" s="237" t="str">
        <f t="shared" si="2"/>
        <v>Network Reliability Incentive</v>
      </c>
      <c r="C13" s="239" t="s">
        <v>7</v>
      </c>
      <c r="D13" s="1475">
        <f t="shared" si="1"/>
        <v>4.2833977907971954E-4</v>
      </c>
      <c r="E13" s="1476">
        <f t="shared" si="1"/>
        <v>6.7597217841018555E-4</v>
      </c>
      <c r="F13" s="1476">
        <f t="shared" si="1"/>
        <v>6.7889720415399007E-4</v>
      </c>
      <c r="G13" s="1476">
        <f t="shared" si="1"/>
        <v>6.6175620784605623E-4</v>
      </c>
      <c r="H13" s="1476">
        <f t="shared" si="1"/>
        <v>5.6927727837718814E-4</v>
      </c>
      <c r="I13" s="1476">
        <f t="shared" si="1"/>
        <v>6.0979415296706771E-4</v>
      </c>
      <c r="J13" s="1476">
        <f t="shared" si="1"/>
        <v>5.139092518571018E-4</v>
      </c>
      <c r="K13" s="1477">
        <f t="shared" si="1"/>
        <v>6.1771210923774068E-4</v>
      </c>
      <c r="L13" s="174"/>
      <c r="M13" s="1476">
        <f>AVERAGE(D51:INDEX(D51:K51,0,MATCH('RFPR cover'!$C$7,$D$6:$K$6,0)))/AVERAGE($D$65:INDEX($D$65:$K$65,0,MATCH('RFPR cover'!$C$7,$D$6:$K$6,0)))</f>
        <v>5.9509246555598458E-4</v>
      </c>
      <c r="N13" s="1476">
        <f t="shared" si="3"/>
        <v>5.9509246555598458E-4</v>
      </c>
    </row>
    <row r="14" spans="1:16">
      <c r="B14" s="237" t="str">
        <f t="shared" si="2"/>
        <v>Stakeholder Satisfaction Output</v>
      </c>
      <c r="C14" s="239" t="s">
        <v>7</v>
      </c>
      <c r="D14" s="1475">
        <f t="shared" si="1"/>
        <v>1.2414161462231993E-3</v>
      </c>
      <c r="E14" s="1476">
        <f t="shared" si="1"/>
        <v>1.3774633295973496E-3</v>
      </c>
      <c r="F14" s="1476">
        <f t="shared" si="1"/>
        <v>1.5602039252366254E-3</v>
      </c>
      <c r="G14" s="1476">
        <f t="shared" si="1"/>
        <v>1.6729198990607993E-3</v>
      </c>
      <c r="H14" s="1476">
        <f t="shared" si="1"/>
        <v>1.506315492630889E-3</v>
      </c>
      <c r="I14" s="1476">
        <f t="shared" si="1"/>
        <v>1.8326653590088299E-3</v>
      </c>
      <c r="J14" s="1476">
        <f t="shared" si="1"/>
        <v>2.4762543703958067E-3</v>
      </c>
      <c r="K14" s="1477">
        <f t="shared" si="1"/>
        <v>2.7007622005171205E-3</v>
      </c>
      <c r="L14" s="174"/>
      <c r="M14" s="1476">
        <f>AVERAGE(D52:INDEX(D52:K52,0,MATCH('RFPR cover'!$C$7,$D$6:$K$6,0)))/AVERAGE($D$65:INDEX($D$65:$K$65,0,MATCH('RFPR cover'!$C$7,$D$6:$K$6,0)))</f>
        <v>1.8165756402655187E-3</v>
      </c>
      <c r="N14" s="1476">
        <f t="shared" si="3"/>
        <v>1.8165756402655187E-3</v>
      </c>
    </row>
    <row r="15" spans="1:16">
      <c r="B15" s="237" t="str">
        <f t="shared" si="2"/>
        <v>SF6 Emissions</v>
      </c>
      <c r="C15" s="239" t="s">
        <v>7</v>
      </c>
      <c r="D15" s="1475">
        <f t="shared" si="1"/>
        <v>3.4339896230734933E-4</v>
      </c>
      <c r="E15" s="1476">
        <f t="shared" si="1"/>
        <v>4.3805168819203278E-4</v>
      </c>
      <c r="F15" s="1476">
        <f t="shared" si="1"/>
        <v>4.2951255109110803E-4</v>
      </c>
      <c r="G15" s="1476">
        <f t="shared" si="1"/>
        <v>2.2932092373106734E-4</v>
      </c>
      <c r="H15" s="1476">
        <f t="shared" si="1"/>
        <v>4.7259282084858851E-4</v>
      </c>
      <c r="I15" s="1476">
        <f t="shared" si="1"/>
        <v>3.3659448872858246E-5</v>
      </c>
      <c r="J15" s="1476">
        <f t="shared" si="1"/>
        <v>-4.4991590617201471E-6</v>
      </c>
      <c r="K15" s="1477">
        <f t="shared" si="1"/>
        <v>1.1587603207474671E-4</v>
      </c>
      <c r="L15" s="174"/>
      <c r="M15" s="1476">
        <f>AVERAGE(D53:INDEX(D53:K53,0,MATCH('RFPR cover'!$C$7,$D$6:$K$6,0)))/AVERAGE($D$65:INDEX($D$65:$K$65,0,MATCH('RFPR cover'!$C$7,$D$6:$K$6,0)))</f>
        <v>2.5128546086145259E-4</v>
      </c>
      <c r="N15" s="1476">
        <f t="shared" si="3"/>
        <v>2.5128546086145259E-4</v>
      </c>
    </row>
    <row r="16" spans="1:16">
      <c r="B16" s="237" t="str">
        <f t="shared" si="2"/>
        <v>Environmental Discretionary Reward</v>
      </c>
      <c r="C16" s="239" t="s">
        <v>7</v>
      </c>
      <c r="D16" s="1475">
        <f t="shared" si="1"/>
        <v>0</v>
      </c>
      <c r="E16" s="1476">
        <f t="shared" si="1"/>
        <v>3.7568804426505592E-4</v>
      </c>
      <c r="F16" s="1476">
        <f t="shared" si="1"/>
        <v>0</v>
      </c>
      <c r="G16" s="1476">
        <f t="shared" si="1"/>
        <v>0</v>
      </c>
      <c r="H16" s="1476">
        <f t="shared" si="1"/>
        <v>0</v>
      </c>
      <c r="I16" s="1476">
        <f t="shared" si="1"/>
        <v>0</v>
      </c>
      <c r="J16" s="1476">
        <f t="shared" si="1"/>
        <v>3.0232894135001143E-4</v>
      </c>
      <c r="K16" s="1477">
        <f t="shared" si="1"/>
        <v>8.409188807912271E-5</v>
      </c>
      <c r="L16" s="174"/>
      <c r="M16" s="1476">
        <f>AVERAGE(D54:INDEX(D54:K54,0,MATCH('RFPR cover'!$C$7,$D$6:$K$6,0)))/AVERAGE($D$65:INDEX($D$65:$K$65,0,MATCH('RFPR cover'!$C$7,$D$6:$K$6,0)))</f>
        <v>9.5100425362402738E-5</v>
      </c>
      <c r="N16" s="1476">
        <f t="shared" si="3"/>
        <v>9.5100425362402738E-5</v>
      </c>
    </row>
    <row r="17" spans="2:16">
      <c r="B17" s="237" t="str">
        <f t="shared" si="2"/>
        <v/>
      </c>
      <c r="C17" s="239" t="s">
        <v>7</v>
      </c>
      <c r="D17" s="1475">
        <f t="shared" si="1"/>
        <v>0</v>
      </c>
      <c r="E17" s="1476">
        <f t="shared" si="1"/>
        <v>0</v>
      </c>
      <c r="F17" s="1476">
        <f t="shared" si="1"/>
        <v>0</v>
      </c>
      <c r="G17" s="1476">
        <f t="shared" si="1"/>
        <v>0</v>
      </c>
      <c r="H17" s="1476">
        <f t="shared" si="1"/>
        <v>0</v>
      </c>
      <c r="I17" s="1476">
        <f t="shared" si="1"/>
        <v>0</v>
      </c>
      <c r="J17" s="1476">
        <f t="shared" si="1"/>
        <v>0</v>
      </c>
      <c r="K17" s="1477">
        <f t="shared" si="1"/>
        <v>0</v>
      </c>
      <c r="L17" s="174"/>
      <c r="M17" s="1476">
        <f>AVERAGE(D55:INDEX(D55:K55,0,MATCH('RFPR cover'!$C$7,$D$6:$K$6,0)))/AVERAGE($D$65:INDEX($D$65:$K$65,0,MATCH('RFPR cover'!$C$7,$D$6:$K$6,0)))</f>
        <v>0</v>
      </c>
      <c r="N17" s="1476">
        <f t="shared" si="3"/>
        <v>0</v>
      </c>
    </row>
    <row r="18" spans="2:16">
      <c r="B18" s="237" t="str">
        <f t="shared" si="2"/>
        <v xml:space="preserve">Network Innovation </v>
      </c>
      <c r="C18" s="239" t="s">
        <v>7</v>
      </c>
      <c r="D18" s="1475">
        <f t="shared" si="1"/>
        <v>-1.3946314667034264E-4</v>
      </c>
      <c r="E18" s="1476">
        <f t="shared" si="1"/>
        <v>-1.591057467513187E-4</v>
      </c>
      <c r="F18" s="1476">
        <f t="shared" si="1"/>
        <v>-1.7175923445681207E-4</v>
      </c>
      <c r="G18" s="1476">
        <f t="shared" si="1"/>
        <v>-1.8442630773325816E-4</v>
      </c>
      <c r="H18" s="1476">
        <f t="shared" si="1"/>
        <v>-2.4190750702836065E-4</v>
      </c>
      <c r="I18" s="1476">
        <f t="shared" si="1"/>
        <v>-3.7265365490470368E-4</v>
      </c>
      <c r="J18" s="1476">
        <f t="shared" si="1"/>
        <v>-1.1037981122778502E-3</v>
      </c>
      <c r="K18" s="1477">
        <f t="shared" si="1"/>
        <v>-1.4440354870866295E-3</v>
      </c>
      <c r="L18" s="174"/>
      <c r="M18" s="1476">
        <f>AVERAGE(D56:INDEX(D56:K56,0,MATCH('RFPR cover'!$C$7,$D$6:$K$6,0)))/AVERAGE($D$65:INDEX($D$65:$K$65,0,MATCH('RFPR cover'!$C$7,$D$6:$K$6,0)))</f>
        <v>-4.9456391778420958E-4</v>
      </c>
      <c r="N18" s="1476">
        <f t="shared" si="3"/>
        <v>-4.9456391778420958E-4</v>
      </c>
    </row>
    <row r="19" spans="2:16">
      <c r="B19" s="237" t="str">
        <f>B57</f>
        <v>Penalties and fines</v>
      </c>
      <c r="C19" s="239" t="s">
        <v>7</v>
      </c>
      <c r="D19" s="1478">
        <f t="shared" si="1"/>
        <v>0</v>
      </c>
      <c r="E19" s="1479">
        <f t="shared" si="1"/>
        <v>0</v>
      </c>
      <c r="F19" s="1479">
        <f t="shared" si="1"/>
        <v>0</v>
      </c>
      <c r="G19" s="1479">
        <f t="shared" si="1"/>
        <v>0</v>
      </c>
      <c r="H19" s="1479">
        <f t="shared" si="1"/>
        <v>0</v>
      </c>
      <c r="I19" s="1479">
        <f t="shared" si="1"/>
        <v>0</v>
      </c>
      <c r="J19" s="1479">
        <f t="shared" si="1"/>
        <v>0</v>
      </c>
      <c r="K19" s="1480">
        <f t="shared" si="1"/>
        <v>0</v>
      </c>
      <c r="L19" s="174"/>
      <c r="M19" s="1476">
        <f>AVERAGE(D57:INDEX(D57:K57,0,MATCH('RFPR cover'!$C$7,$D$6:$K$6,0)))/AVERAGE($D$65:INDEX($D$65:$K$65,0,MATCH('RFPR cover'!$C$7,$D$6:$K$6,0)))</f>
        <v>0</v>
      </c>
      <c r="N19" s="1476">
        <f t="shared" si="3"/>
        <v>0</v>
      </c>
    </row>
    <row r="20" spans="2:16">
      <c r="B20" s="238" t="str">
        <f>B58</f>
        <v>RoRE - Operational performance</v>
      </c>
      <c r="C20" s="239" t="s">
        <v>7</v>
      </c>
      <c r="D20" s="180">
        <f t="shared" ref="D20:J20" si="4">SUM(D10:D19)</f>
        <v>8.7242666292597873E-2</v>
      </c>
      <c r="E20" s="181">
        <f t="shared" si="4"/>
        <v>9.815654021245887E-2</v>
      </c>
      <c r="F20" s="181">
        <f t="shared" si="4"/>
        <v>9.5607002244321476E-2</v>
      </c>
      <c r="G20" s="181">
        <f t="shared" si="4"/>
        <v>9.1336640993218352E-2</v>
      </c>
      <c r="H20" s="181">
        <f t="shared" si="4"/>
        <v>9.2953976369591976E-2</v>
      </c>
      <c r="I20" s="181">
        <f t="shared" si="4"/>
        <v>9.3239056533424763E-2</v>
      </c>
      <c r="J20" s="181">
        <f t="shared" si="4"/>
        <v>0.10264362467332933</v>
      </c>
      <c r="K20" s="182">
        <f>SUM(K10:K19)</f>
        <v>9.8978944058630169E-2</v>
      </c>
      <c r="L20" s="175"/>
      <c r="M20" s="182">
        <f>SUM(M10:M19)</f>
        <v>9.5143807525906662E-2</v>
      </c>
      <c r="N20" s="182">
        <f>SUM(N10:N19)</f>
        <v>9.5143807525906662E-2</v>
      </c>
    </row>
    <row r="21" spans="2:16">
      <c r="B21" s="237" t="str">
        <f>B59</f>
        <v>Debt performance - at notional gearing</v>
      </c>
      <c r="C21" s="239" t="s">
        <v>7</v>
      </c>
      <c r="D21" s="1476">
        <f>(D59)/D$65</f>
        <v>1.2118526727620559E-2</v>
      </c>
      <c r="E21" s="1476">
        <f t="shared" ref="E21:K21" si="5">(E59)/E$65</f>
        <v>1.1888733203978346E-3</v>
      </c>
      <c r="F21" s="1476">
        <f t="shared" si="5"/>
        <v>6.5506976040554821E-3</v>
      </c>
      <c r="G21" s="1476">
        <f t="shared" si="5"/>
        <v>1.2862448251296704E-2</v>
      </c>
      <c r="H21" s="1476">
        <f t="shared" si="5"/>
        <v>2.7654419554524464E-2</v>
      </c>
      <c r="I21" s="1476">
        <f t="shared" si="5"/>
        <v>2.2229858669764773E-2</v>
      </c>
      <c r="J21" s="1476">
        <f t="shared" si="5"/>
        <v>1.4372166867848205E-2</v>
      </c>
      <c r="K21" s="1476">
        <f t="shared" si="5"/>
        <v>-8.194433587951623E-4</v>
      </c>
      <c r="L21" s="174"/>
      <c r="M21" s="1476">
        <f>AVERAGE(D59:INDEX(D59:K59,0,MATCH('RFPR cover'!$C$7,$D$6:$K$6,0)))/AVERAGE($D$65:INDEX($D$65:$K$65,0,MATCH('RFPR cover'!$C$7,$D$6:$K$6,0)))</f>
        <v>1.2117164380288755E-2</v>
      </c>
      <c r="N21" s="1476">
        <f>AVERAGE(D59:K59)/AVERAGE($D$65:$K$65)</f>
        <v>1.2117164380288755E-2</v>
      </c>
    </row>
    <row r="22" spans="2:16">
      <c r="B22" s="237" t="str">
        <f>B61</f>
        <v>Tax performance - at notional gearing</v>
      </c>
      <c r="C22" s="239" t="s">
        <v>7</v>
      </c>
      <c r="D22" s="1476">
        <f>(D61)/D$65</f>
        <v>3.6231191785022988E-4</v>
      </c>
      <c r="E22" s="1476">
        <f t="shared" ref="E22:K22" si="6">(E61)/E$65</f>
        <v>-2.7164519104165546E-3</v>
      </c>
      <c r="F22" s="1476">
        <f t="shared" si="6"/>
        <v>-3.9510221241240403E-3</v>
      </c>
      <c r="G22" s="1476">
        <f t="shared" si="6"/>
        <v>-6.6775402021788293E-4</v>
      </c>
      <c r="H22" s="1476">
        <f t="shared" si="6"/>
        <v>2.6807361865772215E-3</v>
      </c>
      <c r="I22" s="1476">
        <f t="shared" si="6"/>
        <v>-9.4399492558461025E-3</v>
      </c>
      <c r="J22" s="1476">
        <f t="shared" si="6"/>
        <v>4.762023131702186E-4</v>
      </c>
      <c r="K22" s="1476">
        <f t="shared" si="6"/>
        <v>1.1121132842497961E-3</v>
      </c>
      <c r="L22" s="174"/>
      <c r="M22" s="1476">
        <f>AVERAGE(D61:INDEX(D61:K61,0,MATCH('RFPR cover'!$C$7,$D$6:$K$6,0)))/AVERAGE($D$65:INDEX($D$65:$K$65,0,MATCH('RFPR cover'!$C$7,$D$6:$K$6,0)))</f>
        <v>-1.5115934401068439E-3</v>
      </c>
      <c r="N22" s="1476">
        <f>AVERAGE(D61:K61)/AVERAGE($D$65:$K$65)</f>
        <v>-1.5115934401068439E-3</v>
      </c>
    </row>
    <row r="23" spans="2:16">
      <c r="B23" s="238" t="str">
        <f>B63</f>
        <v>RoRE - including financing and tax</v>
      </c>
      <c r="C23" s="239" t="s">
        <v>7</v>
      </c>
      <c r="D23" s="183">
        <f>SUM(D20:D22)</f>
        <v>9.9723504938068655E-2</v>
      </c>
      <c r="E23" s="184">
        <f t="shared" ref="E23:K23" si="7">SUM(E20:E22)</f>
        <v>9.6628961622440154E-2</v>
      </c>
      <c r="F23" s="184">
        <f t="shared" si="7"/>
        <v>9.8206677724252914E-2</v>
      </c>
      <c r="G23" s="184">
        <f t="shared" si="7"/>
        <v>0.10353133522429717</v>
      </c>
      <c r="H23" s="184">
        <f t="shared" si="7"/>
        <v>0.12328913211069366</v>
      </c>
      <c r="I23" s="184">
        <f t="shared" si="7"/>
        <v>0.10602896594734344</v>
      </c>
      <c r="J23" s="184">
        <f t="shared" si="7"/>
        <v>0.11749199385434775</v>
      </c>
      <c r="K23" s="185">
        <f t="shared" si="7"/>
        <v>9.9271613984084808E-2</v>
      </c>
      <c r="L23" s="175"/>
      <c r="M23" s="185">
        <f>SUM(M20:M22)</f>
        <v>0.10574937846608858</v>
      </c>
      <c r="N23" s="185">
        <f>SUM(N20:N22)</f>
        <v>0.10574937846608858</v>
      </c>
    </row>
    <row r="24" spans="2:16" s="31" customFormat="1">
      <c r="B24" s="796"/>
      <c r="C24" s="416"/>
      <c r="D24" s="1496"/>
      <c r="E24" s="1496"/>
      <c r="F24" s="1496"/>
      <c r="G24" s="1496"/>
      <c r="H24" s="1496"/>
      <c r="I24" s="1496"/>
      <c r="J24" s="1496"/>
      <c r="K24" s="1496"/>
    </row>
    <row r="25" spans="2:16" s="31" customFormat="1">
      <c r="B25" s="796"/>
      <c r="C25" s="416"/>
      <c r="D25" s="1496"/>
      <c r="E25" s="1496"/>
      <c r="F25" s="1496"/>
      <c r="G25" s="1496"/>
      <c r="H25" s="1496"/>
      <c r="I25" s="1496"/>
      <c r="J25" s="1496"/>
      <c r="K25" s="1496"/>
    </row>
    <row r="26" spans="2:16" s="31" customFormat="1">
      <c r="B26" s="796"/>
      <c r="C26" s="416"/>
      <c r="D26" s="1505"/>
      <c r="E26" s="1505"/>
      <c r="F26" s="1505"/>
      <c r="G26" s="1505"/>
      <c r="H26" s="1505"/>
      <c r="I26" s="1505"/>
      <c r="J26" s="1505"/>
      <c r="K26" s="1505"/>
      <c r="L26" s="1496"/>
      <c r="M26" s="1496"/>
      <c r="N26" s="1496"/>
    </row>
    <row r="27" spans="2:16">
      <c r="B27" s="855" t="s">
        <v>217</v>
      </c>
      <c r="C27" s="730"/>
      <c r="D27" s="209"/>
      <c r="E27" s="209"/>
      <c r="F27" s="209"/>
      <c r="G27" s="209"/>
      <c r="H27" s="209"/>
      <c r="I27" s="209"/>
      <c r="J27" s="209"/>
      <c r="K27" s="209"/>
      <c r="L27" s="856"/>
      <c r="M27" s="209"/>
      <c r="N27" s="209"/>
      <c r="O27" s="209"/>
    </row>
    <row r="28" spans="2:16">
      <c r="B28" s="189"/>
      <c r="L28" s="49"/>
    </row>
    <row r="29" spans="2:16">
      <c r="B29" s="237" t="s">
        <v>216</v>
      </c>
      <c r="C29" s="239" t="s">
        <v>7</v>
      </c>
      <c r="D29" s="1476">
        <f t="shared" ref="D29:K38" si="8">D48/D$66</f>
        <v>6.2747344267286731E-2</v>
      </c>
      <c r="E29" s="1476">
        <f t="shared" si="8"/>
        <v>6.6434607544461871E-2</v>
      </c>
      <c r="F29" s="1476">
        <f t="shared" si="8"/>
        <v>6.5703133239647465E-2</v>
      </c>
      <c r="G29" s="1476">
        <f t="shared" si="8"/>
        <v>6.3643184304019773E-2</v>
      </c>
      <c r="H29" s="1476">
        <f t="shared" si="8"/>
        <v>6.3518487407736884E-2</v>
      </c>
      <c r="I29" s="1476">
        <f t="shared" si="8"/>
        <v>6.1367627189361611E-2</v>
      </c>
      <c r="J29" s="1476">
        <f t="shared" si="8"/>
        <v>6.0781411501606701E-2</v>
      </c>
      <c r="K29" s="1476">
        <f t="shared" si="8"/>
        <v>6.3211787654933779E-2</v>
      </c>
      <c r="L29" s="174"/>
      <c r="M29" s="1476">
        <f>AVERAGE(D48:INDEX(D48:K48,0,MATCH('RFPR cover'!$C$7,$D$6:$K$6,0)))/AVERAGE($D$66:INDEX($D$66:$K$66,0,MATCH('RFPR cover'!$C$7,$D$6:$K$6,0)))</f>
        <v>6.3326563418543785E-2</v>
      </c>
      <c r="N29" s="1476">
        <f>AVERAGE(D48:K48)/AVERAGE($D$66:$K$66)</f>
        <v>6.3326563418543785E-2</v>
      </c>
      <c r="P29" s="307"/>
    </row>
    <row r="30" spans="2:16">
      <c r="B30" s="237" t="str">
        <f t="shared" ref="B30:B37" si="9">B49</f>
        <v>Totex outperformance</v>
      </c>
      <c r="C30" s="239" t="s">
        <v>7</v>
      </c>
      <c r="D30" s="1476">
        <f t="shared" si="8"/>
        <v>1.0753452313692126E-2</v>
      </c>
      <c r="E30" s="1476">
        <f t="shared" si="8"/>
        <v>2.0742430706473181E-2</v>
      </c>
      <c r="F30" s="1476">
        <f t="shared" si="8"/>
        <v>1.8510136035636015E-2</v>
      </c>
      <c r="G30" s="1476">
        <f t="shared" si="8"/>
        <v>1.4379689765055726E-2</v>
      </c>
      <c r="H30" s="1476">
        <f t="shared" si="8"/>
        <v>1.6267793429244962E-2</v>
      </c>
      <c r="I30" s="1476">
        <f t="shared" si="8"/>
        <v>1.6260991169211828E-2</v>
      </c>
      <c r="J30" s="1476">
        <f t="shared" si="8"/>
        <v>2.4452739977787446E-2</v>
      </c>
      <c r="K30" s="1476">
        <f t="shared" si="8"/>
        <v>2.2515557021985003E-2</v>
      </c>
      <c r="L30" s="174"/>
      <c r="M30" s="1476">
        <f>AVERAGE(D49:INDEX(D49:K49,0,MATCH('RFPR cover'!$C$7,$D$6:$K$6,0)))/AVERAGE($D$66:INDEX($D$66:$K$66,0,MATCH('RFPR cover'!$C$7,$D$6:$K$6,0)))</f>
        <v>1.8112419064233106E-2</v>
      </c>
      <c r="N30" s="1476">
        <f t="shared" ref="N30:N38" si="10">AVERAGE(D49:K49)/AVERAGE($D$66:$K$66)</f>
        <v>1.8112419064233106E-2</v>
      </c>
    </row>
    <row r="31" spans="2:16">
      <c r="B31" s="237" t="str">
        <f t="shared" si="9"/>
        <v>IQI Reward</v>
      </c>
      <c r="C31" s="239" t="s">
        <v>7</v>
      </c>
      <c r="D31" s="1476">
        <f t="shared" si="8"/>
        <v>3.023152503851447E-3</v>
      </c>
      <c r="E31" s="1476">
        <f t="shared" si="8"/>
        <v>3.4098430764781312E-3</v>
      </c>
      <c r="F31" s="1476">
        <f t="shared" si="8"/>
        <v>3.1814228212129008E-3</v>
      </c>
      <c r="G31" s="1476">
        <f t="shared" si="8"/>
        <v>2.8558576217703698E-3</v>
      </c>
      <c r="H31" s="1476">
        <f t="shared" si="8"/>
        <v>2.4680717636051974E-3</v>
      </c>
      <c r="I31" s="1476">
        <f t="shared" si="8"/>
        <v>2.2681671575706993E-3</v>
      </c>
      <c r="J31" s="1476">
        <f t="shared" si="8"/>
        <v>1.9953616124225521E-3</v>
      </c>
      <c r="K31" s="1476">
        <f t="shared" si="8"/>
        <v>1.7799272603164469E-3</v>
      </c>
      <c r="L31" s="174"/>
      <c r="M31" s="1476">
        <f>AVERAGE(D50:INDEX(D50:K50,0,MATCH('RFPR cover'!$C$7,$D$6:$K$6,0)))/AVERAGE($D$66:INDEX($D$66:$K$66,0,MATCH('RFPR cover'!$C$7,$D$6:$K$6,0)))</f>
        <v>2.5866077091675145E-3</v>
      </c>
      <c r="N31" s="1476">
        <f t="shared" si="10"/>
        <v>2.5866077091675145E-3</v>
      </c>
    </row>
    <row r="32" spans="2:16">
      <c r="B32" s="237" t="str">
        <f t="shared" si="9"/>
        <v>Network Reliability Incentive</v>
      </c>
      <c r="C32" s="239" t="s">
        <v>7</v>
      </c>
      <c r="D32" s="1476">
        <f t="shared" si="8"/>
        <v>3.8395976544698153E-4</v>
      </c>
      <c r="E32" s="1476">
        <f t="shared" si="8"/>
        <v>6.415420911950805E-4</v>
      </c>
      <c r="F32" s="1476">
        <f t="shared" si="8"/>
        <v>6.372239065793394E-4</v>
      </c>
      <c r="G32" s="1476">
        <f t="shared" si="8"/>
        <v>6.0166103286108232E-4</v>
      </c>
      <c r="H32" s="1476">
        <f t="shared" si="8"/>
        <v>5.1656616625874493E-4</v>
      </c>
      <c r="I32" s="1476">
        <f t="shared" si="8"/>
        <v>5.3459457487907934E-4</v>
      </c>
      <c r="J32" s="1476">
        <f t="shared" si="8"/>
        <v>4.4623042445156199E-4</v>
      </c>
      <c r="K32" s="1476">
        <f t="shared" si="8"/>
        <v>5.5780980972881876E-4</v>
      </c>
      <c r="L32" s="174"/>
      <c r="M32" s="1476">
        <f>AVERAGE(D51:INDEX(D51:K51,0,MATCH('RFPR cover'!$C$7,$D$6:$K$6,0)))/AVERAGE($D$66:INDEX($D$66:$K$66,0,MATCH('RFPR cover'!$C$7,$D$6:$K$6,0)))</f>
        <v>5.3835943942755194E-4</v>
      </c>
      <c r="N32" s="1476">
        <f t="shared" si="10"/>
        <v>5.3835943942755194E-4</v>
      </c>
    </row>
    <row r="33" spans="2:15">
      <c r="B33" s="237" t="str">
        <f t="shared" si="9"/>
        <v>Stakeholder Satisfaction Output</v>
      </c>
      <c r="C33" s="239" t="s">
        <v>7</v>
      </c>
      <c r="D33" s="1476">
        <f t="shared" si="8"/>
        <v>1.1127938043719351E-3</v>
      </c>
      <c r="E33" s="1476">
        <f t="shared" si="8"/>
        <v>1.3073033672669663E-3</v>
      </c>
      <c r="F33" s="1476">
        <f t="shared" si="8"/>
        <v>1.4644326625834713E-3</v>
      </c>
      <c r="G33" s="1476">
        <f t="shared" si="8"/>
        <v>1.520999278025551E-3</v>
      </c>
      <c r="H33" s="1476">
        <f t="shared" si="8"/>
        <v>1.3668411664393442E-3</v>
      </c>
      <c r="I33" s="1476">
        <f t="shared" si="8"/>
        <v>1.6066617787787343E-3</v>
      </c>
      <c r="J33" s="1476">
        <f t="shared" si="8"/>
        <v>2.1501462267097078E-3</v>
      </c>
      <c r="K33" s="1476">
        <f t="shared" si="8"/>
        <v>2.4388572389365698E-3</v>
      </c>
      <c r="L33" s="174"/>
      <c r="M33" s="1476">
        <f>AVERAGE(D52:INDEX(D52:K52,0,MATCH('RFPR cover'!$C$7,$D$6:$K$6,0)))/AVERAGE($D$66:INDEX($D$66:$K$66,0,MATCH('RFPR cover'!$C$7,$D$6:$K$6,0)))</f>
        <v>1.6433927498265162E-3</v>
      </c>
      <c r="N33" s="1476">
        <f t="shared" si="10"/>
        <v>1.6433927498265162E-3</v>
      </c>
    </row>
    <row r="34" spans="2:15">
      <c r="B34" s="237" t="str">
        <f t="shared" si="9"/>
        <v>SF6 Emissions</v>
      </c>
      <c r="C34" s="239" t="s">
        <v>7</v>
      </c>
      <c r="D34" s="1476">
        <f t="shared" si="8"/>
        <v>3.0781961298468957E-4</v>
      </c>
      <c r="E34" s="1476">
        <f t="shared" si="8"/>
        <v>4.1573988556038109E-4</v>
      </c>
      <c r="F34" s="1476">
        <f t="shared" si="8"/>
        <v>4.0314743389199945E-4</v>
      </c>
      <c r="G34" s="1476">
        <f t="shared" si="8"/>
        <v>2.0849591162549111E-4</v>
      </c>
      <c r="H34" s="1476">
        <f t="shared" si="8"/>
        <v>4.2883401628654173E-4</v>
      </c>
      <c r="I34" s="1476">
        <f t="shared" si="8"/>
        <v>2.9508578711842034E-5</v>
      </c>
      <c r="J34" s="1476">
        <f t="shared" si="8"/>
        <v>-3.9066462620227847E-6</v>
      </c>
      <c r="K34" s="1476">
        <f t="shared" si="8"/>
        <v>1.0463901619721691E-4</v>
      </c>
      <c r="L34" s="174"/>
      <c r="M34" s="1476">
        <f>AVERAGE(D53:INDEX(D53:K53,0,MATCH('RFPR cover'!$C$7,$D$6:$K$6,0)))/AVERAGE($D$66:INDEX($D$66:$K$66,0,MATCH('RFPR cover'!$C$7,$D$6:$K$6,0)))</f>
        <v>2.2732920962001109E-4</v>
      </c>
      <c r="N34" s="1476">
        <f t="shared" si="10"/>
        <v>2.2732920962001109E-4</v>
      </c>
    </row>
    <row r="35" spans="2:15">
      <c r="B35" s="237" t="str">
        <f t="shared" si="9"/>
        <v>Environmental Discretionary Reward</v>
      </c>
      <c r="C35" s="239" t="s">
        <v>7</v>
      </c>
      <c r="D35" s="1476">
        <f t="shared" si="8"/>
        <v>0</v>
      </c>
      <c r="E35" s="1476">
        <f t="shared" si="8"/>
        <v>3.5655268256993438E-4</v>
      </c>
      <c r="F35" s="1476">
        <f t="shared" si="8"/>
        <v>0</v>
      </c>
      <c r="G35" s="1476">
        <f t="shared" si="8"/>
        <v>0</v>
      </c>
      <c r="H35" s="1476">
        <f t="shared" si="8"/>
        <v>0</v>
      </c>
      <c r="I35" s="1476">
        <f t="shared" si="8"/>
        <v>0</v>
      </c>
      <c r="J35" s="1476">
        <f t="shared" si="8"/>
        <v>2.6251399704343086E-4</v>
      </c>
      <c r="K35" s="1476">
        <f t="shared" si="8"/>
        <v>7.5937122467999448E-5</v>
      </c>
      <c r="L35" s="174"/>
      <c r="M35" s="1476">
        <f>AVERAGE(D54:INDEX(D54:K54,0,MATCH('RFPR cover'!$C$7,$D$6:$K$6,0)))/AVERAGE($D$66:INDEX($D$66:$K$66,0,MATCH('RFPR cover'!$C$7,$D$6:$K$6,0)))</f>
        <v>8.6034044540609804E-5</v>
      </c>
      <c r="N35" s="1476">
        <f t="shared" si="10"/>
        <v>8.6034044540609804E-5</v>
      </c>
    </row>
    <row r="36" spans="2:15">
      <c r="B36" s="237" t="str">
        <f t="shared" si="9"/>
        <v/>
      </c>
      <c r="C36" s="239" t="s">
        <v>7</v>
      </c>
      <c r="D36" s="1476">
        <f t="shared" si="8"/>
        <v>0</v>
      </c>
      <c r="E36" s="1476">
        <f t="shared" si="8"/>
        <v>0</v>
      </c>
      <c r="F36" s="1476">
        <f t="shared" si="8"/>
        <v>0</v>
      </c>
      <c r="G36" s="1476">
        <f t="shared" si="8"/>
        <v>0</v>
      </c>
      <c r="H36" s="1476">
        <f t="shared" si="8"/>
        <v>0</v>
      </c>
      <c r="I36" s="1476">
        <f t="shared" si="8"/>
        <v>0</v>
      </c>
      <c r="J36" s="1476">
        <f t="shared" si="8"/>
        <v>0</v>
      </c>
      <c r="K36" s="1476">
        <f t="shared" si="8"/>
        <v>0</v>
      </c>
      <c r="L36" s="174"/>
      <c r="M36" s="1476">
        <f>AVERAGE(D55:INDEX(D55:K55,0,MATCH('RFPR cover'!$C$7,$D$6:$K$6,0)))/AVERAGE($D$66:INDEX($D$66:$K$66,0,MATCH('RFPR cover'!$C$7,$D$6:$K$6,0)))</f>
        <v>0</v>
      </c>
      <c r="N36" s="1476">
        <f t="shared" si="10"/>
        <v>0</v>
      </c>
    </row>
    <row r="37" spans="2:15">
      <c r="B37" s="237" t="str">
        <f t="shared" si="9"/>
        <v xml:space="preserve">Network Innovation </v>
      </c>
      <c r="C37" s="239" t="s">
        <v>7</v>
      </c>
      <c r="D37" s="1476">
        <f t="shared" si="8"/>
        <v>-1.2501345823890132E-4</v>
      </c>
      <c r="E37" s="1476">
        <f t="shared" si="8"/>
        <v>-1.5100182633560565E-4</v>
      </c>
      <c r="F37" s="1476">
        <f t="shared" si="8"/>
        <v>-1.6121599809508245E-4</v>
      </c>
      <c r="G37" s="1476">
        <f t="shared" si="8"/>
        <v>-1.6767824990825163E-4</v>
      </c>
      <c r="H37" s="1476">
        <f t="shared" si="8"/>
        <v>-2.1950855627168495E-4</v>
      </c>
      <c r="I37" s="1476">
        <f t="shared" si="8"/>
        <v>-3.2669815092778383E-4</v>
      </c>
      <c r="J37" s="1476">
        <f t="shared" si="8"/>
        <v>-9.5843438967223836E-4</v>
      </c>
      <c r="K37" s="1476">
        <f t="shared" si="8"/>
        <v>-1.3040009225129838E-3</v>
      </c>
      <c r="L37" s="174"/>
      <c r="M37" s="1476">
        <f>AVERAGE(D56:INDEX(D56:K56,0,MATCH('RFPR cover'!$C$7,$D$6:$K$6,0)))/AVERAGE($D$66:INDEX($D$66:$K$66,0,MATCH('RFPR cover'!$C$7,$D$6:$K$6,0)))</f>
        <v>-4.4741476148693176E-4</v>
      </c>
      <c r="N37" s="1476">
        <f t="shared" si="10"/>
        <v>-4.4741476148693176E-4</v>
      </c>
    </row>
    <row r="38" spans="2:15">
      <c r="B38" s="237" t="str">
        <f>B57</f>
        <v>Penalties and fines</v>
      </c>
      <c r="C38" s="239" t="s">
        <v>7</v>
      </c>
      <c r="D38" s="1476">
        <f t="shared" si="8"/>
        <v>0</v>
      </c>
      <c r="E38" s="1476">
        <f t="shared" si="8"/>
        <v>0</v>
      </c>
      <c r="F38" s="1476">
        <f t="shared" si="8"/>
        <v>0</v>
      </c>
      <c r="G38" s="1476">
        <f t="shared" si="8"/>
        <v>0</v>
      </c>
      <c r="H38" s="1476">
        <f t="shared" si="8"/>
        <v>0</v>
      </c>
      <c r="I38" s="1476">
        <f t="shared" si="8"/>
        <v>0</v>
      </c>
      <c r="J38" s="1476">
        <f t="shared" si="8"/>
        <v>0</v>
      </c>
      <c r="K38" s="1476">
        <f t="shared" si="8"/>
        <v>0</v>
      </c>
      <c r="L38" s="174"/>
      <c r="M38" s="1476">
        <f>AVERAGE(D57:INDEX(D57:K57,0,MATCH('RFPR cover'!$C$7,$D$6:$K$6,0)))/AVERAGE($D$66:INDEX($D$66:$K$66,0,MATCH('RFPR cover'!$C$7,$D$6:$K$6,0)))</f>
        <v>0</v>
      </c>
      <c r="N38" s="1476">
        <f t="shared" si="10"/>
        <v>0</v>
      </c>
    </row>
    <row r="39" spans="2:15">
      <c r="B39" s="238" t="str">
        <f>B58</f>
        <v>RoRE - Operational performance</v>
      </c>
      <c r="C39" s="239" t="s">
        <v>7</v>
      </c>
      <c r="D39" s="180">
        <f t="shared" ref="D39:K39" si="11">SUM(D29:D38)</f>
        <v>7.8203508809395014E-2</v>
      </c>
      <c r="E39" s="181">
        <f t="shared" si="11"/>
        <v>9.315701752766993E-2</v>
      </c>
      <c r="F39" s="181">
        <f t="shared" si="11"/>
        <v>8.9738280101456125E-2</v>
      </c>
      <c r="G39" s="181">
        <f t="shared" si="11"/>
        <v>8.3042209663449745E-2</v>
      </c>
      <c r="H39" s="181">
        <f t="shared" si="11"/>
        <v>8.4347085393299978E-2</v>
      </c>
      <c r="I39" s="181">
        <f t="shared" si="11"/>
        <v>8.1740852297585986E-2</v>
      </c>
      <c r="J39" s="181">
        <f t="shared" si="11"/>
        <v>8.9126062704087142E-2</v>
      </c>
      <c r="K39" s="182">
        <f t="shared" si="11"/>
        <v>8.9380514202052855E-2</v>
      </c>
      <c r="L39" s="175"/>
      <c r="M39" s="182">
        <f>SUM(M29:M38)</f>
        <v>8.6073290873872166E-2</v>
      </c>
      <c r="N39" s="182">
        <f>SUM(N29:N38)</f>
        <v>8.6073290873872166E-2</v>
      </c>
    </row>
    <row r="40" spans="2:15">
      <c r="B40" s="237" t="s">
        <v>724</v>
      </c>
      <c r="C40" s="239" t="s">
        <v>7</v>
      </c>
      <c r="D40" s="1476">
        <f>(D59+D60)/D$66</f>
        <v>1.2357798572710084E-2</v>
      </c>
      <c r="E40" s="1476">
        <f t="shared" ref="E40:K40" si="12">(E59+E60)/E$66</f>
        <v>2.1879227820561834E-3</v>
      </c>
      <c r="F40" s="1476">
        <f t="shared" si="12"/>
        <v>7.1356255400474872E-3</v>
      </c>
      <c r="G40" s="1476">
        <f t="shared" si="12"/>
        <v>1.2645280852468691E-2</v>
      </c>
      <c r="H40" s="1476">
        <f t="shared" si="12"/>
        <v>2.505173045517756E-2</v>
      </c>
      <c r="I40" s="1476">
        <f t="shared" si="12"/>
        <v>1.9568722068309126E-2</v>
      </c>
      <c r="J40" s="1476">
        <f t="shared" si="12"/>
        <v>1.2902924768862884E-2</v>
      </c>
      <c r="K40" s="1476">
        <f t="shared" si="12"/>
        <v>1.6890370250670253E-4</v>
      </c>
      <c r="L40" s="174"/>
      <c r="M40" s="1476">
        <f>(AVERAGE(D59:INDEX(D59:K59,0,MATCH('RFPR cover'!$C$7,$D$6:$K$6,0)))+AVERAGE(D60:INDEX(D60:K60,0,MATCH('RFPR cover'!$C$7,$D$6:$K$6,0))))/AVERAGE($D$66:INDEX($D$66:$K$66,0,MATCH('RFPR cover'!$C$7,$D$6:$K$6,0)))</f>
        <v>1.1671395437128857E-2</v>
      </c>
      <c r="N40" s="1476">
        <f>(AVERAGE(D59:K59)+AVERAGE(D60:K60))/AVERAGE($D$66:$K$66)</f>
        <v>1.1671395437128857E-2</v>
      </c>
    </row>
    <row r="41" spans="2:15">
      <c r="B41" s="237" t="s">
        <v>725</v>
      </c>
      <c r="C41" s="239" t="s">
        <v>7</v>
      </c>
      <c r="D41" s="1476">
        <f>(D61+D62)/D$66</f>
        <v>3.2477300916413353E-4</v>
      </c>
      <c r="E41" s="1476">
        <f t="shared" ref="E41:K41" si="13">(E61+E62)/E$66</f>
        <v>-2.5780916654561067E-3</v>
      </c>
      <c r="F41" s="1476">
        <f t="shared" si="13"/>
        <v>-3.7084933293445267E-3</v>
      </c>
      <c r="G41" s="1476">
        <f t="shared" si="13"/>
        <v>-6.0711417397824085E-4</v>
      </c>
      <c r="H41" s="1476">
        <f t="shared" si="13"/>
        <v>2.4325186815795687E-3</v>
      </c>
      <c r="I41" s="1476">
        <f t="shared" si="13"/>
        <v>-8.2758183802750709E-3</v>
      </c>
      <c r="J41" s="1476">
        <f t="shared" si="13"/>
        <v>4.1348926792594029E-4</v>
      </c>
      <c r="K41" s="1476">
        <f t="shared" si="13"/>
        <v>1.0042666967461302E-3</v>
      </c>
      <c r="L41" s="174"/>
      <c r="M41" s="1476">
        <f>(AVERAGE(D61:INDEX(D61:K61,0,MATCH('RFPR cover'!$C$7,$D$6:$K$6,0)))+AVERAGE(D62:INDEX(D62:K62,0,MATCH('RFPR cover'!$C$7,$D$6:$K$6,0))))/AVERAGE($D$66:INDEX($D$66:$K$66,0,MATCH('RFPR cover'!$C$7,$D$6:$K$6,0)))</f>
        <v>-1.3674859692568689E-3</v>
      </c>
      <c r="N41" s="1476">
        <f>(AVERAGE(D61:K61)+AVERAGE(D62:K62))/AVERAGE($D$66:$K$66)</f>
        <v>-1.3674859692568689E-3</v>
      </c>
    </row>
    <row r="42" spans="2:15">
      <c r="B42" s="238" t="str">
        <f>B63</f>
        <v>RoRE - including financing and tax</v>
      </c>
      <c r="C42" s="239" t="s">
        <v>7</v>
      </c>
      <c r="D42" s="183">
        <f>SUM(D39:D41)</f>
        <v>9.0886080391269233E-2</v>
      </c>
      <c r="E42" s="184">
        <f t="shared" ref="E42:K42" si="14">SUM(E39:E41)</f>
        <v>9.2766848644269997E-2</v>
      </c>
      <c r="F42" s="184">
        <f t="shared" si="14"/>
        <v>9.3165412312159079E-2</v>
      </c>
      <c r="G42" s="184">
        <f t="shared" si="14"/>
        <v>9.5080376341940193E-2</v>
      </c>
      <c r="H42" s="184">
        <f t="shared" si="14"/>
        <v>0.1118313345300571</v>
      </c>
      <c r="I42" s="184">
        <f t="shared" si="14"/>
        <v>9.303375598562004E-2</v>
      </c>
      <c r="J42" s="184">
        <f t="shared" si="14"/>
        <v>0.10244247674087596</v>
      </c>
      <c r="K42" s="185">
        <f t="shared" si="14"/>
        <v>9.0553684601305695E-2</v>
      </c>
      <c r="L42" s="175"/>
      <c r="M42" s="185">
        <f>SUM(M39:M41)</f>
        <v>9.6377200341744157E-2</v>
      </c>
      <c r="N42" s="185">
        <f>SUM(N39:N41)</f>
        <v>9.6377200341744157E-2</v>
      </c>
    </row>
    <row r="43" spans="2:15" s="31" customFormat="1">
      <c r="B43" s="797"/>
      <c r="C43" s="798"/>
      <c r="D43" s="799"/>
      <c r="E43" s="799"/>
      <c r="F43" s="799"/>
      <c r="G43" s="799"/>
      <c r="H43" s="799"/>
      <c r="I43" s="799"/>
      <c r="J43" s="799"/>
      <c r="K43" s="799"/>
      <c r="L43" s="800"/>
      <c r="M43" s="799"/>
      <c r="N43" s="799"/>
    </row>
    <row r="44" spans="2:15" s="31" customFormat="1">
      <c r="B44" s="797"/>
      <c r="C44" s="798"/>
      <c r="D44" s="799"/>
      <c r="E44" s="799"/>
      <c r="F44" s="799"/>
      <c r="G44" s="799"/>
      <c r="H44" s="799"/>
      <c r="I44" s="799"/>
      <c r="J44" s="799"/>
      <c r="K44" s="799"/>
      <c r="L44" s="800"/>
      <c r="M44" s="799"/>
      <c r="N44" s="799"/>
    </row>
    <row r="45" spans="2:15" s="31" customFormat="1">
      <c r="B45" s="849" t="s">
        <v>649</v>
      </c>
      <c r="C45" s="850"/>
      <c r="D45" s="851"/>
      <c r="E45" s="851"/>
      <c r="F45" s="851"/>
      <c r="G45" s="851"/>
      <c r="H45" s="851"/>
      <c r="I45" s="851"/>
      <c r="J45" s="851"/>
      <c r="K45" s="851"/>
      <c r="L45" s="852"/>
      <c r="M45" s="851"/>
      <c r="N45" s="851"/>
      <c r="O45" s="209"/>
    </row>
    <row r="46" spans="2:15" s="31" customFormat="1">
      <c r="B46" s="854" t="str">
        <f>"Input values provided in "&amp;'RFPR cover'!C14&amp;" prices"</f>
        <v>Input values provided in £m 09/10 prices</v>
      </c>
      <c r="C46" s="853"/>
      <c r="D46" s="853"/>
      <c r="E46" s="853"/>
      <c r="F46" s="853"/>
      <c r="G46" s="853"/>
      <c r="H46" s="853"/>
      <c r="I46" s="853"/>
      <c r="J46" s="853"/>
      <c r="K46" s="853"/>
      <c r="L46" s="853"/>
      <c r="M46" s="853"/>
      <c r="N46" s="853"/>
      <c r="O46" s="853"/>
    </row>
    <row r="48" spans="2:15">
      <c r="B48" s="233" t="s">
        <v>229</v>
      </c>
      <c r="C48" s="326" t="str">
        <f>'RFPR cover'!$C$14</f>
        <v>£m 09/10</v>
      </c>
      <c r="D48" s="1481">
        <f>'R9 - RAV'!D50</f>
        <v>242.4160611645502</v>
      </c>
      <c r="E48" s="1482">
        <f>'R9 - RAV'!E50</f>
        <v>250.50188884766672</v>
      </c>
      <c r="F48" s="1482">
        <f>'R9 - RAV'!F50</f>
        <v>257.98140343742097</v>
      </c>
      <c r="G48" s="1482">
        <f>'R9 - RAV'!G50</f>
        <v>265.84698966049103</v>
      </c>
      <c r="H48" s="1482">
        <f>'R9 - RAV'!H50</f>
        <v>271.69749364315197</v>
      </c>
      <c r="I48" s="1482">
        <f>'R9 - RAV'!I50</f>
        <v>275.17117830896859</v>
      </c>
      <c r="J48" s="1482">
        <f>'R9 - RAV'!J50</f>
        <v>278.44513484752122</v>
      </c>
      <c r="K48" s="1483">
        <f>'R9 - RAV'!K50</f>
        <v>282.67913063894804</v>
      </c>
      <c r="M48" s="1489">
        <f>SUM(D48:INDEX(D48:K48,0,MATCH('RFPR cover'!$C$7,$D$6:$K$6,0)))</f>
        <v>2124.7392805487189</v>
      </c>
      <c r="N48" s="1489">
        <f>SUM(D48:K48)</f>
        <v>2124.7392805487189</v>
      </c>
    </row>
    <row r="49" spans="2:14">
      <c r="B49" s="233" t="s">
        <v>103</v>
      </c>
      <c r="C49" s="326" t="str">
        <f>'RFPR cover'!$C$14</f>
        <v>£m 09/10</v>
      </c>
      <c r="D49" s="1484">
        <f>'R4 - Totex'!D40+'R4 - Totex'!D68</f>
        <v>41.544539999999998</v>
      </c>
      <c r="E49" s="1484">
        <f>'R4 - Totex'!E40+'R4 - Totex'!E68</f>
        <v>78.212519999999984</v>
      </c>
      <c r="F49" s="1484">
        <f>'R4 - Totex'!F40+'R4 - Totex'!F68</f>
        <v>72.679500000000004</v>
      </c>
      <c r="G49" s="1484">
        <f>'R4 - Totex'!G40+'R4 - Totex'!G68</f>
        <v>60.066089999999996</v>
      </c>
      <c r="H49" s="1484">
        <f>'R4 - Totex'!H40+'R4 - Totex'!H68</f>
        <v>69.584759999999989</v>
      </c>
      <c r="I49" s="1484">
        <f>'R4 - Totex'!I40+'R4 - Totex'!I68</f>
        <v>72.913949999999971</v>
      </c>
      <c r="J49" s="1484">
        <f>'R4 - Totex'!J40+'R4 - Totex'!J68</f>
        <v>112.02021000000001</v>
      </c>
      <c r="K49" s="1484">
        <f>'R4 - Totex'!K40+'R4 - Totex'!K68</f>
        <v>100.68815201953254</v>
      </c>
      <c r="M49" s="1489">
        <f>SUM(D49:INDEX(D49:K49,0,MATCH('RFPR cover'!$C$7,$D$6:$K$6,0)))</f>
        <v>607.70972201953259</v>
      </c>
      <c r="N49" s="1489">
        <f>SUM(D49:K49)</f>
        <v>607.70972201953259</v>
      </c>
    </row>
    <row r="50" spans="2:14">
      <c r="B50" s="235" t="s">
        <v>111</v>
      </c>
      <c r="C50" s="326" t="str">
        <f>'RFPR cover'!$C$14</f>
        <v>£m 09/10</v>
      </c>
      <c r="D50" s="1485">
        <f>'R4 - Totex'!D84</f>
        <v>11.679549642158985</v>
      </c>
      <c r="E50" s="1486">
        <f>'R4 - Totex'!E84</f>
        <v>12.857336904718666</v>
      </c>
      <c r="F50" s="1486">
        <f>'R4 - Totex'!F84</f>
        <v>12.49176232358241</v>
      </c>
      <c r="G50" s="1486">
        <f>'R4 - Totex'!G84</f>
        <v>11.929339487789722</v>
      </c>
      <c r="H50" s="1486">
        <f>'R4 - Totex'!H84</f>
        <v>10.557066763861371</v>
      </c>
      <c r="I50" s="1486">
        <f>'R4 - Totex'!I84</f>
        <v>10.170414890322339</v>
      </c>
      <c r="J50" s="1486">
        <f>'R4 - Totex'!J84</f>
        <v>9.140931734135167</v>
      </c>
      <c r="K50" s="1487">
        <f>'R4 - Totex'!K84</f>
        <v>7.9597225329783301</v>
      </c>
      <c r="M50" s="1489">
        <f>SUM(D50:INDEX(D50:K50,0,MATCH('RFPR cover'!$C$7,$D$6:$K$6,0)))</f>
        <v>86.786124279546982</v>
      </c>
      <c r="N50" s="1489">
        <f t="shared" ref="N50:N57" si="15">SUM(D50:K50)</f>
        <v>86.786124279546982</v>
      </c>
    </row>
    <row r="51" spans="2:14">
      <c r="B51" s="236" t="str">
        <f>'R5 - Output Incentives'!B39</f>
        <v>Network Reliability Incentive</v>
      </c>
      <c r="C51" s="326" t="str">
        <f>'RFPR cover'!$C$14</f>
        <v>£m 09/10</v>
      </c>
      <c r="D51" s="1485">
        <f>'R5 - Output Incentives'!D39</f>
        <v>1.483377744065703</v>
      </c>
      <c r="E51" s="1486">
        <f>'R5 - Output Incentives'!E39</f>
        <v>2.4190329642889061</v>
      </c>
      <c r="F51" s="1486">
        <f>'R5 - Output Incentives'!F39</f>
        <v>2.5020407645341094</v>
      </c>
      <c r="G51" s="1486">
        <f>'R5 - Output Incentives'!G39</f>
        <v>2.5132270820716607</v>
      </c>
      <c r="H51" s="1486">
        <f>'R5 - Output Incentives'!H39</f>
        <v>2.2095887103296703</v>
      </c>
      <c r="I51" s="1486">
        <f>'R5 - Output Incentives'!I39</f>
        <v>2.3971110799695348</v>
      </c>
      <c r="J51" s="1486">
        <f>'R5 - Output Incentives'!J39</f>
        <v>2.0442218704677062</v>
      </c>
      <c r="K51" s="1487">
        <f>'R5 - Output Incentives'!K39</f>
        <v>2.494490314635363</v>
      </c>
      <c r="M51" s="1489">
        <f>SUM(D51:INDEX(D51:K51,0,MATCH('RFPR cover'!$C$7,$D$6:$K$6,0)))</f>
        <v>18.063090530362654</v>
      </c>
      <c r="N51" s="1489">
        <f t="shared" si="15"/>
        <v>18.063090530362654</v>
      </c>
    </row>
    <row r="52" spans="2:14">
      <c r="B52" s="236" t="str">
        <f>'R5 - Output Incentives'!B40</f>
        <v>Stakeholder Satisfaction Output</v>
      </c>
      <c r="C52" s="326" t="str">
        <f>'RFPR cover'!$C$14</f>
        <v>£m 09/10</v>
      </c>
      <c r="D52" s="1485">
        <f>'R5 - Output Incentives'!D40</f>
        <v>4.2991316061929039</v>
      </c>
      <c r="E52" s="1486">
        <f>'R5 - Output Incentives'!E40</f>
        <v>4.9293880840361739</v>
      </c>
      <c r="F52" s="1486">
        <f>'R5 - Output Incentives'!F40</f>
        <v>5.7500514040159665</v>
      </c>
      <c r="G52" s="1486">
        <f>'R5 - Output Incentives'!G40</f>
        <v>6.3534388444063703</v>
      </c>
      <c r="H52" s="1486">
        <f>'R5 - Output Incentives'!H40</f>
        <v>5.846602056909461</v>
      </c>
      <c r="I52" s="1486">
        <f>'R5 - Output Incentives'!I40</f>
        <v>7.204238375492694</v>
      </c>
      <c r="J52" s="1486">
        <f>'R5 - Output Incentives'!J40</f>
        <v>9.850014029737487</v>
      </c>
      <c r="K52" s="1487">
        <f>'R5 - Output Incentives'!K40</f>
        <v>10.906415870067312</v>
      </c>
      <c r="M52" s="1489">
        <f>SUM(D52:INDEX(D52:K52,0,MATCH('RFPR cover'!$C$7,$D$6:$K$6,0)))</f>
        <v>55.139280270858372</v>
      </c>
      <c r="N52" s="1489">
        <f t="shared" si="15"/>
        <v>55.139280270858372</v>
      </c>
    </row>
    <row r="53" spans="2:14">
      <c r="B53" s="236" t="str">
        <f>'R5 - Output Incentives'!B41</f>
        <v>SF6 Emissions</v>
      </c>
      <c r="C53" s="326" t="str">
        <f>'RFPR cover'!$C$14</f>
        <v>£m 09/10</v>
      </c>
      <c r="D53" s="1485">
        <f>'R5 - Output Incentives'!D41</f>
        <v>1.1892203407220208</v>
      </c>
      <c r="E53" s="1486">
        <f>'R5 - Output Incentives'!E41</f>
        <v>1.567611075785905</v>
      </c>
      <c r="F53" s="1486">
        <f>'R5 - Output Incentives'!F41</f>
        <v>1.5829464389210146</v>
      </c>
      <c r="G53" s="1486">
        <f>'R5 - Output Incentives'!G41</f>
        <v>0.8709182462866758</v>
      </c>
      <c r="H53" s="1486">
        <f>'R5 - Output Incentives'!H41</f>
        <v>1.8343183562615519</v>
      </c>
      <c r="I53" s="1486">
        <f>'R5 - Output Incentives'!I41</f>
        <v>0.13231586010821267</v>
      </c>
      <c r="J53" s="1486">
        <f>'R5 - Output Incentives'!J41</f>
        <v>-1.789669930915876E-2</v>
      </c>
      <c r="K53" s="1487">
        <f>'R5 - Output Incentives'!K41</f>
        <v>0.46793908583971794</v>
      </c>
      <c r="M53" s="1489">
        <f>SUM(D53:INDEX(D53:K53,0,MATCH('RFPR cover'!$C$7,$D$6:$K$6,0)))</f>
        <v>7.627372704615941</v>
      </c>
      <c r="N53" s="1489">
        <f t="shared" si="15"/>
        <v>7.627372704615941</v>
      </c>
    </row>
    <row r="54" spans="2:14">
      <c r="B54" s="236" t="str">
        <f>'R5 - Output Incentives'!B42</f>
        <v>Environmental Discretionary Reward</v>
      </c>
      <c r="C54" s="326" t="str">
        <f>'RFPR cover'!$C$14</f>
        <v>£m 09/10</v>
      </c>
      <c r="D54" s="1485">
        <f>'R5 - Output Incentives'!D42</f>
        <v>0</v>
      </c>
      <c r="E54" s="1486">
        <f>'R5 - Output Incentives'!E42</f>
        <v>1.3444366386554618</v>
      </c>
      <c r="F54" s="1486">
        <f>'R5 - Output Incentives'!F42</f>
        <v>0</v>
      </c>
      <c r="G54" s="1486">
        <f>'R5 - Output Incentives'!G42</f>
        <v>0</v>
      </c>
      <c r="H54" s="1486">
        <f>'R5 - Output Incentives'!H42</f>
        <v>0</v>
      </c>
      <c r="I54" s="1486">
        <f>'R5 - Output Incentives'!I42</f>
        <v>0</v>
      </c>
      <c r="J54" s="1486">
        <f>'R5 - Output Incentives'!J42</f>
        <v>1.2026003263216036</v>
      </c>
      <c r="K54" s="1487">
        <f>'R5 - Output Incentives'!K42</f>
        <v>0.33958602594277321</v>
      </c>
      <c r="M54" s="1489">
        <f>SUM(D54:INDEX(D54:K54,0,MATCH('RFPR cover'!$C$7,$D$6:$K$6,0)))</f>
        <v>2.8866229909198386</v>
      </c>
      <c r="N54" s="1489">
        <f t="shared" si="15"/>
        <v>2.8866229909198386</v>
      </c>
    </row>
    <row r="55" spans="2:14">
      <c r="B55" s="236" t="str">
        <f>'R5 - Output Incentives'!B43</f>
        <v/>
      </c>
      <c r="C55" s="326" t="str">
        <f>'RFPR cover'!$C$14</f>
        <v>£m 09/10</v>
      </c>
      <c r="D55" s="1485">
        <f>'R5 - Output Incentives'!D43</f>
        <v>0</v>
      </c>
      <c r="E55" s="1486">
        <f>'R5 - Output Incentives'!E43</f>
        <v>0</v>
      </c>
      <c r="F55" s="1486">
        <f>'R5 - Output Incentives'!F43</f>
        <v>0</v>
      </c>
      <c r="G55" s="1486">
        <f>'R5 - Output Incentives'!G43</f>
        <v>0</v>
      </c>
      <c r="H55" s="1486">
        <f>'R5 - Output Incentives'!H43</f>
        <v>0</v>
      </c>
      <c r="I55" s="1486">
        <f>'R5 - Output Incentives'!I43</f>
        <v>0</v>
      </c>
      <c r="J55" s="1486">
        <f>'R5 - Output Incentives'!J43</f>
        <v>0</v>
      </c>
      <c r="K55" s="1487">
        <f>'R5 - Output Incentives'!K43</f>
        <v>0</v>
      </c>
      <c r="M55" s="1489">
        <f>SUM(D55:INDEX(D55:K55,0,MATCH('RFPR cover'!$C$7,$D$6:$K$6,0)))</f>
        <v>0</v>
      </c>
      <c r="N55" s="1489">
        <f t="shared" si="15"/>
        <v>0</v>
      </c>
    </row>
    <row r="56" spans="2:14">
      <c r="B56" s="233" t="s">
        <v>780</v>
      </c>
      <c r="C56" s="326" t="str">
        <f>'RFPR cover'!$C$14</f>
        <v>£m 09/10</v>
      </c>
      <c r="D56" s="1485">
        <f>-'R6 - Innovation'!D28</f>
        <v>-0.4829729527634059</v>
      </c>
      <c r="E56" s="1486">
        <f>-'R6 - Innovation'!E28</f>
        <v>-0.56937557268176919</v>
      </c>
      <c r="F56" s="1486">
        <f>-'R6 - Innovation'!F28</f>
        <v>-0.6330098336929344</v>
      </c>
      <c r="G56" s="1486">
        <f>-'R6 - Innovation'!G28</f>
        <v>-0.70041683892980022</v>
      </c>
      <c r="H56" s="1486">
        <f>-'R6 - Innovation'!H28</f>
        <v>-0.93893804790098223</v>
      </c>
      <c r="I56" s="1486">
        <f>-'R6 - Innovation'!I28</f>
        <v>-1.4649077903038721</v>
      </c>
      <c r="J56" s="1486">
        <f>-'R6 - Innovation'!J28</f>
        <v>-4.390674488823505</v>
      </c>
      <c r="K56" s="1487">
        <f>-'R6 - Innovation'!K28</f>
        <v>-5.8314099443062606</v>
      </c>
      <c r="M56" s="1489">
        <f>SUM(D56:INDEX(D56:K56,0,MATCH('RFPR cover'!$C$7,$D$6:$K$6,0)))</f>
        <v>-15.01170546940253</v>
      </c>
      <c r="N56" s="1489">
        <f t="shared" si="15"/>
        <v>-15.01170546940253</v>
      </c>
    </row>
    <row r="57" spans="2:14">
      <c r="B57" s="233" t="s">
        <v>36</v>
      </c>
      <c r="C57" s="326" t="str">
        <f>'RFPR cover'!$C$14</f>
        <v>£m 09/10</v>
      </c>
      <c r="D57" s="1488">
        <f>-'R13 - Other Activities '!D8</f>
        <v>0</v>
      </c>
      <c r="E57" s="1488">
        <f>-'R13 - Other Activities '!E8</f>
        <v>0</v>
      </c>
      <c r="F57" s="1488">
        <f>-'R13 - Other Activities '!F8</f>
        <v>0</v>
      </c>
      <c r="G57" s="1488">
        <f>-'R13 - Other Activities '!G8</f>
        <v>0</v>
      </c>
      <c r="H57" s="1488">
        <f>-'R13 - Other Activities '!H8</f>
        <v>0</v>
      </c>
      <c r="I57" s="1488">
        <f>-'R13 - Other Activities '!I8</f>
        <v>0</v>
      </c>
      <c r="J57" s="1488">
        <f>-'R13 - Other Activities '!J8</f>
        <v>0</v>
      </c>
      <c r="K57" s="1488">
        <f>-'R13 - Other Activities '!K8</f>
        <v>0</v>
      </c>
      <c r="M57" s="1489">
        <f>SUM(D57:INDEX(D57:K57,0,MATCH('RFPR cover'!$C$7,$D$6:$K$6,0)))</f>
        <v>0</v>
      </c>
      <c r="N57" s="1489">
        <f t="shared" si="15"/>
        <v>0</v>
      </c>
    </row>
    <row r="58" spans="2:14">
      <c r="B58" s="234" t="s">
        <v>104</v>
      </c>
      <c r="C58" s="326" t="str">
        <f>'RFPR cover'!$C$14</f>
        <v>£m 09/10</v>
      </c>
      <c r="D58" s="230">
        <f t="shared" ref="D58:K58" si="16">SUM(D48:D57)</f>
        <v>302.12890754492645</v>
      </c>
      <c r="E58" s="144">
        <f t="shared" si="16"/>
        <v>351.26283894247013</v>
      </c>
      <c r="F58" s="144">
        <f t="shared" si="16"/>
        <v>352.35469453478152</v>
      </c>
      <c r="G58" s="144">
        <f t="shared" si="16"/>
        <v>346.8795864821156</v>
      </c>
      <c r="H58" s="144">
        <f t="shared" si="16"/>
        <v>360.79089148261312</v>
      </c>
      <c r="I58" s="144">
        <f t="shared" si="16"/>
        <v>366.52430072455752</v>
      </c>
      <c r="J58" s="144">
        <f t="shared" si="16"/>
        <v>408.29454162005055</v>
      </c>
      <c r="K58" s="145">
        <f t="shared" si="16"/>
        <v>399.70402654363778</v>
      </c>
      <c r="M58" s="1490">
        <f>SUM(M48:M57)</f>
        <v>2887.9397878751533</v>
      </c>
      <c r="N58" s="1491">
        <f>SUM(N48:N57)</f>
        <v>2887.9397878751533</v>
      </c>
    </row>
    <row r="59" spans="2:14">
      <c r="B59" s="233" t="s">
        <v>700</v>
      </c>
      <c r="C59" s="326" t="str">
        <f>'RFPR cover'!$C$14</f>
        <v>£m 09/10</v>
      </c>
      <c r="D59" s="1486">
        <f>'R7 - Financing'!D88+'R10 - Tax'!D91</f>
        <v>41.967507377530019</v>
      </c>
      <c r="E59" s="1486">
        <f>'R7 - Financing'!E88+'R10 - Tax'!E91</f>
        <v>4.2545001765750685</v>
      </c>
      <c r="F59" s="1486">
        <f>'R7 - Financing'!F88+'R10 - Tax'!F91</f>
        <v>24.14225944840549</v>
      </c>
      <c r="G59" s="1486">
        <f>'R7 - Financing'!G88+'R10 - Tax'!G91</f>
        <v>48.849187818158221</v>
      </c>
      <c r="H59" s="1486">
        <f>'R7 - Financing'!H88+'R10 - Tax'!H91</f>
        <v>107.33766401600668</v>
      </c>
      <c r="I59" s="1486">
        <f>'R7 - Financing'!I88+'R10 - Tax'!I91</f>
        <v>87.385948625728759</v>
      </c>
      <c r="J59" s="1486">
        <f>'R7 - Financing'!J88+'R10 - Tax'!J91</f>
        <v>57.169427736700996</v>
      </c>
      <c r="K59" s="1486">
        <f>'R7 - Financing'!K88+'R10 - Tax'!K91</f>
        <v>-3.3091362324582292</v>
      </c>
      <c r="M59" s="1489">
        <f>SUM(D59:INDEX(D59:K59,0,MATCH('RFPR cover'!$C$7,$D$6:$K$6,0)))</f>
        <v>367.79735896664698</v>
      </c>
      <c r="N59" s="1489">
        <f>SUM(D59:K59)</f>
        <v>367.79735896664698</v>
      </c>
    </row>
    <row r="60" spans="2:14">
      <c r="B60" s="233" t="s">
        <v>689</v>
      </c>
      <c r="C60" s="326" t="str">
        <f>'RFPR cover'!$C$14</f>
        <v>£m 09/10</v>
      </c>
      <c r="D60" s="1486">
        <f>'R7 - Financing'!D90+'R10 - Tax'!D92</f>
        <v>5.7752120896124204</v>
      </c>
      <c r="E60" s="1486">
        <f>'R7 - Financing'!E90+'R10 - Tax'!E92</f>
        <v>3.9953986309268776</v>
      </c>
      <c r="F60" s="1486">
        <f>'R7 - Financing'!F90+'R10 - Tax'!F92</f>
        <v>3.8755625405543892</v>
      </c>
      <c r="G60" s="1486">
        <f>'R7 - Financing'!G90+'R10 - Tax'!G92</f>
        <v>3.9720197440146308</v>
      </c>
      <c r="H60" s="1486">
        <f>'R7 - Financing'!H90+'R10 - Tax'!H92</f>
        <v>-0.18000561014081029</v>
      </c>
      <c r="I60" s="1486">
        <f>'R7 - Financing'!I90+'R10 - Tax'!I92</f>
        <v>0.3597987032605694</v>
      </c>
      <c r="J60" s="1486">
        <f>'R7 - Financing'!J90+'R10 - Tax'!J92</f>
        <v>1.9400358054294173</v>
      </c>
      <c r="K60" s="1486">
        <f>'R7 - Financing'!K90+'R10 - Tax'!K92</f>
        <v>4.0644629453639283</v>
      </c>
      <c r="M60" s="1489">
        <f>SUM(D60:INDEX(D60:K60,0,MATCH('RFPR cover'!$C$7,$D$6:$K$6,0)))</f>
        <v>23.802484849021422</v>
      </c>
      <c r="N60" s="1489">
        <f>SUM(D60:K60)</f>
        <v>23.802484849021422</v>
      </c>
    </row>
    <row r="61" spans="2:14">
      <c r="B61" s="233" t="s">
        <v>701</v>
      </c>
      <c r="C61" s="326" t="str">
        <f>'RFPR cover'!$C$14</f>
        <v>£m 09/10</v>
      </c>
      <c r="D61" s="1486">
        <f>'R10 - Tax'!D84-'R10 - Tax'!D91</f>
        <v>1.25471754340324</v>
      </c>
      <c r="E61" s="1486">
        <f>'R10 - Tax'!E84-'R10 - Tax'!E91</f>
        <v>-9.7210904931885658</v>
      </c>
      <c r="F61" s="1486">
        <f>'R10 - Tax'!F84-'R10 - Tax'!F91</f>
        <v>-14.56128903705457</v>
      </c>
      <c r="G61" s="1486">
        <f>'R10 - Tax'!G84-'R10 - Tax'!G91</f>
        <v>-2.5360056586944975</v>
      </c>
      <c r="H61" s="1486">
        <f>'R10 - Tax'!H84-'R10 - Tax'!H91</f>
        <v>10.404990043021886</v>
      </c>
      <c r="I61" s="1486">
        <f>'R10 - Tax'!I84-'R10 - Tax'!I91</f>
        <v>-37.108599427257758</v>
      </c>
      <c r="J61" s="1486">
        <f>'R10 - Tax'!J84-'R10 - Tax'!J91</f>
        <v>1.8942316757911861</v>
      </c>
      <c r="K61" s="1486">
        <f>'R10 - Tax'!K84-'R10 - Tax'!K91</f>
        <v>4.4910173766251091</v>
      </c>
      <c r="M61" s="1489">
        <f>SUM(D61:INDEX(D61:K61,0,MATCH('RFPR cover'!$C$7,$D$6:$K$6,0)))</f>
        <v>-45.882027977353971</v>
      </c>
      <c r="N61" s="1489">
        <f>SUM(D61:K61)</f>
        <v>-45.882027977353971</v>
      </c>
    </row>
    <row r="62" spans="2:14">
      <c r="B62" s="233" t="s">
        <v>690</v>
      </c>
      <c r="C62" s="326" t="str">
        <f>'RFPR cover'!$C$14</f>
        <v>£m 09/10</v>
      </c>
      <c r="D62" s="1486">
        <f>'R10 - Tax'!D86-'R10 - Tax'!D92</f>
        <v>3.5527136788005009E-15</v>
      </c>
      <c r="E62" s="1486">
        <f>'R10 - Tax'!E86-'R10 - Tax'!E92</f>
        <v>0</v>
      </c>
      <c r="F62" s="1486">
        <f>'R10 - Tax'!F86-'R10 - Tax'!F92</f>
        <v>-5.3290705182007514E-15</v>
      </c>
      <c r="G62" s="1486">
        <f>'R10 - Tax'!G86-'R10 - Tax'!G92</f>
        <v>0</v>
      </c>
      <c r="H62" s="1486">
        <f>'R10 - Tax'!H86-'R10 - Tax'!H92</f>
        <v>0</v>
      </c>
      <c r="I62" s="1486">
        <f>'R10 - Tax'!I86-'R10 - Tax'!I92</f>
        <v>1.0658141036401503E-14</v>
      </c>
      <c r="J62" s="1486">
        <f>'R10 - Tax'!J86-'R10 - Tax'!J92</f>
        <v>-1.4210854715202004E-14</v>
      </c>
      <c r="K62" s="1486">
        <f>'R10 - Tax'!K86-'R10 - Tax'!K92</f>
        <v>0</v>
      </c>
      <c r="M62" s="1489">
        <f>SUM(D62:INDEX(D62:K62,0,MATCH('RFPR cover'!$C$7,$D$6:$K$6,0)))</f>
        <v>-5.3290705182007514E-15</v>
      </c>
      <c r="N62" s="1489">
        <f>SUM(D62:K62)</f>
        <v>-5.3290705182007514E-15</v>
      </c>
    </row>
    <row r="63" spans="2:14">
      <c r="B63" s="234" t="s">
        <v>105</v>
      </c>
      <c r="C63" s="326" t="str">
        <f>'RFPR cover'!$C$14</f>
        <v>£m 09/10</v>
      </c>
      <c r="D63" s="231">
        <f>SUM(D58:D62)</f>
        <v>351.12634455547209</v>
      </c>
      <c r="E63" s="147">
        <f t="shared" ref="E63:K63" si="17">SUM(E58:E62)</f>
        <v>349.79164725678351</v>
      </c>
      <c r="F63" s="147">
        <f t="shared" si="17"/>
        <v>365.81122748668679</v>
      </c>
      <c r="G63" s="147">
        <f t="shared" si="17"/>
        <v>397.16478838559397</v>
      </c>
      <c r="H63" s="147">
        <f t="shared" si="17"/>
        <v>478.35353993150085</v>
      </c>
      <c r="I63" s="147">
        <f t="shared" si="17"/>
        <v>417.16144862628914</v>
      </c>
      <c r="J63" s="147">
        <f t="shared" si="17"/>
        <v>469.29823683797213</v>
      </c>
      <c r="K63" s="148">
        <f t="shared" si="17"/>
        <v>404.95037063316857</v>
      </c>
      <c r="M63" s="1492">
        <f>SUM(M58:M62)</f>
        <v>3233.6576037134678</v>
      </c>
      <c r="N63" s="1493">
        <f>SUM(N58:N62)</f>
        <v>3233.6576037134678</v>
      </c>
    </row>
    <row r="64" spans="2:14">
      <c r="B64" s="233"/>
      <c r="D64" s="727"/>
    </row>
    <row r="65" spans="2:11">
      <c r="B65" s="233" t="s">
        <v>233</v>
      </c>
      <c r="C65" s="326" t="str">
        <f>'RFPR cover'!$C$14</f>
        <v>£m 09/10</v>
      </c>
      <c r="D65" s="229">
        <f>'R9 - RAV'!D46</f>
        <v>3463.0865880650026</v>
      </c>
      <c r="E65" s="176">
        <f>'R9 - RAV'!E46</f>
        <v>3578.5984121095244</v>
      </c>
      <c r="F65" s="176">
        <f>'R9 - RAV'!F46</f>
        <v>3685.4486205345852</v>
      </c>
      <c r="G65" s="176">
        <f>'R9 - RAV'!G46</f>
        <v>3797.8141380070142</v>
      </c>
      <c r="H65" s="176">
        <f>'R9 - RAV'!H46</f>
        <v>3881.3927663307422</v>
      </c>
      <c r="I65" s="176">
        <f>'R9 - RAV'!I46</f>
        <v>3931.016832985265</v>
      </c>
      <c r="J65" s="176">
        <f>'R9 - RAV'!J46</f>
        <v>3977.7876406788741</v>
      </c>
      <c r="K65" s="177">
        <f>'R9 - RAV'!K46</f>
        <v>4038.2732948421144</v>
      </c>
    </row>
    <row r="66" spans="2:11">
      <c r="B66" s="233" t="s">
        <v>108</v>
      </c>
      <c r="C66" s="326" t="str">
        <f>'RFPR cover'!$C$14</f>
        <v>£m 09/10</v>
      </c>
      <c r="D66" s="232">
        <f>'R8 - Net Debt'!D62</f>
        <v>3863.3676691068113</v>
      </c>
      <c r="E66" s="178">
        <f>'R8 - Net Debt'!E62</f>
        <v>3770.6535510127974</v>
      </c>
      <c r="F66" s="178">
        <f>'R8 - Net Debt'!F62</f>
        <v>3926.470332799081</v>
      </c>
      <c r="G66" s="178">
        <f>'R8 - Net Debt'!G62</f>
        <v>4177.1478370811164</v>
      </c>
      <c r="H66" s="178">
        <f>'R8 - Net Debt'!H62</f>
        <v>4277.4553477490053</v>
      </c>
      <c r="I66" s="178">
        <f>'R8 - Net Debt'!I62</f>
        <v>4483.9794352790441</v>
      </c>
      <c r="J66" s="178">
        <f>'R8 - Net Debt'!J62</f>
        <v>4581.0903032444512</v>
      </c>
      <c r="K66" s="179">
        <f>'R8 - Net Debt'!K62</f>
        <v>4471.9369776735703</v>
      </c>
    </row>
  </sheetData>
  <sheetProtection algorithmName="SHA-512" hashValue="tvAva37hMTXE9hhBQTsAxkSHlN5Uu5I71GAnHJARFnPHHuQEYuOaNcNHH4MbzhP+0+jy/cqHNcOyWoXaVbH+Zw==" saltValue="byAayTVZgC/uWk4M+jcMjQ==" spinCount="100000" sheet="1" objects="1" scenarios="1"/>
  <conditionalFormatting sqref="D5:K6">
    <cfRule type="expression" dxfId="69" priority="4">
      <formula>AND(D$5="Actuals",E$5="Forecast")</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EpmWorksheetKeyString_GUID" r:id="rId2"/>
  </customProperties>
  <ignoredErrors>
    <ignoredError sqref="M58:N58 M20:N20" 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L71"/>
  <sheetViews>
    <sheetView showGridLines="0" topLeftCell="B1" zoomScale="70" zoomScaleNormal="70" workbookViewId="0">
      <pane ySplit="6" topLeftCell="A52" activePane="bottomLeft" state="frozen"/>
      <selection activeCell="B75" sqref="A1:XFD1048576"/>
      <selection pane="bottomLeft" activeCell="K59" sqref="K59:K60"/>
    </sheetView>
  </sheetViews>
  <sheetFormatPr defaultRowHeight="12.6"/>
  <cols>
    <col min="1" max="1" width="8.36328125" customWidth="1"/>
    <col min="2" max="2" width="64.36328125" style="205" customWidth="1"/>
    <col min="3" max="3" width="13.36328125" style="137" customWidth="1"/>
    <col min="4" max="11" width="11.08984375" customWidth="1"/>
    <col min="12" max="12" width="5" style="42" customWidth="1"/>
  </cols>
  <sheetData>
    <row r="1" spans="1:12" s="31" customFormat="1" ht="21">
      <c r="A1" s="1321" t="s">
        <v>120</v>
      </c>
      <c r="B1" s="1322"/>
      <c r="C1" s="260"/>
      <c r="D1" s="259"/>
      <c r="E1" s="259"/>
      <c r="F1" s="259"/>
      <c r="G1" s="259"/>
      <c r="H1" s="259"/>
      <c r="I1" s="259"/>
      <c r="J1" s="259"/>
      <c r="K1" s="259"/>
      <c r="L1" s="261"/>
    </row>
    <row r="2" spans="1:12" s="31" customFormat="1" ht="21">
      <c r="A2" s="1310" t="str">
        <f>'RFPR cover'!C5</f>
        <v>NGET (TO)</v>
      </c>
      <c r="B2" s="1323"/>
      <c r="C2" s="135"/>
      <c r="D2" s="29"/>
      <c r="E2" s="29"/>
      <c r="F2" s="29"/>
      <c r="G2" s="29"/>
      <c r="H2" s="29"/>
      <c r="I2" s="27"/>
      <c r="J2" s="27"/>
      <c r="K2" s="27"/>
      <c r="L2" s="124"/>
    </row>
    <row r="3" spans="1:12" s="31" customFormat="1" ht="21">
      <c r="A3" s="1313">
        <f>'RFPR cover'!C7</f>
        <v>2021</v>
      </c>
      <c r="B3" s="1324"/>
      <c r="C3" s="262"/>
      <c r="D3" s="245"/>
      <c r="E3" s="245"/>
      <c r="F3" s="245"/>
      <c r="G3" s="245"/>
      <c r="H3" s="245"/>
      <c r="I3" s="240"/>
      <c r="J3" s="240"/>
      <c r="K3" s="240"/>
      <c r="L3" s="246"/>
    </row>
    <row r="4" spans="1:12" s="35" customFormat="1" ht="12.75" customHeight="1">
      <c r="B4" s="217"/>
      <c r="C4" s="139"/>
      <c r="L4" s="58"/>
    </row>
    <row r="5" spans="1:12" s="2" customFormat="1">
      <c r="B5" s="130"/>
      <c r="C5" s="137"/>
      <c r="D5" s="516" t="str">
        <f>IF(D6&lt;='RFPR cover'!$C$7,"Actuals","Forecast")</f>
        <v>Actuals</v>
      </c>
      <c r="E5" s="517" t="str">
        <f>IF(E6&lt;='RFPR cover'!$C$7,"Actuals","Forecast")</f>
        <v>Actuals</v>
      </c>
      <c r="F5" s="517" t="str">
        <f>IF(F6&lt;='RFPR cover'!$C$7,"Actuals","Forecast")</f>
        <v>Actuals</v>
      </c>
      <c r="G5" s="517" t="str">
        <f>IF(G6&lt;='RFPR cover'!$C$7,"Actuals","Forecast")</f>
        <v>Actuals</v>
      </c>
      <c r="H5" s="517" t="str">
        <f>IF(H6&lt;='RFPR cover'!$C$7,"Actuals","Forecast")</f>
        <v>Actuals</v>
      </c>
      <c r="I5" s="517" t="str">
        <f>IF(I6&lt;='RFPR cover'!$C$7,"Actuals","Forecast")</f>
        <v>Actuals</v>
      </c>
      <c r="J5" s="517" t="str">
        <f>IF(J6&lt;='RFPR cover'!$C$7,"Actuals","Forecast")</f>
        <v>Actuals</v>
      </c>
      <c r="K5" s="518" t="str">
        <f>IF(K6&lt;='RFPR cover'!$C$7,"Actuals","Forecast")</f>
        <v>Actuals</v>
      </c>
      <c r="L5" s="54"/>
    </row>
    <row r="6" spans="1:12" s="2" customFormat="1">
      <c r="B6" s="130"/>
      <c r="C6" s="137"/>
      <c r="D6" s="91">
        <f>'RFPR cover'!$C$13</f>
        <v>2014</v>
      </c>
      <c r="E6" s="92">
        <f>D6+1</f>
        <v>2015</v>
      </c>
      <c r="F6" s="92">
        <f t="shared" ref="F6:K6" si="0">E6+1</f>
        <v>2016</v>
      </c>
      <c r="G6" s="92">
        <f t="shared" si="0"/>
        <v>2017</v>
      </c>
      <c r="H6" s="92">
        <f t="shared" si="0"/>
        <v>2018</v>
      </c>
      <c r="I6" s="92">
        <f t="shared" si="0"/>
        <v>2019</v>
      </c>
      <c r="J6" s="92">
        <f t="shared" si="0"/>
        <v>2020</v>
      </c>
      <c r="K6" s="92">
        <f t="shared" si="0"/>
        <v>2021</v>
      </c>
      <c r="L6" s="54"/>
    </row>
    <row r="7" spans="1:12" s="2" customFormat="1">
      <c r="B7" s="1040"/>
      <c r="C7" s="153"/>
      <c r="D7" s="50"/>
      <c r="E7" s="50"/>
      <c r="F7" s="50"/>
      <c r="G7" s="50"/>
      <c r="H7" s="50"/>
      <c r="I7" s="50"/>
      <c r="J7" s="50"/>
      <c r="K7" s="50"/>
      <c r="L7" s="58"/>
    </row>
    <row r="8" spans="1:12" s="2" customFormat="1">
      <c r="B8" s="1041" t="s">
        <v>156</v>
      </c>
      <c r="C8" s="151"/>
      <c r="D8" s="81"/>
      <c r="E8" s="81"/>
      <c r="F8" s="81"/>
      <c r="G8" s="81"/>
      <c r="H8" s="81"/>
      <c r="I8" s="81"/>
      <c r="J8" s="81"/>
      <c r="K8" s="81"/>
      <c r="L8" s="257"/>
    </row>
    <row r="9" spans="1:12" s="35" customFormat="1">
      <c r="A9" s="2"/>
      <c r="B9" s="1042"/>
      <c r="C9" s="139"/>
      <c r="L9" s="58"/>
    </row>
    <row r="10" spans="1:12" s="2" customFormat="1">
      <c r="B10" s="1043" t="s">
        <v>641</v>
      </c>
      <c r="C10" s="152" t="str">
        <f>'RFPR cover'!$C$14</f>
        <v>£m 09/10</v>
      </c>
      <c r="D10" s="1447">
        <v>1342.2809999999999</v>
      </c>
      <c r="E10" s="1447">
        <v>1443.829</v>
      </c>
      <c r="F10" s="1447">
        <v>1475.5930000000001</v>
      </c>
      <c r="G10" s="1447">
        <v>1571.3869999999999</v>
      </c>
      <c r="H10" s="1447">
        <v>1554.942</v>
      </c>
      <c r="I10" s="1447">
        <v>1587.627</v>
      </c>
      <c r="J10" s="1447">
        <v>1585.2280000000001</v>
      </c>
      <c r="K10" s="1447">
        <v>1571.5840000000001</v>
      </c>
      <c r="L10" s="58"/>
    </row>
    <row r="11" spans="1:12" s="2" customFormat="1">
      <c r="B11" s="1043" t="s">
        <v>642</v>
      </c>
      <c r="C11" s="152" t="str">
        <f>'RFPR cover'!$C$14</f>
        <v>£m 09/10</v>
      </c>
      <c r="D11" s="1447">
        <v>0</v>
      </c>
      <c r="E11" s="1447">
        <v>-5.4</v>
      </c>
      <c r="F11" s="1447">
        <v>-114.4</v>
      </c>
      <c r="G11" s="1447">
        <v>-185.4</v>
      </c>
      <c r="H11" s="1447">
        <v>-253.3</v>
      </c>
      <c r="I11" s="1447">
        <v>-310.2</v>
      </c>
      <c r="J11" s="1447">
        <v>-378</v>
      </c>
      <c r="K11" s="1447">
        <v>-382.4</v>
      </c>
      <c r="L11" s="58"/>
    </row>
    <row r="12" spans="1:12" s="2" customFormat="1">
      <c r="B12" s="1043" t="s">
        <v>148</v>
      </c>
      <c r="C12" s="152" t="str">
        <f>'RFPR cover'!$C$14</f>
        <v>£m 09/10</v>
      </c>
      <c r="D12" s="1447">
        <v>0</v>
      </c>
      <c r="E12" s="1447">
        <v>-0.46827259420819323</v>
      </c>
      <c r="F12" s="1447">
        <v>5.1148733617056434</v>
      </c>
      <c r="G12" s="1447">
        <v>-19.932455580137159</v>
      </c>
      <c r="H12" s="1447">
        <v>-31.399414199672222</v>
      </c>
      <c r="I12" s="1447">
        <v>-6.0849046234786668</v>
      </c>
      <c r="J12" s="1447">
        <v>3.2636580393850534</v>
      </c>
      <c r="K12" s="1447">
        <v>-1.0496553444439063</v>
      </c>
      <c r="L12" s="58"/>
    </row>
    <row r="13" spans="1:12" s="2" customFormat="1">
      <c r="B13" s="1043" t="s">
        <v>630</v>
      </c>
      <c r="C13" s="153" t="s">
        <v>128</v>
      </c>
      <c r="D13" s="1447">
        <v>1.163</v>
      </c>
      <c r="E13" s="1447">
        <v>1.2050000000000001</v>
      </c>
      <c r="F13" s="1447">
        <v>1.2270000000000001</v>
      </c>
      <c r="G13" s="1447">
        <v>1.2330000000000001</v>
      </c>
      <c r="H13" s="1447">
        <v>1.2709999999999999</v>
      </c>
      <c r="I13" s="1447">
        <v>1.3140000000000001</v>
      </c>
      <c r="J13" s="1447">
        <v>1.3580000000000001</v>
      </c>
      <c r="K13" s="1447">
        <v>1.38</v>
      </c>
      <c r="L13" s="58"/>
    </row>
    <row r="14" spans="1:12" s="2" customFormat="1">
      <c r="B14" s="1044" t="s">
        <v>197</v>
      </c>
      <c r="C14" s="251" t="s">
        <v>129</v>
      </c>
      <c r="D14" s="935">
        <f>SUM(D10:D12)*D13</f>
        <v>1561.072803</v>
      </c>
      <c r="E14" s="936">
        <f t="shared" ref="E14:K14" si="1">SUM(E10:E12)*E13</f>
        <v>1732.7426765239791</v>
      </c>
      <c r="F14" s="936">
        <f t="shared" si="1"/>
        <v>1676.4597606148129</v>
      </c>
      <c r="G14" s="936">
        <f t="shared" si="1"/>
        <v>1684.3452532696908</v>
      </c>
      <c r="H14" s="936">
        <f t="shared" si="1"/>
        <v>1614.4783265522165</v>
      </c>
      <c r="I14" s="936">
        <f t="shared" si="1"/>
        <v>1670.543513324749</v>
      </c>
      <c r="J14" s="936">
        <f t="shared" si="1"/>
        <v>1643.847671617485</v>
      </c>
      <c r="K14" s="937">
        <f t="shared" si="1"/>
        <v>1639.6253956246676</v>
      </c>
      <c r="L14" s="58"/>
    </row>
    <row r="15" spans="1:12" s="2" customFormat="1">
      <c r="B15" s="205" t="s">
        <v>132</v>
      </c>
      <c r="C15" s="153" t="s">
        <v>129</v>
      </c>
      <c r="D15" s="1359">
        <f>'R5 - Output Incentives'!D102</f>
        <v>12.431059177215189</v>
      </c>
      <c r="E15" s="1360">
        <f>'R5 - Output Incentives'!E102</f>
        <v>0</v>
      </c>
      <c r="F15" s="1361">
        <f>'R5 - Output Incentives'!F102</f>
        <v>10.591477998577822</v>
      </c>
      <c r="G15" s="1361">
        <f>'R5 - Output Incentives'!G102</f>
        <v>15.887691597007734</v>
      </c>
      <c r="H15" s="1361">
        <f>'R5 - Output Incentives'!H102</f>
        <v>15.196870995516324</v>
      </c>
      <c r="I15" s="1361">
        <f>'R5 - Output Incentives'!I102</f>
        <v>15.267457438350798</v>
      </c>
      <c r="J15" s="1361">
        <f>'R5 - Output Incentives'!J102</f>
        <v>16.175111939372254</v>
      </c>
      <c r="K15" s="1362">
        <f>'R5 - Output Incentives'!K102</f>
        <v>16.264294415837451</v>
      </c>
      <c r="L15" s="58"/>
    </row>
    <row r="16" spans="1:12" s="2" customFormat="1">
      <c r="B16" s="1045" t="s">
        <v>643</v>
      </c>
      <c r="C16" s="153" t="s">
        <v>129</v>
      </c>
      <c r="D16" s="1447">
        <v>552.31499999999994</v>
      </c>
      <c r="E16" s="1447">
        <v>696.94375352427153</v>
      </c>
      <c r="F16" s="1447">
        <v>899.41640542493803</v>
      </c>
      <c r="G16" s="1447">
        <v>884.34192230614781</v>
      </c>
      <c r="H16" s="1447">
        <v>887.09048287238079</v>
      </c>
      <c r="I16" s="1447">
        <v>1057.7965638182047</v>
      </c>
      <c r="J16" s="1447">
        <v>34.578651718899131</v>
      </c>
      <c r="K16" s="1447">
        <v>39.000540292381352</v>
      </c>
      <c r="L16" s="58"/>
    </row>
    <row r="17" spans="2:12" s="2" customFormat="1">
      <c r="B17" s="1045" t="s">
        <v>135</v>
      </c>
      <c r="C17" s="153" t="s">
        <v>129</v>
      </c>
      <c r="D17" s="1359">
        <f>'R6 - Innovation'!D12</f>
        <v>5.0713133744359151</v>
      </c>
      <c r="E17" s="1360">
        <f>'R6 - Innovation'!E12</f>
        <v>6.0957388341201604</v>
      </c>
      <c r="F17" s="1361">
        <f>'R6 - Innovation'!F12</f>
        <v>6.7832185018526783</v>
      </c>
      <c r="G17" s="1361">
        <f>'R6 - Innovation'!G12</f>
        <v>4.7301351958170423</v>
      </c>
      <c r="H17" s="1361">
        <f>'R6 - Innovation'!H12</f>
        <v>4.1086971000000263</v>
      </c>
      <c r="I17" s="1361">
        <f>'R6 - Innovation'!I12</f>
        <v>6.6952312200000428</v>
      </c>
      <c r="J17" s="1361">
        <f>'R6 - Innovation'!J12</f>
        <v>6.8609673270000302</v>
      </c>
      <c r="K17" s="1362">
        <f>'R6 - Innovation'!K12</f>
        <v>6.4981534641760481</v>
      </c>
      <c r="L17" s="58"/>
    </row>
    <row r="18" spans="2:12" s="2" customFormat="1">
      <c r="B18" s="1045" t="s">
        <v>134</v>
      </c>
      <c r="C18" s="153" t="s">
        <v>129</v>
      </c>
      <c r="D18" s="1359">
        <f>'R6 - Innovation'!D17</f>
        <v>0</v>
      </c>
      <c r="E18" s="1360">
        <f>'R6 - Innovation'!E17</f>
        <v>0</v>
      </c>
      <c r="F18" s="1361">
        <f>'R6 - Innovation'!F17</f>
        <v>0</v>
      </c>
      <c r="G18" s="1361">
        <f>'R6 - Innovation'!G17</f>
        <v>0</v>
      </c>
      <c r="H18" s="1361">
        <f>'R6 - Innovation'!H17</f>
        <v>0</v>
      </c>
      <c r="I18" s="1361">
        <f>'R6 - Innovation'!I17</f>
        <v>0</v>
      </c>
      <c r="J18" s="1361">
        <f>'R6 - Innovation'!J17</f>
        <v>0</v>
      </c>
      <c r="K18" s="1362">
        <f>'R6 - Innovation'!K17</f>
        <v>0</v>
      </c>
      <c r="L18" s="58"/>
    </row>
    <row r="19" spans="2:12" s="2" customFormat="1">
      <c r="B19" s="1046" t="s">
        <v>891</v>
      </c>
      <c r="C19" s="153" t="s">
        <v>129</v>
      </c>
      <c r="D19" s="1447">
        <v>0</v>
      </c>
      <c r="E19" s="1447">
        <v>17.849214</v>
      </c>
      <c r="F19" s="1447">
        <v>18.82390994</v>
      </c>
      <c r="G19" s="1447">
        <v>44.854879889999999</v>
      </c>
      <c r="H19" s="1447">
        <v>32.071100479999998</v>
      </c>
      <c r="I19" s="1447">
        <v>32.664404039999994</v>
      </c>
      <c r="J19" s="1447">
        <v>0</v>
      </c>
      <c r="K19" s="1447">
        <v>0</v>
      </c>
      <c r="L19" s="58"/>
    </row>
    <row r="20" spans="2:12" s="2" customFormat="1">
      <c r="B20" s="1046" t="s">
        <v>892</v>
      </c>
      <c r="C20" s="153" t="s">
        <v>129</v>
      </c>
      <c r="D20" s="1447">
        <v>15.992450216000002</v>
      </c>
      <c r="E20" s="1447">
        <v>15.995999039999997</v>
      </c>
      <c r="F20" s="1447">
        <v>15.703460112000002</v>
      </c>
      <c r="G20" s="1447">
        <v>0</v>
      </c>
      <c r="H20" s="1447">
        <v>0</v>
      </c>
      <c r="I20" s="1447">
        <v>0</v>
      </c>
      <c r="J20" s="1447">
        <v>0</v>
      </c>
      <c r="K20" s="1447">
        <v>0</v>
      </c>
      <c r="L20" s="58"/>
    </row>
    <row r="21" spans="2:12" s="2" customFormat="1">
      <c r="B21" s="1046" t="s">
        <v>893</v>
      </c>
      <c r="C21" s="153" t="s">
        <v>129</v>
      </c>
      <c r="D21" s="1447">
        <v>-1.5719999999999992</v>
      </c>
      <c r="E21" s="1447">
        <v>3.3879999999999981</v>
      </c>
      <c r="F21" s="1447">
        <v>1.3327371300000017</v>
      </c>
      <c r="G21" s="1447">
        <v>3.0600804640000092</v>
      </c>
      <c r="H21" s="1447">
        <v>6.2309143033333569</v>
      </c>
      <c r="I21" s="1447">
        <v>6.7071654877208005</v>
      </c>
      <c r="J21" s="1447">
        <v>0</v>
      </c>
      <c r="K21" s="1447">
        <v>0</v>
      </c>
      <c r="L21" s="58"/>
    </row>
    <row r="22" spans="2:12" s="2" customFormat="1">
      <c r="B22" s="1046" t="s">
        <v>894</v>
      </c>
      <c r="C22" s="153" t="s">
        <v>129</v>
      </c>
      <c r="D22" s="1447">
        <v>-0.38300000000000001</v>
      </c>
      <c r="E22" s="1447">
        <v>-0.28567453999999998</v>
      </c>
      <c r="F22" s="1447">
        <v>-2.2668285499999996</v>
      </c>
      <c r="G22" s="1447">
        <v>-2.1950302300000022</v>
      </c>
      <c r="H22" s="1447">
        <v>-6.4820997099999982</v>
      </c>
      <c r="I22" s="1447">
        <v>3.3975077599999999</v>
      </c>
      <c r="J22" s="1447">
        <v>0</v>
      </c>
      <c r="K22" s="1447">
        <v>0</v>
      </c>
      <c r="L22" s="58"/>
    </row>
    <row r="23" spans="2:12" s="2" customFormat="1">
      <c r="B23" s="1046" t="s">
        <v>895</v>
      </c>
      <c r="C23" s="153" t="s">
        <v>129</v>
      </c>
      <c r="D23" s="1447">
        <v>1.0100955121492767</v>
      </c>
      <c r="E23" s="1447">
        <v>2.98529261762959</v>
      </c>
      <c r="F23" s="1447">
        <v>2.4171880566044073</v>
      </c>
      <c r="G23" s="1447">
        <v>1.4281962191084328</v>
      </c>
      <c r="H23" s="1447">
        <v>1.5024615305892866</v>
      </c>
      <c r="I23" s="1447">
        <v>2.999682662218722</v>
      </c>
      <c r="J23" s="1447">
        <v>0</v>
      </c>
      <c r="K23" s="1447">
        <v>0</v>
      </c>
      <c r="L23" s="58"/>
    </row>
    <row r="24" spans="2:12" s="2" customFormat="1">
      <c r="B24" s="1046" t="s">
        <v>896</v>
      </c>
      <c r="C24" s="153" t="s">
        <v>129</v>
      </c>
      <c r="D24" s="1447">
        <v>0</v>
      </c>
      <c r="E24" s="1447">
        <v>0</v>
      </c>
      <c r="F24" s="1447">
        <v>0</v>
      </c>
      <c r="G24" s="1447">
        <v>0</v>
      </c>
      <c r="H24" s="1447">
        <v>0</v>
      </c>
      <c r="I24" s="1447">
        <v>0</v>
      </c>
      <c r="J24" s="1447">
        <v>-9.7504400000000011</v>
      </c>
      <c r="K24" s="1447">
        <v>-8.7491999999999983</v>
      </c>
      <c r="L24" s="58"/>
    </row>
    <row r="25" spans="2:12" s="2" customFormat="1">
      <c r="B25" s="1045" t="s">
        <v>136</v>
      </c>
      <c r="C25" s="153" t="s">
        <v>129</v>
      </c>
      <c r="D25" s="1447">
        <v>2.690385000000135</v>
      </c>
      <c r="E25" s="1447">
        <v>0</v>
      </c>
      <c r="F25" s="1447">
        <v>-56.398839529996579</v>
      </c>
      <c r="G25" s="1447">
        <v>-104.52238234859047</v>
      </c>
      <c r="H25" s="1447">
        <v>-97.531746650244841</v>
      </c>
      <c r="I25" s="1447">
        <v>62.167709460727117</v>
      </c>
      <c r="J25" s="1447">
        <v>-25.226591437206416</v>
      </c>
      <c r="K25" s="1447">
        <v>16.049135886827305</v>
      </c>
      <c r="L25" s="58"/>
    </row>
    <row r="26" spans="2:12" s="2" customFormat="1">
      <c r="B26" s="1040" t="s">
        <v>149</v>
      </c>
      <c r="C26" s="153" t="s">
        <v>129</v>
      </c>
      <c r="D26" s="925">
        <f>SUM(D14:D24,-D25)</f>
        <v>2143.2473362798</v>
      </c>
      <c r="E26" s="926">
        <f t="shared" ref="E26:K26" si="2">SUM(E14:E24,-E25)</f>
        <v>2475.7150000000001</v>
      </c>
      <c r="F26" s="926">
        <f t="shared" si="2"/>
        <v>2685.6601687587827</v>
      </c>
      <c r="G26" s="926">
        <f t="shared" si="2"/>
        <v>2740.9755110603619</v>
      </c>
      <c r="H26" s="926">
        <f t="shared" si="2"/>
        <v>2651.7285007742807</v>
      </c>
      <c r="I26" s="926">
        <f t="shared" si="2"/>
        <v>2733.9038162905172</v>
      </c>
      <c r="J26" s="926">
        <f t="shared" si="2"/>
        <v>1716.938554039963</v>
      </c>
      <c r="K26" s="927">
        <f t="shared" si="2"/>
        <v>1676.5900479102352</v>
      </c>
      <c r="L26" s="58"/>
    </row>
    <row r="27" spans="2:12" s="2" customFormat="1">
      <c r="B27" s="217"/>
      <c r="C27" s="139"/>
      <c r="D27" s="55"/>
      <c r="E27" s="55"/>
      <c r="F27" s="55"/>
      <c r="G27" s="61"/>
      <c r="H27" s="61"/>
      <c r="I27" s="61"/>
      <c r="J27" s="61"/>
      <c r="K27" s="61"/>
      <c r="L27" s="58"/>
    </row>
    <row r="28" spans="2:12" s="2" customFormat="1">
      <c r="B28" s="217" t="s">
        <v>151</v>
      </c>
      <c r="C28" s="139"/>
      <c r="D28" s="925">
        <f>IF(ISBLANK(D33),0,D33-D26)</f>
        <v>-53.681336279800234</v>
      </c>
      <c r="E28" s="926">
        <f t="shared" ref="E28:K28" si="3">IF(ISBLANK(E33),0,E33-E26)</f>
        <v>-99.486080550000224</v>
      </c>
      <c r="F28" s="926">
        <f t="shared" si="3"/>
        <v>-92.97592960878319</v>
      </c>
      <c r="G28" s="926">
        <f t="shared" si="3"/>
        <v>59.352253259638019</v>
      </c>
      <c r="H28" s="926">
        <f t="shared" si="3"/>
        <v>-24.00550077428079</v>
      </c>
      <c r="I28" s="926">
        <f t="shared" si="3"/>
        <v>15.217651349482821</v>
      </c>
      <c r="J28" s="926">
        <f t="shared" si="3"/>
        <v>11.512023280037056</v>
      </c>
      <c r="K28" s="927">
        <f t="shared" si="3"/>
        <v>15.232770049764895</v>
      </c>
      <c r="L28" s="58"/>
    </row>
    <row r="29" spans="2:12" s="2" customFormat="1">
      <c r="B29" s="217"/>
      <c r="C29" s="139"/>
      <c r="D29" s="35"/>
      <c r="E29" s="35"/>
      <c r="F29" s="35"/>
      <c r="G29" s="35"/>
      <c r="H29" s="35"/>
      <c r="I29" s="35"/>
      <c r="J29" s="35"/>
      <c r="K29" s="35"/>
      <c r="L29" s="58"/>
    </row>
    <row r="30" spans="2:12" s="2" customFormat="1">
      <c r="B30" s="217"/>
      <c r="C30" s="139"/>
      <c r="D30" s="35"/>
      <c r="E30" s="35"/>
      <c r="F30" s="35"/>
      <c r="G30" s="35"/>
      <c r="H30" s="35"/>
      <c r="I30" s="35"/>
      <c r="J30" s="35"/>
      <c r="K30" s="35"/>
      <c r="L30" s="58"/>
    </row>
    <row r="31" spans="2:12" s="2" customFormat="1">
      <c r="B31" s="1041" t="s">
        <v>194</v>
      </c>
      <c r="C31" s="151"/>
      <c r="D31" s="81"/>
      <c r="E31" s="81"/>
      <c r="F31" s="81"/>
      <c r="G31" s="81"/>
      <c r="H31" s="81"/>
      <c r="I31" s="81"/>
      <c r="J31" s="81"/>
      <c r="K31" s="81"/>
      <c r="L31" s="258"/>
    </row>
    <row r="32" spans="2:12" s="2" customFormat="1">
      <c r="B32" s="217"/>
      <c r="C32" s="139"/>
      <c r="D32" s="35"/>
      <c r="E32" s="35"/>
      <c r="F32" s="35"/>
      <c r="G32" s="35"/>
      <c r="H32" s="35"/>
      <c r="I32" s="35"/>
      <c r="J32" s="35"/>
      <c r="K32" s="35"/>
      <c r="L32" s="58"/>
    </row>
    <row r="33" spans="2:12" s="2" customFormat="1">
      <c r="B33" s="1042" t="s">
        <v>150</v>
      </c>
      <c r="C33" s="139"/>
      <c r="D33" s="1447">
        <v>2089.5659999999998</v>
      </c>
      <c r="E33" s="1447">
        <v>2376.2289194499999</v>
      </c>
      <c r="F33" s="1447">
        <v>2592.6842391499995</v>
      </c>
      <c r="G33" s="1447">
        <v>2800.3277643199999</v>
      </c>
      <c r="H33" s="1447">
        <v>2627.723</v>
      </c>
      <c r="I33" s="1447">
        <v>2749.12146764</v>
      </c>
      <c r="J33" s="1447">
        <v>1728.4505773200001</v>
      </c>
      <c r="K33" s="1447">
        <v>1691.8228179600001</v>
      </c>
      <c r="L33" s="58"/>
    </row>
    <row r="34" spans="2:12" s="2" customFormat="1">
      <c r="B34" s="130"/>
      <c r="C34" s="137"/>
      <c r="L34" s="58"/>
    </row>
    <row r="35" spans="2:12" s="2" customFormat="1">
      <c r="B35" s="700" t="s">
        <v>137</v>
      </c>
      <c r="C35" s="137"/>
      <c r="L35" s="58"/>
    </row>
    <row r="36" spans="2:12" s="2" customFormat="1">
      <c r="B36" s="1297" t="s">
        <v>138</v>
      </c>
      <c r="C36" s="153" t="s">
        <v>129</v>
      </c>
      <c r="D36" s="1447">
        <v>0</v>
      </c>
      <c r="E36" s="1447">
        <v>0</v>
      </c>
      <c r="F36" s="1447">
        <v>0</v>
      </c>
      <c r="G36" s="1447">
        <v>0</v>
      </c>
      <c r="H36" s="1447">
        <v>0</v>
      </c>
      <c r="I36" s="1447">
        <v>0</v>
      </c>
      <c r="J36" s="1447">
        <v>0</v>
      </c>
      <c r="K36" s="1447">
        <v>0</v>
      </c>
      <c r="L36" s="58"/>
    </row>
    <row r="37" spans="2:12" s="2" customFormat="1">
      <c r="B37" s="1297" t="s">
        <v>139</v>
      </c>
      <c r="C37" s="153" t="s">
        <v>129</v>
      </c>
      <c r="D37" s="1447">
        <v>0</v>
      </c>
      <c r="E37" s="1447">
        <v>0</v>
      </c>
      <c r="F37" s="1447">
        <v>0</v>
      </c>
      <c r="G37" s="1447">
        <v>0</v>
      </c>
      <c r="H37" s="1447">
        <v>0</v>
      </c>
      <c r="I37" s="1447">
        <v>0</v>
      </c>
      <c r="J37" s="1447">
        <v>0</v>
      </c>
      <c r="K37" s="1447">
        <v>0</v>
      </c>
      <c r="L37" s="58"/>
    </row>
    <row r="38" spans="2:12" s="2" customFormat="1">
      <c r="B38" s="1297" t="s">
        <v>140</v>
      </c>
      <c r="C38" s="153" t="s">
        <v>129</v>
      </c>
      <c r="D38" s="1447">
        <v>143.71379712000001</v>
      </c>
      <c r="E38" s="1447">
        <v>150.49075513000003</v>
      </c>
      <c r="F38" s="1447">
        <v>167.76690382999999</v>
      </c>
      <c r="G38" s="1447">
        <v>173.83918580999998</v>
      </c>
      <c r="H38" s="1447">
        <v>182.11545173999997</v>
      </c>
      <c r="I38" s="1447">
        <v>201.67220599999999</v>
      </c>
      <c r="J38" s="1447">
        <v>208.50917152999946</v>
      </c>
      <c r="K38" s="1447">
        <v>207.85647248000004</v>
      </c>
      <c r="L38" s="58"/>
    </row>
    <row r="39" spans="2:12" s="2" customFormat="1">
      <c r="B39" s="1297" t="s">
        <v>141</v>
      </c>
      <c r="C39" s="153" t="s">
        <v>129</v>
      </c>
      <c r="D39" s="1447">
        <v>0</v>
      </c>
      <c r="E39" s="1447">
        <v>0</v>
      </c>
      <c r="F39" s="1447">
        <v>0</v>
      </c>
      <c r="G39" s="1447">
        <v>0</v>
      </c>
      <c r="H39" s="1447">
        <v>0</v>
      </c>
      <c r="I39" s="1447">
        <v>0</v>
      </c>
      <c r="J39" s="1447">
        <v>0</v>
      </c>
      <c r="K39" s="1447">
        <v>0</v>
      </c>
      <c r="L39" s="58"/>
    </row>
    <row r="40" spans="2:12" s="2" customFormat="1">
      <c r="B40" s="1297" t="s">
        <v>142</v>
      </c>
      <c r="C40" s="153" t="s">
        <v>129</v>
      </c>
      <c r="D40" s="1447">
        <v>0</v>
      </c>
      <c r="E40" s="1447">
        <v>0</v>
      </c>
      <c r="F40" s="1447">
        <v>0</v>
      </c>
      <c r="G40" s="1447">
        <v>0</v>
      </c>
      <c r="H40" s="1447">
        <v>0</v>
      </c>
      <c r="I40" s="1447">
        <v>0</v>
      </c>
      <c r="J40" s="1447">
        <v>0</v>
      </c>
      <c r="K40" s="1447">
        <v>0</v>
      </c>
      <c r="L40" s="58"/>
    </row>
    <row r="41" spans="2:12" s="2" customFormat="1">
      <c r="B41" s="1297" t="s">
        <v>143</v>
      </c>
      <c r="C41" s="153" t="s">
        <v>129</v>
      </c>
      <c r="D41" s="1447">
        <v>11.28945403</v>
      </c>
      <c r="E41" s="1447">
        <v>8.4130972900000014</v>
      </c>
      <c r="F41" s="1447">
        <v>8.0825848347000004</v>
      </c>
      <c r="G41" s="1447">
        <v>11.308881403206</v>
      </c>
      <c r="H41" s="1447">
        <v>10.92548672</v>
      </c>
      <c r="I41" s="1447">
        <v>11.748558429999999</v>
      </c>
      <c r="J41" s="1447">
        <v>7.0753521799999994</v>
      </c>
      <c r="K41" s="1447">
        <v>7.9615804900000002</v>
      </c>
      <c r="L41" s="58"/>
    </row>
    <row r="42" spans="2:12" s="2" customFormat="1">
      <c r="B42" s="1297" t="s">
        <v>144</v>
      </c>
      <c r="C42" s="153" t="s">
        <v>129</v>
      </c>
      <c r="D42" s="1447">
        <v>39.241424280000004</v>
      </c>
      <c r="E42" s="1447">
        <v>35.817516199999993</v>
      </c>
      <c r="F42" s="1447">
        <v>30.823829329999999</v>
      </c>
      <c r="G42" s="1447">
        <v>36.804785979999998</v>
      </c>
      <c r="H42" s="1447">
        <v>46.569524485000002</v>
      </c>
      <c r="I42" s="1447">
        <v>36.605811779999996</v>
      </c>
      <c r="J42" s="1447">
        <v>33.387543530000002</v>
      </c>
      <c r="K42" s="1447">
        <v>26.826109585000001</v>
      </c>
      <c r="L42" s="58"/>
    </row>
    <row r="43" spans="2:12" s="2" customFormat="1">
      <c r="B43" s="1298" t="s">
        <v>145</v>
      </c>
      <c r="C43" s="153" t="s">
        <v>129</v>
      </c>
      <c r="D43" s="1447">
        <v>0</v>
      </c>
      <c r="E43" s="1447">
        <v>0</v>
      </c>
      <c r="F43" s="1447">
        <v>0</v>
      </c>
      <c r="G43" s="1447">
        <v>0</v>
      </c>
      <c r="H43" s="1447">
        <v>0</v>
      </c>
      <c r="I43" s="1447">
        <v>0</v>
      </c>
      <c r="J43" s="1447">
        <v>0</v>
      </c>
      <c r="K43" s="1447">
        <v>0</v>
      </c>
      <c r="L43" s="58"/>
    </row>
    <row r="44" spans="2:12" s="2" customFormat="1">
      <c r="B44" s="1295" t="s">
        <v>810</v>
      </c>
      <c r="C44" s="153" t="s">
        <v>129</v>
      </c>
      <c r="D44" s="1447">
        <v>0</v>
      </c>
      <c r="E44" s="1447">
        <v>0</v>
      </c>
      <c r="F44" s="1447">
        <v>0</v>
      </c>
      <c r="G44" s="1447">
        <v>0</v>
      </c>
      <c r="H44" s="1447">
        <v>0</v>
      </c>
      <c r="I44" s="1447">
        <v>0</v>
      </c>
      <c r="J44" s="1447">
        <v>0</v>
      </c>
      <c r="K44" s="1447">
        <v>0</v>
      </c>
      <c r="L44" s="58"/>
    </row>
    <row r="45" spans="2:12" s="2" customFormat="1">
      <c r="B45" s="700" t="s">
        <v>177</v>
      </c>
      <c r="C45" s="153" t="s">
        <v>129</v>
      </c>
      <c r="D45" s="931">
        <f>SUM(D36:D44)</f>
        <v>194.24467543000003</v>
      </c>
      <c r="E45" s="932">
        <f t="shared" ref="E45:K45" si="4">SUM(E36:E44)</f>
        <v>194.72136862000002</v>
      </c>
      <c r="F45" s="932">
        <f t="shared" si="4"/>
        <v>206.6733179947</v>
      </c>
      <c r="G45" s="932">
        <f t="shared" si="4"/>
        <v>221.95285319320595</v>
      </c>
      <c r="H45" s="932">
        <f t="shared" si="4"/>
        <v>239.61046294499999</v>
      </c>
      <c r="I45" s="932">
        <f t="shared" si="4"/>
        <v>250.02657620999997</v>
      </c>
      <c r="J45" s="932">
        <f t="shared" si="4"/>
        <v>248.97206723999949</v>
      </c>
      <c r="K45" s="933">
        <f t="shared" si="4"/>
        <v>242.64416255500004</v>
      </c>
      <c r="L45" s="58"/>
    </row>
    <row r="46" spans="2:12" s="2" customFormat="1">
      <c r="B46" s="130"/>
      <c r="C46" s="137"/>
      <c r="L46" s="58"/>
    </row>
    <row r="47" spans="2:12" s="2" customFormat="1">
      <c r="B47" s="700" t="s">
        <v>146</v>
      </c>
      <c r="C47" s="137"/>
      <c r="L47" s="54"/>
    </row>
    <row r="48" spans="2:12" s="2" customFormat="1">
      <c r="B48" s="1046" t="s">
        <v>879</v>
      </c>
      <c r="C48" s="153" t="s">
        <v>129</v>
      </c>
      <c r="D48" s="1447">
        <v>894.05549903793781</v>
      </c>
      <c r="E48" s="1447">
        <v>866.02100475519615</v>
      </c>
      <c r="F48" s="1447">
        <v>938.19322782177449</v>
      </c>
      <c r="G48" s="1447">
        <v>1122.5917528196167</v>
      </c>
      <c r="H48" s="1447">
        <v>1038.1529346583559</v>
      </c>
      <c r="I48" s="1447">
        <v>1208.2993059223447</v>
      </c>
      <c r="J48" s="1447">
        <v>0</v>
      </c>
      <c r="K48" s="1447">
        <v>0</v>
      </c>
      <c r="L48" s="58"/>
    </row>
    <row r="49" spans="2:12" s="2" customFormat="1">
      <c r="B49" s="1046" t="s">
        <v>880</v>
      </c>
      <c r="C49" s="153" t="s">
        <v>129</v>
      </c>
      <c r="D49" s="1447">
        <v>132.55408800000001</v>
      </c>
      <c r="E49" s="1447">
        <v>158.93119376123869</v>
      </c>
      <c r="F49" s="1447">
        <v>148.20141409124065</v>
      </c>
      <c r="G49" s="1447">
        <v>158.46346035918404</v>
      </c>
      <c r="H49" s="1447">
        <v>164.43724584237683</v>
      </c>
      <c r="I49" s="1447">
        <v>193.15998349154398</v>
      </c>
      <c r="J49" s="1447">
        <v>0</v>
      </c>
      <c r="K49" s="1447">
        <v>0</v>
      </c>
      <c r="L49" s="58"/>
    </row>
    <row r="50" spans="2:12" s="2" customFormat="1">
      <c r="B50" s="1046" t="s">
        <v>881</v>
      </c>
      <c r="C50" s="153" t="s">
        <v>129</v>
      </c>
      <c r="D50" s="1447">
        <v>2.4540000000000002</v>
      </c>
      <c r="E50" s="1447">
        <v>3.2975085399999999</v>
      </c>
      <c r="F50" s="1447">
        <v>4.2297212100000001</v>
      </c>
      <c r="G50" s="1447">
        <v>5.1426949200000003</v>
      </c>
      <c r="H50" s="1447">
        <v>6.1122768600000006</v>
      </c>
      <c r="I50" s="1447">
        <v>3.1719674699999998</v>
      </c>
      <c r="J50" s="1447">
        <v>-1.3839515399999991</v>
      </c>
      <c r="K50" s="1447">
        <v>0.20989574999999999</v>
      </c>
      <c r="L50" s="58"/>
    </row>
    <row r="51" spans="2:12" s="2" customFormat="1">
      <c r="B51" s="1046" t="s">
        <v>882</v>
      </c>
      <c r="C51" s="153" t="s">
        <v>129</v>
      </c>
      <c r="D51" s="1447">
        <v>54.377000000000002</v>
      </c>
      <c r="E51" s="1447">
        <v>57.355008439999999</v>
      </c>
      <c r="F51" s="1447">
        <v>57.20784089</v>
      </c>
      <c r="G51" s="1447">
        <v>60.156126310000005</v>
      </c>
      <c r="H51" s="1447">
        <v>58.253474070000003</v>
      </c>
      <c r="I51" s="1447">
        <v>0.25733875000000744</v>
      </c>
      <c r="J51" s="1447">
        <v>0</v>
      </c>
      <c r="K51" s="1447">
        <v>0</v>
      </c>
      <c r="L51" s="58"/>
    </row>
    <row r="52" spans="2:12" s="2" customFormat="1">
      <c r="B52" s="1046" t="s">
        <v>883</v>
      </c>
      <c r="C52" s="153" t="s">
        <v>129</v>
      </c>
      <c r="D52" s="1447">
        <v>26.494842999999999</v>
      </c>
      <c r="E52" s="1447">
        <v>33.069014490000001</v>
      </c>
      <c r="F52" s="1447">
        <v>35.572564769999957</v>
      </c>
      <c r="G52" s="1447">
        <v>46.045429460000001</v>
      </c>
      <c r="H52" s="1447">
        <v>43.21994265</v>
      </c>
      <c r="I52" s="1447">
        <v>0</v>
      </c>
      <c r="J52" s="1447">
        <v>0</v>
      </c>
      <c r="K52" s="1447">
        <v>0</v>
      </c>
      <c r="L52" s="58"/>
    </row>
    <row r="53" spans="2:12" s="2" customFormat="1">
      <c r="B53" s="1046" t="s">
        <v>884</v>
      </c>
      <c r="C53" s="153" t="s">
        <v>129</v>
      </c>
      <c r="D53" s="1447">
        <v>-0.35000000000001696</v>
      </c>
      <c r="E53" s="1447">
        <v>26.091466734488659</v>
      </c>
      <c r="F53" s="1447">
        <v>-2.2041953099999998</v>
      </c>
      <c r="G53" s="1447">
        <v>23.038111000000001</v>
      </c>
      <c r="H53" s="1447">
        <v>-22.75</v>
      </c>
      <c r="I53" s="1447">
        <v>1.3071371799999998</v>
      </c>
      <c r="J53" s="1447">
        <v>0</v>
      </c>
      <c r="K53" s="1447">
        <v>0</v>
      </c>
      <c r="L53" s="58"/>
    </row>
    <row r="54" spans="2:12" s="2" customFormat="1">
      <c r="B54" s="1046" t="s">
        <v>885</v>
      </c>
      <c r="C54" s="153" t="s">
        <v>129</v>
      </c>
      <c r="D54" s="1447">
        <v>0</v>
      </c>
      <c r="E54" s="1447">
        <v>-2.3841147999999999</v>
      </c>
      <c r="F54" s="1447">
        <v>-1.73506575</v>
      </c>
      <c r="G54" s="1447">
        <v>0.68208244988399969</v>
      </c>
      <c r="H54" s="1447">
        <v>0.14558105500000001</v>
      </c>
      <c r="I54" s="1447">
        <v>-1.1064341599998857</v>
      </c>
      <c r="J54" s="1447">
        <v>0.13576413000000001</v>
      </c>
      <c r="K54" s="1447">
        <v>-1.0922900200000001</v>
      </c>
      <c r="L54" s="58"/>
    </row>
    <row r="55" spans="2:12" s="2" customFormat="1">
      <c r="B55" s="1046" t="s">
        <v>886</v>
      </c>
      <c r="C55" s="153" t="s">
        <v>129</v>
      </c>
      <c r="D55" s="1447">
        <v>-0.39800000000000002</v>
      </c>
      <c r="E55" s="1447">
        <v>-0.33142400000003269</v>
      </c>
      <c r="F55" s="1447">
        <v>0.17697738999999979</v>
      </c>
      <c r="G55" s="1447">
        <v>0.59937019000000002</v>
      </c>
      <c r="H55" s="1447">
        <v>3.0950819192679244</v>
      </c>
      <c r="I55" s="1447">
        <v>-1052.2202494200001</v>
      </c>
      <c r="J55" s="1447">
        <v>0</v>
      </c>
      <c r="K55" s="1447">
        <v>0</v>
      </c>
      <c r="L55" s="58"/>
    </row>
    <row r="56" spans="2:12" s="2" customFormat="1">
      <c r="B56" s="1046" t="s">
        <v>887</v>
      </c>
      <c r="C56" s="153" t="s">
        <v>129</v>
      </c>
      <c r="D56" s="1447">
        <v>0</v>
      </c>
      <c r="E56" s="1447">
        <v>0</v>
      </c>
      <c r="F56" s="1447">
        <v>0</v>
      </c>
      <c r="G56" s="1447">
        <v>0</v>
      </c>
      <c r="H56" s="1447">
        <v>0</v>
      </c>
      <c r="I56" s="1447">
        <v>0.63</v>
      </c>
      <c r="J56" s="1447">
        <v>0.58288164000023646</v>
      </c>
      <c r="K56" s="1447">
        <v>0.37742776000000167</v>
      </c>
      <c r="L56" s="58"/>
    </row>
    <row r="57" spans="2:12" s="2" customFormat="1">
      <c r="B57" s="1046" t="s">
        <v>888</v>
      </c>
      <c r="C57" s="153" t="s">
        <v>129</v>
      </c>
      <c r="D57" s="1447">
        <v>0</v>
      </c>
      <c r="E57" s="1447">
        <v>0</v>
      </c>
      <c r="F57" s="1447">
        <v>0</v>
      </c>
      <c r="G57" s="1447">
        <v>0</v>
      </c>
      <c r="H57" s="1447">
        <v>0</v>
      </c>
      <c r="I57" s="1447">
        <v>0</v>
      </c>
      <c r="J57" s="1447">
        <v>11.59610077</v>
      </c>
      <c r="K57" s="1447">
        <v>9.7899478599999998</v>
      </c>
      <c r="L57" s="58"/>
    </row>
    <row r="58" spans="2:12" s="2" customFormat="1">
      <c r="B58" s="1046" t="s">
        <v>889</v>
      </c>
      <c r="C58" s="153" t="s">
        <v>129</v>
      </c>
      <c r="D58" s="1447">
        <v>0</v>
      </c>
      <c r="E58" s="1447">
        <v>0</v>
      </c>
      <c r="F58" s="1447">
        <v>0</v>
      </c>
      <c r="G58" s="1447">
        <v>0</v>
      </c>
      <c r="H58" s="1447">
        <v>0</v>
      </c>
      <c r="I58" s="1447">
        <v>0</v>
      </c>
      <c r="J58" s="1447">
        <v>0</v>
      </c>
      <c r="K58" s="1447">
        <v>19.085457999999999</v>
      </c>
      <c r="L58" s="58"/>
    </row>
    <row r="59" spans="2:12" s="2" customFormat="1">
      <c r="B59" s="1046" t="s">
        <v>890</v>
      </c>
      <c r="C59" s="153" t="s">
        <v>129</v>
      </c>
      <c r="D59" s="1447">
        <v>0</v>
      </c>
      <c r="E59" s="1447">
        <v>0</v>
      </c>
      <c r="F59" s="1447">
        <v>0</v>
      </c>
      <c r="G59" s="1447">
        <v>0</v>
      </c>
      <c r="H59" s="1447">
        <v>0</v>
      </c>
      <c r="I59" s="1447">
        <v>0</v>
      </c>
      <c r="J59" s="1447">
        <v>0</v>
      </c>
      <c r="K59" s="1447">
        <v>7.5750000000000002</v>
      </c>
      <c r="L59" s="58"/>
    </row>
    <row r="60" spans="2:12" s="2" customFormat="1">
      <c r="B60" s="1046" t="s">
        <v>890</v>
      </c>
      <c r="C60" s="153" t="s">
        <v>129</v>
      </c>
      <c r="D60" s="1447">
        <v>0</v>
      </c>
      <c r="E60" s="1447">
        <v>0</v>
      </c>
      <c r="F60" s="1447">
        <v>0</v>
      </c>
      <c r="G60" s="1447">
        <v>0</v>
      </c>
      <c r="H60" s="1447">
        <v>0</v>
      </c>
      <c r="I60" s="1447">
        <v>0</v>
      </c>
      <c r="J60" s="1447">
        <v>0</v>
      </c>
      <c r="K60" s="1447">
        <v>4.8864375000000004</v>
      </c>
      <c r="L60" s="58"/>
    </row>
    <row r="61" spans="2:12" s="2" customFormat="1">
      <c r="B61" s="1046" t="s">
        <v>244</v>
      </c>
      <c r="C61" s="153" t="s">
        <v>129</v>
      </c>
      <c r="D61" s="1447">
        <v>0</v>
      </c>
      <c r="E61" s="1447">
        <v>0</v>
      </c>
      <c r="F61" s="1447">
        <v>0</v>
      </c>
      <c r="G61" s="1447">
        <v>0</v>
      </c>
      <c r="H61" s="1447">
        <v>0</v>
      </c>
      <c r="I61" s="1447">
        <v>0</v>
      </c>
      <c r="J61" s="1447">
        <v>0</v>
      </c>
      <c r="K61" s="1447">
        <v>0</v>
      </c>
      <c r="L61" s="58"/>
    </row>
    <row r="62" spans="2:12" s="2" customFormat="1">
      <c r="B62" s="1046" t="s">
        <v>244</v>
      </c>
      <c r="C62" s="153" t="s">
        <v>129</v>
      </c>
      <c r="D62" s="1447">
        <v>0</v>
      </c>
      <c r="E62" s="1447">
        <v>0</v>
      </c>
      <c r="F62" s="1447">
        <v>0</v>
      </c>
      <c r="G62" s="1447">
        <v>0</v>
      </c>
      <c r="H62" s="1447">
        <v>0</v>
      </c>
      <c r="I62" s="1447">
        <v>0</v>
      </c>
      <c r="J62" s="1447">
        <v>0</v>
      </c>
      <c r="K62" s="1447">
        <v>0</v>
      </c>
      <c r="L62" s="58"/>
    </row>
    <row r="63" spans="2:12" s="2" customFormat="1">
      <c r="B63" s="1046" t="s">
        <v>155</v>
      </c>
      <c r="C63" s="153" t="s">
        <v>129</v>
      </c>
      <c r="D63" s="1447">
        <v>0</v>
      </c>
      <c r="E63" s="1447">
        <v>0</v>
      </c>
      <c r="F63" s="1447">
        <v>0</v>
      </c>
      <c r="G63" s="1447">
        <v>0</v>
      </c>
      <c r="H63" s="1447">
        <v>0</v>
      </c>
      <c r="I63" s="1447">
        <v>0</v>
      </c>
      <c r="J63" s="1447">
        <v>0</v>
      </c>
      <c r="K63" s="1447">
        <v>0</v>
      </c>
      <c r="L63" s="58"/>
    </row>
    <row r="64" spans="2:12" s="2" customFormat="1">
      <c r="B64" s="1042" t="s">
        <v>178</v>
      </c>
      <c r="C64" s="153" t="s">
        <v>129</v>
      </c>
      <c r="D64" s="925">
        <f t="shared" ref="D64:K64" si="5">SUM(D48:D63)</f>
        <v>1109.1874300379379</v>
      </c>
      <c r="E64" s="926">
        <f t="shared" si="5"/>
        <v>1142.0496579209237</v>
      </c>
      <c r="F64" s="926">
        <f t="shared" si="5"/>
        <v>1179.642485113015</v>
      </c>
      <c r="G64" s="926">
        <f t="shared" si="5"/>
        <v>1416.7190275086846</v>
      </c>
      <c r="H64" s="926">
        <f t="shared" si="5"/>
        <v>1290.6665370550006</v>
      </c>
      <c r="I64" s="926">
        <f t="shared" si="5"/>
        <v>353.49904923388851</v>
      </c>
      <c r="J64" s="926">
        <f t="shared" si="5"/>
        <v>10.930795000000238</v>
      </c>
      <c r="K64" s="927">
        <f t="shared" si="5"/>
        <v>40.83187685</v>
      </c>
      <c r="L64" s="58"/>
    </row>
    <row r="65" spans="1:12" s="2" customFormat="1">
      <c r="B65" s="217"/>
      <c r="C65" s="139"/>
      <c r="D65" s="56"/>
      <c r="E65" s="56"/>
      <c r="F65" s="56"/>
      <c r="G65" s="56"/>
      <c r="H65" s="56"/>
      <c r="I65" s="56"/>
      <c r="J65" s="56"/>
      <c r="K65" s="56"/>
      <c r="L65" s="58"/>
    </row>
    <row r="66" spans="1:12" s="2" customFormat="1">
      <c r="B66" s="1042" t="s">
        <v>147</v>
      </c>
      <c r="C66" s="153" t="s">
        <v>129</v>
      </c>
      <c r="D66" s="935">
        <f t="shared" ref="D66:K66" si="6">D33+D45+D64</f>
        <v>3392.9981054679374</v>
      </c>
      <c r="E66" s="936">
        <f t="shared" si="6"/>
        <v>3712.9999459909241</v>
      </c>
      <c r="F66" s="936">
        <f t="shared" si="6"/>
        <v>3979.0000422577145</v>
      </c>
      <c r="G66" s="936">
        <f t="shared" si="6"/>
        <v>4438.9996450218905</v>
      </c>
      <c r="H66" s="936">
        <f t="shared" si="6"/>
        <v>4158.0000000000009</v>
      </c>
      <c r="I66" s="936">
        <f t="shared" si="6"/>
        <v>3352.6470930838882</v>
      </c>
      <c r="J66" s="936">
        <f t="shared" si="6"/>
        <v>1988.3534395599997</v>
      </c>
      <c r="K66" s="937">
        <f t="shared" si="6"/>
        <v>1975.2988573650002</v>
      </c>
      <c r="L66" s="58"/>
    </row>
    <row r="67" spans="1:12" s="2" customFormat="1">
      <c r="B67" s="1042" t="s">
        <v>195</v>
      </c>
      <c r="C67" s="153" t="s">
        <v>129</v>
      </c>
      <c r="D67" s="1447">
        <v>3393</v>
      </c>
      <c r="E67" s="1447">
        <v>3713</v>
      </c>
      <c r="F67" s="1447">
        <v>3979</v>
      </c>
      <c r="G67" s="1447">
        <v>4439</v>
      </c>
      <c r="H67" s="1447">
        <v>4158</v>
      </c>
      <c r="I67" s="1447">
        <v>3352.7</v>
      </c>
      <c r="J67" s="1447">
        <v>1988.4</v>
      </c>
      <c r="K67" s="1447">
        <v>1975.3</v>
      </c>
      <c r="L67" s="58"/>
    </row>
    <row r="68" spans="1:12" s="2" customFormat="1">
      <c r="B68" s="217" t="s">
        <v>123</v>
      </c>
      <c r="C68" s="139"/>
      <c r="D68" s="116" t="str">
        <f>IF(ABS(D66-D67)&lt;'RFPR cover'!$F$14,"OK","Error")</f>
        <v>OK</v>
      </c>
      <c r="E68" s="116" t="str">
        <f>IF(ABS(E66-E67)&lt;'RFPR cover'!$F$14,"OK","Error")</f>
        <v>OK</v>
      </c>
      <c r="F68" s="116" t="str">
        <f>IF(ABS(F66-F67)&lt;'RFPR cover'!$F$14,"OK","Error")</f>
        <v>OK</v>
      </c>
      <c r="G68" s="116" t="str">
        <f>IF(ABS(G66-G67)&lt;'RFPR cover'!$F$14,"OK","Error")</f>
        <v>OK</v>
      </c>
      <c r="H68" s="116" t="str">
        <f>IF(ABS(H66-H67)&lt;'RFPR cover'!$F$14,"OK","Error")</f>
        <v>OK</v>
      </c>
      <c r="I68" s="116" t="str">
        <f>IF(ABS(I66-I67)&lt;'RFPR cover'!$F$14,"OK","Error")</f>
        <v>OK</v>
      </c>
      <c r="J68" s="116" t="str">
        <f>IF(ABS(J66-J67)&lt;'RFPR cover'!$F$14,"OK","Error")</f>
        <v>OK</v>
      </c>
      <c r="K68" s="116" t="str">
        <f>IF(ABS(K66-K67)&lt;'RFPR cover'!$F$14,"OK","Error")</f>
        <v>OK</v>
      </c>
      <c r="L68" s="58"/>
    </row>
    <row r="69" spans="1:12" s="2" customFormat="1">
      <c r="B69" s="130"/>
      <c r="C69" s="139"/>
      <c r="D69" s="48"/>
      <c r="E69" s="48"/>
      <c r="F69" s="48"/>
      <c r="G69" s="48"/>
      <c r="H69" s="48"/>
      <c r="I69" s="48"/>
      <c r="J69" s="48"/>
      <c r="K69" s="48"/>
      <c r="L69" s="58"/>
    </row>
    <row r="70" spans="1:12" s="2" customFormat="1">
      <c r="B70" s="130"/>
      <c r="C70" s="137"/>
      <c r="L70" s="54"/>
    </row>
    <row r="71" spans="1:12" s="2" customFormat="1">
      <c r="A71" s="81"/>
      <c r="B71" s="1047"/>
      <c r="C71" s="151"/>
      <c r="D71" s="81"/>
      <c r="E71" s="81"/>
      <c r="F71" s="81"/>
      <c r="G71" s="81"/>
      <c r="H71" s="81"/>
      <c r="I71" s="81"/>
      <c r="J71" s="81"/>
      <c r="K71" s="81"/>
      <c r="L71" s="257"/>
    </row>
  </sheetData>
  <sheetProtection algorithmName="SHA-512" hashValue="Dl3yB+0GHfBDzs0Ht5PnNUzP9RRtHweWrggeDHlWhmVI/r8PocGU0WwqB0LraXt+qT6/oDXh2eTZoaGJ3/g8Tg==" saltValue="YL5VKHoefHfe7+nmpzkU3Q==" spinCount="100000" sheet="1" objects="1" scenarios="1"/>
  <conditionalFormatting sqref="D6:K6">
    <cfRule type="expression" dxfId="68" priority="16">
      <formula>AND(D$5="Actuals",E$5="Forecast")</formula>
    </cfRule>
  </conditionalFormatting>
  <conditionalFormatting sqref="D5:K5">
    <cfRule type="expression" dxfId="67" priority="9">
      <formula>AND(D$5="Actuals",E$5="Forecast")</formula>
    </cfRule>
  </conditionalFormatting>
  <conditionalFormatting sqref="D28:H28 D66:K66 D45:K45 D64:K64 D68:K68">
    <cfRule type="expression" dxfId="66" priority="8">
      <formula>D$5="Forecast"</formula>
    </cfRule>
  </conditionalFormatting>
  <conditionalFormatting sqref="I15:K15 I28:K28 I17:K18 I26:K26">
    <cfRule type="expression" dxfId="65" priority="7">
      <formula>I$5="Forecast"</formula>
    </cfRule>
  </conditionalFormatting>
  <conditionalFormatting sqref="H15 H17:H18 H26">
    <cfRule type="expression" dxfId="64" priority="6">
      <formula>H$5="Forecast"</formula>
    </cfRule>
  </conditionalFormatting>
  <conditionalFormatting sqref="G15 G17:G18 G26">
    <cfRule type="expression" dxfId="63" priority="5">
      <formula>G$5="Forecast"</formula>
    </cfRule>
  </conditionalFormatting>
  <conditionalFormatting sqref="I14:K14">
    <cfRule type="expression" dxfId="62" priority="3">
      <formula>I$5="Forecast"</formula>
    </cfRule>
  </conditionalFormatting>
  <conditionalFormatting sqref="H14">
    <cfRule type="expression" dxfId="61" priority="2">
      <formula>H$5="Forecast"</formula>
    </cfRule>
  </conditionalFormatting>
  <conditionalFormatting sqref="G14">
    <cfRule type="expression" dxfId="60" priority="1">
      <formula>G$5="Forecast"</formula>
    </cfRule>
  </conditionalFormatting>
  <pageMargins left="0.70866141732283472" right="0.70866141732283472" top="0.74803149606299213" bottom="0.74803149606299213" header="0.31496062992125984" footer="0.31496062992125984"/>
  <pageSetup paperSize="8" scale="95" fitToHeight="2" orientation="landscape" r:id="rId1"/>
  <customProperties>
    <customPr name="EpmWorksheetKeyString_GUID" r:id="rId2"/>
  </customProperties>
  <ignoredErrors>
    <ignoredError sqref="C10:C12" unlockedFormula="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CC"/>
    <pageSetUpPr fitToPage="1"/>
  </sheetPr>
  <dimension ref="A1:U86"/>
  <sheetViews>
    <sheetView showGridLines="0" zoomScale="70" zoomScaleNormal="70" workbookViewId="0">
      <pane ySplit="6" topLeftCell="A58" activePane="bottomLeft" state="frozen"/>
      <selection activeCell="B75" sqref="A1:XFD1048576"/>
      <selection pane="bottomLeft" activeCell="F69" sqref="F69"/>
    </sheetView>
  </sheetViews>
  <sheetFormatPr defaultRowHeight="12.6"/>
  <cols>
    <col min="1" max="1" width="8.36328125" customWidth="1"/>
    <col min="2" max="2" width="74.453125" customWidth="1"/>
    <col min="3" max="3" width="13.36328125" style="137" customWidth="1"/>
    <col min="4" max="11" width="11.08984375" customWidth="1"/>
    <col min="12" max="12" width="5" customWidth="1"/>
  </cols>
  <sheetData>
    <row r="1" spans="1:12" s="31" customFormat="1" ht="21">
      <c r="A1" s="1325" t="s">
        <v>570</v>
      </c>
      <c r="B1" s="1326"/>
      <c r="C1" s="149"/>
      <c r="D1" s="122"/>
      <c r="E1" s="122"/>
      <c r="F1" s="122"/>
      <c r="G1" s="122"/>
      <c r="H1" s="122"/>
      <c r="I1" s="122"/>
      <c r="J1" s="122"/>
      <c r="K1" s="122"/>
      <c r="L1" s="123"/>
    </row>
    <row r="2" spans="1:12" s="31" customFormat="1" ht="21">
      <c r="A2" s="1310" t="str">
        <f>'RFPR cover'!C5</f>
        <v>NGET (TO)</v>
      </c>
      <c r="B2" s="1302"/>
      <c r="C2" s="135"/>
      <c r="D2" s="29"/>
      <c r="E2" s="29"/>
      <c r="F2" s="29"/>
      <c r="G2" s="29"/>
      <c r="H2" s="29"/>
      <c r="I2" s="27"/>
      <c r="J2" s="27"/>
      <c r="K2" s="27"/>
      <c r="L2" s="124"/>
    </row>
    <row r="3" spans="1:12" s="31" customFormat="1" ht="21">
      <c r="A3" s="1327">
        <f>'RFPR cover'!C7</f>
        <v>2021</v>
      </c>
      <c r="B3" s="1328"/>
      <c r="C3" s="150"/>
      <c r="D3" s="125"/>
      <c r="E3" s="125"/>
      <c r="F3" s="125"/>
      <c r="G3" s="125"/>
      <c r="H3" s="125"/>
      <c r="I3" s="28"/>
      <c r="J3" s="28"/>
      <c r="K3" s="28"/>
      <c r="L3" s="126"/>
    </row>
    <row r="4" spans="1:12" s="2" customFormat="1" ht="12.75" customHeight="1">
      <c r="C4" s="137"/>
    </row>
    <row r="5" spans="1:12" s="2" customFormat="1">
      <c r="B5" s="3"/>
      <c r="C5" s="137"/>
      <c r="D5" s="516" t="str">
        <f>IF(D6&lt;='RFPR cover'!$C$7,"Actuals","N/A")</f>
        <v>Actuals</v>
      </c>
      <c r="E5" s="517" t="str">
        <f>IF(E6&lt;='RFPR cover'!$C$7,"Actuals","N/A")</f>
        <v>Actuals</v>
      </c>
      <c r="F5" s="517" t="str">
        <f>IF(F6&lt;='RFPR cover'!$C$7,"Actuals","N/A")</f>
        <v>Actuals</v>
      </c>
      <c r="G5" s="517" t="str">
        <f>IF(G6&lt;='RFPR cover'!$C$7,"Actuals","N/A")</f>
        <v>Actuals</v>
      </c>
      <c r="H5" s="517" t="str">
        <f>IF(H6&lt;='RFPR cover'!$C$7,"Actuals","N/A")</f>
        <v>Actuals</v>
      </c>
      <c r="I5" s="517" t="str">
        <f>IF(I6&lt;='RFPR cover'!$C$7,"Actuals","N/A")</f>
        <v>Actuals</v>
      </c>
      <c r="J5" s="517" t="str">
        <f>IF(J6&lt;='RFPR cover'!$C$7,"Actuals","N/A")</f>
        <v>Actuals</v>
      </c>
      <c r="K5" s="518" t="str">
        <f>IF(K6&lt;='RFPR cover'!$C$7,"Actuals","N/A")</f>
        <v>Actuals</v>
      </c>
    </row>
    <row r="6" spans="1:12" s="2" customFormat="1">
      <c r="C6" s="137"/>
      <c r="D6" s="118">
        <f>'RFPR cover'!$C$13</f>
        <v>2014</v>
      </c>
      <c r="E6" s="119">
        <f>D6+1</f>
        <v>2015</v>
      </c>
      <c r="F6" s="119">
        <f t="shared" ref="F6:K6" si="0">E6+1</f>
        <v>2016</v>
      </c>
      <c r="G6" s="119">
        <f t="shared" si="0"/>
        <v>2017</v>
      </c>
      <c r="H6" s="119">
        <f t="shared" si="0"/>
        <v>2018</v>
      </c>
      <c r="I6" s="119">
        <f t="shared" si="0"/>
        <v>2019</v>
      </c>
      <c r="J6" s="119">
        <f t="shared" si="0"/>
        <v>2020</v>
      </c>
      <c r="K6" s="187">
        <f t="shared" si="0"/>
        <v>2021</v>
      </c>
    </row>
    <row r="7" spans="1:12" s="2" customFormat="1">
      <c r="C7" s="137"/>
    </row>
    <row r="8" spans="1:12" s="2" customFormat="1">
      <c r="B8" s="51" t="s">
        <v>576</v>
      </c>
      <c r="C8" s="138"/>
      <c r="D8" s="51"/>
      <c r="E8" s="51"/>
      <c r="F8" s="51"/>
      <c r="G8" s="51"/>
      <c r="H8" s="51"/>
      <c r="I8" s="51"/>
      <c r="J8" s="51"/>
      <c r="K8" s="51"/>
      <c r="L8" s="35"/>
    </row>
    <row r="9" spans="1:12" s="2" customFormat="1">
      <c r="B9" s="130" t="s">
        <v>161</v>
      </c>
      <c r="C9" s="153" t="s">
        <v>129</v>
      </c>
      <c r="D9" s="1447">
        <v>1328</v>
      </c>
      <c r="E9" s="1447">
        <v>1026</v>
      </c>
      <c r="F9" s="1447">
        <v>1026</v>
      </c>
      <c r="G9" s="1447">
        <v>932</v>
      </c>
      <c r="H9" s="1447">
        <v>944</v>
      </c>
      <c r="I9" s="1447">
        <v>853.84736449000002</v>
      </c>
      <c r="J9" s="1447">
        <v>904</v>
      </c>
      <c r="K9" s="1447">
        <v>938</v>
      </c>
    </row>
    <row r="10" spans="1:12" s="2" customFormat="1">
      <c r="B10" s="130" t="s">
        <v>162</v>
      </c>
      <c r="C10" s="153" t="s">
        <v>129</v>
      </c>
      <c r="D10" s="1447">
        <v>53</v>
      </c>
      <c r="E10" s="1447">
        <v>46</v>
      </c>
      <c r="F10" s="1447">
        <v>58</v>
      </c>
      <c r="G10" s="1447">
        <v>96</v>
      </c>
      <c r="H10" s="1447">
        <v>56</v>
      </c>
      <c r="I10" s="1447">
        <v>71.569213829999995</v>
      </c>
      <c r="J10" s="1447">
        <v>50</v>
      </c>
      <c r="K10" s="1447">
        <v>59</v>
      </c>
    </row>
    <row r="11" spans="1:12" s="2" customFormat="1" ht="29.25" customHeight="1">
      <c r="B11" s="131" t="s">
        <v>722</v>
      </c>
      <c r="C11" s="153" t="s">
        <v>129</v>
      </c>
      <c r="D11" s="1447">
        <v>0</v>
      </c>
      <c r="E11" s="1447">
        <v>0</v>
      </c>
      <c r="F11" s="1447">
        <v>0</v>
      </c>
      <c r="G11" s="1447">
        <v>0</v>
      </c>
      <c r="H11" s="1447">
        <v>0</v>
      </c>
      <c r="I11" s="1447">
        <v>0</v>
      </c>
      <c r="J11" s="1447">
        <v>0</v>
      </c>
      <c r="K11" s="1447">
        <v>0</v>
      </c>
    </row>
    <row r="12" spans="1:12" s="2" customFormat="1">
      <c r="B12" s="130" t="s">
        <v>163</v>
      </c>
      <c r="C12" s="153" t="s">
        <v>129</v>
      </c>
      <c r="D12" s="1447">
        <v>-59.057000000000002</v>
      </c>
      <c r="E12" s="1447">
        <v>-21.763999999999999</v>
      </c>
      <c r="F12" s="1447">
        <v>-49.453136000000001</v>
      </c>
      <c r="G12" s="1447">
        <v>-29.07275593</v>
      </c>
      <c r="H12" s="1447">
        <v>-43.456791350000003</v>
      </c>
      <c r="I12" s="1447">
        <v>-22.408193269999998</v>
      </c>
      <c r="J12" s="1447">
        <v>-22.905447679999998</v>
      </c>
      <c r="K12" s="1447">
        <v>-28.13549768</v>
      </c>
    </row>
    <row r="13" spans="1:12" s="2" customFormat="1">
      <c r="B13" s="130" t="s">
        <v>164</v>
      </c>
      <c r="C13" s="153" t="s">
        <v>129</v>
      </c>
      <c r="D13" s="1447">
        <v>-119</v>
      </c>
      <c r="E13" s="1447">
        <v>-94</v>
      </c>
      <c r="F13" s="1447">
        <v>-91</v>
      </c>
      <c r="G13" s="1447">
        <v>-84</v>
      </c>
      <c r="H13" s="1447">
        <v>-90</v>
      </c>
      <c r="I13" s="1447">
        <v>-71.909534980000018</v>
      </c>
      <c r="J13" s="1447">
        <v>-35.1701659533</v>
      </c>
      <c r="K13" s="1447">
        <v>-30.781380099999996</v>
      </c>
    </row>
    <row r="14" spans="1:12" s="2" customFormat="1">
      <c r="B14" s="130" t="s">
        <v>165</v>
      </c>
      <c r="C14" s="153" t="s">
        <v>129</v>
      </c>
      <c r="D14" s="1447">
        <v>0</v>
      </c>
      <c r="E14" s="1447">
        <v>0</v>
      </c>
      <c r="F14" s="1447">
        <v>0</v>
      </c>
      <c r="G14" s="1447">
        <v>0</v>
      </c>
      <c r="H14" s="1447">
        <v>0</v>
      </c>
      <c r="I14" s="1447">
        <v>0</v>
      </c>
      <c r="J14" s="1447">
        <v>0</v>
      </c>
      <c r="K14" s="1447">
        <v>0</v>
      </c>
    </row>
    <row r="15" spans="1:12" s="2" customFormat="1">
      <c r="A15" s="3">
        <v>1</v>
      </c>
      <c r="B15" s="1251" t="s">
        <v>244</v>
      </c>
      <c r="C15" s="153" t="s">
        <v>129</v>
      </c>
      <c r="D15" s="1447">
        <v>0</v>
      </c>
      <c r="E15" s="1447">
        <v>0</v>
      </c>
      <c r="F15" s="1447">
        <v>0</v>
      </c>
      <c r="G15" s="1447">
        <v>0</v>
      </c>
      <c r="H15" s="1447">
        <v>0</v>
      </c>
      <c r="I15" s="1447">
        <v>0</v>
      </c>
      <c r="J15" s="1447">
        <v>0</v>
      </c>
      <c r="K15" s="1447">
        <v>0</v>
      </c>
    </row>
    <row r="16" spans="1:12" s="2" customFormat="1">
      <c r="A16" s="3">
        <v>2</v>
      </c>
      <c r="B16" s="1251" t="s">
        <v>244</v>
      </c>
      <c r="C16" s="153" t="s">
        <v>129</v>
      </c>
      <c r="D16" s="1447">
        <v>0</v>
      </c>
      <c r="E16" s="1447">
        <v>0</v>
      </c>
      <c r="F16" s="1447">
        <v>0</v>
      </c>
      <c r="G16" s="1447">
        <v>0</v>
      </c>
      <c r="H16" s="1447">
        <v>0</v>
      </c>
      <c r="I16" s="1447">
        <v>0</v>
      </c>
      <c r="J16" s="1447">
        <v>0</v>
      </c>
      <c r="K16" s="1447">
        <v>0</v>
      </c>
    </row>
    <row r="17" spans="1:11" s="2" customFormat="1">
      <c r="A17" s="3">
        <v>3</v>
      </c>
      <c r="B17" s="1251" t="s">
        <v>244</v>
      </c>
      <c r="C17" s="153" t="s">
        <v>129</v>
      </c>
      <c r="D17" s="1447">
        <v>0</v>
      </c>
      <c r="E17" s="1447">
        <v>0</v>
      </c>
      <c r="F17" s="1447">
        <v>0</v>
      </c>
      <c r="G17" s="1447">
        <v>0</v>
      </c>
      <c r="H17" s="1447">
        <v>0</v>
      </c>
      <c r="I17" s="1447">
        <v>0</v>
      </c>
      <c r="J17" s="1447">
        <v>0</v>
      </c>
      <c r="K17" s="1447">
        <v>0</v>
      </c>
    </row>
    <row r="18" spans="1:11" s="2" customFormat="1">
      <c r="B18" s="12" t="s">
        <v>166</v>
      </c>
      <c r="C18" s="153" t="s">
        <v>129</v>
      </c>
      <c r="D18" s="938">
        <f>SUM(D9:D17)</f>
        <v>1202.943</v>
      </c>
      <c r="E18" s="939">
        <f t="shared" ref="E18:K18" si="1">SUM(E9:E17)</f>
        <v>956.2360000000001</v>
      </c>
      <c r="F18" s="939">
        <f t="shared" si="1"/>
        <v>943.54686399999991</v>
      </c>
      <c r="G18" s="939">
        <f t="shared" si="1"/>
        <v>914.92724407000003</v>
      </c>
      <c r="H18" s="939">
        <f t="shared" si="1"/>
        <v>866.54320865</v>
      </c>
      <c r="I18" s="939">
        <f t="shared" si="1"/>
        <v>831.09885007000003</v>
      </c>
      <c r="J18" s="939">
        <f t="shared" si="1"/>
        <v>895.92438636669999</v>
      </c>
      <c r="K18" s="940">
        <f t="shared" si="1"/>
        <v>938.08312222000006</v>
      </c>
    </row>
    <row r="19" spans="1:11" s="2" customFormat="1">
      <c r="B19" s="130" t="s">
        <v>167</v>
      </c>
      <c r="C19" s="153" t="s">
        <v>129</v>
      </c>
      <c r="D19" s="1447">
        <v>2375</v>
      </c>
      <c r="E19" s="1447">
        <v>2529</v>
      </c>
      <c r="F19" s="1447">
        <v>2818</v>
      </c>
      <c r="G19" s="1447">
        <v>3093</v>
      </c>
      <c r="H19" s="1447">
        <v>3125</v>
      </c>
      <c r="I19" s="1447">
        <v>2605</v>
      </c>
      <c r="J19" s="1447">
        <v>748</v>
      </c>
      <c r="K19" s="1447">
        <v>910</v>
      </c>
    </row>
    <row r="20" spans="1:11" s="2" customFormat="1">
      <c r="A20" s="3">
        <v>1</v>
      </c>
      <c r="B20" s="1251" t="s">
        <v>244</v>
      </c>
      <c r="C20" s="153" t="s">
        <v>129</v>
      </c>
      <c r="D20" s="1447">
        <v>0</v>
      </c>
      <c r="E20" s="1447">
        <v>0</v>
      </c>
      <c r="F20" s="1447">
        <v>0</v>
      </c>
      <c r="G20" s="1447">
        <v>0</v>
      </c>
      <c r="H20" s="1447">
        <v>0</v>
      </c>
      <c r="I20" s="1447">
        <v>0</v>
      </c>
      <c r="J20" s="1447">
        <v>0</v>
      </c>
      <c r="K20" s="1447">
        <v>0</v>
      </c>
    </row>
    <row r="21" spans="1:11" s="2" customFormat="1">
      <c r="A21" s="3">
        <v>2</v>
      </c>
      <c r="B21" s="1251" t="s">
        <v>244</v>
      </c>
      <c r="C21" s="153" t="s">
        <v>129</v>
      </c>
      <c r="D21" s="1447">
        <v>0</v>
      </c>
      <c r="E21" s="1447">
        <v>0</v>
      </c>
      <c r="F21" s="1447">
        <v>0</v>
      </c>
      <c r="G21" s="1447">
        <v>0</v>
      </c>
      <c r="H21" s="1447">
        <v>0</v>
      </c>
      <c r="I21" s="1447">
        <v>0</v>
      </c>
      <c r="J21" s="1447">
        <v>0</v>
      </c>
      <c r="K21" s="1447">
        <v>0</v>
      </c>
    </row>
    <row r="22" spans="1:11" s="2" customFormat="1">
      <c r="A22" s="3">
        <v>3</v>
      </c>
      <c r="B22" s="1251" t="s">
        <v>244</v>
      </c>
      <c r="C22" s="153" t="s">
        <v>129</v>
      </c>
      <c r="D22" s="1447">
        <v>0</v>
      </c>
      <c r="E22" s="1447">
        <v>0</v>
      </c>
      <c r="F22" s="1447">
        <v>0</v>
      </c>
      <c r="G22" s="1447">
        <v>0</v>
      </c>
      <c r="H22" s="1447">
        <v>0</v>
      </c>
      <c r="I22" s="1447">
        <v>0</v>
      </c>
      <c r="J22" s="1447">
        <v>0</v>
      </c>
      <c r="K22" s="1447">
        <v>0</v>
      </c>
    </row>
    <row r="23" spans="1:11" s="2" customFormat="1">
      <c r="B23" s="12" t="s">
        <v>168</v>
      </c>
      <c r="C23" s="153" t="s">
        <v>129</v>
      </c>
      <c r="D23" s="931">
        <f>SUM(D18:D22)</f>
        <v>3577.9430000000002</v>
      </c>
      <c r="E23" s="932">
        <f t="shared" ref="E23:K23" si="2">SUM(E18:E22)</f>
        <v>3485.2359999999999</v>
      </c>
      <c r="F23" s="932">
        <f t="shared" si="2"/>
        <v>3761.5468639999999</v>
      </c>
      <c r="G23" s="932">
        <f t="shared" si="2"/>
        <v>4007.9272440700001</v>
      </c>
      <c r="H23" s="932">
        <f t="shared" si="2"/>
        <v>3991.54320865</v>
      </c>
      <c r="I23" s="932">
        <f t="shared" si="2"/>
        <v>3436.09885007</v>
      </c>
      <c r="J23" s="932">
        <f t="shared" si="2"/>
        <v>1643.9243863667</v>
      </c>
      <c r="K23" s="933">
        <f t="shared" si="2"/>
        <v>1848.08312222</v>
      </c>
    </row>
    <row r="24" spans="1:11" s="2" customFormat="1">
      <c r="C24" s="137"/>
      <c r="D24" s="52"/>
      <c r="E24" s="52"/>
      <c r="F24" s="52"/>
      <c r="G24" s="52"/>
      <c r="H24" s="52"/>
      <c r="I24" s="52"/>
      <c r="J24" s="52"/>
      <c r="K24" s="52"/>
    </row>
    <row r="25" spans="1:11" s="2" customFormat="1">
      <c r="B25" s="12" t="s">
        <v>708</v>
      </c>
      <c r="C25" s="153" t="s">
        <v>129</v>
      </c>
      <c r="D25" s="54"/>
    </row>
    <row r="26" spans="1:11" s="2" customFormat="1">
      <c r="A26" s="3">
        <v>1</v>
      </c>
      <c r="B26" s="1046" t="s">
        <v>897</v>
      </c>
      <c r="C26" s="153" t="s">
        <v>129</v>
      </c>
      <c r="D26" s="1447">
        <v>-993</v>
      </c>
      <c r="E26" s="1447">
        <v>-986</v>
      </c>
      <c r="F26" s="1447">
        <v>-1025.8310000000001</v>
      </c>
      <c r="G26" s="1447">
        <v>-1244.8838255411908</v>
      </c>
      <c r="H26" s="1447">
        <v>-1175</v>
      </c>
      <c r="I26" s="1447">
        <v>-1406.6688689799998</v>
      </c>
      <c r="J26" s="1447">
        <v>0</v>
      </c>
      <c r="K26" s="1447">
        <v>0</v>
      </c>
    </row>
    <row r="27" spans="1:11" s="2" customFormat="1">
      <c r="A27" s="3">
        <v>2</v>
      </c>
      <c r="B27" s="1046" t="s">
        <v>898</v>
      </c>
      <c r="C27" s="153" t="s">
        <v>129</v>
      </c>
      <c r="D27" s="1447">
        <v>-37</v>
      </c>
      <c r="E27" s="1447">
        <v>-41.000000000000114</v>
      </c>
      <c r="F27" s="1447">
        <v>-40.549498499999913</v>
      </c>
      <c r="G27" s="1447">
        <v>-57.778275089999966</v>
      </c>
      <c r="H27" s="1447">
        <v>-64.554223000000093</v>
      </c>
      <c r="I27" s="1447">
        <v>-77.834193470500011</v>
      </c>
      <c r="J27" s="1447">
        <v>0</v>
      </c>
      <c r="K27" s="1447">
        <v>0</v>
      </c>
    </row>
    <row r="28" spans="1:11" s="2" customFormat="1">
      <c r="A28" s="3">
        <v>3</v>
      </c>
      <c r="B28" s="1046" t="s">
        <v>899</v>
      </c>
      <c r="C28" s="153" t="s">
        <v>129</v>
      </c>
      <c r="D28" s="1447">
        <v>-40</v>
      </c>
      <c r="E28" s="1447">
        <v>-33.035000000000004</v>
      </c>
      <c r="F28" s="1447">
        <v>-33.954715849999999</v>
      </c>
      <c r="G28" s="1447">
        <v>-43.352027760704708</v>
      </c>
      <c r="H28" s="1447">
        <v>-50</v>
      </c>
      <c r="I28" s="1447">
        <v>-37.463480400000009</v>
      </c>
      <c r="J28" s="1447">
        <v>-21.869501370000009</v>
      </c>
      <c r="K28" s="1447">
        <v>-17.280977350000001</v>
      </c>
    </row>
    <row r="29" spans="1:11" s="2" customFormat="1">
      <c r="A29" s="3">
        <v>4</v>
      </c>
      <c r="B29" s="1046" t="s">
        <v>900</v>
      </c>
      <c r="C29" s="153" t="s">
        <v>129</v>
      </c>
      <c r="D29" s="1447">
        <v>-321.00011470999999</v>
      </c>
      <c r="E29" s="1447">
        <v>-345.49</v>
      </c>
      <c r="F29" s="1447">
        <v>-387.86599999999999</v>
      </c>
      <c r="G29" s="1447">
        <v>-410.81045438999996</v>
      </c>
      <c r="H29" s="1447">
        <v>-438.13931736999996</v>
      </c>
      <c r="I29" s="1447">
        <v>-470.14498894000002</v>
      </c>
      <c r="J29" s="1447">
        <v>-449.49703943999998</v>
      </c>
      <c r="K29" s="1447">
        <v>-482.14246365999998</v>
      </c>
    </row>
    <row r="30" spans="1:11" s="2" customFormat="1">
      <c r="A30" s="3">
        <v>5</v>
      </c>
      <c r="B30" s="1046" t="s">
        <v>901</v>
      </c>
      <c r="C30" s="153" t="s">
        <v>129</v>
      </c>
      <c r="D30" s="1447">
        <v>31.000241750658923</v>
      </c>
      <c r="E30" s="1447">
        <v>36.54682660956297</v>
      </c>
      <c r="F30" s="1447">
        <v>34.335150379325938</v>
      </c>
      <c r="G30" s="1447">
        <v>32.974283</v>
      </c>
      <c r="H30" s="1447">
        <v>33.552916896273679</v>
      </c>
      <c r="I30" s="1447">
        <v>34.268085190138898</v>
      </c>
      <c r="J30" s="1447">
        <v>39.619177854330424</v>
      </c>
      <c r="K30" s="1447">
        <v>42.316773709710176</v>
      </c>
    </row>
    <row r="31" spans="1:11" s="2" customFormat="1">
      <c r="A31" s="3">
        <v>6</v>
      </c>
      <c r="B31" s="1046" t="s">
        <v>902</v>
      </c>
      <c r="C31" s="153" t="s">
        <v>129</v>
      </c>
      <c r="D31" s="1447">
        <v>-20.112505000000002</v>
      </c>
      <c r="E31" s="1447">
        <v>18.91598634</v>
      </c>
      <c r="F31" s="1447">
        <v>10.342888820938821</v>
      </c>
      <c r="G31" s="1447">
        <v>13.061319000000001</v>
      </c>
      <c r="H31" s="1447">
        <v>17.852053980000001</v>
      </c>
      <c r="I31" s="1447">
        <v>-179.01086856420005</v>
      </c>
      <c r="J31" s="1447">
        <v>-3.150925081134325</v>
      </c>
      <c r="K31" s="1447">
        <v>5.0139941483633699</v>
      </c>
    </row>
    <row r="32" spans="1:11" s="2" customFormat="1">
      <c r="A32" s="3">
        <v>7</v>
      </c>
      <c r="B32" s="1046" t="s">
        <v>903</v>
      </c>
      <c r="C32" s="153" t="s">
        <v>129</v>
      </c>
      <c r="D32" s="1447">
        <v>-576.24371373999998</v>
      </c>
      <c r="E32" s="1447">
        <v>-726.77700000000004</v>
      </c>
      <c r="F32" s="1447">
        <v>-901.44087245000003</v>
      </c>
      <c r="G32" s="1447">
        <v>-917.11237600000004</v>
      </c>
      <c r="H32" s="1447">
        <v>-935.70910132999995</v>
      </c>
      <c r="I32" s="1447">
        <v>0</v>
      </c>
      <c r="J32" s="1447">
        <v>0</v>
      </c>
      <c r="K32" s="1447">
        <v>0</v>
      </c>
    </row>
    <row r="33" spans="1:11" s="2" customFormat="1">
      <c r="A33" s="3">
        <v>8</v>
      </c>
      <c r="B33" s="1046" t="s">
        <v>904</v>
      </c>
      <c r="C33" s="153" t="s">
        <v>129</v>
      </c>
      <c r="D33" s="1447">
        <v>-54.45201162</v>
      </c>
      <c r="E33" s="1447">
        <v>-56.134578689999998</v>
      </c>
      <c r="F33" s="1447">
        <v>-57.487422009999996</v>
      </c>
      <c r="G33" s="1447">
        <v>-58.022055000000002</v>
      </c>
      <c r="H33" s="1447">
        <v>-59.061</v>
      </c>
      <c r="I33" s="1447">
        <v>0</v>
      </c>
      <c r="J33" s="1447">
        <v>0</v>
      </c>
      <c r="K33" s="1447">
        <v>0</v>
      </c>
    </row>
    <row r="34" spans="1:11" s="2" customFormat="1">
      <c r="A34" s="3">
        <v>9</v>
      </c>
      <c r="B34" s="1046" t="s">
        <v>905</v>
      </c>
      <c r="C34" s="153" t="s">
        <v>129</v>
      </c>
      <c r="D34" s="1447">
        <v>-6.7884483400000102</v>
      </c>
      <c r="E34" s="1447">
        <v>-17.849214</v>
      </c>
      <c r="F34" s="1447">
        <v>-18.82391294</v>
      </c>
      <c r="G34" s="1447">
        <v>-45.408119999999997</v>
      </c>
      <c r="H34" s="1447">
        <v>-34.532184390000005</v>
      </c>
      <c r="I34" s="1447">
        <v>-3.36899536</v>
      </c>
      <c r="J34" s="1447">
        <v>-7.0901000799999974</v>
      </c>
      <c r="K34" s="1447">
        <v>-8.4021725442488346</v>
      </c>
    </row>
    <row r="35" spans="1:11" s="2" customFormat="1">
      <c r="A35" s="3">
        <v>10</v>
      </c>
      <c r="B35" s="1046" t="s">
        <v>906</v>
      </c>
      <c r="C35" s="153" t="s">
        <v>129</v>
      </c>
      <c r="D35" s="1447">
        <v>0</v>
      </c>
      <c r="E35" s="1447">
        <v>-112.6</v>
      </c>
      <c r="F35" s="1447">
        <v>-12.160681</v>
      </c>
      <c r="G35" s="1447">
        <v>0</v>
      </c>
      <c r="H35" s="1447">
        <v>0</v>
      </c>
      <c r="I35" s="1447">
        <v>0</v>
      </c>
      <c r="J35" s="1447">
        <v>0</v>
      </c>
      <c r="K35" s="1447">
        <v>-19.085457999999999</v>
      </c>
    </row>
    <row r="36" spans="1:11" s="2" customFormat="1">
      <c r="A36" s="3">
        <v>11</v>
      </c>
      <c r="B36" s="1046" t="s">
        <v>907</v>
      </c>
      <c r="C36" s="153" t="s">
        <v>129</v>
      </c>
      <c r="D36" s="1447">
        <v>-0.95034757139842441</v>
      </c>
      <c r="E36" s="1447">
        <v>15.318058901575098</v>
      </c>
      <c r="F36" s="1447">
        <v>6.1892928895154489</v>
      </c>
      <c r="G36" s="1447">
        <v>4.2645960152055995</v>
      </c>
      <c r="H36" s="1447">
        <v>-12.283982591619687</v>
      </c>
      <c r="I36" s="1447">
        <v>-3.3703481559705177</v>
      </c>
      <c r="J36" s="1447">
        <v>-3.2489758049005761</v>
      </c>
      <c r="K36" s="1447">
        <v>2.3957316572016913</v>
      </c>
    </row>
    <row r="37" spans="1:11" s="2" customFormat="1">
      <c r="A37" s="3">
        <v>12</v>
      </c>
      <c r="B37" s="1046" t="s">
        <v>908</v>
      </c>
      <c r="C37" s="153" t="s">
        <v>129</v>
      </c>
      <c r="D37" s="1447">
        <v>0</v>
      </c>
      <c r="E37" s="1447">
        <v>0</v>
      </c>
      <c r="F37" s="1447">
        <v>0</v>
      </c>
      <c r="G37" s="1447">
        <v>0</v>
      </c>
      <c r="H37" s="1447">
        <v>0</v>
      </c>
      <c r="I37" s="1447">
        <v>0</v>
      </c>
      <c r="J37" s="1447">
        <v>7.4437375641055947</v>
      </c>
      <c r="K37" s="1447">
        <v>-11.274209898494844</v>
      </c>
    </row>
    <row r="38" spans="1:11" s="2" customFormat="1">
      <c r="A38" s="3">
        <v>13</v>
      </c>
      <c r="B38" s="1046" t="s">
        <v>909</v>
      </c>
      <c r="C38" s="153" t="s">
        <v>129</v>
      </c>
      <c r="D38" s="1447">
        <v>0</v>
      </c>
      <c r="E38" s="1447">
        <v>0</v>
      </c>
      <c r="F38" s="1447">
        <v>0</v>
      </c>
      <c r="G38" s="1447">
        <v>0</v>
      </c>
      <c r="H38" s="1447">
        <v>0</v>
      </c>
      <c r="I38" s="1447">
        <v>0</v>
      </c>
      <c r="J38" s="1447">
        <v>-87.047588000000005</v>
      </c>
      <c r="K38" s="1447">
        <v>0</v>
      </c>
    </row>
    <row r="39" spans="1:11" s="2" customFormat="1">
      <c r="A39" s="3">
        <v>14</v>
      </c>
      <c r="B39" s="1046" t="s">
        <v>910</v>
      </c>
      <c r="C39" s="153" t="s">
        <v>129</v>
      </c>
      <c r="D39" s="1447">
        <v>0</v>
      </c>
      <c r="E39" s="1447">
        <v>0</v>
      </c>
      <c r="F39" s="1447">
        <v>0</v>
      </c>
      <c r="G39" s="1447">
        <v>0</v>
      </c>
      <c r="H39" s="1447">
        <v>0</v>
      </c>
      <c r="I39" s="1447">
        <v>0</v>
      </c>
      <c r="J39" s="1447">
        <v>142</v>
      </c>
      <c r="K39" s="1447">
        <v>0</v>
      </c>
    </row>
    <row r="40" spans="1:11" s="2" customFormat="1">
      <c r="A40" s="3">
        <v>15</v>
      </c>
      <c r="B40" s="840" t="s">
        <v>244</v>
      </c>
      <c r="C40" s="153" t="s">
        <v>129</v>
      </c>
      <c r="D40" s="1447">
        <v>0</v>
      </c>
      <c r="E40" s="1447">
        <v>0</v>
      </c>
      <c r="F40" s="1447">
        <v>0</v>
      </c>
      <c r="G40" s="1447">
        <v>0</v>
      </c>
      <c r="H40" s="1447">
        <v>0</v>
      </c>
      <c r="I40" s="1447">
        <v>0</v>
      </c>
      <c r="J40" s="1447">
        <v>0</v>
      </c>
      <c r="K40" s="1447">
        <v>0</v>
      </c>
    </row>
    <row r="41" spans="1:11" s="2" customFormat="1">
      <c r="A41" s="3">
        <v>16</v>
      </c>
      <c r="B41" s="840" t="s">
        <v>244</v>
      </c>
      <c r="C41" s="153" t="s">
        <v>129</v>
      </c>
      <c r="D41" s="1447">
        <v>0</v>
      </c>
      <c r="E41" s="1447">
        <v>0</v>
      </c>
      <c r="F41" s="1447">
        <v>0</v>
      </c>
      <c r="G41" s="1447">
        <v>0</v>
      </c>
      <c r="H41" s="1447">
        <v>0</v>
      </c>
      <c r="I41" s="1447">
        <v>0</v>
      </c>
      <c r="J41" s="1447">
        <v>0</v>
      </c>
      <c r="K41" s="1447">
        <v>0</v>
      </c>
    </row>
    <row r="42" spans="1:11" s="2" customFormat="1">
      <c r="A42" s="3">
        <v>17</v>
      </c>
      <c r="B42" s="840" t="s">
        <v>244</v>
      </c>
      <c r="C42" s="153" t="s">
        <v>129</v>
      </c>
      <c r="D42" s="1447">
        <v>0</v>
      </c>
      <c r="E42" s="1447">
        <v>0</v>
      </c>
      <c r="F42" s="1447">
        <v>0</v>
      </c>
      <c r="G42" s="1447">
        <v>0</v>
      </c>
      <c r="H42" s="1447">
        <v>0</v>
      </c>
      <c r="I42" s="1447">
        <v>0</v>
      </c>
      <c r="J42" s="1447">
        <v>0</v>
      </c>
      <c r="K42" s="1447">
        <v>0</v>
      </c>
    </row>
    <row r="43" spans="1:11" s="2" customFormat="1">
      <c r="A43" s="3">
        <v>18</v>
      </c>
      <c r="B43" s="840" t="s">
        <v>244</v>
      </c>
      <c r="C43" s="153" t="s">
        <v>129</v>
      </c>
      <c r="D43" s="1447">
        <v>0</v>
      </c>
      <c r="E43" s="1447">
        <v>0</v>
      </c>
      <c r="F43" s="1447">
        <v>0</v>
      </c>
      <c r="G43" s="1447">
        <v>0</v>
      </c>
      <c r="H43" s="1447">
        <v>0</v>
      </c>
      <c r="I43" s="1447">
        <v>0</v>
      </c>
      <c r="J43" s="1447">
        <v>0</v>
      </c>
      <c r="K43" s="1447">
        <v>0</v>
      </c>
    </row>
    <row r="44" spans="1:11" s="2" customFormat="1">
      <c r="A44" s="3">
        <v>19</v>
      </c>
      <c r="B44" s="840" t="s">
        <v>244</v>
      </c>
      <c r="C44" s="153" t="s">
        <v>129</v>
      </c>
      <c r="D44" s="1447">
        <v>0</v>
      </c>
      <c r="E44" s="1447">
        <v>0</v>
      </c>
      <c r="F44" s="1447">
        <v>0</v>
      </c>
      <c r="G44" s="1447">
        <v>0</v>
      </c>
      <c r="H44" s="1447">
        <v>0</v>
      </c>
      <c r="I44" s="1447">
        <v>0</v>
      </c>
      <c r="J44" s="1447">
        <v>0</v>
      </c>
      <c r="K44" s="1447">
        <v>0</v>
      </c>
    </row>
    <row r="45" spans="1:11" s="2" customFormat="1">
      <c r="A45" s="3">
        <v>20</v>
      </c>
      <c r="B45" s="840" t="s">
        <v>244</v>
      </c>
      <c r="C45" s="153" t="s">
        <v>129</v>
      </c>
      <c r="D45" s="1447">
        <v>0</v>
      </c>
      <c r="E45" s="1447">
        <v>0</v>
      </c>
      <c r="F45" s="1447">
        <v>0</v>
      </c>
      <c r="G45" s="1447">
        <v>0</v>
      </c>
      <c r="H45" s="1447">
        <v>0</v>
      </c>
      <c r="I45" s="1447">
        <v>0</v>
      </c>
      <c r="J45" s="1447">
        <v>0</v>
      </c>
      <c r="K45" s="1447">
        <v>0</v>
      </c>
    </row>
    <row r="46" spans="1:11" s="2" customFormat="1">
      <c r="B46" s="12" t="s">
        <v>654</v>
      </c>
      <c r="C46" s="153" t="s">
        <v>129</v>
      </c>
      <c r="D46" s="931">
        <f>SUM(D26:D45)</f>
        <v>-2018.5468992307394</v>
      </c>
      <c r="E46" s="932">
        <f t="shared" ref="E46:K46" si="3">SUM(E26:E45)</f>
        <v>-2248.1049208388622</v>
      </c>
      <c r="F46" s="932">
        <f t="shared" si="3"/>
        <v>-2427.2467706602197</v>
      </c>
      <c r="G46" s="932">
        <f t="shared" si="3"/>
        <v>-2727.0669357666898</v>
      </c>
      <c r="H46" s="932">
        <f t="shared" si="3"/>
        <v>-2717.8748378053465</v>
      </c>
      <c r="I46" s="932">
        <f t="shared" si="3"/>
        <v>-2143.5936586805315</v>
      </c>
      <c r="J46" s="932">
        <f t="shared" si="3"/>
        <v>-382.84121435759891</v>
      </c>
      <c r="K46" s="933">
        <f t="shared" si="3"/>
        <v>-488.45878193746847</v>
      </c>
    </row>
    <row r="47" spans="1:11" s="2" customFormat="1">
      <c r="C47" s="137"/>
      <c r="D47" s="53"/>
      <c r="E47" s="52"/>
      <c r="F47" s="52"/>
      <c r="G47" s="52"/>
      <c r="H47" s="52"/>
      <c r="I47" s="52"/>
      <c r="J47" s="52"/>
      <c r="K47" s="52"/>
    </row>
    <row r="48" spans="1:11" s="2" customFormat="1">
      <c r="B48" s="12" t="s">
        <v>707</v>
      </c>
      <c r="C48" s="153" t="s">
        <v>129</v>
      </c>
      <c r="D48" s="931">
        <f>D46+D23</f>
        <v>1559.3961007692608</v>
      </c>
      <c r="E48" s="932">
        <f t="shared" ref="E48:K48" si="4">E46+E23</f>
        <v>1237.1310791611377</v>
      </c>
      <c r="F48" s="932">
        <f t="shared" si="4"/>
        <v>1334.3000933397802</v>
      </c>
      <c r="G48" s="932">
        <f t="shared" si="4"/>
        <v>1280.8603083033104</v>
      </c>
      <c r="H48" s="932">
        <f t="shared" si="4"/>
        <v>1273.6683708446535</v>
      </c>
      <c r="I48" s="932">
        <f t="shared" si="4"/>
        <v>1292.5051913894686</v>
      </c>
      <c r="J48" s="932">
        <f t="shared" si="4"/>
        <v>1261.083172009101</v>
      </c>
      <c r="K48" s="933">
        <f t="shared" si="4"/>
        <v>1359.6243402825314</v>
      </c>
    </row>
    <row r="49" spans="1:21" s="2" customFormat="1">
      <c r="B49" s="2" t="s">
        <v>655</v>
      </c>
      <c r="C49" s="153" t="s">
        <v>129</v>
      </c>
      <c r="D49" s="1447">
        <v>1559.3961007692608</v>
      </c>
      <c r="E49" s="1447">
        <v>1237.1310791611379</v>
      </c>
      <c r="F49" s="1447">
        <v>1334.3000933397802</v>
      </c>
      <c r="G49" s="1447">
        <v>1280.8603083033101</v>
      </c>
      <c r="H49" s="1447">
        <v>1273.6683708446535</v>
      </c>
      <c r="I49" s="1447">
        <v>1292.5051913894686</v>
      </c>
      <c r="J49" s="1447">
        <v>1261.0828217224009</v>
      </c>
      <c r="K49" s="1447">
        <v>1359.6243400625317</v>
      </c>
    </row>
    <row r="50" spans="1:21" s="2" customFormat="1">
      <c r="C50" s="137" t="s">
        <v>658</v>
      </c>
      <c r="D50" s="944" t="str">
        <f>IF(D$5="Actuals",IF(ABS(D48-D49)&lt;1,"OK","ERROR"),"N/A")</f>
        <v>OK</v>
      </c>
      <c r="E50" s="945" t="str">
        <f t="shared" ref="E50:K50" si="5">IF(E$5="Actuals",IF(ABS(E48-E49)&lt;1,"OK","ERROR"),"N/A")</f>
        <v>OK</v>
      </c>
      <c r="F50" s="945" t="str">
        <f t="shared" si="5"/>
        <v>OK</v>
      </c>
      <c r="G50" s="945" t="str">
        <f t="shared" si="5"/>
        <v>OK</v>
      </c>
      <c r="H50" s="945" t="str">
        <f t="shared" si="5"/>
        <v>OK</v>
      </c>
      <c r="I50" s="945" t="str">
        <f t="shared" si="5"/>
        <v>OK</v>
      </c>
      <c r="J50" s="945" t="str">
        <f t="shared" si="5"/>
        <v>OK</v>
      </c>
      <c r="K50" s="946" t="str">
        <f t="shared" si="5"/>
        <v>OK</v>
      </c>
    </row>
    <row r="51" spans="1:21" s="2" customFormat="1">
      <c r="B51" s="2" t="s">
        <v>85</v>
      </c>
      <c r="C51" s="137"/>
      <c r="D51" s="54"/>
    </row>
    <row r="52" spans="1:21" s="2" customFormat="1">
      <c r="B52" s="12" t="s">
        <v>656</v>
      </c>
      <c r="C52" s="153"/>
      <c r="D52" s="54"/>
    </row>
    <row r="53" spans="1:21" s="2" customFormat="1">
      <c r="A53" s="3">
        <v>1</v>
      </c>
      <c r="B53" s="1046" t="s">
        <v>911</v>
      </c>
      <c r="C53" s="153" t="s">
        <v>129</v>
      </c>
      <c r="D53" s="1447">
        <v>33.51412958280256</v>
      </c>
      <c r="E53" s="1447">
        <v>34.621261690949275</v>
      </c>
      <c r="F53" s="1447">
        <v>35.398896824761515</v>
      </c>
      <c r="G53" s="1447">
        <v>35.673000000000002</v>
      </c>
      <c r="H53" s="1447">
        <v>36.288780935302725</v>
      </c>
      <c r="I53" s="1447">
        <v>37.636026152347775</v>
      </c>
      <c r="J53" s="1447">
        <v>38.823713650505645</v>
      </c>
      <c r="K53" s="1447">
        <v>38.996068557404215</v>
      </c>
      <c r="M53" s="1365"/>
      <c r="N53" s="1365"/>
      <c r="O53" s="1365"/>
      <c r="P53" s="1365"/>
      <c r="Q53" s="1365"/>
      <c r="R53" s="1365"/>
      <c r="S53" s="1365"/>
      <c r="T53" s="1365"/>
      <c r="U53" s="1365"/>
    </row>
    <row r="54" spans="1:21" s="2" customFormat="1">
      <c r="A54" s="3">
        <v>2</v>
      </c>
      <c r="B54" s="1046" t="s">
        <v>912</v>
      </c>
      <c r="C54" s="153" t="s">
        <v>129</v>
      </c>
      <c r="D54" s="1447">
        <v>6.5150000000000006</v>
      </c>
      <c r="E54" s="1447">
        <v>4.7067901800000005</v>
      </c>
      <c r="F54" s="1447">
        <v>5.7875828700000005</v>
      </c>
      <c r="G54" s="1447">
        <v>9.120000000000001</v>
      </c>
      <c r="H54" s="1447">
        <v>19.68839384</v>
      </c>
      <c r="I54" s="1447">
        <v>19.47693597</v>
      </c>
      <c r="J54" s="1447">
        <v>27.33416931</v>
      </c>
      <c r="K54" s="1447">
        <v>31.059024140000002</v>
      </c>
      <c r="M54" s="1365"/>
      <c r="N54" s="1365"/>
      <c r="O54" s="1365"/>
      <c r="P54" s="1365"/>
      <c r="Q54" s="1365"/>
      <c r="R54" s="1365"/>
      <c r="S54" s="1365"/>
      <c r="T54" s="1365"/>
      <c r="U54" s="1365"/>
    </row>
    <row r="55" spans="1:21" s="2" customFormat="1">
      <c r="A55" s="3">
        <v>3</v>
      </c>
      <c r="B55" s="1046" t="s">
        <v>913</v>
      </c>
      <c r="C55" s="153" t="s">
        <v>129</v>
      </c>
      <c r="D55" s="1447">
        <v>1.9781168204171715</v>
      </c>
      <c r="E55" s="1447">
        <v>1.7266042924024099</v>
      </c>
      <c r="F55" s="1447">
        <v>1.5387034778653506</v>
      </c>
      <c r="G55" s="1447">
        <v>2.0699999999999998</v>
      </c>
      <c r="H55" s="1447">
        <v>2.1805674022600003</v>
      </c>
      <c r="I55" s="1447">
        <v>1.5777207550900001</v>
      </c>
      <c r="J55" s="1447">
        <v>2.34548416716</v>
      </c>
      <c r="K55" s="1447">
        <v>1.8985559999999999</v>
      </c>
      <c r="M55" s="1365"/>
      <c r="N55" s="1365"/>
      <c r="O55" s="1365"/>
      <c r="P55" s="1365"/>
      <c r="Q55" s="1365"/>
      <c r="R55" s="1365"/>
      <c r="S55" s="1365"/>
      <c r="T55" s="1365"/>
      <c r="U55" s="1365"/>
    </row>
    <row r="56" spans="1:21" s="2" customFormat="1">
      <c r="A56" s="3">
        <v>4</v>
      </c>
      <c r="B56" s="1046" t="s">
        <v>914</v>
      </c>
      <c r="C56" s="153" t="s">
        <v>129</v>
      </c>
      <c r="D56" s="1447">
        <v>-0.13164065999999999</v>
      </c>
      <c r="E56" s="1447">
        <v>3.3775529999999998E-2</v>
      </c>
      <c r="F56" s="1447">
        <v>1.1461860000000001E-2</v>
      </c>
      <c r="G56" s="1447">
        <v>4.5353099999999999E-3</v>
      </c>
      <c r="H56" s="1447">
        <v>-4.2926400000000003E-2</v>
      </c>
      <c r="I56" s="1447">
        <v>-0.17092072</v>
      </c>
      <c r="J56" s="1447">
        <v>8.144910000000001E-2</v>
      </c>
      <c r="K56" s="1447">
        <v>-2.61423E-2</v>
      </c>
      <c r="M56" s="1365"/>
      <c r="N56" s="1365"/>
      <c r="O56" s="1365"/>
      <c r="P56" s="1365"/>
      <c r="Q56" s="1365"/>
      <c r="R56" s="1365"/>
      <c r="S56" s="1365"/>
      <c r="T56" s="1365"/>
      <c r="U56" s="1365"/>
    </row>
    <row r="57" spans="1:21" s="2" customFormat="1">
      <c r="A57" s="3">
        <v>5</v>
      </c>
      <c r="B57" s="1046" t="s">
        <v>915</v>
      </c>
      <c r="C57" s="153" t="s">
        <v>129</v>
      </c>
      <c r="D57" s="1447">
        <v>4.4276050000000004E-2</v>
      </c>
      <c r="E57" s="1447">
        <v>0.23239662999999999</v>
      </c>
      <c r="F57" s="1447">
        <v>0.63816245999999999</v>
      </c>
      <c r="G57" s="1447">
        <v>1.4197874099999999</v>
      </c>
      <c r="H57" s="1447">
        <v>0.31068849999999998</v>
      </c>
      <c r="I57" s="1447">
        <v>24.744419199999999</v>
      </c>
      <c r="J57" s="1447">
        <v>4.8526120000000006E-2</v>
      </c>
      <c r="K57" s="1447">
        <v>-8.1172939999999999E-2</v>
      </c>
      <c r="M57" s="1365"/>
      <c r="N57" s="1365"/>
      <c r="O57" s="1365"/>
      <c r="P57" s="1365"/>
      <c r="Q57" s="1365"/>
      <c r="R57" s="1365"/>
      <c r="S57" s="1365"/>
      <c r="T57" s="1365"/>
      <c r="U57" s="1365"/>
    </row>
    <row r="58" spans="1:21" s="2" customFormat="1">
      <c r="A58" s="3">
        <v>6</v>
      </c>
      <c r="B58" s="1046" t="s">
        <v>916</v>
      </c>
      <c r="C58" s="153" t="s">
        <v>129</v>
      </c>
      <c r="D58" s="1447">
        <v>-1.1402116200000001</v>
      </c>
      <c r="E58" s="1447">
        <v>-0.64087231999999994</v>
      </c>
      <c r="F58" s="1447">
        <v>-0.37439784999999998</v>
      </c>
      <c r="G58" s="1447">
        <v>-0.15537500000000001</v>
      </c>
      <c r="H58" s="1447">
        <v>-0.37346068999999998</v>
      </c>
      <c r="I58" s="1447">
        <v>0.42815456000000002</v>
      </c>
      <c r="J58" s="1447">
        <v>-0.24281142999999999</v>
      </c>
      <c r="K58" s="1447">
        <v>-0.12001866</v>
      </c>
      <c r="M58" s="1365"/>
      <c r="N58" s="1365"/>
      <c r="O58" s="1365"/>
      <c r="P58" s="1365"/>
      <c r="Q58" s="1365"/>
      <c r="R58" s="1365"/>
      <c r="S58" s="1365"/>
      <c r="T58" s="1365"/>
      <c r="U58" s="1365"/>
    </row>
    <row r="59" spans="1:21" s="2" customFormat="1">
      <c r="A59" s="3">
        <v>7</v>
      </c>
      <c r="B59" s="1046" t="s">
        <v>917</v>
      </c>
      <c r="C59" s="153" t="s">
        <v>129</v>
      </c>
      <c r="D59" s="1447">
        <v>9.6308935200000008</v>
      </c>
      <c r="E59" s="1447">
        <v>11.88914035</v>
      </c>
      <c r="F59" s="1447">
        <v>12.10061559</v>
      </c>
      <c r="G59" s="1447">
        <v>9.4105226500000008</v>
      </c>
      <c r="H59" s="1447">
        <v>8.3776832999999993</v>
      </c>
      <c r="I59" s="1447">
        <v>5.0617574200000002</v>
      </c>
      <c r="J59" s="1447">
        <v>0</v>
      </c>
      <c r="K59" s="1447">
        <v>-3.6034519999999994E-2</v>
      </c>
      <c r="M59" s="1365"/>
      <c r="N59" s="1365"/>
      <c r="O59" s="1365"/>
      <c r="P59" s="1365"/>
      <c r="Q59" s="1365"/>
      <c r="R59" s="1365"/>
      <c r="S59" s="1365"/>
      <c r="T59" s="1365"/>
      <c r="U59" s="1365"/>
    </row>
    <row r="60" spans="1:21" s="2" customFormat="1">
      <c r="A60" s="3">
        <v>8</v>
      </c>
      <c r="B60" s="1046" t="s">
        <v>918</v>
      </c>
      <c r="C60" s="153" t="s">
        <v>129</v>
      </c>
      <c r="D60" s="1447">
        <v>0</v>
      </c>
      <c r="E60" s="1447">
        <v>10.013649590000007</v>
      </c>
      <c r="F60" s="1447">
        <v>9.6222917399999979</v>
      </c>
      <c r="G60" s="1447">
        <v>7.175280990000001</v>
      </c>
      <c r="H60" s="1447">
        <v>4.5570693099999993</v>
      </c>
      <c r="I60" s="1447">
        <v>7.5719667600000005</v>
      </c>
      <c r="J60" s="1447">
        <v>7.6472970300000034</v>
      </c>
      <c r="K60" s="1447">
        <v>7.2148599757511676</v>
      </c>
      <c r="M60" s="1365"/>
      <c r="N60" s="1365"/>
      <c r="O60" s="1365"/>
      <c r="P60" s="1365"/>
      <c r="Q60" s="1365"/>
      <c r="R60" s="1365"/>
      <c r="S60" s="1365"/>
      <c r="T60" s="1365"/>
      <c r="U60" s="1365"/>
    </row>
    <row r="61" spans="1:21" s="2" customFormat="1">
      <c r="A61" s="3">
        <v>9</v>
      </c>
      <c r="B61" s="1046" t="s">
        <v>919</v>
      </c>
      <c r="C61" s="153" t="s">
        <v>129</v>
      </c>
      <c r="D61" s="1447">
        <v>86.773156479999997</v>
      </c>
      <c r="E61" s="1447">
        <v>80.920780840000006</v>
      </c>
      <c r="F61" s="1447">
        <v>82.731136959999986</v>
      </c>
      <c r="G61" s="1447">
        <v>83.404192959999989</v>
      </c>
      <c r="H61" s="1447">
        <v>115.66811</v>
      </c>
      <c r="I61" s="1447">
        <v>119.06063</v>
      </c>
      <c r="J61" s="1447">
        <v>121.05776</v>
      </c>
      <c r="K61" s="1447">
        <v>122.86838</v>
      </c>
      <c r="M61" s="1365"/>
      <c r="N61" s="1365"/>
      <c r="O61" s="1365"/>
      <c r="P61" s="1365"/>
      <c r="Q61" s="1365"/>
      <c r="R61" s="1365"/>
      <c r="S61" s="1365"/>
      <c r="T61" s="1365"/>
      <c r="U61" s="1365"/>
    </row>
    <row r="62" spans="1:21" s="2" customFormat="1">
      <c r="A62" s="3">
        <v>10</v>
      </c>
      <c r="B62" s="1046" t="s">
        <v>920</v>
      </c>
      <c r="C62" s="153" t="s">
        <v>129</v>
      </c>
      <c r="D62" s="1447">
        <v>16.686900000000001</v>
      </c>
      <c r="E62" s="1447">
        <v>17.610700000000001</v>
      </c>
      <c r="F62" s="1447">
        <v>18.150700000000001</v>
      </c>
      <c r="G62" s="1447">
        <v>15.386900000000001</v>
      </c>
      <c r="H62" s="1447">
        <v>20.033000000000001</v>
      </c>
      <c r="I62" s="1447">
        <v>20.948799999999999</v>
      </c>
      <c r="J62" s="1447">
        <v>0</v>
      </c>
      <c r="K62" s="1447">
        <v>0</v>
      </c>
      <c r="M62" s="1365"/>
      <c r="N62" s="1365"/>
      <c r="O62" s="1365"/>
      <c r="P62" s="1365"/>
      <c r="Q62" s="1365"/>
      <c r="R62" s="1365"/>
      <c r="S62" s="1365"/>
      <c r="T62" s="1365"/>
      <c r="U62" s="1365"/>
    </row>
    <row r="63" spans="1:21" s="2" customFormat="1">
      <c r="A63" s="3">
        <v>11</v>
      </c>
      <c r="B63" s="1046" t="s">
        <v>921</v>
      </c>
      <c r="C63" s="153" t="s">
        <v>129</v>
      </c>
      <c r="D63" s="1447">
        <v>0</v>
      </c>
      <c r="E63" s="1447">
        <v>0</v>
      </c>
      <c r="F63" s="1447">
        <v>0.15679286906925</v>
      </c>
      <c r="G63" s="1447">
        <v>0</v>
      </c>
      <c r="H63" s="1447">
        <v>0</v>
      </c>
      <c r="I63" s="1447">
        <v>0</v>
      </c>
      <c r="J63" s="1447">
        <v>0</v>
      </c>
      <c r="K63" s="1447">
        <v>0</v>
      </c>
      <c r="M63" s="1365"/>
      <c r="N63" s="1365"/>
      <c r="O63" s="1365"/>
      <c r="P63" s="1365"/>
      <c r="Q63" s="1365"/>
      <c r="R63" s="1365"/>
      <c r="S63" s="1365"/>
      <c r="T63" s="1365"/>
      <c r="U63" s="1365"/>
    </row>
    <row r="64" spans="1:21" s="2" customFormat="1">
      <c r="A64" s="3">
        <v>12</v>
      </c>
      <c r="B64" s="1364" t="s">
        <v>244</v>
      </c>
      <c r="C64" s="153" t="s">
        <v>129</v>
      </c>
      <c r="D64" s="1447">
        <v>0</v>
      </c>
      <c r="E64" s="1447">
        <v>0</v>
      </c>
      <c r="F64" s="1447">
        <v>0</v>
      </c>
      <c r="G64" s="1447">
        <v>0</v>
      </c>
      <c r="H64" s="1447">
        <v>0</v>
      </c>
      <c r="I64" s="1447">
        <v>0</v>
      </c>
      <c r="J64" s="1447">
        <v>0</v>
      </c>
      <c r="K64" s="1447">
        <v>0</v>
      </c>
    </row>
    <row r="65" spans="1:11" s="2" customFormat="1">
      <c r="A65" s="3">
        <v>13</v>
      </c>
      <c r="B65" s="1364" t="s">
        <v>244</v>
      </c>
      <c r="C65" s="153" t="s">
        <v>129</v>
      </c>
      <c r="D65" s="1447">
        <v>0</v>
      </c>
      <c r="E65" s="1447">
        <v>0</v>
      </c>
      <c r="F65" s="1447">
        <v>0</v>
      </c>
      <c r="G65" s="1447">
        <v>0</v>
      </c>
      <c r="H65" s="1447">
        <v>0</v>
      </c>
      <c r="I65" s="1447">
        <v>0</v>
      </c>
      <c r="J65" s="1447">
        <v>0</v>
      </c>
      <c r="K65" s="1447">
        <v>0</v>
      </c>
    </row>
    <row r="66" spans="1:11" s="2" customFormat="1">
      <c r="A66" s="3">
        <v>14</v>
      </c>
      <c r="B66" s="839" t="s">
        <v>244</v>
      </c>
      <c r="C66" s="153" t="s">
        <v>129</v>
      </c>
      <c r="D66" s="1447">
        <v>0</v>
      </c>
      <c r="E66" s="1447">
        <v>0</v>
      </c>
      <c r="F66" s="1447">
        <v>0</v>
      </c>
      <c r="G66" s="1447">
        <v>0</v>
      </c>
      <c r="H66" s="1447">
        <v>0</v>
      </c>
      <c r="I66" s="1447">
        <v>0</v>
      </c>
      <c r="J66" s="1447">
        <v>0</v>
      </c>
      <c r="K66" s="1447">
        <v>0</v>
      </c>
    </row>
    <row r="67" spans="1:11" s="2" customFormat="1">
      <c r="A67" s="3">
        <v>15</v>
      </c>
      <c r="B67" s="839" t="s">
        <v>244</v>
      </c>
      <c r="C67" s="153" t="s">
        <v>129</v>
      </c>
      <c r="D67" s="1447">
        <v>0</v>
      </c>
      <c r="E67" s="1447">
        <v>0</v>
      </c>
      <c r="F67" s="1447">
        <v>0</v>
      </c>
      <c r="G67" s="1447">
        <v>0</v>
      </c>
      <c r="H67" s="1447">
        <v>0</v>
      </c>
      <c r="I67" s="1447">
        <v>0</v>
      </c>
      <c r="J67" s="1447">
        <v>0</v>
      </c>
      <c r="K67" s="1447">
        <v>0</v>
      </c>
    </row>
    <row r="68" spans="1:11" s="2" customFormat="1">
      <c r="A68" s="3">
        <v>16</v>
      </c>
      <c r="B68" s="839" t="s">
        <v>244</v>
      </c>
      <c r="C68" s="153" t="s">
        <v>129</v>
      </c>
      <c r="D68" s="1447">
        <v>0</v>
      </c>
      <c r="E68" s="1447">
        <v>0</v>
      </c>
      <c r="F68" s="1447">
        <v>0</v>
      </c>
      <c r="G68" s="1447">
        <v>0</v>
      </c>
      <c r="H68" s="1447">
        <v>0</v>
      </c>
      <c r="I68" s="1447">
        <v>0</v>
      </c>
      <c r="J68" s="1447">
        <v>0</v>
      </c>
      <c r="K68" s="1447">
        <v>0</v>
      </c>
    </row>
    <row r="69" spans="1:11" s="2" customFormat="1">
      <c r="A69" s="3">
        <v>17</v>
      </c>
      <c r="B69" s="839" t="s">
        <v>244</v>
      </c>
      <c r="C69" s="153" t="s">
        <v>129</v>
      </c>
      <c r="D69" s="1447">
        <v>0</v>
      </c>
      <c r="E69" s="1447">
        <v>0</v>
      </c>
      <c r="F69" s="1447">
        <v>0</v>
      </c>
      <c r="G69" s="1447">
        <v>0</v>
      </c>
      <c r="H69" s="1447">
        <v>0</v>
      </c>
      <c r="I69" s="1447">
        <v>0</v>
      </c>
      <c r="J69" s="1447">
        <v>0</v>
      </c>
      <c r="K69" s="1447">
        <v>0</v>
      </c>
    </row>
    <row r="70" spans="1:11" s="2" customFormat="1">
      <c r="A70" s="3">
        <v>18</v>
      </c>
      <c r="B70" s="839" t="s">
        <v>244</v>
      </c>
      <c r="C70" s="153" t="s">
        <v>129</v>
      </c>
      <c r="D70" s="1447">
        <v>0</v>
      </c>
      <c r="E70" s="1447">
        <v>0</v>
      </c>
      <c r="F70" s="1447">
        <v>0</v>
      </c>
      <c r="G70" s="1447">
        <v>0</v>
      </c>
      <c r="H70" s="1447">
        <v>0</v>
      </c>
      <c r="I70" s="1447">
        <v>0</v>
      </c>
      <c r="J70" s="1447">
        <v>0</v>
      </c>
      <c r="K70" s="1447">
        <v>0</v>
      </c>
    </row>
    <row r="71" spans="1:11" s="2" customFormat="1">
      <c r="A71" s="3">
        <v>19</v>
      </c>
      <c r="B71" s="839" t="s">
        <v>244</v>
      </c>
      <c r="C71" s="153" t="s">
        <v>129</v>
      </c>
      <c r="D71" s="1447">
        <v>0</v>
      </c>
      <c r="E71" s="1447">
        <v>0</v>
      </c>
      <c r="F71" s="1447">
        <v>0</v>
      </c>
      <c r="G71" s="1447">
        <v>0</v>
      </c>
      <c r="H71" s="1447">
        <v>0</v>
      </c>
      <c r="I71" s="1447">
        <v>0</v>
      </c>
      <c r="J71" s="1447">
        <v>0</v>
      </c>
      <c r="K71" s="1447">
        <v>0</v>
      </c>
    </row>
    <row r="72" spans="1:11" s="2" customFormat="1">
      <c r="A72" s="3">
        <v>20</v>
      </c>
      <c r="B72" s="839" t="s">
        <v>244</v>
      </c>
      <c r="C72" s="153" t="s">
        <v>129</v>
      </c>
      <c r="D72" s="1447">
        <v>0</v>
      </c>
      <c r="E72" s="1447">
        <v>0</v>
      </c>
      <c r="F72" s="1447">
        <v>0</v>
      </c>
      <c r="G72" s="1447">
        <v>0</v>
      </c>
      <c r="H72" s="1447">
        <v>0</v>
      </c>
      <c r="I72" s="1447">
        <v>0</v>
      </c>
      <c r="J72" s="1447">
        <v>0</v>
      </c>
      <c r="K72" s="1447">
        <v>0</v>
      </c>
    </row>
    <row r="73" spans="1:11" s="2" customFormat="1">
      <c r="A73" s="3">
        <v>21</v>
      </c>
      <c r="B73" s="839" t="s">
        <v>244</v>
      </c>
      <c r="C73" s="153" t="s">
        <v>129</v>
      </c>
      <c r="D73" s="1447">
        <v>0</v>
      </c>
      <c r="E73" s="1447">
        <v>0</v>
      </c>
      <c r="F73" s="1447">
        <v>0</v>
      </c>
      <c r="G73" s="1447">
        <v>0</v>
      </c>
      <c r="H73" s="1447">
        <v>0</v>
      </c>
      <c r="I73" s="1447">
        <v>0</v>
      </c>
      <c r="J73" s="1447">
        <v>0</v>
      </c>
      <c r="K73" s="1447">
        <v>0</v>
      </c>
    </row>
    <row r="74" spans="1:11" s="2" customFormat="1">
      <c r="A74" s="3">
        <v>22</v>
      </c>
      <c r="B74" s="839" t="s">
        <v>244</v>
      </c>
      <c r="C74" s="153" t="s">
        <v>129</v>
      </c>
      <c r="D74" s="1447">
        <v>0</v>
      </c>
      <c r="E74" s="1447">
        <v>0</v>
      </c>
      <c r="F74" s="1447">
        <v>0</v>
      </c>
      <c r="G74" s="1447">
        <v>0</v>
      </c>
      <c r="H74" s="1447">
        <v>0</v>
      </c>
      <c r="I74" s="1447">
        <v>0</v>
      </c>
      <c r="J74" s="1447">
        <v>0</v>
      </c>
      <c r="K74" s="1447">
        <v>0</v>
      </c>
    </row>
    <row r="75" spans="1:11" s="2" customFormat="1">
      <c r="A75" s="3">
        <v>23</v>
      </c>
      <c r="B75" s="839" t="s">
        <v>244</v>
      </c>
      <c r="C75" s="153" t="s">
        <v>129</v>
      </c>
      <c r="D75" s="1447">
        <v>0</v>
      </c>
      <c r="E75" s="1447">
        <v>0</v>
      </c>
      <c r="F75" s="1447">
        <v>0</v>
      </c>
      <c r="G75" s="1447">
        <v>0</v>
      </c>
      <c r="H75" s="1447">
        <v>0</v>
      </c>
      <c r="I75" s="1447">
        <v>0</v>
      </c>
      <c r="J75" s="1447">
        <v>0</v>
      </c>
      <c r="K75" s="1447">
        <v>0</v>
      </c>
    </row>
    <row r="76" spans="1:11" s="2" customFormat="1">
      <c r="A76" s="3">
        <v>24</v>
      </c>
      <c r="B76" s="839" t="s">
        <v>244</v>
      </c>
      <c r="C76" s="153" t="s">
        <v>129</v>
      </c>
      <c r="D76" s="1447">
        <v>0</v>
      </c>
      <c r="E76" s="1447">
        <v>0</v>
      </c>
      <c r="F76" s="1447">
        <v>0</v>
      </c>
      <c r="G76" s="1447">
        <v>0</v>
      </c>
      <c r="H76" s="1447">
        <v>0</v>
      </c>
      <c r="I76" s="1447">
        <v>0</v>
      </c>
      <c r="J76" s="1447">
        <v>0</v>
      </c>
      <c r="K76" s="1447">
        <v>0</v>
      </c>
    </row>
    <row r="77" spans="1:11" s="2" customFormat="1">
      <c r="A77" s="3">
        <v>25</v>
      </c>
      <c r="B77" s="839" t="s">
        <v>244</v>
      </c>
      <c r="C77" s="153" t="s">
        <v>129</v>
      </c>
      <c r="D77" s="1447">
        <v>0</v>
      </c>
      <c r="E77" s="1447">
        <v>0</v>
      </c>
      <c r="F77" s="1447">
        <v>0</v>
      </c>
      <c r="G77" s="1447">
        <v>0</v>
      </c>
      <c r="H77" s="1447">
        <v>0</v>
      </c>
      <c r="I77" s="1447">
        <v>0</v>
      </c>
      <c r="J77" s="1447">
        <v>0</v>
      </c>
      <c r="K77" s="1447">
        <v>0</v>
      </c>
    </row>
    <row r="78" spans="1:11" s="2" customFormat="1">
      <c r="B78" s="12" t="s">
        <v>172</v>
      </c>
      <c r="C78" s="153" t="s">
        <v>129</v>
      </c>
      <c r="D78" s="931">
        <f>SUM(D53:D77)</f>
        <v>153.87062017321975</v>
      </c>
      <c r="E78" s="932">
        <f t="shared" ref="E78:K78" si="6">SUM(E53:E77)</f>
        <v>161.11422678335168</v>
      </c>
      <c r="F78" s="932">
        <f t="shared" si="6"/>
        <v>165.7619468016961</v>
      </c>
      <c r="G78" s="932">
        <f t="shared" si="6"/>
        <v>163.50884432000001</v>
      </c>
      <c r="H78" s="932">
        <f t="shared" si="6"/>
        <v>206.68790619756271</v>
      </c>
      <c r="I78" s="932">
        <f t="shared" si="6"/>
        <v>236.3354900974378</v>
      </c>
      <c r="J78" s="932">
        <f t="shared" si="6"/>
        <v>197.09558794766565</v>
      </c>
      <c r="K78" s="933">
        <f t="shared" si="6"/>
        <v>201.77352025315537</v>
      </c>
    </row>
    <row r="79" spans="1:11" s="2" customFormat="1">
      <c r="C79" s="137"/>
      <c r="D79" s="53"/>
      <c r="E79" s="52"/>
      <c r="F79" s="52"/>
      <c r="G79" s="52"/>
      <c r="H79" s="52"/>
      <c r="I79" s="52"/>
      <c r="J79" s="52"/>
      <c r="K79" s="52"/>
    </row>
    <row r="80" spans="1:11" s="2" customFormat="1">
      <c r="B80" s="12" t="s">
        <v>657</v>
      </c>
      <c r="C80" s="153" t="s">
        <v>129</v>
      </c>
      <c r="D80" s="931">
        <f>D48-D78</f>
        <v>1405.525480596041</v>
      </c>
      <c r="E80" s="932">
        <f t="shared" ref="E80:K80" si="7">E48-E78</f>
        <v>1076.0168523777861</v>
      </c>
      <c r="F80" s="932">
        <f>F48-F78</f>
        <v>1168.5381465380842</v>
      </c>
      <c r="G80" s="932">
        <f t="shared" si="7"/>
        <v>1117.3514639833104</v>
      </c>
      <c r="H80" s="932">
        <f t="shared" si="7"/>
        <v>1066.9804646470907</v>
      </c>
      <c r="I80" s="932">
        <f t="shared" si="7"/>
        <v>1056.1697012920308</v>
      </c>
      <c r="J80" s="932">
        <f t="shared" si="7"/>
        <v>1063.9875840614354</v>
      </c>
      <c r="K80" s="933">
        <f t="shared" si="7"/>
        <v>1157.8508200293761</v>
      </c>
    </row>
    <row r="81" spans="2:11" s="2" customFormat="1">
      <c r="B81" s="12" t="s">
        <v>770</v>
      </c>
      <c r="C81" s="153" t="s">
        <v>129</v>
      </c>
      <c r="D81" s="947">
        <f>'R4 - Totex'!D95+'R4 - Totex'!D128</f>
        <v>1405.518068099743</v>
      </c>
      <c r="E81" s="948">
        <f>'R4 - Totex'!E95+'R4 - Totex'!E128</f>
        <v>1075.9896880327731</v>
      </c>
      <c r="F81" s="948">
        <f>'R4 - Totex'!F95+'R4 - Totex'!F128</f>
        <v>1168.5381465380842</v>
      </c>
      <c r="G81" s="948">
        <f>'R4 - Totex'!G95+'R4 - Totex'!G128</f>
        <v>1117.2880736829666</v>
      </c>
      <c r="H81" s="948">
        <f>'R4 - Totex'!H95+'R4 - Totex'!H128</f>
        <v>1067.0256988846968</v>
      </c>
      <c r="I81" s="948">
        <f>'R4 - Totex'!I95+'R4 - Totex'!I128</f>
        <v>1056.1514352364945</v>
      </c>
      <c r="J81" s="948">
        <f>'R4 - Totex'!J95+'R4 - Totex'!J128</f>
        <v>1063.9880003669855</v>
      </c>
      <c r="K81" s="948">
        <f>'R4 - Totex'!K95+'R4 - Totex'!K128</f>
        <v>1157.8492099466725</v>
      </c>
    </row>
    <row r="82" spans="2:11" s="2" customFormat="1">
      <c r="C82" s="137" t="s">
        <v>658</v>
      </c>
      <c r="D82" s="898" t="str">
        <f>IF(D$5="Actuals",IF(ABS(D80-('R4 - Totex'!D95+'R4 - Totex'!D128))&lt;'RFPR cover'!$F$14,"OK","Error"),"N/A")</f>
        <v>OK</v>
      </c>
      <c r="E82" s="898" t="str">
        <f>IF(E$5="Actuals",IF(ABS(E80-('R4 - Totex'!E95+'R4 - Totex'!E128))&lt;'RFPR cover'!$F$14,"OK","Error"),"N/A")</f>
        <v>OK</v>
      </c>
      <c r="F82" s="898" t="str">
        <f>IF(F$5="Actuals",IF(ABS(F80-('R4 - Totex'!F95+'R4 - Totex'!F128))&lt;'RFPR cover'!$F$14,"OK","Error"),"N/A")</f>
        <v>OK</v>
      </c>
      <c r="G82" s="898" t="str">
        <f>IF(G$5="Actuals",IF(ABS(G80-('R4 - Totex'!G95+'R4 - Totex'!G128))&lt;'RFPR cover'!$F$14,"OK","Error"),"N/A")</f>
        <v>OK</v>
      </c>
      <c r="H82" s="898" t="str">
        <f>IF(H$5="Actuals",IF(ABS(H80-('R4 - Totex'!H95+'R4 - Totex'!H128))&lt;'RFPR cover'!$F$14,"OK","Error"),"N/A")</f>
        <v>OK</v>
      </c>
      <c r="I82" s="898" t="str">
        <f>IF(I$5="Actuals",IF(ABS(I80-('R4 - Totex'!I95+'R4 - Totex'!I128))&lt;'RFPR cover'!$F$14,"OK","Error"),"N/A")</f>
        <v>OK</v>
      </c>
      <c r="J82" s="898" t="str">
        <f>IF(J$5="Actuals",IF(ABS(J80-('R4 - Totex'!J95+'R4 - Totex'!J128))&lt;'RFPR cover'!$F$14,"OK","Error"),"N/A")</f>
        <v>OK</v>
      </c>
      <c r="K82" s="898" t="str">
        <f>IF(K$5="Actuals",IF(ABS(K80-('R4 - Totex'!K95+'R4 - Totex'!K128))&lt;'RFPR cover'!$F$14,"OK","Error"),"N/A")</f>
        <v>OK</v>
      </c>
    </row>
    <row r="83" spans="2:11" s="2" customFormat="1">
      <c r="C83" s="137"/>
      <c r="F83" s="1497"/>
    </row>
    <row r="84" spans="2:11">
      <c r="D84" s="207"/>
      <c r="E84" s="207"/>
      <c r="F84" s="207"/>
      <c r="G84" s="207"/>
      <c r="H84" s="207"/>
      <c r="I84" s="207"/>
      <c r="J84" s="207"/>
      <c r="K84" s="207"/>
    </row>
    <row r="85" spans="2:11">
      <c r="D85" s="207"/>
      <c r="E85" s="207"/>
      <c r="F85" s="207"/>
      <c r="G85" s="207"/>
      <c r="H85" s="207"/>
      <c r="I85" s="207"/>
      <c r="J85" s="207"/>
      <c r="K85" s="207"/>
    </row>
    <row r="86" spans="2:11">
      <c r="D86" s="207"/>
      <c r="E86" s="207"/>
      <c r="F86" s="207"/>
      <c r="G86" s="207"/>
      <c r="H86" s="207"/>
      <c r="I86" s="207"/>
      <c r="J86" s="207"/>
      <c r="K86" s="207"/>
    </row>
  </sheetData>
  <sheetProtection algorithmName="SHA-512" hashValue="zz/dBfBIAwsX9PufvYLHFFr/uDluY7mzHsPLJSnvWs5FVZ3ulCbG0ZEYZEkan3F4N/O+o3dUuFHnk4s5jrOPQA==" saltValue="DD+JR4Z5CLhY+FLj/7Gbuw==" spinCount="100000" sheet="1" objects="1" scenarios="1"/>
  <conditionalFormatting sqref="D6:J6">
    <cfRule type="expression" dxfId="59" priority="25">
      <formula>AND(D$5="Actuals",E$5="N/A")</formula>
    </cfRule>
  </conditionalFormatting>
  <conditionalFormatting sqref="D5:K5">
    <cfRule type="expression" dxfId="58" priority="16">
      <formula>AND(D$5="Actuals",E$5="N/A")</formula>
    </cfRule>
  </conditionalFormatting>
  <conditionalFormatting sqref="D46:K46 D78:K78 D80:K80 D82:K82 D23:K23 D18:K18 D48:K48 D50:K50">
    <cfRule type="expression" dxfId="57" priority="11">
      <formula>D$5="N/A"</formula>
    </cfRule>
  </conditionalFormatting>
  <pageMargins left="0.70866141732283472" right="0.70866141732283472" top="0.74803149606299213" bottom="0.74803149606299213" header="0.31496062992125984" footer="0.31496062992125984"/>
  <pageSetup paperSize="8" scale="65" orientation="landscape"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CC"/>
    <pageSetUpPr fitToPage="1"/>
  </sheetPr>
  <dimension ref="A1:T164"/>
  <sheetViews>
    <sheetView showGridLines="0" zoomScale="70" zoomScaleNormal="70" workbookViewId="0">
      <pane ySplit="6" topLeftCell="A139" activePane="bottomLeft" state="frozen"/>
      <selection activeCell="B75" sqref="A1:XFD1048576"/>
      <selection pane="bottomLeft" activeCell="B39" sqref="B39"/>
    </sheetView>
  </sheetViews>
  <sheetFormatPr defaultColWidth="9.08984375" defaultRowHeight="12.6"/>
  <cols>
    <col min="1" max="1" width="8.36328125" style="2" customWidth="1"/>
    <col min="2" max="2" width="75.453125" style="130" customWidth="1"/>
    <col min="3" max="3" width="13.36328125" style="137" customWidth="1"/>
    <col min="4" max="11" width="11.08984375" style="2" customWidth="1"/>
    <col min="12" max="13" width="12.90625" style="2" customWidth="1"/>
    <col min="14" max="14" width="25.453125" style="2" customWidth="1"/>
    <col min="15" max="16384" width="9.08984375" style="2"/>
  </cols>
  <sheetData>
    <row r="1" spans="1:20" s="31" customFormat="1" ht="21">
      <c r="A1" s="1307" t="s">
        <v>100</v>
      </c>
      <c r="B1" s="1329"/>
      <c r="C1" s="263"/>
      <c r="D1" s="241"/>
      <c r="E1" s="241"/>
      <c r="F1" s="241"/>
      <c r="G1" s="241"/>
      <c r="H1" s="241"/>
      <c r="I1" s="242"/>
      <c r="J1" s="242"/>
      <c r="K1" s="243"/>
      <c r="L1" s="243"/>
      <c r="M1" s="243"/>
      <c r="N1" s="243"/>
      <c r="O1" s="414"/>
    </row>
    <row r="2" spans="1:20" s="31" customFormat="1" ht="21">
      <c r="A2" s="1310" t="str">
        <f>'RFPR cover'!C5</f>
        <v>NGET (TO)</v>
      </c>
      <c r="B2" s="1323"/>
      <c r="C2" s="135"/>
      <c r="D2" s="29"/>
      <c r="E2" s="29"/>
      <c r="F2" s="29"/>
      <c r="G2" s="29"/>
      <c r="H2" s="29"/>
      <c r="I2" s="27"/>
      <c r="J2" s="27"/>
      <c r="K2" s="27"/>
      <c r="L2" s="27"/>
      <c r="M2" s="27"/>
      <c r="N2" s="27"/>
      <c r="O2" s="124"/>
    </row>
    <row r="3" spans="1:20" s="31" customFormat="1" ht="21">
      <c r="A3" s="1313">
        <f>'RFPR cover'!C7</f>
        <v>2021</v>
      </c>
      <c r="B3" s="1324"/>
      <c r="C3" s="262"/>
      <c r="D3" s="245"/>
      <c r="E3" s="245"/>
      <c r="F3" s="245"/>
      <c r="G3" s="245"/>
      <c r="H3" s="245"/>
      <c r="I3" s="240"/>
      <c r="J3" s="240"/>
      <c r="K3" s="240"/>
      <c r="L3" s="240"/>
      <c r="M3" s="240"/>
      <c r="N3" s="240"/>
      <c r="O3" s="246"/>
    </row>
    <row r="4" spans="1:20" ht="12.75" customHeight="1"/>
    <row r="5" spans="1:20" ht="12.75" customHeight="1">
      <c r="D5" s="516" t="str">
        <f>IF(D6&lt;='RFPR cover'!$C$7,"Actuals","Forecast")</f>
        <v>Actuals</v>
      </c>
      <c r="E5" s="517" t="str">
        <f>IF(E6&lt;='RFPR cover'!$C$7,"Actuals","Forecast")</f>
        <v>Actuals</v>
      </c>
      <c r="F5" s="517" t="str">
        <f>IF(F6&lt;='RFPR cover'!$C$7,"Actuals","Forecast")</f>
        <v>Actuals</v>
      </c>
      <c r="G5" s="517" t="str">
        <f>IF(G6&lt;='RFPR cover'!$C$7,"Actuals","Forecast")</f>
        <v>Actuals</v>
      </c>
      <c r="H5" s="517" t="str">
        <f>IF(H6&lt;='RFPR cover'!$C$7,"Actuals","Forecast")</f>
        <v>Actuals</v>
      </c>
      <c r="I5" s="517" t="str">
        <f>IF(I6&lt;='RFPR cover'!$C$7,"Actuals","Forecast")</f>
        <v>Actuals</v>
      </c>
      <c r="J5" s="517" t="str">
        <f>IF(J6&lt;='RFPR cover'!$C$7,"Actuals","Forecast")</f>
        <v>Actuals</v>
      </c>
      <c r="K5" s="518" t="str">
        <f>IF(K6&lt;='RFPR cover'!$C$7,"Actuals","Forecast")</f>
        <v>Actuals</v>
      </c>
    </row>
    <row r="6" spans="1:20" ht="27.75" customHeight="1">
      <c r="B6" s="1048"/>
      <c r="D6" s="118">
        <f>'RFPR cover'!$C$13</f>
        <v>2014</v>
      </c>
      <c r="E6" s="119">
        <f>D6+1</f>
        <v>2015</v>
      </c>
      <c r="F6" s="119">
        <f t="shared" ref="F6:K6" si="0">E6+1</f>
        <v>2016</v>
      </c>
      <c r="G6" s="119">
        <f t="shared" si="0"/>
        <v>2017</v>
      </c>
      <c r="H6" s="119">
        <f t="shared" si="0"/>
        <v>2018</v>
      </c>
      <c r="I6" s="119">
        <f t="shared" si="0"/>
        <v>2019</v>
      </c>
      <c r="J6" s="119">
        <f t="shared" si="0"/>
        <v>2020</v>
      </c>
      <c r="K6" s="119">
        <f t="shared" si="0"/>
        <v>2021</v>
      </c>
      <c r="L6" s="102" t="str">
        <f>"Cumulative to "&amp;'RFPR cover'!$C$7</f>
        <v>Cumulative to 2021</v>
      </c>
      <c r="M6" s="120" t="s">
        <v>110</v>
      </c>
      <c r="N6" s="120" t="s">
        <v>571</v>
      </c>
    </row>
    <row r="7" spans="1:20" s="35" customFormat="1">
      <c r="B7" s="1049"/>
      <c r="C7" s="159"/>
      <c r="D7" s="58"/>
      <c r="E7" s="58"/>
      <c r="F7" s="58"/>
      <c r="G7" s="58"/>
      <c r="H7" s="58"/>
      <c r="I7" s="58"/>
      <c r="J7" s="58"/>
      <c r="K7" s="58"/>
      <c r="L7" s="58"/>
      <c r="M7" s="58"/>
      <c r="N7" s="58"/>
    </row>
    <row r="8" spans="1:20" s="35" customFormat="1">
      <c r="B8" s="1050" t="s">
        <v>644</v>
      </c>
      <c r="C8" s="276"/>
      <c r="D8" s="306"/>
      <c r="E8" s="306"/>
      <c r="F8" s="306"/>
      <c r="G8" s="306"/>
      <c r="H8" s="306"/>
      <c r="I8" s="306"/>
      <c r="J8" s="306"/>
      <c r="K8" s="306"/>
      <c r="L8" s="306"/>
      <c r="M8" s="306"/>
      <c r="N8" s="306"/>
    </row>
    <row r="9" spans="1:20" s="35" customFormat="1">
      <c r="B9" s="1049"/>
      <c r="C9" s="159"/>
      <c r="D9" s="58"/>
      <c r="E9" s="58"/>
      <c r="F9" s="58"/>
      <c r="G9" s="58"/>
      <c r="H9" s="58"/>
      <c r="I9" s="58"/>
      <c r="J9" s="58"/>
      <c r="K9" s="58"/>
      <c r="L9" s="58"/>
      <c r="M9" s="58"/>
      <c r="N9" s="58"/>
    </row>
    <row r="10" spans="1:20">
      <c r="A10" s="35"/>
      <c r="B10" s="1051" t="str">
        <f>Data!B48</f>
        <v>Totex</v>
      </c>
      <c r="C10" s="151"/>
      <c r="D10" s="82"/>
      <c r="E10" s="82"/>
      <c r="F10" s="82"/>
      <c r="G10" s="82"/>
      <c r="H10" s="82"/>
      <c r="I10" s="82"/>
      <c r="J10" s="82"/>
      <c r="K10" s="82"/>
      <c r="L10" s="82"/>
      <c r="M10" s="82"/>
      <c r="N10" s="82"/>
    </row>
    <row r="11" spans="1:20" s="35" customFormat="1">
      <c r="B11" s="1052"/>
      <c r="C11" s="139"/>
      <c r="D11" s="305"/>
      <c r="E11" s="305"/>
      <c r="F11" s="305"/>
      <c r="G11" s="305"/>
      <c r="H11" s="305"/>
      <c r="I11" s="305"/>
      <c r="J11" s="305"/>
      <c r="K11" s="305"/>
      <c r="L11" s="305"/>
      <c r="M11" s="305"/>
      <c r="N11" s="305"/>
    </row>
    <row r="12" spans="1:20">
      <c r="A12" s="35"/>
      <c r="B12" s="290" t="s">
        <v>35</v>
      </c>
      <c r="C12" s="156" t="str">
        <f>'RFPR cover'!$C$14</f>
        <v>£m 09/10</v>
      </c>
      <c r="D12" s="1447">
        <v>1204.706641559419</v>
      </c>
      <c r="E12" s="1447">
        <v>904.53025522473627</v>
      </c>
      <c r="F12" s="1447">
        <v>971.85774463573568</v>
      </c>
      <c r="G12" s="1447">
        <v>909.74027817576621</v>
      </c>
      <c r="H12" s="1447">
        <v>837.47629742042557</v>
      </c>
      <c r="I12" s="1447">
        <v>804.36354330506992</v>
      </c>
      <c r="J12" s="1447">
        <v>789.88411473628503</v>
      </c>
      <c r="K12" s="1447">
        <v>849.26470502321376</v>
      </c>
      <c r="L12" s="108">
        <f>SUM(D12:INDEX(D12:K12,0,MATCH('RFPR cover'!$C$7,$D$6:$K$6,0)))</f>
        <v>7271.8235800806524</v>
      </c>
      <c r="M12" s="109">
        <f>SUM(D12:K12)</f>
        <v>7271.8235800806524</v>
      </c>
      <c r="N12" s="63"/>
      <c r="O12" s="63"/>
    </row>
    <row r="13" spans="1:20" ht="25.2">
      <c r="A13" s="35"/>
      <c r="B13" s="1053" t="s">
        <v>782</v>
      </c>
      <c r="C13" s="156" t="str">
        <f>'RFPR cover'!$C$14</f>
        <v>£m 09/10</v>
      </c>
      <c r="D13" s="1447">
        <v>1541.2464141134985</v>
      </c>
      <c r="E13" s="1447">
        <v>1362.2959104810423</v>
      </c>
      <c r="F13" s="1447">
        <v>1147.9205843067841</v>
      </c>
      <c r="G13" s="1447">
        <v>1031.7166131770198</v>
      </c>
      <c r="H13" s="1447">
        <v>1009.5028326328888</v>
      </c>
      <c r="I13" s="1447">
        <v>1239.9339089615485</v>
      </c>
      <c r="J13" s="1447">
        <v>1129.3948379778983</v>
      </c>
      <c r="K13" s="1447">
        <v>1123.1584221181809</v>
      </c>
      <c r="L13" s="106">
        <f>SUM(D13:INDEX(D13:K13,0,MATCH('RFPR cover'!$C$7,$D$6:$K$6,0)))</f>
        <v>9585.1695237688618</v>
      </c>
      <c r="M13" s="107">
        <f>SUM(D13:K13)</f>
        <v>9585.1695237688618</v>
      </c>
      <c r="N13" s="63"/>
      <c r="O13" s="63"/>
    </row>
    <row r="14" spans="1:20">
      <c r="A14" s="35"/>
      <c r="B14" s="1054" t="s">
        <v>196</v>
      </c>
      <c r="C14" s="156" t="str">
        <f>'RFPR cover'!$C$14</f>
        <v>£m 09/10</v>
      </c>
      <c r="D14" s="103">
        <f>D13-D12</f>
        <v>336.53977255407949</v>
      </c>
      <c r="E14" s="104">
        <f t="shared" ref="E14:M14" si="1">E13-E12</f>
        <v>457.76565525630599</v>
      </c>
      <c r="F14" s="104">
        <f t="shared" si="1"/>
        <v>176.06283967104844</v>
      </c>
      <c r="G14" s="104">
        <f t="shared" si="1"/>
        <v>121.97633500125357</v>
      </c>
      <c r="H14" s="104">
        <f t="shared" si="1"/>
        <v>172.02653521246327</v>
      </c>
      <c r="I14" s="104">
        <f t="shared" si="1"/>
        <v>435.57036565647854</v>
      </c>
      <c r="J14" s="104">
        <f t="shared" si="1"/>
        <v>339.51072324161328</v>
      </c>
      <c r="K14" s="104">
        <f t="shared" si="1"/>
        <v>273.89371709496709</v>
      </c>
      <c r="L14" s="103">
        <f t="shared" si="1"/>
        <v>2313.3459436882094</v>
      </c>
      <c r="M14" s="105">
        <f t="shared" si="1"/>
        <v>2313.3459436882094</v>
      </c>
      <c r="N14" s="63"/>
      <c r="O14" s="1563"/>
      <c r="P14" s="1563"/>
      <c r="Q14" s="1563"/>
      <c r="R14"/>
      <c r="S14"/>
      <c r="T14"/>
    </row>
    <row r="15" spans="1:20" ht="13.2">
      <c r="A15" s="35"/>
      <c r="B15" s="1054"/>
      <c r="C15" s="156"/>
      <c r="D15" s="59"/>
      <c r="E15" s="59"/>
      <c r="F15" s="59"/>
      <c r="G15" s="59"/>
      <c r="H15" s="59"/>
      <c r="I15" s="59"/>
      <c r="J15" s="59"/>
      <c r="K15" s="59"/>
      <c r="L15" s="59"/>
      <c r="M15" s="59"/>
      <c r="O15" s="64"/>
      <c r="P15" s="64"/>
      <c r="Q15" s="64"/>
      <c r="R15"/>
      <c r="S15"/>
      <c r="T15"/>
    </row>
    <row r="16" spans="1:20">
      <c r="A16" s="35"/>
      <c r="B16" s="1048" t="s">
        <v>179</v>
      </c>
      <c r="C16" s="137" t="s">
        <v>7</v>
      </c>
      <c r="D16" s="110">
        <f>1-INDEX(Data!$D$73:$D$100,MATCH('RFPR cover'!$C$5,Data!$B$73:$B$100,0),0)</f>
        <v>0.53110000000000002</v>
      </c>
      <c r="E16" s="111">
        <f>1-INDEX(Data!$D$73:$D$100,MATCH('RFPR cover'!$C$5,Data!$B$73:$B$100,0),0)</f>
        <v>0.53110000000000002</v>
      </c>
      <c r="F16" s="111">
        <f>1-INDEX(Data!$D$73:$D$100,MATCH('RFPR cover'!$C$5,Data!$B$73:$B$100,0),0)</f>
        <v>0.53110000000000002</v>
      </c>
      <c r="G16" s="111">
        <f>1-INDEX(Data!$D$73:$D$100,MATCH('RFPR cover'!$C$5,Data!$B$73:$B$100,0),0)</f>
        <v>0.53110000000000002</v>
      </c>
      <c r="H16" s="111">
        <f>1-INDEX(Data!$D$73:$D$100,MATCH('RFPR cover'!$C$5,Data!$B$73:$B$100,0),0)</f>
        <v>0.53110000000000002</v>
      </c>
      <c r="I16" s="111">
        <f>1-INDEX(Data!$D$73:$D$100,MATCH('RFPR cover'!$C$5,Data!$B$73:$B$100,0),0)</f>
        <v>0.53110000000000002</v>
      </c>
      <c r="J16" s="111">
        <f>1-INDEX(Data!$D$73:$D$100,MATCH('RFPR cover'!$C$5,Data!$B$73:$B$100,0),0)</f>
        <v>0.53110000000000002</v>
      </c>
      <c r="K16" s="112">
        <f>1-INDEX(Data!$D$73:$D$100,MATCH('RFPR cover'!$C$5,Data!$B$73:$B$100,0),0)</f>
        <v>0.53110000000000002</v>
      </c>
      <c r="L16" s="62"/>
      <c r="M16" s="62"/>
      <c r="O16"/>
      <c r="P16"/>
      <c r="Q16"/>
      <c r="R16"/>
      <c r="S16"/>
      <c r="T16"/>
    </row>
    <row r="17" spans="1:20">
      <c r="A17" s="35"/>
      <c r="B17" s="1048"/>
      <c r="O17"/>
      <c r="P17"/>
      <c r="Q17"/>
      <c r="R17"/>
      <c r="S17"/>
      <c r="T17"/>
    </row>
    <row r="18" spans="1:20">
      <c r="A18" s="35"/>
      <c r="B18" s="1055" t="s">
        <v>184</v>
      </c>
      <c r="C18" s="160" t="str">
        <f>'RFPR cover'!$C$14</f>
        <v>£m 09/10</v>
      </c>
      <c r="D18" s="96">
        <f>D14*D16</f>
        <v>178.73627320347163</v>
      </c>
      <c r="E18" s="97">
        <f t="shared" ref="E18:K18" si="2">E14*E16</f>
        <v>243.11933950662413</v>
      </c>
      <c r="F18" s="97">
        <f t="shared" si="2"/>
        <v>93.506974149293825</v>
      </c>
      <c r="G18" s="97">
        <f t="shared" si="2"/>
        <v>64.781631519165771</v>
      </c>
      <c r="H18" s="97">
        <f t="shared" si="2"/>
        <v>91.363292851339253</v>
      </c>
      <c r="I18" s="97">
        <f t="shared" si="2"/>
        <v>231.33142120015577</v>
      </c>
      <c r="J18" s="97">
        <f t="shared" si="2"/>
        <v>180.31414511362081</v>
      </c>
      <c r="K18" s="97">
        <f t="shared" si="2"/>
        <v>145.46495314913702</v>
      </c>
      <c r="L18" s="96">
        <f>SUM(D18:INDEX(D18:K18,0,MATCH('RFPR cover'!$C$7,$D$6:$K$6,0)))</f>
        <v>1228.6180306928081</v>
      </c>
      <c r="M18" s="98">
        <f>SUM(D18:K18)</f>
        <v>1228.6180306928081</v>
      </c>
      <c r="O18"/>
      <c r="P18"/>
      <c r="Q18"/>
      <c r="R18"/>
      <c r="S18"/>
      <c r="T18"/>
    </row>
    <row r="19" spans="1:20">
      <c r="A19" s="35"/>
      <c r="B19" s="1055" t="s">
        <v>281</v>
      </c>
      <c r="C19" s="160" t="str">
        <f>'RFPR cover'!$C$14</f>
        <v>£m 09/10</v>
      </c>
      <c r="D19" s="93">
        <f>D14*(1-D16)</f>
        <v>157.80349935060786</v>
      </c>
      <c r="E19" s="94">
        <f t="shared" ref="E19:K19" si="3">E14*(1-E16)</f>
        <v>214.64631574968186</v>
      </c>
      <c r="F19" s="94">
        <f t="shared" si="3"/>
        <v>82.555865521754612</v>
      </c>
      <c r="G19" s="94">
        <f t="shared" si="3"/>
        <v>57.194703482087796</v>
      </c>
      <c r="H19" s="94">
        <f t="shared" si="3"/>
        <v>80.66324236112402</v>
      </c>
      <c r="I19" s="94">
        <f t="shared" si="3"/>
        <v>204.23894445632277</v>
      </c>
      <c r="J19" s="94">
        <f t="shared" si="3"/>
        <v>159.19657812799247</v>
      </c>
      <c r="K19" s="94">
        <f t="shared" si="3"/>
        <v>128.42876394583007</v>
      </c>
      <c r="L19" s="93">
        <f>SUM(D19:INDEX(D19:K19,0,MATCH('RFPR cover'!$C$7,$D$6:$K$6,0)))</f>
        <v>1084.7279129954015</v>
      </c>
      <c r="M19" s="95">
        <f>SUM(D19:K19)</f>
        <v>1084.7279129954015</v>
      </c>
      <c r="O19"/>
      <c r="P19"/>
      <c r="Q19"/>
      <c r="R19"/>
      <c r="S19"/>
      <c r="T19"/>
    </row>
    <row r="20" spans="1:20">
      <c r="A20" s="35"/>
      <c r="B20" s="1048"/>
      <c r="O20"/>
      <c r="P20"/>
      <c r="Q20"/>
      <c r="R20"/>
      <c r="S20"/>
      <c r="T20"/>
    </row>
    <row r="21" spans="1:20">
      <c r="A21" s="35"/>
      <c r="B21" s="1056" t="s">
        <v>183</v>
      </c>
      <c r="N21" s="63"/>
      <c r="O21"/>
      <c r="P21"/>
      <c r="Q21"/>
      <c r="R21"/>
      <c r="S21"/>
      <c r="T21"/>
    </row>
    <row r="22" spans="1:20">
      <c r="A22" s="254" t="s">
        <v>152</v>
      </c>
      <c r="B22" s="1046" t="s">
        <v>1666</v>
      </c>
      <c r="C22" s="156" t="str">
        <f>'RFPR cover'!$C$14</f>
        <v>£m 09/10</v>
      </c>
      <c r="D22" s="1447">
        <v>29.541277420447386</v>
      </c>
      <c r="E22" s="1447">
        <v>13.079140366290403</v>
      </c>
      <c r="F22" s="1447">
        <v>-6.0623953033950784</v>
      </c>
      <c r="G22" s="1447">
        <v>19.876311958242013</v>
      </c>
      <c r="H22" s="1447">
        <v>11.242952641074339</v>
      </c>
      <c r="I22" s="1447">
        <v>-22.718717528014849</v>
      </c>
      <c r="J22" s="1447">
        <v>3.6826483316153826</v>
      </c>
      <c r="K22" s="1447">
        <v>60.344966781662151</v>
      </c>
      <c r="L22" s="910">
        <f>SUM(D22:INDEX(D22:K22,0,MATCH('RFPR cover'!$C$7,$D$6:$K$6,0)))</f>
        <v>108.98618466792175</v>
      </c>
      <c r="M22" s="911">
        <f t="shared" ref="M22:M26" si="4">SUM(D22:K22)</f>
        <v>108.98618466792175</v>
      </c>
      <c r="N22" s="899" t="s">
        <v>1142</v>
      </c>
      <c r="O22" s="63"/>
      <c r="P22"/>
      <c r="Q22"/>
      <c r="R22"/>
      <c r="S22"/>
      <c r="T22"/>
    </row>
    <row r="23" spans="1:20">
      <c r="A23" s="254" t="s">
        <v>153</v>
      </c>
      <c r="B23" s="1046" t="s">
        <v>1667</v>
      </c>
      <c r="C23" s="156" t="str">
        <f>'RFPR cover'!$C$14</f>
        <v>£m 09/10</v>
      </c>
      <c r="D23" s="1447">
        <v>7.0492016344210242</v>
      </c>
      <c r="E23" s="1447">
        <v>-132.69885787568603</v>
      </c>
      <c r="F23" s="1447">
        <v>-52.287541772390483</v>
      </c>
      <c r="G23" s="1447">
        <v>99.391138241590539</v>
      </c>
      <c r="H23" s="1447">
        <v>53.723313765709079</v>
      </c>
      <c r="I23" s="1447">
        <v>13.95315701636904</v>
      </c>
      <c r="J23" s="1447">
        <v>10.837886317942919</v>
      </c>
      <c r="K23" s="1447">
        <v>3.1702672044000749E-2</v>
      </c>
      <c r="L23" s="914">
        <f>SUM(D23:INDEX(D23:K23,0,MATCH('RFPR cover'!$C$7,$D$6:$K$6,0)))</f>
        <v>8.9442342421364174E-14</v>
      </c>
      <c r="M23" s="915">
        <f t="shared" si="4"/>
        <v>8.9442342421364174E-14</v>
      </c>
      <c r="N23" s="900" t="s">
        <v>1143</v>
      </c>
      <c r="O23" s="63"/>
      <c r="P23"/>
      <c r="Q23"/>
      <c r="R23"/>
      <c r="S23"/>
      <c r="T23"/>
    </row>
    <row r="24" spans="1:20">
      <c r="A24" s="254" t="s">
        <v>154</v>
      </c>
      <c r="B24" s="1046" t="s">
        <v>1668</v>
      </c>
      <c r="C24" s="156" t="str">
        <f>'RFPR cover'!$C$14</f>
        <v>£m 09/10</v>
      </c>
      <c r="D24" s="1447">
        <v>0</v>
      </c>
      <c r="E24" s="1447">
        <v>0</v>
      </c>
      <c r="F24" s="1447">
        <v>0</v>
      </c>
      <c r="G24" s="1447">
        <v>0</v>
      </c>
      <c r="H24" s="1447">
        <v>0</v>
      </c>
      <c r="I24" s="1447">
        <v>0</v>
      </c>
      <c r="J24" s="1447">
        <v>-64.62235604530521</v>
      </c>
      <c r="K24" s="1447">
        <v>0</v>
      </c>
      <c r="L24" s="914">
        <f>SUM(D24:INDEX(D24:K24,0,MATCH('RFPR cover'!$C$7,$D$6:$K$6,0)))</f>
        <v>-64.62235604530521</v>
      </c>
      <c r="M24" s="915">
        <f t="shared" si="4"/>
        <v>-64.62235604530521</v>
      </c>
      <c r="N24" s="900" t="s">
        <v>1144</v>
      </c>
      <c r="O24" s="63"/>
      <c r="P24"/>
      <c r="Q24"/>
      <c r="R24"/>
      <c r="S24" s="65"/>
      <c r="T24"/>
    </row>
    <row r="25" spans="1:20">
      <c r="A25" s="254" t="s">
        <v>169</v>
      </c>
      <c r="B25" s="1046" t="s">
        <v>1669</v>
      </c>
      <c r="C25" s="156" t="str">
        <f>'RFPR cover'!$C$14</f>
        <v>£m 09/10</v>
      </c>
      <c r="D25" s="1447">
        <v>-11.805963405282881</v>
      </c>
      <c r="E25" s="1447">
        <v>-6.8353277965299384</v>
      </c>
      <c r="F25" s="1447">
        <v>-10.956857470959477</v>
      </c>
      <c r="G25" s="1447">
        <v>-8.3597906933626973</v>
      </c>
      <c r="H25" s="1447">
        <v>-3.7585687528320619</v>
      </c>
      <c r="I25" s="1447">
        <v>-0.97618512874681329</v>
      </c>
      <c r="J25" s="1447">
        <v>-0.75823581990891498</v>
      </c>
      <c r="K25" s="1447">
        <v>-2.2179695214914336E-3</v>
      </c>
      <c r="L25" s="914">
        <f>SUM(D25:INDEX(D25:K25,0,MATCH('RFPR cover'!$C$7,$D$6:$K$6,0)))</f>
        <v>-43.453147037144269</v>
      </c>
      <c r="M25" s="915">
        <f t="shared" si="4"/>
        <v>-43.453147037144269</v>
      </c>
      <c r="N25" s="900" t="s">
        <v>1145</v>
      </c>
      <c r="O25" s="63"/>
      <c r="P25"/>
      <c r="Q25"/>
      <c r="R25"/>
      <c r="S25"/>
      <c r="T25"/>
    </row>
    <row r="26" spans="1:20">
      <c r="A26" s="254" t="s">
        <v>170</v>
      </c>
      <c r="B26" s="1046" t="s">
        <v>1670</v>
      </c>
      <c r="C26" s="156" t="str">
        <f>'RFPR cover'!$C$14</f>
        <v>£m 09/10</v>
      </c>
      <c r="D26" s="1447">
        <v>0</v>
      </c>
      <c r="E26" s="1447">
        <v>-94.657673345233064</v>
      </c>
      <c r="F26" s="1447">
        <v>-10.114471181771524</v>
      </c>
      <c r="G26" s="1447">
        <v>0</v>
      </c>
      <c r="H26" s="1447">
        <v>0</v>
      </c>
      <c r="I26" s="1447">
        <v>0</v>
      </c>
      <c r="J26" s="1447">
        <v>0</v>
      </c>
      <c r="K26" s="1447">
        <v>-31.539799161700667</v>
      </c>
      <c r="L26" s="914">
        <f>SUM(D26:INDEX(D26:K26,0,MATCH('RFPR cover'!$C$7,$D$6:$K$6,0)))</f>
        <v>-136.31194368870524</v>
      </c>
      <c r="M26" s="915">
        <f t="shared" si="4"/>
        <v>-136.31194368870524</v>
      </c>
      <c r="N26" s="900" t="s">
        <v>1146</v>
      </c>
      <c r="O26" s="63"/>
      <c r="P26"/>
      <c r="Q26"/>
      <c r="R26"/>
      <c r="S26"/>
      <c r="T26"/>
    </row>
    <row r="27" spans="1:20">
      <c r="A27" s="254" t="s">
        <v>171</v>
      </c>
      <c r="B27" s="1046" t="s">
        <v>1671</v>
      </c>
      <c r="C27" s="156" t="str">
        <f>'RFPR cover'!$C$14</f>
        <v>£m 09/10</v>
      </c>
      <c r="D27" s="1447">
        <v>-67.134826831578977</v>
      </c>
      <c r="E27" s="1447">
        <v>-4.3928148017381545</v>
      </c>
      <c r="F27" s="1447">
        <v>-44.332020518275982</v>
      </c>
      <c r="G27" s="1447">
        <v>-65.004887136836714</v>
      </c>
      <c r="H27" s="1447">
        <v>-56.763869144133835</v>
      </c>
      <c r="I27" s="1447">
        <v>-7.347031681838665</v>
      </c>
      <c r="J27" s="1447">
        <v>25.038478749203151</v>
      </c>
      <c r="K27" s="1447">
        <v>6.3693230694622063</v>
      </c>
      <c r="L27" s="914">
        <f>SUM(D27:INDEX(D27:K27,0,MATCH('RFPR cover'!$C$7,$D$6:$K$6,0)))</f>
        <v>-213.56764829573694</v>
      </c>
      <c r="M27" s="915">
        <f t="shared" ref="M27:M31" si="5">SUM(D27:K27)</f>
        <v>-213.56764829573694</v>
      </c>
      <c r="N27" s="1363" t="s">
        <v>1147</v>
      </c>
      <c r="O27" s="63"/>
      <c r="P27"/>
      <c r="Q27"/>
      <c r="R27"/>
      <c r="S27"/>
      <c r="T27"/>
    </row>
    <row r="28" spans="1:20">
      <c r="A28" s="254" t="s">
        <v>759</v>
      </c>
      <c r="B28" s="1046" t="s">
        <v>1672</v>
      </c>
      <c r="C28" s="156" t="str">
        <f>'RFPR cover'!$C$14</f>
        <v>£m 09/10</v>
      </c>
      <c r="D28" s="1447">
        <v>5.4900000000000011</v>
      </c>
      <c r="E28" s="1447">
        <v>11.879999999999999</v>
      </c>
      <c r="F28" s="1447">
        <v>-4.5599999999999996</v>
      </c>
      <c r="G28" s="1447">
        <v>1.19</v>
      </c>
      <c r="H28" s="1447">
        <v>0.38</v>
      </c>
      <c r="I28" s="1447">
        <v>-23.54</v>
      </c>
      <c r="J28" s="1447">
        <v>-58.680000000000007</v>
      </c>
      <c r="K28" s="1447">
        <v>-205.46</v>
      </c>
      <c r="L28" s="914">
        <f>SUM(D28:INDEX(D28:K28,0,MATCH('RFPR cover'!$C$7,$D$6:$K$6,0)))</f>
        <v>-273.3</v>
      </c>
      <c r="M28" s="915">
        <f t="shared" si="5"/>
        <v>-273.3</v>
      </c>
      <c r="N28" s="1363" t="s">
        <v>1148</v>
      </c>
      <c r="O28" s="63"/>
      <c r="P28"/>
      <c r="Q28"/>
      <c r="R28"/>
      <c r="S28"/>
      <c r="T28"/>
    </row>
    <row r="29" spans="1:20">
      <c r="A29" s="254" t="s">
        <v>922</v>
      </c>
      <c r="B29" s="1046" t="s">
        <v>1673</v>
      </c>
      <c r="C29" s="156" t="str">
        <f>'RFPR cover'!$C$14</f>
        <v>£m 09/10</v>
      </c>
      <c r="D29" s="1447">
        <v>0</v>
      </c>
      <c r="E29" s="1447">
        <v>0</v>
      </c>
      <c r="F29" s="1447">
        <v>0</v>
      </c>
      <c r="G29" s="1447">
        <v>0</v>
      </c>
      <c r="H29" s="1447">
        <v>0</v>
      </c>
      <c r="I29" s="1447">
        <v>0</v>
      </c>
      <c r="J29" s="1447">
        <v>0</v>
      </c>
      <c r="K29" s="1447">
        <v>-300</v>
      </c>
      <c r="L29" s="914">
        <f>SUM(D29:INDEX(D29:K29,0,MATCH('RFPR cover'!$C$7,$D$6:$K$6,0)))</f>
        <v>-300</v>
      </c>
      <c r="M29" s="915">
        <f t="shared" si="5"/>
        <v>-300</v>
      </c>
      <c r="N29" s="1363" t="s">
        <v>1149</v>
      </c>
      <c r="O29" s="63"/>
      <c r="P29"/>
      <c r="Q29"/>
      <c r="R29"/>
      <c r="S29"/>
      <c r="T29"/>
    </row>
    <row r="30" spans="1:20">
      <c r="A30" s="254" t="s">
        <v>923</v>
      </c>
      <c r="B30" s="1046" t="s">
        <v>1674</v>
      </c>
      <c r="C30" s="156" t="str">
        <f>'RFPR cover'!$C$14</f>
        <v>£m 09/10</v>
      </c>
      <c r="D30" s="1447">
        <v>0</v>
      </c>
      <c r="E30" s="1447">
        <v>0</v>
      </c>
      <c r="F30" s="1447">
        <v>0</v>
      </c>
      <c r="G30" s="1447">
        <v>0</v>
      </c>
      <c r="H30" s="1447">
        <v>0</v>
      </c>
      <c r="I30" s="1447">
        <v>0</v>
      </c>
      <c r="J30" s="1447">
        <v>0</v>
      </c>
      <c r="K30" s="1447">
        <v>-60.044356770723027</v>
      </c>
      <c r="L30" s="914">
        <f>SUM(D30:INDEX(D30:K30,0,MATCH('RFPR cover'!$C$7,$D$6:$K$6,0)))</f>
        <v>-60.044356770723027</v>
      </c>
      <c r="M30" s="915">
        <f t="shared" si="5"/>
        <v>-60.044356770723027</v>
      </c>
      <c r="N30" s="1363" t="s">
        <v>1150</v>
      </c>
      <c r="O30" s="63"/>
      <c r="P30"/>
      <c r="Q30"/>
      <c r="R30"/>
      <c r="S30"/>
      <c r="T30"/>
    </row>
    <row r="31" spans="1:20">
      <c r="A31" s="254" t="s">
        <v>924</v>
      </c>
      <c r="B31" s="1046" t="s">
        <v>1675</v>
      </c>
      <c r="C31" s="156" t="str">
        <f>'RFPR cover'!$C$14</f>
        <v>£m 09/10</v>
      </c>
      <c r="D31" s="1447">
        <v>0</v>
      </c>
      <c r="E31" s="1447">
        <v>0</v>
      </c>
      <c r="F31" s="1447">
        <v>0</v>
      </c>
      <c r="G31" s="1447">
        <v>0</v>
      </c>
      <c r="H31" s="1447">
        <v>0</v>
      </c>
      <c r="I31" s="1447">
        <v>0</v>
      </c>
      <c r="J31" s="1447">
        <v>0</v>
      </c>
      <c r="K31" s="1447">
        <v>-35</v>
      </c>
      <c r="L31" s="914">
        <f>SUM(D31:INDEX(D31:K31,0,MATCH('RFPR cover'!$C$7,$D$6:$K$6,0)))</f>
        <v>-35</v>
      </c>
      <c r="M31" s="915">
        <f t="shared" si="5"/>
        <v>-35</v>
      </c>
      <c r="N31" s="901" t="s">
        <v>1151</v>
      </c>
      <c r="O31" s="63"/>
      <c r="P31"/>
      <c r="Q31"/>
      <c r="R31"/>
      <c r="S31"/>
      <c r="T31"/>
    </row>
    <row r="32" spans="1:20">
      <c r="A32" s="254" t="s">
        <v>1141</v>
      </c>
      <c r="B32" s="1046" t="s">
        <v>1676</v>
      </c>
      <c r="C32" s="156"/>
      <c r="D32" s="1447">
        <v>-211.07946137208606</v>
      </c>
      <c r="E32" s="1447">
        <v>-77.340121803409204</v>
      </c>
      <c r="F32" s="1447">
        <v>107.25044657574409</v>
      </c>
      <c r="G32" s="1447">
        <v>-40.969107370886718</v>
      </c>
      <c r="H32" s="1447">
        <v>-28.450363722280798</v>
      </c>
      <c r="I32" s="1447">
        <v>-239.44158833424729</v>
      </c>
      <c r="J32" s="1447">
        <v>-16.109144775160587</v>
      </c>
      <c r="K32" s="1447">
        <v>506.13934080232656</v>
      </c>
      <c r="L32" s="1498">
        <f>SUM(D32:INDEX(D32:K32,0,MATCH('RFPR cover'!$C$7,$D$6:$K$6,0)))</f>
        <v>0</v>
      </c>
      <c r="M32" s="1499">
        <f t="shared" ref="M32" si="6">SUM(D32:K32)</f>
        <v>0</v>
      </c>
      <c r="N32" s="901" t="s">
        <v>1152</v>
      </c>
      <c r="O32"/>
      <c r="P32"/>
      <c r="Q32"/>
      <c r="R32"/>
      <c r="S32"/>
      <c r="T32"/>
    </row>
    <row r="33" spans="1:20">
      <c r="A33" s="35"/>
      <c r="B33" s="1056" t="s">
        <v>191</v>
      </c>
      <c r="C33" s="156" t="str">
        <f>'RFPR cover'!$C$14</f>
        <v>£m 09/10</v>
      </c>
      <c r="D33" s="104">
        <f t="shared" ref="D33:I33" si="7">SUM(D22:D32)</f>
        <v>-247.9397725540795</v>
      </c>
      <c r="E33" s="104">
        <f t="shared" si="7"/>
        <v>-290.96565525630598</v>
      </c>
      <c r="F33" s="104">
        <f t="shared" si="7"/>
        <v>-21.062839671048437</v>
      </c>
      <c r="G33" s="104">
        <f t="shared" si="7"/>
        <v>6.1236649987464205</v>
      </c>
      <c r="H33" s="104">
        <f t="shared" si="7"/>
        <v>-23.626535212463278</v>
      </c>
      <c r="I33" s="104">
        <f t="shared" si="7"/>
        <v>-280.07036565647854</v>
      </c>
      <c r="J33" s="104">
        <f>SUM(J22:J32)</f>
        <v>-100.61072324161327</v>
      </c>
      <c r="K33" s="104">
        <f>SUM(K22:K32)</f>
        <v>-59.161040576450262</v>
      </c>
      <c r="L33" s="103">
        <f>SUM(D33:INDEX(D33:K33,0,MATCH('RFPR cover'!$C$7,$D$6:$K$6,0)))</f>
        <v>-1017.3132671696928</v>
      </c>
      <c r="M33" s="105">
        <f>SUM(D33:K33)</f>
        <v>-1017.3132671696928</v>
      </c>
      <c r="N33" s="63"/>
    </row>
    <row r="34" spans="1:20">
      <c r="A34" s="35"/>
      <c r="B34" s="1048"/>
    </row>
    <row r="35" spans="1:20">
      <c r="A35" s="35"/>
      <c r="B35" s="1055" t="s">
        <v>199</v>
      </c>
      <c r="C35" s="160" t="str">
        <f>'RFPR cover'!$C$14</f>
        <v>£m 09/10</v>
      </c>
      <c r="D35" s="96">
        <f t="shared" ref="D35:K35" si="8">D33*D16</f>
        <v>-131.68081320347162</v>
      </c>
      <c r="E35" s="97">
        <f t="shared" si="8"/>
        <v>-154.5318595066241</v>
      </c>
      <c r="F35" s="97">
        <f t="shared" si="8"/>
        <v>-11.186474149293826</v>
      </c>
      <c r="G35" s="97">
        <f t="shared" si="8"/>
        <v>3.252278480834224</v>
      </c>
      <c r="H35" s="97">
        <f t="shared" si="8"/>
        <v>-12.548052851339246</v>
      </c>
      <c r="I35" s="97">
        <f t="shared" si="8"/>
        <v>-148.74537120015574</v>
      </c>
      <c r="J35" s="97">
        <f t="shared" si="8"/>
        <v>-53.434355113620811</v>
      </c>
      <c r="K35" s="97">
        <f t="shared" si="8"/>
        <v>-31.420428650152736</v>
      </c>
      <c r="L35" s="96">
        <f>SUM(D35:INDEX(D35:K35,0,MATCH('RFPR cover'!$C$7,$D$6:$K$6,0)))</f>
        <v>-540.29507619382389</v>
      </c>
      <c r="M35" s="98">
        <f>SUM(D35:K35)</f>
        <v>-540.29507619382389</v>
      </c>
    </row>
    <row r="36" spans="1:20">
      <c r="A36" s="35"/>
      <c r="B36" s="1055" t="s">
        <v>569</v>
      </c>
      <c r="C36" s="160" t="str">
        <f>'RFPR cover'!$C$14</f>
        <v>£m 09/10</v>
      </c>
      <c r="D36" s="93">
        <f t="shared" ref="D36:K36" si="9">D33*(1-D16)</f>
        <v>-116.25895935060787</v>
      </c>
      <c r="E36" s="94">
        <f t="shared" si="9"/>
        <v>-136.43379574968188</v>
      </c>
      <c r="F36" s="94">
        <f t="shared" si="9"/>
        <v>-9.8763655217546109</v>
      </c>
      <c r="G36" s="94">
        <f t="shared" si="9"/>
        <v>2.8713865179121965</v>
      </c>
      <c r="H36" s="94">
        <f t="shared" si="9"/>
        <v>-11.078482361124031</v>
      </c>
      <c r="I36" s="94">
        <f t="shared" si="9"/>
        <v>-131.3249944563228</v>
      </c>
      <c r="J36" s="94">
        <f t="shared" si="9"/>
        <v>-47.176368127992461</v>
      </c>
      <c r="K36" s="94">
        <f t="shared" si="9"/>
        <v>-27.740611926297525</v>
      </c>
      <c r="L36" s="93">
        <f>SUM(D36:INDEX(D36:K36,0,MATCH('RFPR cover'!$C$7,$D$6:$K$6,0)))</f>
        <v>-477.01819097586895</v>
      </c>
      <c r="M36" s="95">
        <f>SUM(D36:K36)</f>
        <v>-477.01819097586895</v>
      </c>
    </row>
    <row r="37" spans="1:20">
      <c r="A37" s="35"/>
      <c r="B37" s="1048"/>
    </row>
    <row r="38" spans="1:20">
      <c r="A38" s="35"/>
      <c r="B38" s="1056" t="s">
        <v>182</v>
      </c>
    </row>
    <row r="39" spans="1:20">
      <c r="A39" s="35"/>
      <c r="B39" s="1048" t="s">
        <v>181</v>
      </c>
      <c r="C39" s="156" t="str">
        <f>'RFPR cover'!$C$14</f>
        <v>£m 09/10</v>
      </c>
      <c r="D39" s="96">
        <f t="shared" ref="D39:K40" si="10">D18+D35</f>
        <v>47.055460000000011</v>
      </c>
      <c r="E39" s="97">
        <f t="shared" si="10"/>
        <v>88.587480000000028</v>
      </c>
      <c r="F39" s="97">
        <f t="shared" si="10"/>
        <v>82.320499999999996</v>
      </c>
      <c r="G39" s="97">
        <f t="shared" si="10"/>
        <v>68.033909999999992</v>
      </c>
      <c r="H39" s="97">
        <f t="shared" si="10"/>
        <v>78.815240000000003</v>
      </c>
      <c r="I39" s="97">
        <f t="shared" si="10"/>
        <v>82.586050000000029</v>
      </c>
      <c r="J39" s="97">
        <f t="shared" si="10"/>
        <v>126.87979</v>
      </c>
      <c r="K39" s="97">
        <f t="shared" si="10"/>
        <v>114.04452449898429</v>
      </c>
      <c r="L39" s="96">
        <f>SUM(D39:INDEX(D39:K39,0,MATCH('RFPR cover'!$C$7,$D$6:$K$6,0)))</f>
        <v>688.32295449898436</v>
      </c>
      <c r="M39" s="98">
        <f>SUM(D39:K39)</f>
        <v>688.32295449898436</v>
      </c>
    </row>
    <row r="40" spans="1:20">
      <c r="A40" s="35"/>
      <c r="B40" s="1048" t="s">
        <v>281</v>
      </c>
      <c r="C40" s="156" t="str">
        <f>'RFPR cover'!$C$14</f>
        <v>£m 09/10</v>
      </c>
      <c r="D40" s="99">
        <f t="shared" si="10"/>
        <v>41.544539999999998</v>
      </c>
      <c r="E40" s="100">
        <f t="shared" si="10"/>
        <v>78.212519999999984</v>
      </c>
      <c r="F40" s="100">
        <f t="shared" si="10"/>
        <v>72.679500000000004</v>
      </c>
      <c r="G40" s="100">
        <f t="shared" si="10"/>
        <v>60.066089999999996</v>
      </c>
      <c r="H40" s="100">
        <f t="shared" si="10"/>
        <v>69.584759999999989</v>
      </c>
      <c r="I40" s="100">
        <f t="shared" si="10"/>
        <v>72.913949999999971</v>
      </c>
      <c r="J40" s="100">
        <f t="shared" si="10"/>
        <v>112.02021000000001</v>
      </c>
      <c r="K40" s="100">
        <f t="shared" si="10"/>
        <v>100.68815201953254</v>
      </c>
      <c r="L40" s="99">
        <f>SUM(D40:INDEX(D40:K40,0,MATCH('RFPR cover'!$C$7,$D$6:$K$6,0)))</f>
        <v>607.70972201953259</v>
      </c>
      <c r="M40" s="101">
        <f>SUM(D40:K40)</f>
        <v>607.70972201953259</v>
      </c>
    </row>
    <row r="41" spans="1:20">
      <c r="A41" s="35"/>
      <c r="B41" s="1056" t="s">
        <v>12</v>
      </c>
      <c r="C41" s="157" t="str">
        <f>'RFPR cover'!$C$14</f>
        <v>£m 09/10</v>
      </c>
      <c r="D41" s="140">
        <f>SUM(D39:D40)</f>
        <v>88.600000000000009</v>
      </c>
      <c r="E41" s="141">
        <f t="shared" ref="E41:K41" si="11">SUM(E39:E40)</f>
        <v>166.8</v>
      </c>
      <c r="F41" s="141">
        <f t="shared" si="11"/>
        <v>155</v>
      </c>
      <c r="G41" s="141">
        <f t="shared" si="11"/>
        <v>128.1</v>
      </c>
      <c r="H41" s="141">
        <f t="shared" si="11"/>
        <v>148.39999999999998</v>
      </c>
      <c r="I41" s="141">
        <f t="shared" si="11"/>
        <v>155.5</v>
      </c>
      <c r="J41" s="141">
        <f t="shared" si="11"/>
        <v>238.9</v>
      </c>
      <c r="K41" s="141">
        <f t="shared" si="11"/>
        <v>214.73267651851683</v>
      </c>
      <c r="L41" s="140">
        <f>SUM(D41:INDEX(D41:K41,0,MATCH('RFPR cover'!$C$7,$D$6:$K$6,0)))</f>
        <v>1296.0326765185168</v>
      </c>
      <c r="M41" s="142">
        <f>SUM(D41:K41)</f>
        <v>1296.0326765185168</v>
      </c>
    </row>
    <row r="42" spans="1:20">
      <c r="A42" s="35"/>
      <c r="B42" s="1048"/>
    </row>
    <row r="43" spans="1:20">
      <c r="A43" s="35"/>
      <c r="B43" s="1051" t="str">
        <f>Data!B51</f>
        <v>n/a</v>
      </c>
      <c r="C43" s="151"/>
      <c r="D43" s="82"/>
      <c r="E43" s="82"/>
      <c r="F43" s="82"/>
      <c r="G43" s="82"/>
      <c r="H43" s="82"/>
      <c r="I43" s="82"/>
      <c r="J43" s="82"/>
      <c r="K43" s="82"/>
      <c r="L43" s="82"/>
      <c r="M43" s="82"/>
      <c r="N43" s="82"/>
    </row>
    <row r="44" spans="1:20" s="35" customFormat="1">
      <c r="B44" s="1049"/>
      <c r="C44" s="139"/>
      <c r="D44" s="305"/>
      <c r="E44" s="305"/>
      <c r="F44" s="305"/>
      <c r="G44" s="305"/>
      <c r="H44" s="305"/>
      <c r="I44" s="305"/>
      <c r="J44" s="305"/>
      <c r="K44" s="305"/>
      <c r="L44" s="305"/>
      <c r="M44" s="305"/>
      <c r="N44" s="305"/>
    </row>
    <row r="45" spans="1:20">
      <c r="A45" s="35"/>
      <c r="B45" s="290" t="s">
        <v>35</v>
      </c>
      <c r="C45" s="156" t="str">
        <f>'RFPR cover'!$C$14</f>
        <v>£m 09/10</v>
      </c>
      <c r="D45" s="952"/>
      <c r="E45" s="953"/>
      <c r="F45" s="953"/>
      <c r="G45" s="953"/>
      <c r="H45" s="953"/>
      <c r="I45" s="953"/>
      <c r="J45" s="953"/>
      <c r="K45" s="953"/>
      <c r="L45" s="954">
        <f>SUM(D45:INDEX(D45:K45,0,MATCH('RFPR cover'!$C$7,$D$6:$K$6,0)))</f>
        <v>0</v>
      </c>
      <c r="M45" s="955">
        <f>SUM(D45:K45)</f>
        <v>0</v>
      </c>
      <c r="N45" s="401"/>
      <c r="O45" s="63"/>
    </row>
    <row r="46" spans="1:20" ht="25.2">
      <c r="A46" s="35"/>
      <c r="B46" s="1053" t="s">
        <v>782</v>
      </c>
      <c r="C46" s="156" t="str">
        <f>'RFPR cover'!$C$14</f>
        <v>£m 09/10</v>
      </c>
      <c r="D46" s="956"/>
      <c r="E46" s="957"/>
      <c r="F46" s="957"/>
      <c r="G46" s="957"/>
      <c r="H46" s="957"/>
      <c r="I46" s="957"/>
      <c r="J46" s="957"/>
      <c r="K46" s="957"/>
      <c r="L46" s="958">
        <f>SUM(D46:INDEX(D46:K46,0,MATCH('RFPR cover'!$C$7,$D$6:$K$6,0)))</f>
        <v>0</v>
      </c>
      <c r="M46" s="959">
        <f>SUM(D46:K46)</f>
        <v>0</v>
      </c>
      <c r="N46" s="401"/>
      <c r="O46" s="63"/>
    </row>
    <row r="47" spans="1:20">
      <c r="A47" s="35"/>
      <c r="B47" s="1054" t="s">
        <v>196</v>
      </c>
      <c r="C47" s="156" t="str">
        <f>'RFPR cover'!$C$14</f>
        <v>£m 09/10</v>
      </c>
      <c r="D47" s="103">
        <f>D46-D45</f>
        <v>0</v>
      </c>
      <c r="E47" s="104">
        <f t="shared" ref="E47:M47" si="12">E46-E45</f>
        <v>0</v>
      </c>
      <c r="F47" s="104">
        <f t="shared" si="12"/>
        <v>0</v>
      </c>
      <c r="G47" s="104">
        <f t="shared" si="12"/>
        <v>0</v>
      </c>
      <c r="H47" s="104">
        <f t="shared" si="12"/>
        <v>0</v>
      </c>
      <c r="I47" s="104">
        <f t="shared" si="12"/>
        <v>0</v>
      </c>
      <c r="J47" s="104">
        <f t="shared" si="12"/>
        <v>0</v>
      </c>
      <c r="K47" s="104">
        <f t="shared" si="12"/>
        <v>0</v>
      </c>
      <c r="L47" s="404">
        <f t="shared" si="12"/>
        <v>0</v>
      </c>
      <c r="M47" s="405">
        <f t="shared" si="12"/>
        <v>0</v>
      </c>
      <c r="N47" s="402"/>
      <c r="O47" s="1563"/>
      <c r="P47" s="1563"/>
      <c r="Q47" s="1563"/>
      <c r="R47"/>
      <c r="S47"/>
      <c r="T47"/>
    </row>
    <row r="48" spans="1:20" ht="13.2">
      <c r="A48" s="35"/>
      <c r="B48" s="1054"/>
      <c r="C48" s="156"/>
      <c r="D48" s="59"/>
      <c r="E48" s="59"/>
      <c r="F48" s="59"/>
      <c r="G48" s="59"/>
      <c r="H48" s="59"/>
      <c r="I48" s="59"/>
      <c r="J48" s="59"/>
      <c r="K48" s="59"/>
      <c r="L48" s="59"/>
      <c r="M48" s="59"/>
      <c r="N48" s="398"/>
      <c r="O48" s="64"/>
      <c r="P48" s="64"/>
      <c r="Q48" s="64"/>
      <c r="R48"/>
      <c r="S48"/>
      <c r="T48"/>
    </row>
    <row r="49" spans="1:20">
      <c r="A49" s="35"/>
      <c r="B49" s="1048" t="s">
        <v>179</v>
      </c>
      <c r="C49" s="137" t="s">
        <v>7</v>
      </c>
      <c r="D49" s="110">
        <f>1-INDEX(Data!$D$73:$D$100,MATCH('RFPR cover'!$C$5,Data!$B$73:$B$100,0),0)</f>
        <v>0.53110000000000002</v>
      </c>
      <c r="E49" s="111">
        <f>1-INDEX(Data!$D$73:$D$100,MATCH('RFPR cover'!$C$5,Data!$B$73:$B$100,0),0)</f>
        <v>0.53110000000000002</v>
      </c>
      <c r="F49" s="111">
        <f>1-INDEX(Data!$D$73:$D$100,MATCH('RFPR cover'!$C$5,Data!$B$73:$B$100,0),0)</f>
        <v>0.53110000000000002</v>
      </c>
      <c r="G49" s="111">
        <f>1-INDEX(Data!$D$73:$D$100,MATCH('RFPR cover'!$C$5,Data!$B$73:$B$100,0),0)</f>
        <v>0.53110000000000002</v>
      </c>
      <c r="H49" s="111">
        <f>1-INDEX(Data!$D$73:$D$100,MATCH('RFPR cover'!$C$5,Data!$B$73:$B$100,0),0)</f>
        <v>0.53110000000000002</v>
      </c>
      <c r="I49" s="111">
        <f>1-INDEX(Data!$D$73:$D$100,MATCH('RFPR cover'!$C$5,Data!$B$73:$B$100,0),0)</f>
        <v>0.53110000000000002</v>
      </c>
      <c r="J49" s="111">
        <f>1-INDEX(Data!$D$73:$D$100,MATCH('RFPR cover'!$C$5,Data!$B$73:$B$100,0),0)</f>
        <v>0.53110000000000002</v>
      </c>
      <c r="K49" s="112">
        <f>1-INDEX(Data!$D$73:$D$100,MATCH('RFPR cover'!$C$5,Data!$B$73:$B$100,0),0)</f>
        <v>0.53110000000000002</v>
      </c>
      <c r="L49" s="62"/>
      <c r="M49" s="62"/>
      <c r="N49" s="399"/>
      <c r="O49"/>
      <c r="P49"/>
      <c r="Q49"/>
      <c r="R49"/>
      <c r="S49"/>
      <c r="T49"/>
    </row>
    <row r="50" spans="1:20">
      <c r="A50" s="35"/>
      <c r="B50" s="1048"/>
      <c r="N50" s="400"/>
      <c r="O50"/>
      <c r="P50"/>
      <c r="Q50"/>
      <c r="R50"/>
      <c r="S50"/>
      <c r="T50"/>
    </row>
    <row r="51" spans="1:20">
      <c r="A51" s="35"/>
      <c r="B51" s="1055" t="s">
        <v>184</v>
      </c>
      <c r="C51" s="160" t="str">
        <f>'RFPR cover'!$C$14</f>
        <v>£m 09/10</v>
      </c>
      <c r="D51" s="96">
        <f>D47*D49</f>
        <v>0</v>
      </c>
      <c r="E51" s="97">
        <f t="shared" ref="E51:K51" si="13">E47*E49</f>
        <v>0</v>
      </c>
      <c r="F51" s="97">
        <f t="shared" si="13"/>
        <v>0</v>
      </c>
      <c r="G51" s="97">
        <f t="shared" si="13"/>
        <v>0</v>
      </c>
      <c r="H51" s="97">
        <f t="shared" si="13"/>
        <v>0</v>
      </c>
      <c r="I51" s="97">
        <f t="shared" si="13"/>
        <v>0</v>
      </c>
      <c r="J51" s="97">
        <f t="shared" si="13"/>
        <v>0</v>
      </c>
      <c r="K51" s="97">
        <f t="shared" si="13"/>
        <v>0</v>
      </c>
      <c r="L51" s="406">
        <f>SUM(D51:INDEX(D51:K51,0,MATCH('RFPR cover'!$C$7,$D$6:$K$6,0)))</f>
        <v>0</v>
      </c>
      <c r="M51" s="902">
        <f>SUM(D51:K51)</f>
        <v>0</v>
      </c>
      <c r="N51" s="402"/>
      <c r="O51"/>
      <c r="P51"/>
      <c r="Q51"/>
      <c r="R51"/>
      <c r="S51"/>
      <c r="T51"/>
    </row>
    <row r="52" spans="1:20">
      <c r="A52" s="35"/>
      <c r="B52" s="1055" t="s">
        <v>281</v>
      </c>
      <c r="C52" s="160" t="str">
        <f>'RFPR cover'!$C$14</f>
        <v>£m 09/10</v>
      </c>
      <c r="D52" s="904">
        <f>D47*(1-D49)</f>
        <v>0</v>
      </c>
      <c r="E52" s="905">
        <f t="shared" ref="E52:K52" si="14">E47*(1-E49)</f>
        <v>0</v>
      </c>
      <c r="F52" s="905">
        <f t="shared" si="14"/>
        <v>0</v>
      </c>
      <c r="G52" s="905">
        <f t="shared" si="14"/>
        <v>0</v>
      </c>
      <c r="H52" s="905">
        <f t="shared" si="14"/>
        <v>0</v>
      </c>
      <c r="I52" s="905">
        <f t="shared" si="14"/>
        <v>0</v>
      </c>
      <c r="J52" s="905">
        <f t="shared" si="14"/>
        <v>0</v>
      </c>
      <c r="K52" s="905">
        <f t="shared" si="14"/>
        <v>0</v>
      </c>
      <c r="L52" s="906">
        <f>SUM(D52:INDEX(D52:K52,0,MATCH('RFPR cover'!$C$7,$D$6:$K$6,0)))</f>
        <v>0</v>
      </c>
      <c r="M52" s="907">
        <f>SUM(D52:K52)</f>
        <v>0</v>
      </c>
      <c r="N52" s="402"/>
      <c r="O52"/>
      <c r="P52"/>
      <c r="Q52"/>
      <c r="R52"/>
      <c r="S52"/>
      <c r="T52"/>
    </row>
    <row r="53" spans="1:20">
      <c r="A53" s="35"/>
      <c r="B53" s="1048"/>
      <c r="N53" s="400"/>
      <c r="O53"/>
      <c r="P53"/>
      <c r="Q53"/>
      <c r="R53"/>
      <c r="S53"/>
      <c r="T53"/>
    </row>
    <row r="54" spans="1:20">
      <c r="A54" s="35"/>
      <c r="B54" s="1056" t="s">
        <v>183</v>
      </c>
      <c r="N54" s="400"/>
      <c r="O54"/>
      <c r="P54"/>
      <c r="Q54"/>
      <c r="R54"/>
      <c r="S54"/>
      <c r="T54"/>
    </row>
    <row r="55" spans="1:20">
      <c r="A55" s="254" t="s">
        <v>152</v>
      </c>
      <c r="B55" s="1046" t="s">
        <v>243</v>
      </c>
      <c r="C55" s="156" t="str">
        <f>'RFPR cover'!$C$14</f>
        <v>£m 09/10</v>
      </c>
      <c r="D55" s="908"/>
      <c r="E55" s="909"/>
      <c r="F55" s="909"/>
      <c r="G55" s="909"/>
      <c r="H55" s="909"/>
      <c r="I55" s="909"/>
      <c r="J55" s="909"/>
      <c r="K55" s="909"/>
      <c r="L55" s="960">
        <f>SUM(D55:INDEX(D55:K55,0,MATCH('RFPR cover'!$C$7,$D$6:$K$6,0)))</f>
        <v>0</v>
      </c>
      <c r="M55" s="961">
        <f t="shared" ref="M55:M61" si="15">SUM(D55:K55)</f>
        <v>0</v>
      </c>
      <c r="N55" s="899"/>
      <c r="O55"/>
      <c r="P55"/>
      <c r="Q55"/>
      <c r="R55"/>
      <c r="S55"/>
      <c r="T55"/>
    </row>
    <row r="56" spans="1:20">
      <c r="A56" s="254" t="s">
        <v>153</v>
      </c>
      <c r="B56" s="1046" t="s">
        <v>243</v>
      </c>
      <c r="C56" s="156" t="str">
        <f>'RFPR cover'!$C$14</f>
        <v>£m 09/10</v>
      </c>
      <c r="D56" s="912"/>
      <c r="E56" s="913"/>
      <c r="F56" s="913"/>
      <c r="G56" s="913"/>
      <c r="H56" s="913"/>
      <c r="I56" s="913"/>
      <c r="J56" s="913"/>
      <c r="K56" s="913"/>
      <c r="L56" s="962">
        <f>SUM(D56:INDEX(D56:K56,0,MATCH('RFPR cover'!$C$7,$D$6:$K$6,0)))</f>
        <v>0</v>
      </c>
      <c r="M56" s="963">
        <f t="shared" si="15"/>
        <v>0</v>
      </c>
      <c r="N56" s="900"/>
      <c r="O56"/>
      <c r="P56"/>
      <c r="Q56"/>
      <c r="R56"/>
      <c r="S56"/>
      <c r="T56"/>
    </row>
    <row r="57" spans="1:20">
      <c r="A57" s="254" t="s">
        <v>154</v>
      </c>
      <c r="B57" s="1046" t="s">
        <v>243</v>
      </c>
      <c r="C57" s="156" t="str">
        <f>'RFPR cover'!$C$14</f>
        <v>£m 09/10</v>
      </c>
      <c r="D57" s="912"/>
      <c r="E57" s="913"/>
      <c r="F57" s="913"/>
      <c r="G57" s="913"/>
      <c r="H57" s="913"/>
      <c r="I57" s="913"/>
      <c r="J57" s="913"/>
      <c r="K57" s="913"/>
      <c r="L57" s="962">
        <f>SUM(D57:INDEX(D57:K57,0,MATCH('RFPR cover'!$C$7,$D$6:$K$6,0)))</f>
        <v>0</v>
      </c>
      <c r="M57" s="963">
        <f t="shared" si="15"/>
        <v>0</v>
      </c>
      <c r="N57" s="900"/>
      <c r="O57"/>
      <c r="P57"/>
      <c r="Q57"/>
      <c r="R57"/>
      <c r="S57" s="65"/>
      <c r="T57"/>
    </row>
    <row r="58" spans="1:20">
      <c r="A58" s="254" t="s">
        <v>169</v>
      </c>
      <c r="B58" s="1046" t="s">
        <v>243</v>
      </c>
      <c r="C58" s="156" t="str">
        <f>'RFPR cover'!$C$14</f>
        <v>£m 09/10</v>
      </c>
      <c r="D58" s="912"/>
      <c r="E58" s="913"/>
      <c r="F58" s="913"/>
      <c r="G58" s="913"/>
      <c r="H58" s="913"/>
      <c r="I58" s="913"/>
      <c r="J58" s="913"/>
      <c r="K58" s="913"/>
      <c r="L58" s="962">
        <f>SUM(D58:INDEX(D58:K58,0,MATCH('RFPR cover'!$C$7,$D$6:$K$6,0)))</f>
        <v>0</v>
      </c>
      <c r="M58" s="963">
        <f t="shared" si="15"/>
        <v>0</v>
      </c>
      <c r="N58" s="900"/>
      <c r="O58"/>
      <c r="P58"/>
      <c r="Q58"/>
      <c r="R58"/>
      <c r="S58"/>
      <c r="T58"/>
    </row>
    <row r="59" spans="1:20">
      <c r="A59" s="254" t="s">
        <v>170</v>
      </c>
      <c r="B59" s="1046" t="s">
        <v>243</v>
      </c>
      <c r="C59" s="156" t="str">
        <f>'RFPR cover'!$C$14</f>
        <v>£m 09/10</v>
      </c>
      <c r="D59" s="912"/>
      <c r="E59" s="913"/>
      <c r="F59" s="913"/>
      <c r="G59" s="913"/>
      <c r="H59" s="913"/>
      <c r="I59" s="913"/>
      <c r="J59" s="913"/>
      <c r="K59" s="913"/>
      <c r="L59" s="962">
        <f>SUM(D59:INDEX(D59:K59,0,MATCH('RFPR cover'!$C$7,$D$6:$K$6,0)))</f>
        <v>0</v>
      </c>
      <c r="M59" s="963">
        <f t="shared" si="15"/>
        <v>0</v>
      </c>
      <c r="N59" s="900"/>
      <c r="O59"/>
      <c r="P59"/>
      <c r="Q59"/>
      <c r="R59"/>
      <c r="S59"/>
      <c r="T59"/>
    </row>
    <row r="60" spans="1:20">
      <c r="A60" s="254" t="s">
        <v>171</v>
      </c>
      <c r="B60" s="1046" t="s">
        <v>243</v>
      </c>
      <c r="C60" s="156" t="str">
        <f>'RFPR cover'!$C$14</f>
        <v>£m 09/10</v>
      </c>
      <c r="D60" s="916"/>
      <c r="E60" s="917"/>
      <c r="F60" s="917"/>
      <c r="G60" s="917"/>
      <c r="H60" s="917"/>
      <c r="I60" s="917"/>
      <c r="J60" s="917"/>
      <c r="K60" s="917"/>
      <c r="L60" s="964">
        <f>SUM(D60:INDEX(D60:K60,0,MATCH('RFPR cover'!$C$7,$D$6:$K$6,0)))</f>
        <v>0</v>
      </c>
      <c r="M60" s="965">
        <f t="shared" si="15"/>
        <v>0</v>
      </c>
      <c r="N60" s="901"/>
      <c r="O60"/>
      <c r="P60"/>
      <c r="Q60"/>
      <c r="R60"/>
      <c r="S60"/>
      <c r="T60"/>
    </row>
    <row r="61" spans="1:20">
      <c r="A61" s="35"/>
      <c r="B61" s="1056" t="s">
        <v>191</v>
      </c>
      <c r="C61" s="156" t="str">
        <f>'RFPR cover'!$C$14</f>
        <v>£m 09/10</v>
      </c>
      <c r="D61" s="103">
        <f>SUM(D55:D60)</f>
        <v>0</v>
      </c>
      <c r="E61" s="104">
        <f t="shared" ref="E61:K61" si="16">SUM(E55:E60)</f>
        <v>0</v>
      </c>
      <c r="F61" s="104">
        <f t="shared" si="16"/>
        <v>0</v>
      </c>
      <c r="G61" s="104">
        <f t="shared" si="16"/>
        <v>0</v>
      </c>
      <c r="H61" s="104">
        <f t="shared" si="16"/>
        <v>0</v>
      </c>
      <c r="I61" s="104">
        <f t="shared" si="16"/>
        <v>0</v>
      </c>
      <c r="J61" s="104">
        <f t="shared" si="16"/>
        <v>0</v>
      </c>
      <c r="K61" s="104">
        <f t="shared" si="16"/>
        <v>0</v>
      </c>
      <c r="L61" s="404">
        <f>SUM(D61:INDEX(D61:K61,0,MATCH('RFPR cover'!$C$7,$D$6:$K$6,0)))</f>
        <v>0</v>
      </c>
      <c r="M61" s="405">
        <f t="shared" si="15"/>
        <v>0</v>
      </c>
      <c r="N61" s="402"/>
    </row>
    <row r="62" spans="1:20">
      <c r="A62" s="35"/>
      <c r="B62" s="1048"/>
      <c r="N62" s="400"/>
    </row>
    <row r="63" spans="1:20">
      <c r="A63" s="35"/>
      <c r="B63" s="1055" t="s">
        <v>199</v>
      </c>
      <c r="C63" s="160" t="str">
        <f>'RFPR cover'!$C$14</f>
        <v>£m 09/10</v>
      </c>
      <c r="D63" s="96">
        <f t="shared" ref="D63:K63" si="17">D61*D49</f>
        <v>0</v>
      </c>
      <c r="E63" s="97">
        <f t="shared" si="17"/>
        <v>0</v>
      </c>
      <c r="F63" s="97">
        <f t="shared" si="17"/>
        <v>0</v>
      </c>
      <c r="G63" s="97">
        <f t="shared" si="17"/>
        <v>0</v>
      </c>
      <c r="H63" s="97">
        <f t="shared" si="17"/>
        <v>0</v>
      </c>
      <c r="I63" s="97">
        <f t="shared" si="17"/>
        <v>0</v>
      </c>
      <c r="J63" s="97">
        <f t="shared" si="17"/>
        <v>0</v>
      </c>
      <c r="K63" s="97">
        <f t="shared" si="17"/>
        <v>0</v>
      </c>
      <c r="L63" s="406">
        <f>SUM(D63:INDEX(D63:K63,0,MATCH('RFPR cover'!$C$7,$D$6:$K$6,0)))</f>
        <v>0</v>
      </c>
      <c r="M63" s="902">
        <f>SUM(D63:K63)</f>
        <v>0</v>
      </c>
      <c r="N63" s="402"/>
    </row>
    <row r="64" spans="1:20">
      <c r="A64" s="35"/>
      <c r="B64" s="1055" t="s">
        <v>569</v>
      </c>
      <c r="C64" s="160" t="str">
        <f>'RFPR cover'!$C$14</f>
        <v>£m 09/10</v>
      </c>
      <c r="D64" s="93">
        <f t="shared" ref="D64:K64" si="18">D61*(1-D49)</f>
        <v>0</v>
      </c>
      <c r="E64" s="94">
        <f t="shared" si="18"/>
        <v>0</v>
      </c>
      <c r="F64" s="94">
        <f t="shared" si="18"/>
        <v>0</v>
      </c>
      <c r="G64" s="94">
        <f t="shared" si="18"/>
        <v>0</v>
      </c>
      <c r="H64" s="94">
        <f t="shared" si="18"/>
        <v>0</v>
      </c>
      <c r="I64" s="94">
        <f t="shared" si="18"/>
        <v>0</v>
      </c>
      <c r="J64" s="94">
        <f t="shared" si="18"/>
        <v>0</v>
      </c>
      <c r="K64" s="94">
        <f t="shared" si="18"/>
        <v>0</v>
      </c>
      <c r="L64" s="407">
        <f>SUM(D64:INDEX(D64:K64,0,MATCH('RFPR cover'!$C$7,$D$6:$K$6,0)))</f>
        <v>0</v>
      </c>
      <c r="M64" s="903">
        <f>SUM(D64:K64)</f>
        <v>0</v>
      </c>
      <c r="N64" s="402"/>
    </row>
    <row r="65" spans="1:20">
      <c r="A65" s="35"/>
      <c r="B65" s="1048"/>
      <c r="N65" s="400"/>
    </row>
    <row r="66" spans="1:20">
      <c r="A66" s="35"/>
      <c r="B66" s="1056" t="s">
        <v>182</v>
      </c>
      <c r="N66" s="400"/>
    </row>
    <row r="67" spans="1:20">
      <c r="A67" s="35"/>
      <c r="B67" s="1048" t="s">
        <v>181</v>
      </c>
      <c r="C67" s="156" t="str">
        <f>'RFPR cover'!$C$14</f>
        <v>£m 09/10</v>
      </c>
      <c r="D67" s="96">
        <f>D51+D63</f>
        <v>0</v>
      </c>
      <c r="E67" s="97">
        <f t="shared" ref="E67:K67" si="19">E51+E63</f>
        <v>0</v>
      </c>
      <c r="F67" s="97">
        <f t="shared" si="19"/>
        <v>0</v>
      </c>
      <c r="G67" s="97">
        <f t="shared" si="19"/>
        <v>0</v>
      </c>
      <c r="H67" s="97">
        <f t="shared" si="19"/>
        <v>0</v>
      </c>
      <c r="I67" s="97">
        <f t="shared" si="19"/>
        <v>0</v>
      </c>
      <c r="J67" s="97">
        <f t="shared" si="19"/>
        <v>0</v>
      </c>
      <c r="K67" s="97">
        <f t="shared" si="19"/>
        <v>0</v>
      </c>
      <c r="L67" s="406">
        <f>SUM(D67:INDEX(D67:K67,0,MATCH('RFPR cover'!$C$7,$D$6:$K$6,0)))</f>
        <v>0</v>
      </c>
      <c r="M67" s="902">
        <f>SUM(D67:K67)</f>
        <v>0</v>
      </c>
      <c r="N67" s="402"/>
    </row>
    <row r="68" spans="1:20">
      <c r="A68" s="35"/>
      <c r="B68" s="1048" t="s">
        <v>281</v>
      </c>
      <c r="C68" s="156" t="str">
        <f>'RFPR cover'!$C$14</f>
        <v>£m 09/10</v>
      </c>
      <c r="D68" s="99">
        <f>D52+D64</f>
        <v>0</v>
      </c>
      <c r="E68" s="100">
        <f t="shared" ref="E68:K68" si="20">E52+E64</f>
        <v>0</v>
      </c>
      <c r="F68" s="100">
        <f t="shared" si="20"/>
        <v>0</v>
      </c>
      <c r="G68" s="100">
        <f t="shared" si="20"/>
        <v>0</v>
      </c>
      <c r="H68" s="100">
        <f t="shared" si="20"/>
        <v>0</v>
      </c>
      <c r="I68" s="100">
        <f t="shared" si="20"/>
        <v>0</v>
      </c>
      <c r="J68" s="100">
        <f t="shared" si="20"/>
        <v>0</v>
      </c>
      <c r="K68" s="100">
        <f t="shared" si="20"/>
        <v>0</v>
      </c>
      <c r="L68" s="408">
        <f>SUM(D68:INDEX(D68:K68,0,MATCH('RFPR cover'!$C$7,$D$6:$K$6,0)))</f>
        <v>0</v>
      </c>
      <c r="M68" s="903">
        <f>SUM(D68:K68)</f>
        <v>0</v>
      </c>
      <c r="N68" s="402"/>
    </row>
    <row r="69" spans="1:20">
      <c r="A69" s="35"/>
      <c r="B69" s="1056" t="s">
        <v>12</v>
      </c>
      <c r="C69" s="157" t="str">
        <f>'RFPR cover'!$C$14</f>
        <v>£m 09/10</v>
      </c>
      <c r="D69" s="140">
        <f>SUM(D67:D68)</f>
        <v>0</v>
      </c>
      <c r="E69" s="141">
        <f t="shared" ref="E69:K69" si="21">SUM(E67:E68)</f>
        <v>0</v>
      </c>
      <c r="F69" s="141">
        <f t="shared" si="21"/>
        <v>0</v>
      </c>
      <c r="G69" s="141">
        <f t="shared" si="21"/>
        <v>0</v>
      </c>
      <c r="H69" s="141">
        <f t="shared" si="21"/>
        <v>0</v>
      </c>
      <c r="I69" s="141">
        <f t="shared" si="21"/>
        <v>0</v>
      </c>
      <c r="J69" s="141">
        <f t="shared" si="21"/>
        <v>0</v>
      </c>
      <c r="K69" s="141">
        <f t="shared" si="21"/>
        <v>0</v>
      </c>
      <c r="L69" s="409">
        <f>SUM(D69:INDEX(D69:K69,0,MATCH('RFPR cover'!$C$7,$D$6:$K$6,0)))</f>
        <v>0</v>
      </c>
      <c r="M69" s="410">
        <f>SUM(D69:K69)</f>
        <v>0</v>
      </c>
      <c r="N69" s="403"/>
    </row>
    <row r="70" spans="1:20">
      <c r="A70" s="35"/>
      <c r="B70" s="1056"/>
      <c r="C70" s="157"/>
      <c r="D70" s="157"/>
      <c r="E70" s="157"/>
      <c r="F70" s="157"/>
      <c r="G70" s="157"/>
      <c r="H70" s="157"/>
      <c r="I70" s="157"/>
      <c r="J70" s="157"/>
      <c r="K70" s="157"/>
      <c r="L70" s="157"/>
      <c r="M70" s="157"/>
    </row>
    <row r="71" spans="1:20">
      <c r="A71" s="35"/>
      <c r="B71" s="1051" t="s">
        <v>258</v>
      </c>
      <c r="C71" s="151"/>
      <c r="D71" s="82"/>
      <c r="E71" s="82"/>
      <c r="F71" s="82"/>
      <c r="G71" s="82"/>
      <c r="H71" s="82"/>
      <c r="I71" s="82"/>
      <c r="J71" s="82"/>
      <c r="K71" s="82"/>
      <c r="L71" s="82"/>
      <c r="M71" s="82"/>
      <c r="N71" s="82"/>
    </row>
    <row r="72" spans="1:20">
      <c r="A72" s="35"/>
      <c r="B72" s="1048"/>
      <c r="O72"/>
      <c r="P72"/>
      <c r="Q72"/>
      <c r="R72"/>
      <c r="S72"/>
      <c r="T72"/>
    </row>
    <row r="73" spans="1:20">
      <c r="A73" s="35"/>
      <c r="B73" s="1056" t="s">
        <v>182</v>
      </c>
    </row>
    <row r="74" spans="1:20">
      <c r="A74" s="35"/>
      <c r="B74" s="1048" t="s">
        <v>181</v>
      </c>
      <c r="C74" s="156" t="str">
        <f>'RFPR cover'!$C$14</f>
        <v>£m 09/10</v>
      </c>
      <c r="D74" s="96">
        <f>D39+D67</f>
        <v>47.055460000000011</v>
      </c>
      <c r="E74" s="97">
        <f t="shared" ref="E74:K74" si="22">E39+E67</f>
        <v>88.587480000000028</v>
      </c>
      <c r="F74" s="97">
        <f t="shared" si="22"/>
        <v>82.320499999999996</v>
      </c>
      <c r="G74" s="97">
        <f t="shared" si="22"/>
        <v>68.033909999999992</v>
      </c>
      <c r="H74" s="97">
        <f t="shared" si="22"/>
        <v>78.815240000000003</v>
      </c>
      <c r="I74" s="97">
        <f t="shared" si="22"/>
        <v>82.586050000000029</v>
      </c>
      <c r="J74" s="97">
        <f t="shared" si="22"/>
        <v>126.87979</v>
      </c>
      <c r="K74" s="97">
        <f t="shared" si="22"/>
        <v>114.04452449898429</v>
      </c>
      <c r="L74" s="96">
        <f>SUM(D74:INDEX(D74:K74,0,MATCH('RFPR cover'!$C$7,$D$6:$K$6,0)))</f>
        <v>688.32295449898436</v>
      </c>
      <c r="M74" s="98">
        <f>SUM(D74:K74)</f>
        <v>688.32295449898436</v>
      </c>
    </row>
    <row r="75" spans="1:20">
      <c r="A75" s="35"/>
      <c r="B75" s="1048" t="s">
        <v>281</v>
      </c>
      <c r="C75" s="156" t="str">
        <f>'RFPR cover'!$C$14</f>
        <v>£m 09/10</v>
      </c>
      <c r="D75" s="841">
        <f t="shared" ref="D75:K75" si="23">D40+D68</f>
        <v>41.544539999999998</v>
      </c>
      <c r="E75" s="842">
        <f t="shared" si="23"/>
        <v>78.212519999999984</v>
      </c>
      <c r="F75" s="842">
        <f t="shared" si="23"/>
        <v>72.679500000000004</v>
      </c>
      <c r="G75" s="842">
        <f t="shared" si="23"/>
        <v>60.066089999999996</v>
      </c>
      <c r="H75" s="842">
        <f t="shared" si="23"/>
        <v>69.584759999999989</v>
      </c>
      <c r="I75" s="842">
        <f t="shared" si="23"/>
        <v>72.913949999999971</v>
      </c>
      <c r="J75" s="842">
        <f t="shared" si="23"/>
        <v>112.02021000000001</v>
      </c>
      <c r="K75" s="842">
        <f t="shared" si="23"/>
        <v>100.68815201953254</v>
      </c>
      <c r="L75" s="841">
        <f>SUM(D75:INDEX(D75:K75,0,MATCH('RFPR cover'!$C$7,$D$6:$K$6,0)))</f>
        <v>607.70972201953259</v>
      </c>
      <c r="M75" s="843">
        <f>SUM(D75:K75)</f>
        <v>607.70972201953259</v>
      </c>
    </row>
    <row r="76" spans="1:20">
      <c r="A76" s="35"/>
      <c r="B76" s="1056" t="s">
        <v>12</v>
      </c>
      <c r="C76" s="157" t="str">
        <f>'RFPR cover'!$C$14</f>
        <v>£m 09/10</v>
      </c>
      <c r="D76" s="146">
        <f>SUM(D74:D75)</f>
        <v>88.600000000000009</v>
      </c>
      <c r="E76" s="147">
        <f t="shared" ref="E76:K76" si="24">SUM(E74:E75)</f>
        <v>166.8</v>
      </c>
      <c r="F76" s="147">
        <f t="shared" si="24"/>
        <v>155</v>
      </c>
      <c r="G76" s="147">
        <f t="shared" si="24"/>
        <v>128.1</v>
      </c>
      <c r="H76" s="147">
        <f t="shared" si="24"/>
        <v>148.39999999999998</v>
      </c>
      <c r="I76" s="147">
        <f t="shared" si="24"/>
        <v>155.5</v>
      </c>
      <c r="J76" s="147">
        <f t="shared" si="24"/>
        <v>238.9</v>
      </c>
      <c r="K76" s="147">
        <f t="shared" si="24"/>
        <v>214.73267651851683</v>
      </c>
      <c r="L76" s="146">
        <f>SUM(D76:INDEX(D76:K76,0,MATCH('RFPR cover'!$C$7,$D$6:$K$6,0)))</f>
        <v>1296.0326765185168</v>
      </c>
      <c r="M76" s="148">
        <f>SUM(D76:K76)</f>
        <v>1296.0326765185168</v>
      </c>
    </row>
    <row r="77" spans="1:20">
      <c r="A77" s="35"/>
      <c r="B77" s="1056"/>
      <c r="C77" s="157"/>
      <c r="D77" s="157"/>
      <c r="E77" s="157"/>
      <c r="F77" s="157"/>
      <c r="G77" s="157"/>
      <c r="H77" s="157"/>
      <c r="I77" s="157"/>
      <c r="J77" s="157"/>
      <c r="K77" s="157"/>
      <c r="L77" s="157"/>
      <c r="M77" s="157"/>
    </row>
    <row r="78" spans="1:20">
      <c r="A78" s="35"/>
      <c r="B78" s="1048"/>
    </row>
    <row r="79" spans="1:20">
      <c r="A79" s="35"/>
      <c r="B79" s="1051" t="s">
        <v>215</v>
      </c>
      <c r="C79" s="151"/>
      <c r="D79" s="81"/>
      <c r="E79" s="81"/>
      <c r="F79" s="81"/>
      <c r="G79" s="81"/>
      <c r="H79" s="81"/>
      <c r="I79" s="81"/>
      <c r="J79" s="81"/>
      <c r="K79" s="81"/>
      <c r="L79" s="81"/>
      <c r="M79" s="81"/>
      <c r="N79" s="81"/>
    </row>
    <row r="80" spans="1:20">
      <c r="A80" s="35"/>
      <c r="B80" s="420" t="s">
        <v>214</v>
      </c>
      <c r="C80" s="419"/>
      <c r="D80" s="419"/>
      <c r="E80" s="419"/>
      <c r="F80" s="419"/>
      <c r="G80" s="419"/>
      <c r="H80" s="419"/>
      <c r="I80" s="419"/>
      <c r="J80" s="419"/>
      <c r="K80" s="419"/>
      <c r="L80" s="419"/>
      <c r="M80" s="419"/>
      <c r="N80" s="419"/>
    </row>
    <row r="81" spans="1:15" s="35" customFormat="1">
      <c r="B81" s="735"/>
      <c r="C81" s="424"/>
      <c r="D81" s="424"/>
      <c r="E81" s="424"/>
      <c r="F81" s="424"/>
      <c r="G81" s="424"/>
      <c r="H81" s="424"/>
      <c r="I81" s="424"/>
      <c r="J81" s="424"/>
      <c r="K81" s="424"/>
      <c r="L81" s="424"/>
      <c r="M81" s="424"/>
      <c r="N81" s="424"/>
    </row>
    <row r="82" spans="1:15">
      <c r="A82" s="35"/>
      <c r="B82" s="1055" t="s">
        <v>218</v>
      </c>
      <c r="C82" s="156" t="str">
        <f>'RFPR cover'!$C$14</f>
        <v>£m 09/10</v>
      </c>
      <c r="D82" s="966">
        <f>INDEX(Data!$C$119:$L$146,MATCH('RFPR cover'!$C$5,Data!$B$119:$B$146,0),MATCH('R4 - Totex'!D$6,Data!$C$118:$L$118,0))</f>
        <v>15.168246288518162</v>
      </c>
      <c r="E82" s="967">
        <f>INDEX(Data!$C$119:$L$146,MATCH('RFPR cover'!$C$5,Data!$B$119:$B$146,0),MATCH('R4 - Totex'!E$6,Data!$C$118:$L$118,0))</f>
        <v>16.275110005972994</v>
      </c>
      <c r="F82" s="967">
        <f>INDEX(Data!$C$119:$L$146,MATCH('RFPR cover'!$C$5,Data!$B$119:$B$146,0),MATCH('R4 - Totex'!F$6,Data!$C$118:$L$118,0))</f>
        <v>15.614702904478012</v>
      </c>
      <c r="G82" s="967">
        <f>INDEX(Data!$C$119:$L$146,MATCH('RFPR cover'!$C$5,Data!$B$119:$B$146,0),MATCH('R4 - Totex'!G$6,Data!$C$118:$L$118,0))</f>
        <v>14.911674359737152</v>
      </c>
      <c r="H82" s="967">
        <f>INDEX(Data!$C$119:$L$146,MATCH('RFPR cover'!$C$5,Data!$B$119:$B$146,0),MATCH('R4 - Totex'!H$6,Data!$C$118:$L$118,0))</f>
        <v>13.033415757853545</v>
      </c>
      <c r="I82" s="967">
        <f>INDEX(Data!$C$119:$L$146,MATCH('RFPR cover'!$C$5,Data!$B$119:$B$146,0),MATCH('R4 - Totex'!I$6,Data!$C$118:$L$118,0))</f>
        <v>12.556067765830047</v>
      </c>
      <c r="J82" s="967">
        <f>INDEX(Data!$C$119:$L$146,MATCH('RFPR cover'!$C$5,Data!$B$119:$B$146,0),MATCH('R4 - Totex'!J$6,Data!$C$118:$L$118,0))</f>
        <v>11.285100906339711</v>
      </c>
      <c r="K82" s="968">
        <f>INDEX(Data!$C$119:$L$146,MATCH('RFPR cover'!$C$5,Data!$B$119:$B$146,0),MATCH('R4 - Totex'!K$6,Data!$C$118:$L$118,0))</f>
        <v>9.8268179419485548</v>
      </c>
      <c r="L82" s="99">
        <f>SUM(D82:INDEX(D82:K82,0,MATCH('RFPR cover'!$C$7,$D$6:$K$6,0)))</f>
        <v>108.67113593067819</v>
      </c>
      <c r="M82" s="101">
        <f>SUM(D82:K82)</f>
        <v>108.67113593067819</v>
      </c>
    </row>
    <row r="83" spans="1:15">
      <c r="A83" s="35"/>
      <c r="B83" s="217" t="s">
        <v>202</v>
      </c>
      <c r="C83" s="156" t="s">
        <v>7</v>
      </c>
      <c r="D83" s="1262">
        <f>IF(INDEX(Data!$J$73:$J$100,MATCH('RFPR cover'!$C$5,Data!$B$73:$B$100,0),0)="Pre",INDEX(Data!$G$18:$G$27,MATCH('R4 - Totex'!D$6,Data!$C$18:$C$27,0),0),"n/a")</f>
        <v>0.23</v>
      </c>
      <c r="E83" s="1262">
        <f>IF(INDEX(Data!$J$73:$J$100,MATCH('RFPR cover'!$C$5,Data!$B$73:$B$100,0),0)="Pre",INDEX(Data!$G$18:$G$27,MATCH('R4 - Totex'!E$6,Data!$C$18:$C$27,0),0),"n/a")</f>
        <v>0.21</v>
      </c>
      <c r="F83" s="1262">
        <f>IF(INDEX(Data!$J$73:$J$100,MATCH('RFPR cover'!$C$5,Data!$B$73:$B$100,0),0)="Pre",INDEX(Data!$G$18:$G$27,MATCH('R4 - Totex'!F$6,Data!$C$18:$C$27,0),0),"n/a")</f>
        <v>0.2</v>
      </c>
      <c r="G83" s="1262">
        <f>IF(INDEX(Data!$J$73:$J$100,MATCH('RFPR cover'!$C$5,Data!$B$73:$B$100,0),0)="Pre",INDEX(Data!$G$18:$G$27,MATCH('R4 - Totex'!G$6,Data!$C$18:$C$27,0),0),"n/a")</f>
        <v>0.2</v>
      </c>
      <c r="H83" s="1262">
        <f>IF(INDEX(Data!$J$73:$J$100,MATCH('RFPR cover'!$C$5,Data!$B$73:$B$100,0),0)="Pre",INDEX(Data!$G$18:$G$27,MATCH('R4 - Totex'!H$6,Data!$C$18:$C$27,0),0),"n/a")</f>
        <v>0.19</v>
      </c>
      <c r="I83" s="1262">
        <f>IF(INDEX(Data!$J$73:$J$100,MATCH('RFPR cover'!$C$5,Data!$B$73:$B$100,0),0)="Pre",INDEX(Data!$G$18:$G$27,MATCH('R4 - Totex'!I$6,Data!$C$18:$C$27,0),0),"n/a")</f>
        <v>0.19</v>
      </c>
      <c r="J83" s="1262">
        <f>IF(INDEX(Data!$J$73:$J$100,MATCH('RFPR cover'!$C$5,Data!$B$73:$B$100,0),0)="Pre",INDEX(Data!$G$18:$G$27,MATCH('R4 - Totex'!J$6,Data!$C$18:$C$27,0),0),"n/a")</f>
        <v>0.19</v>
      </c>
      <c r="K83" s="1262">
        <f>IF(INDEX(Data!$J$73:$J$100,MATCH('RFPR cover'!$C$5,Data!$B$73:$B$100,0),0)="Pre",INDEX(Data!$G$18:$G$27,MATCH('R4 - Totex'!K$6,Data!$C$18:$C$27,0),0),"n/a")</f>
        <v>0.19</v>
      </c>
      <c r="L83" s="1260"/>
      <c r="M83" s="1261"/>
    </row>
    <row r="84" spans="1:15">
      <c r="A84" s="35"/>
      <c r="B84" s="217" t="s">
        <v>211</v>
      </c>
      <c r="C84" s="156" t="str">
        <f>'RFPR cover'!$C$14</f>
        <v>£m 09/10</v>
      </c>
      <c r="D84" s="931">
        <f>IF(ISNUMBER(D83),D82*(1-D83),D82)</f>
        <v>11.679549642158985</v>
      </c>
      <c r="E84" s="932">
        <f t="shared" ref="E84:K84" si="25">IF(ISNUMBER(E83),E82*(1-E83),E82)</f>
        <v>12.857336904718666</v>
      </c>
      <c r="F84" s="932">
        <f t="shared" si="25"/>
        <v>12.49176232358241</v>
      </c>
      <c r="G84" s="932">
        <f t="shared" si="25"/>
        <v>11.929339487789722</v>
      </c>
      <c r="H84" s="932">
        <f t="shared" si="25"/>
        <v>10.557066763861371</v>
      </c>
      <c r="I84" s="932">
        <f t="shared" si="25"/>
        <v>10.170414890322339</v>
      </c>
      <c r="J84" s="932">
        <f t="shared" si="25"/>
        <v>9.140931734135167</v>
      </c>
      <c r="K84" s="933">
        <f t="shared" si="25"/>
        <v>7.9597225329783301</v>
      </c>
      <c r="L84" s="972">
        <f>SUM(D84:INDEX(D84:K84,0,MATCH('RFPR cover'!$C$7,$D$6:$K$6,0)))</f>
        <v>86.786124279546982</v>
      </c>
      <c r="M84" s="973">
        <f>SUM(D84:K84)</f>
        <v>86.786124279546982</v>
      </c>
    </row>
    <row r="85" spans="1:15">
      <c r="A85" s="35"/>
      <c r="B85" s="217"/>
      <c r="C85" s="66"/>
      <c r="D85" s="267"/>
      <c r="E85" s="267"/>
      <c r="F85" s="267"/>
      <c r="G85" s="267"/>
      <c r="H85" s="267"/>
      <c r="I85" s="267"/>
      <c r="J85" s="267"/>
      <c r="K85" s="267"/>
      <c r="L85" s="268"/>
      <c r="M85" s="268"/>
    </row>
    <row r="86" spans="1:15">
      <c r="A86" s="35"/>
      <c r="B86" s="217"/>
      <c r="C86" s="66"/>
      <c r="D86" s="267"/>
      <c r="E86" s="267"/>
      <c r="F86" s="267"/>
      <c r="G86" s="267"/>
      <c r="H86" s="267"/>
      <c r="I86" s="267"/>
      <c r="J86" s="267"/>
      <c r="K86" s="267"/>
      <c r="L86" s="268"/>
      <c r="M86" s="268"/>
    </row>
    <row r="87" spans="1:15">
      <c r="A87" s="35"/>
      <c r="B87" s="217"/>
      <c r="C87" s="66"/>
      <c r="D87" s="267"/>
      <c r="E87" s="267"/>
      <c r="F87" s="267"/>
      <c r="G87" s="267"/>
      <c r="H87" s="267"/>
      <c r="I87" s="267"/>
      <c r="J87" s="267"/>
      <c r="K87" s="267"/>
      <c r="L87" s="268"/>
      <c r="M87" s="268"/>
    </row>
    <row r="88" spans="1:15">
      <c r="A88" s="35"/>
      <c r="B88" s="1048"/>
    </row>
    <row r="89" spans="1:15">
      <c r="A89" s="35"/>
      <c r="B89" s="1050" t="s">
        <v>188</v>
      </c>
      <c r="C89" s="276"/>
      <c r="D89" s="278"/>
      <c r="E89" s="278"/>
      <c r="F89" s="278"/>
      <c r="G89" s="278"/>
      <c r="H89" s="278"/>
      <c r="I89" s="278"/>
      <c r="J89" s="278"/>
      <c r="K89" s="278"/>
      <c r="L89" s="278"/>
      <c r="M89" s="278"/>
      <c r="N89" s="278"/>
    </row>
    <row r="90" spans="1:15">
      <c r="A90" s="35"/>
      <c r="B90" s="1056"/>
    </row>
    <row r="91" spans="1:15">
      <c r="A91" s="35"/>
      <c r="B91" s="1055" t="str">
        <f>Data!B34</f>
        <v>Financial Year Average RPI (RPIt)</v>
      </c>
      <c r="C91" s="137" t="s">
        <v>128</v>
      </c>
      <c r="D91" s="113">
        <f>Data!C$34</f>
        <v>1.1666890673736021</v>
      </c>
      <c r="E91" s="114">
        <f>Data!D$34</f>
        <v>1.1895563269638081</v>
      </c>
      <c r="F91" s="114">
        <f>Data!E$34</f>
        <v>1.2023757108362261</v>
      </c>
      <c r="G91" s="114">
        <f>Data!F$34</f>
        <v>1.2281396135646323</v>
      </c>
      <c r="H91" s="114">
        <f>Data!G$34</f>
        <v>1.2740965949380583</v>
      </c>
      <c r="I91" s="114">
        <f>Data!H$34</f>
        <v>1.3130274787154661</v>
      </c>
      <c r="J91" s="114">
        <f>Data!I$34</f>
        <v>1.3470178479563604</v>
      </c>
      <c r="K91" s="115">
        <f>Data!J$34</f>
        <v>1.3633549152558082</v>
      </c>
    </row>
    <row r="92" spans="1:15">
      <c r="A92" s="35"/>
      <c r="B92" s="1055"/>
      <c r="D92" s="137"/>
      <c r="E92" s="137"/>
      <c r="F92" s="137"/>
      <c r="G92" s="137"/>
      <c r="H92" s="137"/>
      <c r="I92" s="137"/>
      <c r="J92" s="137"/>
      <c r="K92" s="137"/>
    </row>
    <row r="93" spans="1:15">
      <c r="A93" s="35"/>
      <c r="B93" s="1051" t="str">
        <f>B10</f>
        <v>Totex</v>
      </c>
      <c r="C93" s="151"/>
      <c r="D93" s="82"/>
      <c r="E93" s="82"/>
      <c r="F93" s="82"/>
      <c r="G93" s="82"/>
      <c r="H93" s="82"/>
      <c r="I93" s="82"/>
      <c r="J93" s="82"/>
      <c r="K93" s="82"/>
      <c r="L93" s="82"/>
      <c r="M93" s="82"/>
      <c r="N93" s="82"/>
    </row>
    <row r="94" spans="1:15" s="35" customFormat="1">
      <c r="B94" s="1052"/>
      <c r="C94" s="139"/>
      <c r="D94" s="305"/>
      <c r="E94" s="305"/>
      <c r="F94" s="305"/>
      <c r="G94" s="305"/>
      <c r="H94" s="305"/>
      <c r="I94" s="305"/>
      <c r="J94" s="305"/>
      <c r="K94" s="305"/>
      <c r="L94" s="305"/>
      <c r="M94" s="305"/>
      <c r="N94" s="305"/>
    </row>
    <row r="95" spans="1:15">
      <c r="A95" s="35"/>
      <c r="B95" s="290" t="s">
        <v>35</v>
      </c>
      <c r="C95" s="156" t="s">
        <v>129</v>
      </c>
      <c r="D95" s="975">
        <f t="shared" ref="D95:K96" si="26">D12*D$91</f>
        <v>1405.518068099743</v>
      </c>
      <c r="E95" s="975">
        <f t="shared" si="26"/>
        <v>1075.9896880327731</v>
      </c>
      <c r="F95" s="975">
        <f t="shared" si="26"/>
        <v>1168.5381465380842</v>
      </c>
      <c r="G95" s="975">
        <f t="shared" si="26"/>
        <v>1117.2880736829666</v>
      </c>
      <c r="H95" s="975">
        <f t="shared" si="26"/>
        <v>1067.0256988846968</v>
      </c>
      <c r="I95" s="975">
        <f t="shared" si="26"/>
        <v>1056.1514352364945</v>
      </c>
      <c r="J95" s="975">
        <f t="shared" si="26"/>
        <v>1063.9880003669855</v>
      </c>
      <c r="K95" s="975">
        <f t="shared" si="26"/>
        <v>1157.8492099466725</v>
      </c>
      <c r="L95" s="974">
        <f>SUM(D95:INDEX(D95:K95,0,MATCH('RFPR cover'!$C$7,$D$6:$K$6,0)))</f>
        <v>9112.3483207884165</v>
      </c>
      <c r="M95" s="975">
        <f>SUM(D95:K95)</f>
        <v>9112.3483207884165</v>
      </c>
      <c r="N95" s="63"/>
      <c r="O95" s="63"/>
    </row>
    <row r="96" spans="1:15" ht="25.2">
      <c r="A96" s="35"/>
      <c r="B96" s="1053" t="s">
        <v>198</v>
      </c>
      <c r="C96" s="156" t="s">
        <v>129</v>
      </c>
      <c r="D96" s="975">
        <f t="shared" si="26"/>
        <v>1798.1553414749862</v>
      </c>
      <c r="E96" s="975">
        <f t="shared" si="26"/>
        <v>1620.5277195096453</v>
      </c>
      <c r="F96" s="975">
        <f t="shared" si="26"/>
        <v>1380.2318285394056</v>
      </c>
      <c r="G96" s="975">
        <f t="shared" si="26"/>
        <v>1267.0920426154364</v>
      </c>
      <c r="H96" s="975">
        <f t="shared" si="26"/>
        <v>1286.2041216378882</v>
      </c>
      <c r="I96" s="975">
        <f t="shared" si="26"/>
        <v>1628.0672942575943</v>
      </c>
      <c r="J96" s="975">
        <f t="shared" si="26"/>
        <v>1521.3150041460108</v>
      </c>
      <c r="K96" s="975">
        <f t="shared" si="26"/>
        <v>1531.2635554057797</v>
      </c>
      <c r="L96" s="976">
        <f>SUM(D96:INDEX(D96:K96,0,MATCH('RFPR cover'!$C$7,$D$6:$K$6,0)))</f>
        <v>12032.856907586745</v>
      </c>
      <c r="M96" s="977">
        <f>SUM(D96:K96)</f>
        <v>12032.856907586745</v>
      </c>
      <c r="N96" s="63"/>
      <c r="O96" s="63"/>
    </row>
    <row r="97" spans="1:20">
      <c r="A97" s="35"/>
      <c r="B97" s="1054" t="s">
        <v>196</v>
      </c>
      <c r="C97" s="156" t="s">
        <v>129</v>
      </c>
      <c r="D97" s="103">
        <f>D96-D95</f>
        <v>392.63727337524324</v>
      </c>
      <c r="E97" s="104">
        <f t="shared" ref="E97:M97" si="27">E96-E95</f>
        <v>544.53803147687222</v>
      </c>
      <c r="F97" s="104">
        <f t="shared" si="27"/>
        <v>211.69368200132135</v>
      </c>
      <c r="G97" s="104">
        <f t="shared" si="27"/>
        <v>149.80396893246984</v>
      </c>
      <c r="H97" s="104">
        <f t="shared" si="27"/>
        <v>219.1784227531914</v>
      </c>
      <c r="I97" s="104">
        <f t="shared" si="27"/>
        <v>571.91585902109978</v>
      </c>
      <c r="J97" s="104">
        <f t="shared" si="27"/>
        <v>457.32700377902529</v>
      </c>
      <c r="K97" s="105">
        <f t="shared" si="27"/>
        <v>373.41434545910715</v>
      </c>
      <c r="L97" s="103">
        <f t="shared" si="27"/>
        <v>2920.5085867983289</v>
      </c>
      <c r="M97" s="105">
        <f t="shared" si="27"/>
        <v>2920.5085867983289</v>
      </c>
      <c r="N97" s="63"/>
      <c r="O97" s="1563"/>
      <c r="P97" s="1563"/>
      <c r="Q97" s="1563"/>
      <c r="R97"/>
      <c r="S97"/>
      <c r="T97"/>
    </row>
    <row r="98" spans="1:20" ht="13.2">
      <c r="A98" s="35"/>
      <c r="B98" s="1054"/>
      <c r="C98" s="156"/>
      <c r="D98" s="59"/>
      <c r="E98" s="59"/>
      <c r="F98" s="59"/>
      <c r="G98" s="59"/>
      <c r="H98" s="59"/>
      <c r="I98" s="59"/>
      <c r="J98" s="59"/>
      <c r="K98" s="59"/>
      <c r="L98" s="59"/>
      <c r="M98" s="59"/>
      <c r="O98" s="64"/>
      <c r="P98" s="64"/>
      <c r="Q98" s="64"/>
      <c r="R98"/>
      <c r="S98"/>
      <c r="T98"/>
    </row>
    <row r="99" spans="1:20">
      <c r="A99" s="35"/>
      <c r="B99" s="1048" t="s">
        <v>179</v>
      </c>
      <c r="C99" s="137" t="s">
        <v>7</v>
      </c>
      <c r="D99" s="110">
        <f>1-INDEX(Data!$D$73:$D$100,MATCH('RFPR cover'!$C$5,Data!$B$73:$B$100,0),0)</f>
        <v>0.53110000000000002</v>
      </c>
      <c r="E99" s="111">
        <f>1-INDEX(Data!$D$73:$D$100,MATCH('RFPR cover'!$C$5,Data!$B$73:$B$100,0),0)</f>
        <v>0.53110000000000002</v>
      </c>
      <c r="F99" s="111">
        <f>1-INDEX(Data!$D$73:$D$100,MATCH('RFPR cover'!$C$5,Data!$B$73:$B$100,0),0)</f>
        <v>0.53110000000000002</v>
      </c>
      <c r="G99" s="111">
        <f>1-INDEX(Data!$D$73:$D$100,MATCH('RFPR cover'!$C$5,Data!$B$73:$B$100,0),0)</f>
        <v>0.53110000000000002</v>
      </c>
      <c r="H99" s="111">
        <f>1-INDEX(Data!$D$73:$D$100,MATCH('RFPR cover'!$C$5,Data!$B$73:$B$100,0),0)</f>
        <v>0.53110000000000002</v>
      </c>
      <c r="I99" s="111">
        <f>1-INDEX(Data!$D$73:$D$100,MATCH('RFPR cover'!$C$5,Data!$B$73:$B$100,0),0)</f>
        <v>0.53110000000000002</v>
      </c>
      <c r="J99" s="111">
        <f>1-INDEX(Data!$D$73:$D$100,MATCH('RFPR cover'!$C$5,Data!$B$73:$B$100,0),0)</f>
        <v>0.53110000000000002</v>
      </c>
      <c r="K99" s="112">
        <f>1-INDEX(Data!$D$73:$D$100,MATCH('RFPR cover'!$C$5,Data!$B$73:$B$100,0),0)</f>
        <v>0.53110000000000002</v>
      </c>
      <c r="L99" s="62"/>
      <c r="M99" s="62"/>
      <c r="O99"/>
      <c r="P99"/>
      <c r="Q99"/>
      <c r="R99"/>
      <c r="S99"/>
      <c r="T99"/>
    </row>
    <row r="100" spans="1:20">
      <c r="A100" s="35"/>
      <c r="B100" s="1048"/>
      <c r="O100"/>
      <c r="P100"/>
      <c r="Q100"/>
      <c r="R100"/>
      <c r="S100"/>
      <c r="T100"/>
    </row>
    <row r="101" spans="1:20">
      <c r="A101" s="35"/>
      <c r="B101" s="1055" t="s">
        <v>184</v>
      </c>
      <c r="C101" s="156" t="s">
        <v>129</v>
      </c>
      <c r="D101" s="96">
        <f>D97*D99</f>
        <v>208.52965588959168</v>
      </c>
      <c r="E101" s="97">
        <f t="shared" ref="E101:K101" si="28">E97*E99</f>
        <v>289.20414851736683</v>
      </c>
      <c r="F101" s="97">
        <f t="shared" si="28"/>
        <v>112.43051451090177</v>
      </c>
      <c r="G101" s="97">
        <f t="shared" si="28"/>
        <v>79.560887900034743</v>
      </c>
      <c r="H101" s="97">
        <f t="shared" si="28"/>
        <v>116.40566032421995</v>
      </c>
      <c r="I101" s="97">
        <f t="shared" si="28"/>
        <v>303.74451272610611</v>
      </c>
      <c r="J101" s="97">
        <f t="shared" si="28"/>
        <v>242.88637170704033</v>
      </c>
      <c r="K101" s="97">
        <f t="shared" si="28"/>
        <v>198.32035887333183</v>
      </c>
      <c r="L101" s="96">
        <f>SUM(D101:INDEX(D101:K101,0,MATCH('RFPR cover'!$C$7,$D$6:$K$6,0)))</f>
        <v>1551.0821104485931</v>
      </c>
      <c r="M101" s="98">
        <f>SUM(D101:K101)</f>
        <v>1551.0821104485931</v>
      </c>
      <c r="O101"/>
      <c r="P101"/>
      <c r="Q101"/>
      <c r="R101"/>
      <c r="S101"/>
      <c r="T101"/>
    </row>
    <row r="102" spans="1:20">
      <c r="A102" s="35"/>
      <c r="B102" s="1055" t="s">
        <v>281</v>
      </c>
      <c r="C102" s="156" t="s">
        <v>129</v>
      </c>
      <c r="D102" s="93">
        <f>D97*(1-D99)</f>
        <v>184.10761748565156</v>
      </c>
      <c r="E102" s="94">
        <f t="shared" ref="E102:K102" si="29">E97*(1-E99)</f>
        <v>255.33388295950539</v>
      </c>
      <c r="F102" s="94">
        <f t="shared" si="29"/>
        <v>99.263167490419576</v>
      </c>
      <c r="G102" s="94">
        <f t="shared" si="29"/>
        <v>70.2430810324351</v>
      </c>
      <c r="H102" s="94">
        <f t="shared" si="29"/>
        <v>102.77276242897145</v>
      </c>
      <c r="I102" s="94">
        <f t="shared" si="29"/>
        <v>268.17134629499367</v>
      </c>
      <c r="J102" s="94">
        <f t="shared" si="29"/>
        <v>214.44063207198496</v>
      </c>
      <c r="K102" s="94">
        <f t="shared" si="29"/>
        <v>175.09398658577533</v>
      </c>
      <c r="L102" s="93">
        <f>SUM(D102:INDEX(D102:K102,0,MATCH('RFPR cover'!$C$7,$D$6:$K$6,0)))</f>
        <v>1369.4264763497372</v>
      </c>
      <c r="M102" s="95">
        <f>SUM(D102:K102)</f>
        <v>1369.4264763497372</v>
      </c>
      <c r="O102"/>
      <c r="P102"/>
      <c r="Q102"/>
      <c r="R102"/>
      <c r="S102"/>
      <c r="T102"/>
    </row>
    <row r="103" spans="1:20">
      <c r="A103" s="35"/>
      <c r="B103" s="1048"/>
      <c r="O103"/>
      <c r="P103"/>
      <c r="Q103"/>
      <c r="R103"/>
      <c r="S103"/>
      <c r="T103"/>
    </row>
    <row r="104" spans="1:20">
      <c r="A104" s="35"/>
      <c r="B104" s="1056" t="s">
        <v>183</v>
      </c>
      <c r="N104" s="63"/>
      <c r="O104"/>
      <c r="P104"/>
      <c r="Q104"/>
      <c r="R104"/>
      <c r="S104"/>
      <c r="T104"/>
    </row>
    <row r="105" spans="1:20">
      <c r="A105" s="254" t="s">
        <v>152</v>
      </c>
      <c r="B105" s="217" t="str">
        <f t="shared" ref="B105:B115" si="30">B22</f>
        <v>Allowances assumed in RRP</v>
      </c>
      <c r="C105" s="156" t="s">
        <v>129</v>
      </c>
      <c r="D105" s="1500">
        <f t="shared" ref="D105:K105" si="31">D22*D$91</f>
        <v>34.46548540268661</v>
      </c>
      <c r="E105" s="1500">
        <f t="shared" si="31"/>
        <v>15.558374173968488</v>
      </c>
      <c r="F105" s="1500">
        <f t="shared" si="31"/>
        <v>-7.2892768622898556</v>
      </c>
      <c r="G105" s="1500">
        <f t="shared" si="31"/>
        <v>24.410886087485427</v>
      </c>
      <c r="H105" s="1500">
        <f t="shared" si="31"/>
        <v>14.324607677042664</v>
      </c>
      <c r="I105" s="1500">
        <f t="shared" si="31"/>
        <v>-29.830300395458206</v>
      </c>
      <c r="J105" s="1500">
        <f t="shared" si="31"/>
        <v>4.9605930304326336</v>
      </c>
      <c r="K105" s="1500">
        <f t="shared" si="31"/>
        <v>82.271607072727562</v>
      </c>
      <c r="L105" s="1501">
        <f>SUM(D105:INDEX(D105:K105,0,MATCH('RFPR cover'!$C$7,$D$6:$K$6,0)))</f>
        <v>138.8719761865953</v>
      </c>
      <c r="M105" s="1502">
        <f t="shared" ref="M105:M116" si="32">SUM(D105:K105)</f>
        <v>138.8719761865953</v>
      </c>
      <c r="N105" s="63"/>
      <c r="O105"/>
      <c r="P105"/>
      <c r="Q105"/>
      <c r="R105"/>
      <c r="S105"/>
      <c r="T105"/>
    </row>
    <row r="106" spans="1:20">
      <c r="A106" s="254" t="s">
        <v>153</v>
      </c>
      <c r="B106" s="217" t="str">
        <f t="shared" si="30"/>
        <v xml:space="preserve">Western Link Allowance Rephasing </v>
      </c>
      <c r="C106" s="156" t="s">
        <v>129</v>
      </c>
      <c r="D106" s="1500">
        <f t="shared" ref="D106:K106" si="33">D23*D$91</f>
        <v>8.2242264805911365</v>
      </c>
      <c r="E106" s="1500">
        <f t="shared" si="33"/>
        <v>-157.85276596689346</v>
      </c>
      <c r="F106" s="1500">
        <f t="shared" si="33"/>
        <v>-62.869270206456875</v>
      </c>
      <c r="G106" s="1500">
        <f t="shared" si="33"/>
        <v>122.06619411177596</v>
      </c>
      <c r="H106" s="1500">
        <f t="shared" si="33"/>
        <v>68.44869113767885</v>
      </c>
      <c r="I106" s="1500">
        <f t="shared" si="33"/>
        <v>18.320878577324056</v>
      </c>
      <c r="J106" s="1500">
        <f t="shared" si="33"/>
        <v>14.598826304391153</v>
      </c>
      <c r="K106" s="1500">
        <f t="shared" si="33"/>
        <v>4.3221993757931322E-2</v>
      </c>
      <c r="L106" s="1501">
        <f>SUM(D106:INDEX(D106:K106,0,MATCH('RFPR cover'!$C$7,$D$6:$K$6,0)))</f>
        <v>10.980002432168771</v>
      </c>
      <c r="M106" s="1502">
        <f t="shared" ref="M106:M114" si="34">SUM(D106:K106)</f>
        <v>10.980002432168771</v>
      </c>
      <c r="N106" s="63"/>
      <c r="O106"/>
      <c r="P106"/>
      <c r="Q106"/>
      <c r="R106"/>
      <c r="S106"/>
      <c r="T106"/>
    </row>
    <row r="107" spans="1:20">
      <c r="A107" s="254" t="s">
        <v>154</v>
      </c>
      <c r="B107" s="217" t="str">
        <f t="shared" si="30"/>
        <v>Western Link Liquidated Damages</v>
      </c>
      <c r="C107" s="156" t="s">
        <v>129</v>
      </c>
      <c r="D107" s="1500">
        <f t="shared" ref="D107:K107" si="35">D24*D$91</f>
        <v>0</v>
      </c>
      <c r="E107" s="1500">
        <f t="shared" si="35"/>
        <v>0</v>
      </c>
      <c r="F107" s="1500">
        <f t="shared" si="35"/>
        <v>0</v>
      </c>
      <c r="G107" s="1500">
        <f t="shared" si="35"/>
        <v>0</v>
      </c>
      <c r="H107" s="1500">
        <f t="shared" si="35"/>
        <v>0</v>
      </c>
      <c r="I107" s="1500">
        <f t="shared" si="35"/>
        <v>0</v>
      </c>
      <c r="J107" s="1500">
        <f t="shared" si="35"/>
        <v>-87.047466970016714</v>
      </c>
      <c r="K107" s="1500">
        <f t="shared" si="35"/>
        <v>0</v>
      </c>
      <c r="L107" s="1501">
        <f>SUM(D107:INDEX(D107:K107,0,MATCH('RFPR cover'!$C$7,$D$6:$K$6,0)))</f>
        <v>-87.047466970016714</v>
      </c>
      <c r="M107" s="1502">
        <f t="shared" si="34"/>
        <v>-87.047466970016714</v>
      </c>
      <c r="N107" s="63"/>
      <c r="O107"/>
      <c r="P107"/>
      <c r="Q107"/>
      <c r="R107"/>
      <c r="S107" s="65"/>
      <c r="T107"/>
    </row>
    <row r="108" spans="1:20">
      <c r="A108" s="254" t="s">
        <v>169</v>
      </c>
      <c r="B108" s="217" t="str">
        <f t="shared" si="30"/>
        <v>Western Link Uncertainty</v>
      </c>
      <c r="C108" s="156" t="s">
        <v>129</v>
      </c>
      <c r="D108" s="1500">
        <f t="shared" ref="D108:K108" si="36">D25*D$91</f>
        <v>-13.77388843475636</v>
      </c>
      <c r="E108" s="1500">
        <f t="shared" si="36"/>
        <v>-8.131007427233774</v>
      </c>
      <c r="F108" s="1500">
        <f t="shared" si="36"/>
        <v>-13.174259290176115</v>
      </c>
      <c r="G108" s="1500">
        <f t="shared" si="36"/>
        <v>-10.266990111627672</v>
      </c>
      <c r="H108" s="1500">
        <f t="shared" si="36"/>
        <v>-4.7887796498239146</v>
      </c>
      <c r="I108" s="1500">
        <f t="shared" si="36"/>
        <v>-1.2817578983579609</v>
      </c>
      <c r="J108" s="1500">
        <f t="shared" si="36"/>
        <v>-1.021357182377133</v>
      </c>
      <c r="K108" s="1500">
        <f t="shared" si="36"/>
        <v>-3.0238796490129191E-3</v>
      </c>
      <c r="L108" s="1501">
        <f>SUM(D108:INDEX(D108:K108,0,MATCH('RFPR cover'!$C$7,$D$6:$K$6,0)))</f>
        <v>-52.441063874001941</v>
      </c>
      <c r="M108" s="1502">
        <f t="shared" si="34"/>
        <v>-52.441063874001941</v>
      </c>
      <c r="N108" s="63"/>
      <c r="O108"/>
      <c r="P108"/>
      <c r="Q108"/>
      <c r="R108"/>
      <c r="S108"/>
      <c r="T108"/>
    </row>
    <row r="109" spans="1:20">
      <c r="A109" s="254" t="s">
        <v>170</v>
      </c>
      <c r="B109" s="217" t="str">
        <f t="shared" si="30"/>
        <v>Cartel Settlements</v>
      </c>
      <c r="C109" s="156" t="s">
        <v>129</v>
      </c>
      <c r="D109" s="1500">
        <f t="shared" ref="D109:K109" si="37">D26*D$91</f>
        <v>0</v>
      </c>
      <c r="E109" s="1500">
        <f t="shared" si="37"/>
        <v>-112.6006342234954</v>
      </c>
      <c r="F109" s="1500">
        <f t="shared" si="37"/>
        <v>-12.16139447691506</v>
      </c>
      <c r="G109" s="1500">
        <f t="shared" si="37"/>
        <v>0</v>
      </c>
      <c r="H109" s="1500">
        <f t="shared" si="37"/>
        <v>0</v>
      </c>
      <c r="I109" s="1500">
        <f t="shared" si="37"/>
        <v>0</v>
      </c>
      <c r="J109" s="1500">
        <f t="shared" si="37"/>
        <v>0</v>
      </c>
      <c r="K109" s="1500">
        <f t="shared" si="37"/>
        <v>-42.999940213285626</v>
      </c>
      <c r="L109" s="1501">
        <f>SUM(D109:INDEX(D109:K109,0,MATCH('RFPR cover'!$C$7,$D$6:$K$6,0)))</f>
        <v>-167.76196891369608</v>
      </c>
      <c r="M109" s="1502">
        <f t="shared" si="34"/>
        <v>-167.76196891369608</v>
      </c>
      <c r="N109" s="63"/>
      <c r="O109"/>
      <c r="P109"/>
      <c r="Q109"/>
      <c r="R109"/>
      <c r="S109"/>
      <c r="T109"/>
    </row>
    <row r="110" spans="1:20">
      <c r="A110" s="254" t="s">
        <v>171</v>
      </c>
      <c r="B110" s="217" t="str">
        <f t="shared" si="30"/>
        <v>Excluded Services True up (Allowance)</v>
      </c>
      <c r="C110" s="156" t="s">
        <v>129</v>
      </c>
      <c r="D110" s="1500">
        <f t="shared" ref="D110:K110" si="38">D27*D$91</f>
        <v>-78.325468504423156</v>
      </c>
      <c r="E110" s="1500">
        <f t="shared" si="38"/>
        <v>-5.2255006405878879</v>
      </c>
      <c r="F110" s="1500">
        <f t="shared" si="38"/>
        <v>-53.303744683468246</v>
      </c>
      <c r="G110" s="1500">
        <f t="shared" si="38"/>
        <v>-79.835076968047176</v>
      </c>
      <c r="H110" s="1500">
        <f t="shared" si="38"/>
        <v>-72.322652392050429</v>
      </c>
      <c r="I110" s="1500">
        <f t="shared" si="38"/>
        <v>-9.6468544852472728</v>
      </c>
      <c r="J110" s="1500">
        <f t="shared" si="38"/>
        <v>33.727277760852687</v>
      </c>
      <c r="K110" s="1500">
        <f t="shared" si="38"/>
        <v>8.6836479136035098</v>
      </c>
      <c r="L110" s="1501">
        <f>SUM(D110:INDEX(D110:K110,0,MATCH('RFPR cover'!$C$7,$D$6:$K$6,0)))</f>
        <v>-256.24837199936792</v>
      </c>
      <c r="M110" s="1502">
        <f t="shared" si="34"/>
        <v>-256.24837199936792</v>
      </c>
      <c r="N110" s="63"/>
      <c r="O110"/>
      <c r="P110"/>
      <c r="Q110"/>
      <c r="R110"/>
      <c r="S110"/>
      <c r="T110"/>
    </row>
    <row r="111" spans="1:20">
      <c r="A111" s="254" t="s">
        <v>759</v>
      </c>
      <c r="B111" s="217" t="str">
        <f t="shared" si="30"/>
        <v>T1+2 Load Related Output Performance</v>
      </c>
      <c r="C111" s="156" t="s">
        <v>129</v>
      </c>
      <c r="D111" s="1500">
        <f t="shared" ref="D111:K111" si="39">D28*D$91</f>
        <v>6.4051229798810771</v>
      </c>
      <c r="E111" s="1500">
        <f t="shared" si="39"/>
        <v>14.131929164330039</v>
      </c>
      <c r="F111" s="1500">
        <f t="shared" si="39"/>
        <v>-5.4828332414131902</v>
      </c>
      <c r="G111" s="1500">
        <f t="shared" si="39"/>
        <v>1.4614861401419124</v>
      </c>
      <c r="H111" s="1500">
        <f t="shared" si="39"/>
        <v>0.48415670607646216</v>
      </c>
      <c r="I111" s="1500">
        <f t="shared" si="39"/>
        <v>-30.908666848962071</v>
      </c>
      <c r="J111" s="1500">
        <f t="shared" si="39"/>
        <v>-79.043007318079233</v>
      </c>
      <c r="K111" s="1500">
        <f t="shared" si="39"/>
        <v>-280.11490088845835</v>
      </c>
      <c r="L111" s="1501">
        <f>SUM(D111:INDEX(D111:K111,0,MATCH('RFPR cover'!$C$7,$D$6:$K$6,0)))</f>
        <v>-373.06671330648334</v>
      </c>
      <c r="M111" s="1502">
        <f t="shared" si="34"/>
        <v>-373.06671330648334</v>
      </c>
      <c r="N111" s="63"/>
      <c r="O111"/>
      <c r="P111"/>
      <c r="Q111"/>
      <c r="R111"/>
      <c r="S111"/>
      <c r="T111"/>
    </row>
    <row r="112" spans="1:20">
      <c r="A112" s="254" t="s">
        <v>922</v>
      </c>
      <c r="B112" s="217" t="str">
        <f t="shared" si="30"/>
        <v>Non Load</v>
      </c>
      <c r="C112" s="156" t="s">
        <v>129</v>
      </c>
      <c r="D112" s="1500">
        <f t="shared" ref="D112:K112" si="40">D29*D$91</f>
        <v>0</v>
      </c>
      <c r="E112" s="1500">
        <f t="shared" si="40"/>
        <v>0</v>
      </c>
      <c r="F112" s="1500">
        <f t="shared" si="40"/>
        <v>0</v>
      </c>
      <c r="G112" s="1500">
        <f t="shared" si="40"/>
        <v>0</v>
      </c>
      <c r="H112" s="1500">
        <f t="shared" si="40"/>
        <v>0</v>
      </c>
      <c r="I112" s="1500">
        <f t="shared" si="40"/>
        <v>0</v>
      </c>
      <c r="J112" s="1500">
        <f t="shared" si="40"/>
        <v>0</v>
      </c>
      <c r="K112" s="1500">
        <f t="shared" si="40"/>
        <v>-409.00647457674245</v>
      </c>
      <c r="L112" s="1501">
        <f>SUM(D112:INDEX(D112:K112,0,MATCH('RFPR cover'!$C$7,$D$6:$K$6,0)))</f>
        <v>-409.00647457674245</v>
      </c>
      <c r="M112" s="1502">
        <f t="shared" si="34"/>
        <v>-409.00647457674245</v>
      </c>
      <c r="N112" s="63"/>
      <c r="O112"/>
      <c r="P112"/>
      <c r="Q112"/>
      <c r="R112"/>
      <c r="S112"/>
      <c r="T112"/>
    </row>
    <row r="113" spans="1:20">
      <c r="A113" s="254" t="s">
        <v>923</v>
      </c>
      <c r="B113" s="217" t="str">
        <f t="shared" si="30"/>
        <v>T1/T2 Offset</v>
      </c>
      <c r="C113" s="156" t="s">
        <v>129</v>
      </c>
      <c r="D113" s="1500">
        <f t="shared" ref="D113:K113" si="41">D30*D$91</f>
        <v>0</v>
      </c>
      <c r="E113" s="1500">
        <f t="shared" si="41"/>
        <v>0</v>
      </c>
      <c r="F113" s="1500">
        <f t="shared" si="41"/>
        <v>0</v>
      </c>
      <c r="G113" s="1500">
        <f t="shared" si="41"/>
        <v>0</v>
      </c>
      <c r="H113" s="1500">
        <f t="shared" si="41"/>
        <v>0</v>
      </c>
      <c r="I113" s="1500">
        <f t="shared" si="41"/>
        <v>0</v>
      </c>
      <c r="J113" s="1500">
        <f t="shared" si="41"/>
        <v>0</v>
      </c>
      <c r="K113" s="1500">
        <f t="shared" si="41"/>
        <v>-81.861768936738613</v>
      </c>
      <c r="L113" s="1501">
        <f>SUM(D113:INDEX(D113:K113,0,MATCH('RFPR cover'!$C$7,$D$6:$K$6,0)))</f>
        <v>-81.861768936738613</v>
      </c>
      <c r="M113" s="1502">
        <f t="shared" si="34"/>
        <v>-81.861768936738613</v>
      </c>
      <c r="N113" s="63"/>
      <c r="O113"/>
      <c r="P113"/>
      <c r="Q113"/>
      <c r="R113"/>
      <c r="S113"/>
      <c r="T113"/>
    </row>
    <row r="114" spans="1:20">
      <c r="A114" s="254" t="s">
        <v>924</v>
      </c>
      <c r="B114" s="217" t="str">
        <f t="shared" si="30"/>
        <v>ISS</v>
      </c>
      <c r="C114" s="156" t="s">
        <v>129</v>
      </c>
      <c r="D114" s="1500">
        <f t="shared" ref="D114:K115" si="42">D31*D$91</f>
        <v>0</v>
      </c>
      <c r="E114" s="1500">
        <f t="shared" si="42"/>
        <v>0</v>
      </c>
      <c r="F114" s="1500">
        <f t="shared" si="42"/>
        <v>0</v>
      </c>
      <c r="G114" s="1500">
        <f t="shared" si="42"/>
        <v>0</v>
      </c>
      <c r="H114" s="1500">
        <f t="shared" si="42"/>
        <v>0</v>
      </c>
      <c r="I114" s="1500">
        <f t="shared" si="42"/>
        <v>0</v>
      </c>
      <c r="J114" s="1500">
        <f t="shared" si="42"/>
        <v>0</v>
      </c>
      <c r="K114" s="1500">
        <f t="shared" si="42"/>
        <v>-47.717422033953284</v>
      </c>
      <c r="L114" s="1501">
        <f>SUM(D114:INDEX(D114:K114,0,MATCH('RFPR cover'!$C$7,$D$6:$K$6,0)))</f>
        <v>-47.717422033953284</v>
      </c>
      <c r="M114" s="1502">
        <f t="shared" si="34"/>
        <v>-47.717422033953284</v>
      </c>
      <c r="N114" s="63"/>
      <c r="O114"/>
      <c r="P114"/>
      <c r="Q114"/>
      <c r="R114"/>
      <c r="S114"/>
      <c r="T114"/>
    </row>
    <row r="115" spans="1:20">
      <c r="A115" s="254" t="s">
        <v>1141</v>
      </c>
      <c r="B115" s="217" t="str">
        <f t="shared" si="30"/>
        <v>Rephasing allowances</v>
      </c>
      <c r="C115" s="156" t="s">
        <v>129</v>
      </c>
      <c r="D115" s="1500">
        <f t="shared" si="42"/>
        <v>-246.26409992992134</v>
      </c>
      <c r="E115" s="1500">
        <f t="shared" si="42"/>
        <v>-92.000431219396987</v>
      </c>
      <c r="F115" s="1500">
        <f t="shared" si="42"/>
        <v>128.95533193901298</v>
      </c>
      <c r="G115" s="1500">
        <f t="shared" si="42"/>
        <v>-50.315783694568744</v>
      </c>
      <c r="H115" s="1500">
        <f t="shared" si="42"/>
        <v>-36.248511543307224</v>
      </c>
      <c r="I115" s="1500">
        <f t="shared" si="42"/>
        <v>-314.39338503014329</v>
      </c>
      <c r="J115" s="1500">
        <f t="shared" si="42"/>
        <v>-21.699305527454261</v>
      </c>
      <c r="K115" s="1500">
        <f t="shared" si="42"/>
        <v>690.04755808718653</v>
      </c>
      <c r="L115" s="1501">
        <f>SUM(D115:INDEX(D115:K115,0,MATCH('RFPR cover'!$C$7,$D$6:$K$6,0)))</f>
        <v>58.081373081407605</v>
      </c>
      <c r="M115" s="1502">
        <f t="shared" ref="M115" si="43">SUM(D115:K115)</f>
        <v>58.081373081407605</v>
      </c>
      <c r="N115" s="63"/>
      <c r="O115"/>
      <c r="P115"/>
      <c r="Q115"/>
      <c r="R115"/>
      <c r="S115"/>
      <c r="T115"/>
    </row>
    <row r="116" spans="1:20">
      <c r="A116" s="35"/>
      <c r="B116" s="1056" t="s">
        <v>191</v>
      </c>
      <c r="C116" s="156" t="s">
        <v>129</v>
      </c>
      <c r="D116" s="1503">
        <f>SUM(D105:D115)</f>
        <v>-289.26862200594201</v>
      </c>
      <c r="E116" s="1503">
        <f t="shared" ref="E116:K116" si="44">SUM(E105:E115)</f>
        <v>-346.12003613930892</v>
      </c>
      <c r="F116" s="1503">
        <f t="shared" si="44"/>
        <v>-25.325446821706379</v>
      </c>
      <c r="G116" s="1503">
        <f t="shared" si="44"/>
        <v>7.520715565159712</v>
      </c>
      <c r="H116" s="1503">
        <f t="shared" si="44"/>
        <v>-30.102488064383586</v>
      </c>
      <c r="I116" s="1503">
        <f t="shared" si="44"/>
        <v>-367.74008608084478</v>
      </c>
      <c r="J116" s="1503">
        <f t="shared" si="44"/>
        <v>-135.52443990225086</v>
      </c>
      <c r="K116" s="1503">
        <f t="shared" si="44"/>
        <v>-80.657495461551889</v>
      </c>
      <c r="L116" s="1503">
        <f>SUM(D116:INDEX(D116:K116,0,MATCH('RFPR cover'!$C$7,$D$6:$K$6,0)))</f>
        <v>-1267.2178989108286</v>
      </c>
      <c r="M116" s="1504">
        <f t="shared" si="32"/>
        <v>-1267.2178989108286</v>
      </c>
      <c r="N116" s="63"/>
    </row>
    <row r="117" spans="1:20">
      <c r="A117" s="35"/>
      <c r="B117" s="1048"/>
    </row>
    <row r="118" spans="1:20">
      <c r="A118" s="35"/>
      <c r="B118" s="1055" t="s">
        <v>199</v>
      </c>
      <c r="C118" s="156" t="s">
        <v>129</v>
      </c>
      <c r="D118" s="96">
        <f t="shared" ref="D118:K118" si="45">D116*D99</f>
        <v>-153.63056514735581</v>
      </c>
      <c r="E118" s="97">
        <f t="shared" si="45"/>
        <v>-183.82435119358698</v>
      </c>
      <c r="F118" s="97">
        <f t="shared" si="45"/>
        <v>-13.450344807008259</v>
      </c>
      <c r="G118" s="97">
        <f t="shared" si="45"/>
        <v>3.9942520366563232</v>
      </c>
      <c r="H118" s="97">
        <f t="shared" si="45"/>
        <v>-15.987431410994123</v>
      </c>
      <c r="I118" s="97">
        <f t="shared" si="45"/>
        <v>-195.30675971753666</v>
      </c>
      <c r="J118" s="97">
        <f t="shared" si="45"/>
        <v>-71.977030032085437</v>
      </c>
      <c r="K118" s="97">
        <f t="shared" si="45"/>
        <v>-42.837195839630212</v>
      </c>
      <c r="L118" s="96">
        <f>SUM(D118:INDEX(D118:K118,0,MATCH('RFPR cover'!$C$7,$D$6:$K$6,0)))</f>
        <v>-673.01942611154107</v>
      </c>
      <c r="M118" s="98">
        <f>SUM(D118:K118)</f>
        <v>-673.01942611154107</v>
      </c>
    </row>
    <row r="119" spans="1:20">
      <c r="A119" s="35"/>
      <c r="B119" s="1055" t="s">
        <v>569</v>
      </c>
      <c r="C119" s="156" t="s">
        <v>129</v>
      </c>
      <c r="D119" s="93">
        <f t="shared" ref="D119:K119" si="46">D116*(1-D99)</f>
        <v>-135.6380568585862</v>
      </c>
      <c r="E119" s="94">
        <f t="shared" si="46"/>
        <v>-162.29568494572194</v>
      </c>
      <c r="F119" s="94">
        <f t="shared" si="46"/>
        <v>-11.87510201469812</v>
      </c>
      <c r="G119" s="94">
        <f t="shared" si="46"/>
        <v>3.5264635285033887</v>
      </c>
      <c r="H119" s="94">
        <f t="shared" si="46"/>
        <v>-14.115056653389463</v>
      </c>
      <c r="I119" s="94">
        <f t="shared" si="46"/>
        <v>-172.43332636330811</v>
      </c>
      <c r="J119" s="94">
        <f t="shared" si="46"/>
        <v>-63.547409870165424</v>
      </c>
      <c r="K119" s="94">
        <f t="shared" si="46"/>
        <v>-37.820299621921677</v>
      </c>
      <c r="L119" s="93">
        <f>SUM(D119:INDEX(D119:K119,0,MATCH('RFPR cover'!$C$7,$D$6:$K$6,0)))</f>
        <v>-594.19847279928763</v>
      </c>
      <c r="M119" s="95">
        <f>SUM(D119:K119)</f>
        <v>-594.19847279928763</v>
      </c>
    </row>
    <row r="120" spans="1:20">
      <c r="A120" s="35"/>
      <c r="B120" s="1048"/>
    </row>
    <row r="121" spans="1:20">
      <c r="A121" s="35"/>
      <c r="B121" s="1056" t="s">
        <v>182</v>
      </c>
    </row>
    <row r="122" spans="1:20">
      <c r="A122" s="35"/>
      <c r="B122" s="1048" t="s">
        <v>181</v>
      </c>
      <c r="C122" s="156" t="s">
        <v>129</v>
      </c>
      <c r="D122" s="96">
        <f t="shared" ref="D122:K123" si="47">D101+D118</f>
        <v>54.89909074223587</v>
      </c>
      <c r="E122" s="97">
        <f t="shared" si="47"/>
        <v>105.37979732377985</v>
      </c>
      <c r="F122" s="97">
        <f t="shared" si="47"/>
        <v>98.980169703893509</v>
      </c>
      <c r="G122" s="97">
        <f t="shared" si="47"/>
        <v>83.555139936691063</v>
      </c>
      <c r="H122" s="97">
        <f t="shared" si="47"/>
        <v>100.41822891322583</v>
      </c>
      <c r="I122" s="97">
        <f t="shared" si="47"/>
        <v>108.43775300856944</v>
      </c>
      <c r="J122" s="97">
        <f t="shared" si="47"/>
        <v>170.90934167495487</v>
      </c>
      <c r="K122" s="97">
        <f t="shared" si="47"/>
        <v>155.4831630337016</v>
      </c>
      <c r="L122" s="96">
        <f>SUM(D122:INDEX(D122:K122,0,MATCH('RFPR cover'!$C$7,$D$6:$K$6,0)))</f>
        <v>878.06268433705213</v>
      </c>
      <c r="M122" s="98">
        <f>SUM(D122:K122)</f>
        <v>878.06268433705213</v>
      </c>
    </row>
    <row r="123" spans="1:20">
      <c r="A123" s="35"/>
      <c r="B123" s="1048" t="s">
        <v>281</v>
      </c>
      <c r="C123" s="156" t="s">
        <v>129</v>
      </c>
      <c r="D123" s="841">
        <f t="shared" si="47"/>
        <v>48.469560627065363</v>
      </c>
      <c r="E123" s="842">
        <f t="shared" si="47"/>
        <v>93.038198013783443</v>
      </c>
      <c r="F123" s="842">
        <f t="shared" si="47"/>
        <v>87.388065475721461</v>
      </c>
      <c r="G123" s="842">
        <f t="shared" si="47"/>
        <v>73.769544560938485</v>
      </c>
      <c r="H123" s="842">
        <f t="shared" si="47"/>
        <v>88.657705775581988</v>
      </c>
      <c r="I123" s="842">
        <f t="shared" si="47"/>
        <v>95.738019931685557</v>
      </c>
      <c r="J123" s="842">
        <f t="shared" si="47"/>
        <v>150.89322220181953</v>
      </c>
      <c r="K123" s="842">
        <f t="shared" si="47"/>
        <v>137.27368696385366</v>
      </c>
      <c r="L123" s="841">
        <f>SUM(D123:INDEX(D123:K123,0,MATCH('RFPR cover'!$C$7,$D$6:$K$6,0)))</f>
        <v>775.22800355044956</v>
      </c>
      <c r="M123" s="843">
        <f>SUM(D123:K123)</f>
        <v>775.22800355044956</v>
      </c>
    </row>
    <row r="124" spans="1:20">
      <c r="A124" s="35"/>
      <c r="B124" s="1056" t="s">
        <v>12</v>
      </c>
      <c r="C124" s="157" t="s">
        <v>129</v>
      </c>
      <c r="D124" s="146">
        <f>SUM(D122:D123)</f>
        <v>103.36865136930123</v>
      </c>
      <c r="E124" s="147">
        <f t="shared" ref="E124:K124" si="48">SUM(E122:E123)</f>
        <v>198.4179953375633</v>
      </c>
      <c r="F124" s="147">
        <f t="shared" si="48"/>
        <v>186.36823517961497</v>
      </c>
      <c r="G124" s="147">
        <f t="shared" si="48"/>
        <v>157.32468449762956</v>
      </c>
      <c r="H124" s="147">
        <f t="shared" si="48"/>
        <v>189.07593468880782</v>
      </c>
      <c r="I124" s="147">
        <f t="shared" si="48"/>
        <v>204.175772940255</v>
      </c>
      <c r="J124" s="147">
        <f t="shared" si="48"/>
        <v>321.8025638767744</v>
      </c>
      <c r="K124" s="147">
        <f t="shared" si="48"/>
        <v>292.75684999755526</v>
      </c>
      <c r="L124" s="146">
        <f>SUM(D124:INDEX(D124:K124,0,MATCH('RFPR cover'!$C$7,$D$6:$K$6,0)))</f>
        <v>1653.2906878875017</v>
      </c>
      <c r="M124" s="148">
        <f>SUM(D124:K124)</f>
        <v>1653.2906878875017</v>
      </c>
    </row>
    <row r="125" spans="1:20">
      <c r="A125" s="35"/>
      <c r="B125" s="1048"/>
    </row>
    <row r="126" spans="1:20">
      <c r="A126" s="35"/>
      <c r="B126" s="1051" t="str">
        <f>B43</f>
        <v>n/a</v>
      </c>
      <c r="C126" s="151"/>
      <c r="D126" s="82"/>
      <c r="E126" s="82"/>
      <c r="F126" s="82"/>
      <c r="G126" s="82"/>
      <c r="H126" s="82"/>
      <c r="I126" s="82"/>
      <c r="J126" s="82"/>
      <c r="K126" s="82"/>
      <c r="L126" s="82"/>
      <c r="M126" s="82"/>
      <c r="N126" s="82"/>
    </row>
    <row r="127" spans="1:20" s="35" customFormat="1">
      <c r="B127" s="1049"/>
      <c r="C127" s="139"/>
      <c r="D127" s="305"/>
      <c r="E127" s="305"/>
      <c r="F127" s="305"/>
      <c r="G127" s="305"/>
      <c r="H127" s="305"/>
      <c r="I127" s="305"/>
      <c r="J127" s="305"/>
      <c r="K127" s="305"/>
      <c r="L127" s="305"/>
      <c r="M127" s="305"/>
      <c r="N127" s="305"/>
    </row>
    <row r="128" spans="1:20">
      <c r="A128" s="35"/>
      <c r="B128" s="290" t="s">
        <v>35</v>
      </c>
      <c r="C128" s="156" t="s">
        <v>129</v>
      </c>
      <c r="D128" s="974">
        <f t="shared" ref="D128:K129" si="49">D45*D$91</f>
        <v>0</v>
      </c>
      <c r="E128" s="974">
        <f t="shared" si="49"/>
        <v>0</v>
      </c>
      <c r="F128" s="974">
        <f t="shared" si="49"/>
        <v>0</v>
      </c>
      <c r="G128" s="974">
        <f t="shared" si="49"/>
        <v>0</v>
      </c>
      <c r="H128" s="974">
        <f t="shared" si="49"/>
        <v>0</v>
      </c>
      <c r="I128" s="974">
        <f t="shared" si="49"/>
        <v>0</v>
      </c>
      <c r="J128" s="974">
        <f t="shared" si="49"/>
        <v>0</v>
      </c>
      <c r="K128" s="974">
        <f t="shared" si="49"/>
        <v>0</v>
      </c>
      <c r="L128" s="974">
        <f>SUM(D128:INDEX(D128:K128,0,MATCH('RFPR cover'!$C$7,$D$6:$K$6,0)))</f>
        <v>0</v>
      </c>
      <c r="M128" s="975">
        <f>SUM(D128:K128)</f>
        <v>0</v>
      </c>
      <c r="N128" s="63"/>
      <c r="O128" s="63"/>
    </row>
    <row r="129" spans="1:20" ht="25.2">
      <c r="A129" s="35"/>
      <c r="B129" s="1053" t="s">
        <v>198</v>
      </c>
      <c r="C129" s="156" t="s">
        <v>129</v>
      </c>
      <c r="D129" s="974">
        <f t="shared" si="49"/>
        <v>0</v>
      </c>
      <c r="E129" s="974">
        <f t="shared" si="49"/>
        <v>0</v>
      </c>
      <c r="F129" s="974">
        <f t="shared" si="49"/>
        <v>0</v>
      </c>
      <c r="G129" s="974">
        <f t="shared" si="49"/>
        <v>0</v>
      </c>
      <c r="H129" s="974">
        <f t="shared" si="49"/>
        <v>0</v>
      </c>
      <c r="I129" s="974">
        <f t="shared" si="49"/>
        <v>0</v>
      </c>
      <c r="J129" s="974">
        <f t="shared" si="49"/>
        <v>0</v>
      </c>
      <c r="K129" s="974">
        <f t="shared" si="49"/>
        <v>0</v>
      </c>
      <c r="L129" s="976">
        <f>SUM(D129:INDEX(D129:K129,0,MATCH('RFPR cover'!$C$7,$D$6:$K$6,0)))</f>
        <v>0</v>
      </c>
      <c r="M129" s="977">
        <f>SUM(D129:K129)</f>
        <v>0</v>
      </c>
      <c r="N129" s="63"/>
      <c r="O129" s="63"/>
    </row>
    <row r="130" spans="1:20">
      <c r="A130" s="35"/>
      <c r="B130" s="1054" t="s">
        <v>196</v>
      </c>
      <c r="C130" s="156" t="s">
        <v>129</v>
      </c>
      <c r="D130" s="103">
        <f>D129-D128</f>
        <v>0</v>
      </c>
      <c r="E130" s="104">
        <f t="shared" ref="E130:M130" si="50">E129-E128</f>
        <v>0</v>
      </c>
      <c r="F130" s="104">
        <f t="shared" si="50"/>
        <v>0</v>
      </c>
      <c r="G130" s="104">
        <f t="shared" si="50"/>
        <v>0</v>
      </c>
      <c r="H130" s="104">
        <f t="shared" si="50"/>
        <v>0</v>
      </c>
      <c r="I130" s="104">
        <f t="shared" si="50"/>
        <v>0</v>
      </c>
      <c r="J130" s="104">
        <f t="shared" si="50"/>
        <v>0</v>
      </c>
      <c r="K130" s="104">
        <f t="shared" si="50"/>
        <v>0</v>
      </c>
      <c r="L130" s="103">
        <f t="shared" si="50"/>
        <v>0</v>
      </c>
      <c r="M130" s="105">
        <f t="shared" si="50"/>
        <v>0</v>
      </c>
      <c r="N130" s="63"/>
      <c r="O130" s="1563"/>
      <c r="P130" s="1563"/>
      <c r="Q130" s="1563"/>
      <c r="R130"/>
      <c r="S130"/>
      <c r="T130"/>
    </row>
    <row r="131" spans="1:20" ht="13.2">
      <c r="A131" s="35"/>
      <c r="B131" s="1054"/>
      <c r="C131" s="156"/>
      <c r="D131" s="59"/>
      <c r="E131" s="59"/>
      <c r="F131" s="59"/>
      <c r="G131" s="59"/>
      <c r="H131" s="59"/>
      <c r="I131" s="59"/>
      <c r="J131" s="59"/>
      <c r="K131" s="59"/>
      <c r="L131" s="59"/>
      <c r="M131" s="59"/>
      <c r="O131" s="64"/>
      <c r="P131" s="64"/>
      <c r="Q131" s="64"/>
      <c r="R131"/>
      <c r="S131"/>
      <c r="T131"/>
    </row>
    <row r="132" spans="1:20">
      <c r="A132" s="35"/>
      <c r="B132" s="1048" t="s">
        <v>179</v>
      </c>
      <c r="C132" s="137" t="s">
        <v>7</v>
      </c>
      <c r="D132" s="110">
        <f>1-INDEX(Data!$D$73:$D$100,MATCH('RFPR cover'!$C$5,Data!$B$73:$B$100,0),0)</f>
        <v>0.53110000000000002</v>
      </c>
      <c r="E132" s="111">
        <f>1-INDEX(Data!$D$73:$D$100,MATCH('RFPR cover'!$C$5,Data!$B$73:$B$100,0),0)</f>
        <v>0.53110000000000002</v>
      </c>
      <c r="F132" s="111">
        <f>1-INDEX(Data!$D$73:$D$100,MATCH('RFPR cover'!$C$5,Data!$B$73:$B$100,0),0)</f>
        <v>0.53110000000000002</v>
      </c>
      <c r="G132" s="111">
        <f>1-INDEX(Data!$D$73:$D$100,MATCH('RFPR cover'!$C$5,Data!$B$73:$B$100,0),0)</f>
        <v>0.53110000000000002</v>
      </c>
      <c r="H132" s="111">
        <f>1-INDEX(Data!$D$73:$D$100,MATCH('RFPR cover'!$C$5,Data!$B$73:$B$100,0),0)</f>
        <v>0.53110000000000002</v>
      </c>
      <c r="I132" s="111">
        <f>1-INDEX(Data!$D$73:$D$100,MATCH('RFPR cover'!$C$5,Data!$B$73:$B$100,0),0)</f>
        <v>0.53110000000000002</v>
      </c>
      <c r="J132" s="111">
        <f>1-INDEX(Data!$D$73:$D$100,MATCH('RFPR cover'!$C$5,Data!$B$73:$B$100,0),0)</f>
        <v>0.53110000000000002</v>
      </c>
      <c r="K132" s="112">
        <f>1-INDEX(Data!$D$73:$D$100,MATCH('RFPR cover'!$C$5,Data!$B$73:$B$100,0),0)</f>
        <v>0.53110000000000002</v>
      </c>
      <c r="L132" s="62"/>
      <c r="M132" s="62"/>
      <c r="O132"/>
      <c r="P132"/>
      <c r="Q132"/>
      <c r="R132"/>
      <c r="S132"/>
      <c r="T132"/>
    </row>
    <row r="133" spans="1:20">
      <c r="A133" s="35"/>
      <c r="B133" s="1048"/>
      <c r="O133"/>
      <c r="P133"/>
      <c r="Q133"/>
      <c r="R133"/>
      <c r="S133"/>
      <c r="T133"/>
    </row>
    <row r="134" spans="1:20">
      <c r="A134" s="35"/>
      <c r="B134" s="1055" t="s">
        <v>184</v>
      </c>
      <c r="C134" s="160" t="s">
        <v>129</v>
      </c>
      <c r="D134" s="96">
        <f>D130*D132</f>
        <v>0</v>
      </c>
      <c r="E134" s="97">
        <f t="shared" ref="E134:K134" si="51">E130*E132</f>
        <v>0</v>
      </c>
      <c r="F134" s="97">
        <f t="shared" si="51"/>
        <v>0</v>
      </c>
      <c r="G134" s="97">
        <f t="shared" si="51"/>
        <v>0</v>
      </c>
      <c r="H134" s="97">
        <f t="shared" si="51"/>
        <v>0</v>
      </c>
      <c r="I134" s="97">
        <f t="shared" si="51"/>
        <v>0</v>
      </c>
      <c r="J134" s="97">
        <f t="shared" si="51"/>
        <v>0</v>
      </c>
      <c r="K134" s="97">
        <f t="shared" si="51"/>
        <v>0</v>
      </c>
      <c r="L134" s="96">
        <f>SUM(D134:INDEX(D134:K134,0,MATCH('RFPR cover'!$C$7,$D$6:$K$6,0)))</f>
        <v>0</v>
      </c>
      <c r="M134" s="98">
        <f>SUM(D134:K134)</f>
        <v>0</v>
      </c>
      <c r="O134"/>
      <c r="P134"/>
      <c r="Q134"/>
      <c r="R134"/>
      <c r="S134"/>
      <c r="T134"/>
    </row>
    <row r="135" spans="1:20">
      <c r="A135" s="35"/>
      <c r="B135" s="1055" t="s">
        <v>180</v>
      </c>
      <c r="C135" s="160" t="s">
        <v>129</v>
      </c>
      <c r="D135" s="93">
        <f>D130*(1-D132)</f>
        <v>0</v>
      </c>
      <c r="E135" s="94">
        <f t="shared" ref="E135:K135" si="52">E130*(1-E132)</f>
        <v>0</v>
      </c>
      <c r="F135" s="94">
        <f t="shared" si="52"/>
        <v>0</v>
      </c>
      <c r="G135" s="94">
        <f t="shared" si="52"/>
        <v>0</v>
      </c>
      <c r="H135" s="94">
        <f t="shared" si="52"/>
        <v>0</v>
      </c>
      <c r="I135" s="94">
        <f t="shared" si="52"/>
        <v>0</v>
      </c>
      <c r="J135" s="94">
        <f t="shared" si="52"/>
        <v>0</v>
      </c>
      <c r="K135" s="94">
        <f t="shared" si="52"/>
        <v>0</v>
      </c>
      <c r="L135" s="93">
        <f>SUM(D135:INDEX(D135:K135,0,MATCH('RFPR cover'!$C$7,$D$6:$K$6,0)))</f>
        <v>0</v>
      </c>
      <c r="M135" s="95">
        <f>SUM(D135:K135)</f>
        <v>0</v>
      </c>
      <c r="O135"/>
      <c r="P135"/>
      <c r="Q135"/>
      <c r="R135"/>
      <c r="S135"/>
      <c r="T135"/>
    </row>
    <row r="136" spans="1:20">
      <c r="A136" s="35"/>
      <c r="B136" s="1048"/>
      <c r="O136"/>
      <c r="P136"/>
      <c r="Q136"/>
      <c r="R136"/>
      <c r="S136"/>
      <c r="T136"/>
    </row>
    <row r="137" spans="1:20">
      <c r="A137" s="35"/>
      <c r="B137" s="1056" t="s">
        <v>183</v>
      </c>
      <c r="N137" s="63"/>
      <c r="O137"/>
      <c r="P137"/>
      <c r="Q137"/>
      <c r="R137"/>
      <c r="S137"/>
      <c r="T137"/>
    </row>
    <row r="138" spans="1:20">
      <c r="A138" s="254" t="s">
        <v>152</v>
      </c>
      <c r="B138" s="217" t="str">
        <f t="shared" ref="B138:B143" si="53">B55</f>
        <v>[Enduring Value adjustment]</v>
      </c>
      <c r="C138" s="156" t="s">
        <v>129</v>
      </c>
      <c r="D138" s="910">
        <f t="shared" ref="D138:K143" si="54">D55*D$91</f>
        <v>0</v>
      </c>
      <c r="E138" s="910">
        <f t="shared" si="54"/>
        <v>0</v>
      </c>
      <c r="F138" s="910">
        <f t="shared" si="54"/>
        <v>0</v>
      </c>
      <c r="G138" s="910">
        <f t="shared" si="54"/>
        <v>0</v>
      </c>
      <c r="H138" s="910">
        <f t="shared" si="54"/>
        <v>0</v>
      </c>
      <c r="I138" s="910">
        <f t="shared" si="54"/>
        <v>0</v>
      </c>
      <c r="J138" s="910">
        <f t="shared" si="54"/>
        <v>0</v>
      </c>
      <c r="K138" s="910">
        <f t="shared" si="54"/>
        <v>0</v>
      </c>
      <c r="L138" s="910">
        <f>SUM(D138:INDEX(D138:K138,0,MATCH('RFPR cover'!$C$7,$D$6:$K$6,0)))</f>
        <v>0</v>
      </c>
      <c r="M138" s="911">
        <f t="shared" ref="M138:M144" si="55">SUM(D138:K138)</f>
        <v>0</v>
      </c>
      <c r="N138" s="63"/>
      <c r="O138"/>
      <c r="P138"/>
      <c r="Q138"/>
      <c r="R138"/>
      <c r="S138"/>
      <c r="T138"/>
    </row>
    <row r="139" spans="1:20">
      <c r="A139" s="254" t="s">
        <v>153</v>
      </c>
      <c r="B139" s="217" t="str">
        <f t="shared" si="53"/>
        <v>[Enduring Value adjustment]</v>
      </c>
      <c r="C139" s="156" t="s">
        <v>129</v>
      </c>
      <c r="D139" s="910">
        <f t="shared" si="54"/>
        <v>0</v>
      </c>
      <c r="E139" s="910">
        <f t="shared" si="54"/>
        <v>0</v>
      </c>
      <c r="F139" s="910">
        <f t="shared" si="54"/>
        <v>0</v>
      </c>
      <c r="G139" s="910">
        <f t="shared" si="54"/>
        <v>0</v>
      </c>
      <c r="H139" s="910">
        <f t="shared" si="54"/>
        <v>0</v>
      </c>
      <c r="I139" s="910">
        <f t="shared" si="54"/>
        <v>0</v>
      </c>
      <c r="J139" s="910">
        <f t="shared" si="54"/>
        <v>0</v>
      </c>
      <c r="K139" s="910">
        <f t="shared" si="54"/>
        <v>0</v>
      </c>
      <c r="L139" s="914">
        <f>SUM(D139:INDEX(D139:K139,0,MATCH('RFPR cover'!$C$7,$D$6:$K$6,0)))</f>
        <v>0</v>
      </c>
      <c r="M139" s="915">
        <f t="shared" si="55"/>
        <v>0</v>
      </c>
      <c r="N139" s="63"/>
      <c r="O139"/>
      <c r="P139"/>
      <c r="Q139"/>
      <c r="R139"/>
      <c r="S139"/>
      <c r="T139"/>
    </row>
    <row r="140" spans="1:20">
      <c r="A140" s="254" t="s">
        <v>154</v>
      </c>
      <c r="B140" s="217" t="str">
        <f t="shared" si="53"/>
        <v>[Enduring Value adjustment]</v>
      </c>
      <c r="C140" s="156" t="s">
        <v>129</v>
      </c>
      <c r="D140" s="910">
        <f t="shared" si="54"/>
        <v>0</v>
      </c>
      <c r="E140" s="910">
        <f t="shared" si="54"/>
        <v>0</v>
      </c>
      <c r="F140" s="910">
        <f t="shared" si="54"/>
        <v>0</v>
      </c>
      <c r="G140" s="910">
        <f t="shared" si="54"/>
        <v>0</v>
      </c>
      <c r="H140" s="910">
        <f t="shared" si="54"/>
        <v>0</v>
      </c>
      <c r="I140" s="910">
        <f t="shared" si="54"/>
        <v>0</v>
      </c>
      <c r="J140" s="910">
        <f t="shared" si="54"/>
        <v>0</v>
      </c>
      <c r="K140" s="910">
        <f t="shared" si="54"/>
        <v>0</v>
      </c>
      <c r="L140" s="914">
        <f>SUM(D140:INDEX(D140:K140,0,MATCH('RFPR cover'!$C$7,$D$6:$K$6,0)))</f>
        <v>0</v>
      </c>
      <c r="M140" s="915">
        <f t="shared" si="55"/>
        <v>0</v>
      </c>
      <c r="N140" s="63"/>
      <c r="O140"/>
      <c r="P140"/>
      <c r="Q140"/>
      <c r="R140"/>
      <c r="S140" s="65"/>
      <c r="T140"/>
    </row>
    <row r="141" spans="1:20">
      <c r="A141" s="254" t="s">
        <v>169</v>
      </c>
      <c r="B141" s="217" t="str">
        <f t="shared" si="53"/>
        <v>[Enduring Value adjustment]</v>
      </c>
      <c r="C141" s="156" t="s">
        <v>129</v>
      </c>
      <c r="D141" s="910">
        <f t="shared" si="54"/>
        <v>0</v>
      </c>
      <c r="E141" s="910">
        <f t="shared" si="54"/>
        <v>0</v>
      </c>
      <c r="F141" s="910">
        <f t="shared" si="54"/>
        <v>0</v>
      </c>
      <c r="G141" s="910">
        <f t="shared" si="54"/>
        <v>0</v>
      </c>
      <c r="H141" s="910">
        <f t="shared" si="54"/>
        <v>0</v>
      </c>
      <c r="I141" s="910">
        <f t="shared" si="54"/>
        <v>0</v>
      </c>
      <c r="J141" s="910">
        <f t="shared" si="54"/>
        <v>0</v>
      </c>
      <c r="K141" s="910">
        <f t="shared" si="54"/>
        <v>0</v>
      </c>
      <c r="L141" s="914">
        <f>SUM(D141:INDEX(D141:K141,0,MATCH('RFPR cover'!$C$7,$D$6:$K$6,0)))</f>
        <v>0</v>
      </c>
      <c r="M141" s="915">
        <f t="shared" si="55"/>
        <v>0</v>
      </c>
      <c r="N141" s="63"/>
      <c r="O141"/>
      <c r="P141"/>
      <c r="Q141"/>
      <c r="R141"/>
      <c r="S141"/>
      <c r="T141"/>
    </row>
    <row r="142" spans="1:20">
      <c r="A142" s="254" t="s">
        <v>170</v>
      </c>
      <c r="B142" s="217" t="str">
        <f t="shared" si="53"/>
        <v>[Enduring Value adjustment]</v>
      </c>
      <c r="C142" s="156" t="s">
        <v>129</v>
      </c>
      <c r="D142" s="910">
        <f t="shared" si="54"/>
        <v>0</v>
      </c>
      <c r="E142" s="910">
        <f t="shared" si="54"/>
        <v>0</v>
      </c>
      <c r="F142" s="910">
        <f t="shared" si="54"/>
        <v>0</v>
      </c>
      <c r="G142" s="910">
        <f t="shared" si="54"/>
        <v>0</v>
      </c>
      <c r="H142" s="910">
        <f t="shared" si="54"/>
        <v>0</v>
      </c>
      <c r="I142" s="910">
        <f t="shared" si="54"/>
        <v>0</v>
      </c>
      <c r="J142" s="910">
        <f t="shared" si="54"/>
        <v>0</v>
      </c>
      <c r="K142" s="910">
        <f t="shared" si="54"/>
        <v>0</v>
      </c>
      <c r="L142" s="914">
        <f>SUM(D142:INDEX(D142:K142,0,MATCH('RFPR cover'!$C$7,$D$6:$K$6,0)))</f>
        <v>0</v>
      </c>
      <c r="M142" s="915">
        <f t="shared" si="55"/>
        <v>0</v>
      </c>
      <c r="N142" s="63"/>
      <c r="O142"/>
      <c r="P142"/>
      <c r="Q142"/>
      <c r="R142"/>
      <c r="S142"/>
      <c r="T142"/>
    </row>
    <row r="143" spans="1:20">
      <c r="A143" s="254" t="s">
        <v>171</v>
      </c>
      <c r="B143" s="217" t="str">
        <f t="shared" si="53"/>
        <v>[Enduring Value adjustment]</v>
      </c>
      <c r="C143" s="156" t="s">
        <v>129</v>
      </c>
      <c r="D143" s="910">
        <f t="shared" si="54"/>
        <v>0</v>
      </c>
      <c r="E143" s="910">
        <f t="shared" si="54"/>
        <v>0</v>
      </c>
      <c r="F143" s="910">
        <f t="shared" si="54"/>
        <v>0</v>
      </c>
      <c r="G143" s="910">
        <f t="shared" si="54"/>
        <v>0</v>
      </c>
      <c r="H143" s="910">
        <f t="shared" si="54"/>
        <v>0</v>
      </c>
      <c r="I143" s="910">
        <f t="shared" si="54"/>
        <v>0</v>
      </c>
      <c r="J143" s="910">
        <f t="shared" si="54"/>
        <v>0</v>
      </c>
      <c r="K143" s="910">
        <f t="shared" si="54"/>
        <v>0</v>
      </c>
      <c r="L143" s="918">
        <f>SUM(D143:INDEX(D143:K143,0,MATCH('RFPR cover'!$C$7,$D$6:$K$6,0)))</f>
        <v>0</v>
      </c>
      <c r="M143" s="919">
        <f t="shared" si="55"/>
        <v>0</v>
      </c>
      <c r="N143" s="63"/>
      <c r="O143"/>
      <c r="P143"/>
      <c r="Q143"/>
      <c r="R143"/>
      <c r="S143"/>
      <c r="T143"/>
    </row>
    <row r="144" spans="1:20">
      <c r="A144" s="35"/>
      <c r="B144" s="1056" t="s">
        <v>191</v>
      </c>
      <c r="C144" s="156" t="s">
        <v>129</v>
      </c>
      <c r="D144" s="103">
        <f>SUM(D138:D143)</f>
        <v>0</v>
      </c>
      <c r="E144" s="104">
        <f t="shared" ref="E144:K144" si="56">SUM(E138:E143)</f>
        <v>0</v>
      </c>
      <c r="F144" s="104">
        <f t="shared" si="56"/>
        <v>0</v>
      </c>
      <c r="G144" s="104">
        <f t="shared" si="56"/>
        <v>0</v>
      </c>
      <c r="H144" s="104">
        <f t="shared" si="56"/>
        <v>0</v>
      </c>
      <c r="I144" s="104">
        <f t="shared" si="56"/>
        <v>0</v>
      </c>
      <c r="J144" s="104">
        <f t="shared" si="56"/>
        <v>0</v>
      </c>
      <c r="K144" s="104">
        <f t="shared" si="56"/>
        <v>0</v>
      </c>
      <c r="L144" s="103">
        <f>SUM(D144:INDEX(D144:K144,0,MATCH('RFPR cover'!$C$7,$D$6:$K$6,0)))</f>
        <v>0</v>
      </c>
      <c r="M144" s="105">
        <f t="shared" si="55"/>
        <v>0</v>
      </c>
      <c r="N144" s="63"/>
    </row>
    <row r="145" spans="1:20">
      <c r="A145" s="35"/>
      <c r="B145" s="1048"/>
    </row>
    <row r="146" spans="1:20">
      <c r="A146" s="35"/>
      <c r="B146" s="1055" t="s">
        <v>199</v>
      </c>
      <c r="C146" s="160" t="s">
        <v>129</v>
      </c>
      <c r="D146" s="96">
        <f t="shared" ref="D146:K146" si="57">D144*D132</f>
        <v>0</v>
      </c>
      <c r="E146" s="97">
        <f t="shared" si="57"/>
        <v>0</v>
      </c>
      <c r="F146" s="97">
        <f t="shared" si="57"/>
        <v>0</v>
      </c>
      <c r="G146" s="97">
        <f t="shared" si="57"/>
        <v>0</v>
      </c>
      <c r="H146" s="97">
        <f t="shared" si="57"/>
        <v>0</v>
      </c>
      <c r="I146" s="97">
        <f t="shared" si="57"/>
        <v>0</v>
      </c>
      <c r="J146" s="97">
        <f t="shared" si="57"/>
        <v>0</v>
      </c>
      <c r="K146" s="97">
        <f t="shared" si="57"/>
        <v>0</v>
      </c>
      <c r="L146" s="96">
        <f>SUM(D146:INDEX(D146:K146,0,MATCH('RFPR cover'!$C$7,$D$6:$K$6,0)))</f>
        <v>0</v>
      </c>
      <c r="M146" s="98">
        <f>SUM(D146:K146)</f>
        <v>0</v>
      </c>
    </row>
    <row r="147" spans="1:20">
      <c r="A147" s="35"/>
      <c r="B147" s="1055" t="s">
        <v>569</v>
      </c>
      <c r="C147" s="160" t="s">
        <v>129</v>
      </c>
      <c r="D147" s="93">
        <f t="shared" ref="D147:K147" si="58">D144*(1-D132)</f>
        <v>0</v>
      </c>
      <c r="E147" s="94">
        <f t="shared" si="58"/>
        <v>0</v>
      </c>
      <c r="F147" s="94">
        <f t="shared" si="58"/>
        <v>0</v>
      </c>
      <c r="G147" s="94">
        <f t="shared" si="58"/>
        <v>0</v>
      </c>
      <c r="H147" s="94">
        <f t="shared" si="58"/>
        <v>0</v>
      </c>
      <c r="I147" s="94">
        <f t="shared" si="58"/>
        <v>0</v>
      </c>
      <c r="J147" s="94">
        <f t="shared" si="58"/>
        <v>0</v>
      </c>
      <c r="K147" s="94">
        <f t="shared" si="58"/>
        <v>0</v>
      </c>
      <c r="L147" s="93">
        <f>SUM(D147:INDEX(D147:K147,0,MATCH('RFPR cover'!$C$7,$D$6:$K$6,0)))</f>
        <v>0</v>
      </c>
      <c r="M147" s="95">
        <f>SUM(D147:K147)</f>
        <v>0</v>
      </c>
    </row>
    <row r="148" spans="1:20">
      <c r="A148" s="35"/>
      <c r="B148" s="1048"/>
    </row>
    <row r="149" spans="1:20">
      <c r="A149" s="35"/>
      <c r="B149" s="1056" t="s">
        <v>182</v>
      </c>
    </row>
    <row r="150" spans="1:20">
      <c r="A150" s="35"/>
      <c r="B150" s="1048" t="s">
        <v>181</v>
      </c>
      <c r="C150" s="156" t="s">
        <v>129</v>
      </c>
      <c r="D150" s="96">
        <f>D134+D146</f>
        <v>0</v>
      </c>
      <c r="E150" s="97">
        <f t="shared" ref="E150:K150" si="59">E134+E146</f>
        <v>0</v>
      </c>
      <c r="F150" s="97">
        <f t="shared" si="59"/>
        <v>0</v>
      </c>
      <c r="G150" s="97">
        <f t="shared" si="59"/>
        <v>0</v>
      </c>
      <c r="H150" s="97">
        <f t="shared" si="59"/>
        <v>0</v>
      </c>
      <c r="I150" s="97">
        <f t="shared" si="59"/>
        <v>0</v>
      </c>
      <c r="J150" s="97">
        <f t="shared" si="59"/>
        <v>0</v>
      </c>
      <c r="K150" s="97">
        <f t="shared" si="59"/>
        <v>0</v>
      </c>
      <c r="L150" s="96">
        <f>SUM(D150:INDEX(D150:K150,0,MATCH('RFPR cover'!$C$7,$D$6:$K$6,0)))</f>
        <v>0</v>
      </c>
      <c r="M150" s="98">
        <f>SUM(D150:K150)</f>
        <v>0</v>
      </c>
    </row>
    <row r="151" spans="1:20">
      <c r="A151" s="35"/>
      <c r="B151" s="1048" t="s">
        <v>281</v>
      </c>
      <c r="C151" s="156" t="s">
        <v>129</v>
      </c>
      <c r="D151" s="99">
        <f>D135+D147</f>
        <v>0</v>
      </c>
      <c r="E151" s="100">
        <f t="shared" ref="E151:K151" si="60">E135+E147</f>
        <v>0</v>
      </c>
      <c r="F151" s="100">
        <f t="shared" si="60"/>
        <v>0</v>
      </c>
      <c r="G151" s="100">
        <f t="shared" si="60"/>
        <v>0</v>
      </c>
      <c r="H151" s="100">
        <f t="shared" si="60"/>
        <v>0</v>
      </c>
      <c r="I151" s="100">
        <f t="shared" si="60"/>
        <v>0</v>
      </c>
      <c r="J151" s="100">
        <f t="shared" si="60"/>
        <v>0</v>
      </c>
      <c r="K151" s="100">
        <f t="shared" si="60"/>
        <v>0</v>
      </c>
      <c r="L151" s="99">
        <f>SUM(D151:INDEX(D151:K151,0,MATCH('RFPR cover'!$C$7,$D$6:$K$6,0)))</f>
        <v>0</v>
      </c>
      <c r="M151" s="101">
        <f>SUM(D151:K151)</f>
        <v>0</v>
      </c>
    </row>
    <row r="152" spans="1:20">
      <c r="A152" s="35"/>
      <c r="B152" s="1056" t="s">
        <v>12</v>
      </c>
      <c r="C152" s="157" t="s">
        <v>129</v>
      </c>
      <c r="D152" s="140">
        <f>SUM(D150:D151)</f>
        <v>0</v>
      </c>
      <c r="E152" s="141">
        <f t="shared" ref="E152:K152" si="61">SUM(E150:E151)</f>
        <v>0</v>
      </c>
      <c r="F152" s="141">
        <f t="shared" si="61"/>
        <v>0</v>
      </c>
      <c r="G152" s="141">
        <f t="shared" si="61"/>
        <v>0</v>
      </c>
      <c r="H152" s="141">
        <f t="shared" si="61"/>
        <v>0</v>
      </c>
      <c r="I152" s="141">
        <f t="shared" si="61"/>
        <v>0</v>
      </c>
      <c r="J152" s="141">
        <f t="shared" si="61"/>
        <v>0</v>
      </c>
      <c r="K152" s="141">
        <f t="shared" si="61"/>
        <v>0</v>
      </c>
      <c r="L152" s="140">
        <f>SUM(D152:INDEX(D152:K152,0,MATCH('RFPR cover'!$C$7,$D$6:$K$6,0)))</f>
        <v>0</v>
      </c>
      <c r="M152" s="142">
        <f>SUM(D152:K152)</f>
        <v>0</v>
      </c>
    </row>
    <row r="153" spans="1:20">
      <c r="A153" s="35"/>
      <c r="B153" s="1056"/>
      <c r="C153" s="157"/>
      <c r="D153" s="157"/>
      <c r="E153" s="157"/>
      <c r="F153" s="157"/>
      <c r="G153" s="157"/>
      <c r="H153" s="157"/>
      <c r="I153" s="157"/>
      <c r="J153" s="157"/>
      <c r="K153" s="157"/>
      <c r="L153" s="157"/>
      <c r="M153" s="157"/>
    </row>
    <row r="154" spans="1:20">
      <c r="A154" s="35"/>
      <c r="B154" s="1051" t="s">
        <v>258</v>
      </c>
      <c r="C154" s="151"/>
      <c r="D154" s="82"/>
      <c r="E154" s="82"/>
      <c r="F154" s="82"/>
      <c r="G154" s="82"/>
      <c r="H154" s="82"/>
      <c r="I154" s="82"/>
      <c r="J154" s="82"/>
      <c r="K154" s="82"/>
      <c r="L154" s="82"/>
      <c r="M154" s="82"/>
      <c r="N154" s="82"/>
    </row>
    <row r="155" spans="1:20">
      <c r="A155" s="35"/>
      <c r="B155" s="1048"/>
      <c r="O155"/>
      <c r="P155"/>
      <c r="Q155"/>
      <c r="R155"/>
      <c r="S155"/>
      <c r="T155"/>
    </row>
    <row r="156" spans="1:20">
      <c r="A156" s="35"/>
      <c r="B156" s="1056" t="s">
        <v>182</v>
      </c>
    </row>
    <row r="157" spans="1:20">
      <c r="A157" s="35"/>
      <c r="B157" s="1048" t="s">
        <v>181</v>
      </c>
      <c r="C157" s="156" t="s">
        <v>129</v>
      </c>
      <c r="D157" s="96">
        <f>D122+D150</f>
        <v>54.89909074223587</v>
      </c>
      <c r="E157" s="97">
        <f t="shared" ref="E157:K157" si="62">E122+E150</f>
        <v>105.37979732377985</v>
      </c>
      <c r="F157" s="97">
        <f t="shared" si="62"/>
        <v>98.980169703893509</v>
      </c>
      <c r="G157" s="97">
        <f t="shared" si="62"/>
        <v>83.555139936691063</v>
      </c>
      <c r="H157" s="97">
        <f t="shared" si="62"/>
        <v>100.41822891322583</v>
      </c>
      <c r="I157" s="97">
        <f t="shared" si="62"/>
        <v>108.43775300856944</v>
      </c>
      <c r="J157" s="97">
        <f t="shared" si="62"/>
        <v>170.90934167495487</v>
      </c>
      <c r="K157" s="97">
        <f t="shared" si="62"/>
        <v>155.4831630337016</v>
      </c>
      <c r="L157" s="96">
        <f>SUM(D157:INDEX(D157:K157,0,MATCH('RFPR cover'!$C$7,$D$6:$K$6,0)))</f>
        <v>878.06268433705213</v>
      </c>
      <c r="M157" s="98">
        <f>SUM(D157:K157)</f>
        <v>878.06268433705213</v>
      </c>
    </row>
    <row r="158" spans="1:20">
      <c r="A158" s="35"/>
      <c r="B158" s="1048" t="s">
        <v>281</v>
      </c>
      <c r="C158" s="156" t="s">
        <v>129</v>
      </c>
      <c r="D158" s="99">
        <f t="shared" ref="D158:K158" si="63">D123+D151</f>
        <v>48.469560627065363</v>
      </c>
      <c r="E158" s="100">
        <f t="shared" si="63"/>
        <v>93.038198013783443</v>
      </c>
      <c r="F158" s="100">
        <f t="shared" si="63"/>
        <v>87.388065475721461</v>
      </c>
      <c r="G158" s="100">
        <f t="shared" si="63"/>
        <v>73.769544560938485</v>
      </c>
      <c r="H158" s="100">
        <f t="shared" si="63"/>
        <v>88.657705775581988</v>
      </c>
      <c r="I158" s="100">
        <f t="shared" si="63"/>
        <v>95.738019931685557</v>
      </c>
      <c r="J158" s="100">
        <f t="shared" si="63"/>
        <v>150.89322220181953</v>
      </c>
      <c r="K158" s="100">
        <f t="shared" si="63"/>
        <v>137.27368696385366</v>
      </c>
      <c r="L158" s="99">
        <f>SUM(D158:INDEX(D158:K158,0,MATCH('RFPR cover'!$C$7,$D$6:$K$6,0)))</f>
        <v>775.22800355044956</v>
      </c>
      <c r="M158" s="101">
        <f>SUM(D158:K158)</f>
        <v>775.22800355044956</v>
      </c>
    </row>
    <row r="159" spans="1:20">
      <c r="A159" s="35"/>
      <c r="B159" s="1056" t="s">
        <v>12</v>
      </c>
      <c r="C159" s="157" t="s">
        <v>129</v>
      </c>
      <c r="D159" s="140">
        <f>SUM(D157:D158)</f>
        <v>103.36865136930123</v>
      </c>
      <c r="E159" s="141">
        <f t="shared" ref="E159:K159" si="64">SUM(E157:E158)</f>
        <v>198.4179953375633</v>
      </c>
      <c r="F159" s="141">
        <f t="shared" si="64"/>
        <v>186.36823517961497</v>
      </c>
      <c r="G159" s="141">
        <f t="shared" si="64"/>
        <v>157.32468449762956</v>
      </c>
      <c r="H159" s="141">
        <f t="shared" si="64"/>
        <v>189.07593468880782</v>
      </c>
      <c r="I159" s="141">
        <f t="shared" si="64"/>
        <v>204.175772940255</v>
      </c>
      <c r="J159" s="141">
        <f t="shared" si="64"/>
        <v>321.8025638767744</v>
      </c>
      <c r="K159" s="141">
        <f t="shared" si="64"/>
        <v>292.75684999755526</v>
      </c>
      <c r="L159" s="140">
        <f>SUM(D159:INDEX(D159:K159,0,MATCH('RFPR cover'!$C$7,$D$6:$K$6,0)))</f>
        <v>1653.2906878875017</v>
      </c>
      <c r="M159" s="142">
        <f>SUM(D159:K159)</f>
        <v>1653.2906878875017</v>
      </c>
    </row>
    <row r="160" spans="1:20">
      <c r="A160" s="35"/>
      <c r="B160" s="1055"/>
      <c r="D160" s="137"/>
      <c r="E160" s="137"/>
      <c r="F160" s="137"/>
      <c r="G160" s="137"/>
      <c r="H160" s="137"/>
      <c r="I160" s="137"/>
      <c r="J160" s="137"/>
      <c r="K160" s="137"/>
    </row>
    <row r="161" spans="1:14">
      <c r="A161" s="35"/>
      <c r="B161" s="1048"/>
    </row>
    <row r="162" spans="1:14">
      <c r="A162" s="82"/>
      <c r="B162" s="1047"/>
      <c r="C162" s="151"/>
      <c r="D162" s="82"/>
      <c r="E162" s="82"/>
      <c r="F162" s="82"/>
      <c r="G162" s="82"/>
      <c r="H162" s="82"/>
      <c r="I162" s="82"/>
      <c r="J162" s="82"/>
      <c r="K162" s="82"/>
      <c r="L162" s="82"/>
      <c r="M162" s="82"/>
      <c r="N162" s="82"/>
    </row>
    <row r="163" spans="1:14">
      <c r="B163" s="1048"/>
    </row>
    <row r="164" spans="1:14">
      <c r="B164" s="1048"/>
    </row>
  </sheetData>
  <sheetProtection algorithmName="SHA-512" hashValue="k6lxHxpFYIs7S9BDvhrgke1MJgctWBQ1V1zLw/tSDCUAcYEiLnx1cZlUnblWXL/1MdvTflFvcncEp7yQudmEwA==" saltValue="rRplr3roS3nMU52VwY74FA==" spinCount="100000" sheet="1" objects="1" scenarios="1"/>
  <mergeCells count="4">
    <mergeCell ref="O14:Q14"/>
    <mergeCell ref="O47:Q47"/>
    <mergeCell ref="O97:Q97"/>
    <mergeCell ref="O130:Q130"/>
  </mergeCells>
  <conditionalFormatting sqref="D6:K6">
    <cfRule type="expression" dxfId="56" priority="7">
      <formula>AND(D$5="Actuals",E$5="Forecast")</formula>
    </cfRule>
  </conditionalFormatting>
  <conditionalFormatting sqref="B128:M152">
    <cfRule type="expression" dxfId="55" priority="3">
      <formula>$B$43="n/a"</formula>
    </cfRule>
  </conditionalFormatting>
  <conditionalFormatting sqref="D5:K5">
    <cfRule type="expression" dxfId="54" priority="2">
      <formula>AND(D$5="Actuals",E$5="Forecast")</formula>
    </cfRule>
  </conditionalFormatting>
  <conditionalFormatting sqref="B43:N69">
    <cfRule type="expression" dxfId="53" priority="1">
      <formula>$B$43="n/a"</formula>
    </cfRule>
  </conditionalFormatting>
  <pageMargins left="0.70866141732283472" right="0.70866141732283472" top="0.74803149606299213" bottom="0.74803149606299213" header="0.31496062992125984" footer="0.31496062992125984"/>
  <pageSetup paperSize="8" scale="32" orientation="landscape"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CC"/>
    <pageSetUpPr fitToPage="1"/>
  </sheetPr>
  <dimension ref="A1:P114"/>
  <sheetViews>
    <sheetView showGridLines="0" topLeftCell="B1" zoomScale="70" zoomScaleNormal="70" workbookViewId="0">
      <pane ySplit="6" topLeftCell="A7" activePane="bottomLeft" state="frozen"/>
      <selection activeCell="B75" sqref="A1:XFD1048576"/>
      <selection pane="bottomLeft" activeCell="D11" sqref="D11"/>
    </sheetView>
  </sheetViews>
  <sheetFormatPr defaultRowHeight="12.6"/>
  <cols>
    <col min="1" max="1" width="8.36328125" customWidth="1"/>
    <col min="2" max="2" width="71.36328125" bestFit="1" customWidth="1"/>
    <col min="3" max="3" width="13.36328125" style="137" customWidth="1"/>
    <col min="4" max="11" width="11.08984375" customWidth="1"/>
    <col min="12" max="12" width="12.90625" customWidth="1"/>
    <col min="13" max="13" width="12.7265625" customWidth="1"/>
    <col min="14" max="14" width="5" customWidth="1"/>
  </cols>
  <sheetData>
    <row r="1" spans="1:14" s="37" customFormat="1" ht="21">
      <c r="A1" s="1330" t="s">
        <v>263</v>
      </c>
      <c r="B1" s="1331"/>
      <c r="C1" s="154"/>
      <c r="D1" s="132"/>
      <c r="E1" s="132"/>
      <c r="F1" s="132"/>
      <c r="G1" s="132"/>
      <c r="H1" s="132"/>
      <c r="I1" s="128"/>
      <c r="J1" s="128"/>
      <c r="K1" s="128"/>
      <c r="L1" s="128"/>
      <c r="M1" s="128"/>
      <c r="N1" s="129"/>
    </row>
    <row r="2" spans="1:14" s="37" customFormat="1" ht="21">
      <c r="A2" s="1332" t="str">
        <f>'RFPR cover'!C5</f>
        <v>NGET (TO)</v>
      </c>
      <c r="B2" s="1333"/>
      <c r="C2" s="155"/>
      <c r="D2" s="36"/>
      <c r="E2" s="36"/>
      <c r="F2" s="36"/>
      <c r="G2" s="36"/>
      <c r="H2" s="36"/>
      <c r="I2" s="27"/>
      <c r="J2" s="27"/>
      <c r="K2" s="27"/>
      <c r="L2" s="27"/>
      <c r="M2" s="27"/>
      <c r="N2" s="124"/>
    </row>
    <row r="3" spans="1:14" s="37" customFormat="1" ht="21">
      <c r="A3" s="1334">
        <f>'RFPR cover'!C7</f>
        <v>2021</v>
      </c>
      <c r="B3" s="1335"/>
      <c r="C3" s="136"/>
      <c r="D3" s="133"/>
      <c r="E3" s="133"/>
      <c r="F3" s="133"/>
      <c r="G3" s="133"/>
      <c r="H3" s="133"/>
      <c r="I3" s="28"/>
      <c r="J3" s="28"/>
      <c r="K3" s="28"/>
      <c r="L3" s="28"/>
      <c r="M3" s="28"/>
      <c r="N3" s="126"/>
    </row>
    <row r="4" spans="1:14" s="2" customFormat="1" ht="12.75" customHeight="1">
      <c r="B4" s="3"/>
      <c r="C4" s="137"/>
    </row>
    <row r="5" spans="1:14" s="2" customFormat="1" ht="12.75" customHeight="1">
      <c r="B5" s="3"/>
      <c r="C5" s="137"/>
      <c r="D5" s="516" t="str">
        <f>IF(D6&lt;='RFPR cover'!$C$7,"Actuals","Forecast")</f>
        <v>Actuals</v>
      </c>
      <c r="E5" s="517" t="str">
        <f>IF(E6&lt;='RFPR cover'!$C$7,"Actuals","Forecast")</f>
        <v>Actuals</v>
      </c>
      <c r="F5" s="517" t="str">
        <f>IF(F6&lt;='RFPR cover'!$C$7,"Actuals","Forecast")</f>
        <v>Actuals</v>
      </c>
      <c r="G5" s="517" t="str">
        <f>IF(G6&lt;='RFPR cover'!$C$7,"Actuals","Forecast")</f>
        <v>Actuals</v>
      </c>
      <c r="H5" s="517" t="str">
        <f>IF(H6&lt;='RFPR cover'!$C$7,"Actuals","Forecast")</f>
        <v>Actuals</v>
      </c>
      <c r="I5" s="517" t="str">
        <f>IF(I6&lt;='RFPR cover'!$C$7,"Actuals","Forecast")</f>
        <v>Actuals</v>
      </c>
      <c r="J5" s="517" t="str">
        <f>IF(J6&lt;='RFPR cover'!$C$7,"Actuals","Forecast")</f>
        <v>Actuals</v>
      </c>
      <c r="K5" s="518" t="str">
        <f>IF(K6&lt;='RFPR cover'!$C$7,"Actuals","Forecast")</f>
        <v>Actuals</v>
      </c>
    </row>
    <row r="6" spans="1:14" s="2" customFormat="1" ht="29.25" customHeight="1">
      <c r="C6" s="137"/>
      <c r="D6" s="118">
        <f>'RFPR cover'!$C$13</f>
        <v>2014</v>
      </c>
      <c r="E6" s="119">
        <f>D6+1</f>
        <v>2015</v>
      </c>
      <c r="F6" s="119">
        <f t="shared" ref="F6:K6" si="0">E6+1</f>
        <v>2016</v>
      </c>
      <c r="G6" s="119">
        <f t="shared" si="0"/>
        <v>2017</v>
      </c>
      <c r="H6" s="119">
        <f t="shared" si="0"/>
        <v>2018</v>
      </c>
      <c r="I6" s="119">
        <f t="shared" si="0"/>
        <v>2019</v>
      </c>
      <c r="J6" s="119">
        <f t="shared" si="0"/>
        <v>2020</v>
      </c>
      <c r="K6" s="119">
        <f t="shared" si="0"/>
        <v>2021</v>
      </c>
      <c r="L6" s="102" t="str">
        <f>"Cumulative to "&amp;'RFPR cover'!$C$7</f>
        <v>Cumulative to 2021</v>
      </c>
      <c r="M6" s="120" t="s">
        <v>110</v>
      </c>
    </row>
    <row r="7" spans="1:14" s="2" customFormat="1">
      <c r="A7" s="35"/>
      <c r="C7" s="137"/>
    </row>
    <row r="8" spans="1:14" s="2" customFormat="1">
      <c r="A8" s="35"/>
      <c r="B8" s="117" t="s">
        <v>200</v>
      </c>
      <c r="C8" s="151"/>
      <c r="D8" s="81"/>
      <c r="E8" s="81"/>
      <c r="F8" s="81"/>
      <c r="G8" s="81"/>
      <c r="H8" s="81"/>
      <c r="I8" s="81"/>
      <c r="J8" s="81"/>
      <c r="K8" s="81"/>
      <c r="L8" s="81"/>
      <c r="M8" s="81"/>
      <c r="N8" s="81"/>
    </row>
    <row r="9" spans="1:14" s="2" customFormat="1">
      <c r="A9" s="35"/>
      <c r="B9" s="419" t="s">
        <v>645</v>
      </c>
      <c r="C9" s="419"/>
      <c r="D9" s="419"/>
      <c r="E9" s="419"/>
      <c r="F9" s="419"/>
      <c r="G9" s="419"/>
      <c r="H9" s="419"/>
      <c r="I9" s="419"/>
      <c r="J9" s="419"/>
      <c r="K9" s="419"/>
      <c r="L9" s="419"/>
      <c r="M9" s="419"/>
      <c r="N9" s="419"/>
    </row>
    <row r="10" spans="1:14" s="2" customFormat="1">
      <c r="A10" s="35"/>
      <c r="B10" s="12"/>
      <c r="C10" s="137"/>
    </row>
    <row r="11" spans="1:14" s="2" customFormat="1">
      <c r="A11" s="216" t="s">
        <v>152</v>
      </c>
      <c r="B11" s="35" t="str">
        <f>Data!B153</f>
        <v>Network Reliability Incentive</v>
      </c>
      <c r="C11" s="156" t="str">
        <f>'RFPR cover'!$C$14</f>
        <v>£m 09/10</v>
      </c>
      <c r="D11" s="1447">
        <v>1.8542221800821286</v>
      </c>
      <c r="E11" s="1447">
        <v>3.0237912053611322</v>
      </c>
      <c r="F11" s="1447">
        <v>3.088939215474209</v>
      </c>
      <c r="G11" s="1447">
        <v>3.1027494840390868</v>
      </c>
      <c r="H11" s="1447">
        <v>2.7278872967032965</v>
      </c>
      <c r="I11" s="1447">
        <v>2.9593963950241169</v>
      </c>
      <c r="J11" s="1447">
        <v>2.5237307042811188</v>
      </c>
      <c r="K11" s="1447">
        <v>3.0796176723893369</v>
      </c>
      <c r="L11" s="974">
        <f>SUM(D11:INDEX(D11:K11,0,MATCH('RFPR cover'!$C$7,$D$6:$K$6,0)))</f>
        <v>22.360334153354426</v>
      </c>
      <c r="M11" s="975">
        <f t="shared" ref="M11:M17" si="1">SUM(D11:K11)</f>
        <v>22.360334153354426</v>
      </c>
    </row>
    <row r="12" spans="1:14" s="2" customFormat="1">
      <c r="A12" s="216" t="s">
        <v>153</v>
      </c>
      <c r="B12" s="35" t="str">
        <f>Data!B154</f>
        <v>Stakeholder Satisfaction Output</v>
      </c>
      <c r="C12" s="156" t="str">
        <f>'RFPR cover'!$C$14</f>
        <v>£m 09/10</v>
      </c>
      <c r="D12" s="1447">
        <v>5.3739145077411292</v>
      </c>
      <c r="E12" s="1447">
        <v>6.1617351050452172</v>
      </c>
      <c r="F12" s="1447">
        <v>7.0988288938468713</v>
      </c>
      <c r="G12" s="1447">
        <v>7.84375165976095</v>
      </c>
      <c r="H12" s="1447">
        <v>7.21802723075242</v>
      </c>
      <c r="I12" s="1447">
        <v>8.8941214512255478</v>
      </c>
      <c r="J12" s="1447">
        <v>12.160511147824057</v>
      </c>
      <c r="K12" s="1447">
        <v>13.464710950700384</v>
      </c>
      <c r="L12" s="978">
        <f>SUM(D12:INDEX(D12:K12,0,MATCH('RFPR cover'!$C$7,$D$6:$K$6,0)))</f>
        <v>68.215600946896572</v>
      </c>
      <c r="M12" s="979">
        <f t="shared" si="1"/>
        <v>68.215600946896572</v>
      </c>
    </row>
    <row r="13" spans="1:14" s="2" customFormat="1">
      <c r="A13" s="216" t="s">
        <v>154</v>
      </c>
      <c r="B13" s="35" t="str">
        <f>Data!B155</f>
        <v>SF6 Emissions</v>
      </c>
      <c r="C13" s="156" t="str">
        <f>'RFPR cover'!$C$14</f>
        <v>£m 09/10</v>
      </c>
      <c r="D13" s="1447">
        <v>1.4865254259025258</v>
      </c>
      <c r="E13" s="1447">
        <v>1.959513844732381</v>
      </c>
      <c r="F13" s="1447">
        <v>1.9542548628654501</v>
      </c>
      <c r="G13" s="1447">
        <v>1.0752077114650318</v>
      </c>
      <c r="H13" s="1447">
        <v>2.2645905632858665</v>
      </c>
      <c r="I13" s="1447">
        <v>0.16335291371384281</v>
      </c>
      <c r="J13" s="1447">
        <v>-2.2094690505134271E-2</v>
      </c>
      <c r="K13" s="1447">
        <v>0.57770257511076284</v>
      </c>
      <c r="L13" s="978">
        <f>SUM(D13:INDEX(D13:K13,0,MATCH('RFPR cover'!$C$7,$D$6:$K$6,0)))</f>
        <v>9.4590532065707258</v>
      </c>
      <c r="M13" s="979">
        <f t="shared" si="1"/>
        <v>9.4590532065707258</v>
      </c>
    </row>
    <row r="14" spans="1:14" s="2" customFormat="1">
      <c r="A14" s="216" t="s">
        <v>169</v>
      </c>
      <c r="B14" s="35" t="str">
        <f>Data!B156</f>
        <v>Environmental Discretionary Reward</v>
      </c>
      <c r="C14" s="156" t="str">
        <f>'RFPR cover'!$C$14</f>
        <v>£m 09/10</v>
      </c>
      <c r="D14" s="1447">
        <v>0</v>
      </c>
      <c r="E14" s="1447">
        <v>1.6805457983193273</v>
      </c>
      <c r="F14" s="1447">
        <v>0</v>
      </c>
      <c r="G14" s="1447">
        <v>0</v>
      </c>
      <c r="H14" s="1447">
        <v>0</v>
      </c>
      <c r="I14" s="1447">
        <v>0</v>
      </c>
      <c r="J14" s="1447">
        <v>1.4846917608908685</v>
      </c>
      <c r="K14" s="1447">
        <v>0.41924200733675704</v>
      </c>
      <c r="L14" s="978">
        <f>SUM(D14:INDEX(D14:K14,0,MATCH('RFPR cover'!$C$7,$D$6:$K$6,0)))</f>
        <v>3.5844795665469529</v>
      </c>
      <c r="M14" s="979">
        <f t="shared" si="1"/>
        <v>3.5844795665469529</v>
      </c>
    </row>
    <row r="15" spans="1:14" s="2" customFormat="1">
      <c r="A15" s="216" t="s">
        <v>170</v>
      </c>
      <c r="B15" s="35" t="str">
        <f>Data!B157</f>
        <v/>
      </c>
      <c r="C15" s="156" t="str">
        <f>'RFPR cover'!$C$14</f>
        <v>£m 09/10</v>
      </c>
      <c r="D15" s="1447"/>
      <c r="E15" s="1447"/>
      <c r="F15" s="1447"/>
      <c r="G15" s="1447"/>
      <c r="H15" s="1447"/>
      <c r="I15" s="1447"/>
      <c r="J15" s="1447"/>
      <c r="K15" s="1447"/>
      <c r="L15" s="1456">
        <f>SUM(D15:INDEX(D15:K15,0,MATCH('RFPR cover'!$C$7,$D$6:$K$6,0)))</f>
        <v>0</v>
      </c>
      <c r="M15" s="1457">
        <f t="shared" si="1"/>
        <v>0</v>
      </c>
    </row>
    <row r="16" spans="1:14" s="2" customFormat="1">
      <c r="A16" s="216" t="s">
        <v>171</v>
      </c>
      <c r="B16" s="35" t="str">
        <f>Data!B158</f>
        <v/>
      </c>
      <c r="C16" s="156" t="str">
        <f>'RFPR cover'!$C$14</f>
        <v>£m 09/10</v>
      </c>
      <c r="D16" s="1447"/>
      <c r="E16" s="1447"/>
      <c r="F16" s="1447"/>
      <c r="G16" s="1447"/>
      <c r="H16" s="1447"/>
      <c r="I16" s="1447"/>
      <c r="J16" s="1447"/>
      <c r="K16" s="1447"/>
      <c r="L16" s="1456">
        <f>SUM(D16:INDEX(D16:K16,0,MATCH('RFPR cover'!$C$7,$D$6:$K$6,0)))</f>
        <v>0</v>
      </c>
      <c r="M16" s="1457">
        <f t="shared" si="1"/>
        <v>0</v>
      </c>
    </row>
    <row r="17" spans="1:16" s="2" customFormat="1">
      <c r="A17" s="216" t="s">
        <v>759</v>
      </c>
      <c r="B17" s="35" t="str">
        <f>Data!B159</f>
        <v/>
      </c>
      <c r="C17" s="156" t="str">
        <f>'RFPR cover'!$C$14</f>
        <v>£m 09/10</v>
      </c>
      <c r="D17" s="1447"/>
      <c r="E17" s="1447"/>
      <c r="F17" s="1447"/>
      <c r="G17" s="1447"/>
      <c r="H17" s="1447"/>
      <c r="I17" s="1447"/>
      <c r="J17" s="1447"/>
      <c r="K17" s="1447"/>
      <c r="L17" s="1456">
        <f>SUM(D17:INDEX(D17:K17,0,MATCH('RFPR cover'!$C$7,$D$6:$K$6,0)))</f>
        <v>0</v>
      </c>
      <c r="M17" s="1457">
        <f t="shared" si="1"/>
        <v>0</v>
      </c>
    </row>
    <row r="18" spans="1:16" s="2" customFormat="1">
      <c r="A18" s="35"/>
      <c r="B18" s="12" t="s">
        <v>204</v>
      </c>
      <c r="C18" s="157" t="str">
        <f>'RFPR cover'!$C$14</f>
        <v>£m 09/10</v>
      </c>
      <c r="D18" s="931">
        <f>SUM(D11:D17)</f>
        <v>8.7146621137257831</v>
      </c>
      <c r="E18" s="931">
        <f t="shared" ref="E18:K18" si="2">SUM(E11:E17)</f>
        <v>12.825585953458058</v>
      </c>
      <c r="F18" s="931">
        <f t="shared" si="2"/>
        <v>12.142022972186531</v>
      </c>
      <c r="G18" s="931">
        <f t="shared" si="2"/>
        <v>12.021708855265068</v>
      </c>
      <c r="H18" s="931">
        <f t="shared" si="2"/>
        <v>12.210505090741583</v>
      </c>
      <c r="I18" s="931">
        <f t="shared" si="2"/>
        <v>12.016870759963506</v>
      </c>
      <c r="J18" s="931">
        <f t="shared" si="2"/>
        <v>16.146838922490911</v>
      </c>
      <c r="K18" s="931">
        <f t="shared" si="2"/>
        <v>17.541273205537241</v>
      </c>
      <c r="L18" s="931">
        <f>SUM(L11:L17)</f>
        <v>103.61946787336868</v>
      </c>
      <c r="M18" s="931">
        <f>SUM(M11:M17)</f>
        <v>103.61946787336868</v>
      </c>
    </row>
    <row r="19" spans="1:16" s="2" customFormat="1">
      <c r="A19" s="35"/>
      <c r="B19" s="12"/>
      <c r="C19" s="157"/>
      <c r="D19" s="157"/>
      <c r="E19" s="157"/>
      <c r="F19" s="157"/>
      <c r="G19" s="157"/>
      <c r="H19" s="157"/>
      <c r="I19" s="157"/>
      <c r="J19" s="157"/>
      <c r="K19" s="157"/>
      <c r="L19" s="157"/>
      <c r="M19" s="157"/>
    </row>
    <row r="20" spans="1:16" s="2" customFormat="1">
      <c r="A20" s="35"/>
      <c r="B20" s="12" t="s">
        <v>627</v>
      </c>
      <c r="C20" s="157"/>
      <c r="D20" s="157"/>
      <c r="E20" s="157"/>
      <c r="F20" s="157"/>
      <c r="G20" s="157"/>
      <c r="H20" s="157"/>
      <c r="I20" s="157"/>
      <c r="J20" s="157"/>
      <c r="K20" s="157"/>
      <c r="L20" s="157"/>
      <c r="M20" s="157"/>
    </row>
    <row r="21" spans="1:16" s="2" customFormat="1">
      <c r="A21" s="254" t="str">
        <f>A11</f>
        <v>a</v>
      </c>
      <c r="B21" s="1565" t="s">
        <v>878</v>
      </c>
      <c r="C21" s="1565"/>
      <c r="D21" s="1565"/>
      <c r="E21" s="1565"/>
      <c r="F21" s="1565"/>
      <c r="G21" s="1565"/>
      <c r="H21" s="1565"/>
      <c r="I21" s="1565"/>
      <c r="J21" s="1565"/>
      <c r="K21" s="1565"/>
      <c r="L21" s="1565"/>
      <c r="M21" s="1565"/>
    </row>
    <row r="22" spans="1:16" s="2" customFormat="1">
      <c r="A22" s="254" t="str">
        <f>A12</f>
        <v>b</v>
      </c>
      <c r="B22" s="1566" t="s">
        <v>875</v>
      </c>
      <c r="C22" s="1566"/>
      <c r="D22" s="1566"/>
      <c r="E22" s="1566"/>
      <c r="F22" s="1566"/>
      <c r="G22" s="1566"/>
      <c r="H22" s="1566"/>
      <c r="I22" s="1566"/>
      <c r="J22" s="1566"/>
      <c r="K22" s="1566"/>
      <c r="L22" s="1566"/>
      <c r="M22" s="1566"/>
    </row>
    <row r="23" spans="1:16" s="2" customFormat="1">
      <c r="A23" s="254" t="str">
        <f>A13</f>
        <v>c</v>
      </c>
      <c r="B23" s="1565" t="s">
        <v>878</v>
      </c>
      <c r="C23" s="1565"/>
      <c r="D23" s="1565"/>
      <c r="E23" s="1565"/>
      <c r="F23" s="1565"/>
      <c r="G23" s="1565"/>
      <c r="H23" s="1565"/>
      <c r="I23" s="1565"/>
      <c r="J23" s="1565"/>
      <c r="K23" s="1565"/>
      <c r="L23" s="1565"/>
      <c r="M23" s="1565"/>
    </row>
    <row r="24" spans="1:16" s="2" customFormat="1">
      <c r="A24" s="254" t="str">
        <f>A14</f>
        <v>d</v>
      </c>
      <c r="B24" s="1565" t="s">
        <v>876</v>
      </c>
      <c r="C24" s="1565"/>
      <c r="D24" s="1565"/>
      <c r="E24" s="1565"/>
      <c r="F24" s="1565"/>
      <c r="G24" s="1565"/>
      <c r="H24" s="1565"/>
      <c r="I24" s="1565"/>
      <c r="J24" s="1565"/>
      <c r="K24" s="1565"/>
      <c r="L24" s="1565"/>
      <c r="M24" s="1565"/>
    </row>
    <row r="25" spans="1:16" s="2" customFormat="1">
      <c r="A25" s="254" t="str">
        <f>A15</f>
        <v>e</v>
      </c>
      <c r="B25" s="1564"/>
      <c r="C25" s="1564"/>
      <c r="D25" s="1564"/>
      <c r="E25" s="1564"/>
      <c r="F25" s="1564"/>
      <c r="G25" s="1564"/>
      <c r="H25" s="1564"/>
      <c r="I25" s="1564"/>
      <c r="J25" s="1564"/>
      <c r="K25" s="1564"/>
      <c r="L25" s="1564"/>
      <c r="M25" s="1564"/>
    </row>
    <row r="26" spans="1:16" s="2" customFormat="1">
      <c r="A26" s="254" t="s">
        <v>171</v>
      </c>
      <c r="B26" s="1223"/>
      <c r="C26" s="1223"/>
      <c r="D26" s="1223"/>
      <c r="E26" s="1223"/>
      <c r="F26" s="1223"/>
      <c r="G26" s="1223"/>
      <c r="H26" s="1223"/>
      <c r="I26" s="1223"/>
      <c r="J26" s="1223"/>
      <c r="K26" s="1223"/>
      <c r="L26" s="1223"/>
      <c r="M26" s="1223"/>
    </row>
    <row r="27" spans="1:16" s="2" customFormat="1">
      <c r="A27" s="254" t="s">
        <v>759</v>
      </c>
      <c r="B27" s="1223"/>
      <c r="C27" s="1223"/>
      <c r="D27" s="1223"/>
      <c r="E27" s="1223"/>
      <c r="F27" s="1223"/>
      <c r="G27" s="1223"/>
      <c r="H27" s="1223"/>
      <c r="I27" s="1223"/>
      <c r="J27" s="1223"/>
      <c r="K27" s="1223"/>
      <c r="L27" s="1223"/>
      <c r="M27" s="1223"/>
    </row>
    <row r="28" spans="1:16" s="858" customFormat="1">
      <c r="A28" s="38"/>
      <c r="B28" s="862"/>
      <c r="C28" s="862"/>
      <c r="D28" s="862"/>
      <c r="E28" s="862"/>
      <c r="F28" s="862"/>
      <c r="G28" s="862"/>
      <c r="H28" s="862"/>
      <c r="I28" s="862"/>
      <c r="J28" s="862"/>
      <c r="K28" s="862"/>
      <c r="L28" s="862"/>
      <c r="M28" s="862"/>
    </row>
    <row r="29" spans="1:16" s="2" customFormat="1">
      <c r="B29" s="12"/>
      <c r="C29" s="137"/>
      <c r="D29" s="52"/>
      <c r="E29" s="52"/>
      <c r="F29" s="52"/>
      <c r="G29" s="52"/>
      <c r="H29" s="52"/>
      <c r="I29" s="52"/>
      <c r="J29" s="52"/>
      <c r="K29" s="52"/>
    </row>
    <row r="30" spans="1:16" s="2" customFormat="1">
      <c r="A30" s="35"/>
      <c r="B30" s="117" t="s">
        <v>201</v>
      </c>
      <c r="C30" s="151"/>
      <c r="D30" s="81"/>
      <c r="E30" s="81"/>
      <c r="F30" s="81"/>
      <c r="G30" s="81"/>
      <c r="H30" s="81"/>
      <c r="I30" s="81"/>
      <c r="J30" s="81"/>
      <c r="K30" s="81"/>
      <c r="L30" s="81"/>
      <c r="M30" s="81"/>
      <c r="N30" s="81"/>
    </row>
    <row r="31" spans="1:16" s="2" customFormat="1">
      <c r="A31" s="35"/>
      <c r="B31" s="35"/>
      <c r="C31" s="35"/>
      <c r="D31" s="35"/>
      <c r="E31" s="35"/>
      <c r="F31" s="35"/>
      <c r="G31" s="35"/>
      <c r="H31" s="35"/>
      <c r="I31" s="35"/>
      <c r="J31" s="35"/>
      <c r="K31" s="35"/>
      <c r="L31" s="35"/>
      <c r="M31" s="35"/>
      <c r="N31" s="35"/>
      <c r="O31" s="35"/>
      <c r="P31" s="35"/>
    </row>
    <row r="32" spans="1:16" s="2" customFormat="1">
      <c r="A32" s="35"/>
      <c r="B32" s="419" t="s">
        <v>212</v>
      </c>
      <c r="C32" s="276"/>
      <c r="D32" s="278"/>
      <c r="E32" s="278"/>
      <c r="F32" s="278"/>
      <c r="G32" s="278"/>
      <c r="H32" s="278"/>
      <c r="I32" s="278"/>
      <c r="J32" s="278"/>
      <c r="K32" s="278"/>
      <c r="L32" s="278"/>
      <c r="M32" s="278"/>
      <c r="N32" s="278"/>
    </row>
    <row r="33" spans="1:14" s="2" customFormat="1">
      <c r="A33" s="35"/>
      <c r="B33" s="420" t="s">
        <v>242</v>
      </c>
      <c r="C33" s="276"/>
      <c r="D33" s="278"/>
      <c r="E33" s="278"/>
      <c r="F33" s="278"/>
      <c r="G33" s="278"/>
      <c r="H33" s="278"/>
      <c r="I33" s="278"/>
      <c r="J33" s="278"/>
      <c r="K33" s="278"/>
      <c r="L33" s="278"/>
      <c r="M33" s="278"/>
      <c r="N33" s="278"/>
    </row>
    <row r="34" spans="1:14" s="2" customFormat="1">
      <c r="A34" s="35"/>
      <c r="B34" s="420" t="s">
        <v>760</v>
      </c>
      <c r="C34" s="276"/>
      <c r="D34" s="278"/>
      <c r="E34" s="278"/>
      <c r="F34" s="278"/>
      <c r="G34" s="278"/>
      <c r="H34" s="278"/>
      <c r="I34" s="278"/>
      <c r="J34" s="278"/>
      <c r="K34" s="278"/>
      <c r="L34" s="278"/>
      <c r="M34" s="278"/>
      <c r="N34" s="278"/>
    </row>
    <row r="35" spans="1:14" s="2" customFormat="1">
      <c r="A35" s="35"/>
      <c r="B35" s="420" t="s">
        <v>210</v>
      </c>
      <c r="C35" s="276"/>
      <c r="D35" s="278"/>
      <c r="E35" s="278"/>
      <c r="F35" s="278"/>
      <c r="G35" s="278"/>
      <c r="H35" s="278"/>
      <c r="I35" s="278"/>
      <c r="J35" s="278"/>
      <c r="K35" s="278"/>
      <c r="L35" s="278"/>
      <c r="M35" s="278"/>
      <c r="N35" s="278"/>
    </row>
    <row r="36" spans="1:14" s="2" customFormat="1">
      <c r="A36" s="35"/>
      <c r="B36" s="420" t="s">
        <v>203</v>
      </c>
      <c r="C36" s="276"/>
      <c r="D36" s="278"/>
      <c r="E36" s="278"/>
      <c r="F36" s="278"/>
      <c r="G36" s="278"/>
      <c r="H36" s="278"/>
      <c r="I36" s="278"/>
      <c r="J36" s="278"/>
      <c r="K36" s="278"/>
      <c r="L36" s="278"/>
      <c r="M36" s="278"/>
      <c r="N36" s="278"/>
    </row>
    <row r="37" spans="1:14" s="2" customFormat="1">
      <c r="A37" s="35"/>
      <c r="B37" s="420" t="s">
        <v>209</v>
      </c>
      <c r="C37" s="276"/>
      <c r="D37" s="278"/>
      <c r="E37" s="278"/>
      <c r="F37" s="278"/>
      <c r="G37" s="278"/>
      <c r="H37" s="278"/>
      <c r="I37" s="278"/>
      <c r="J37" s="278"/>
      <c r="K37" s="278"/>
      <c r="L37" s="278"/>
      <c r="M37" s="278"/>
      <c r="N37" s="278"/>
    </row>
    <row r="38" spans="1:14" s="2" customFormat="1">
      <c r="B38" s="12"/>
      <c r="C38" s="137"/>
    </row>
    <row r="39" spans="1:14" s="2" customFormat="1">
      <c r="A39" s="161" t="str">
        <f t="shared" ref="A39:A45" si="3">A11</f>
        <v>a</v>
      </c>
      <c r="B39" s="35" t="str">
        <f>$B$11&amp;""</f>
        <v>Network Reliability Incentive</v>
      </c>
      <c r="C39" s="156" t="str">
        <f>'RFPR cover'!$C$14</f>
        <v>£m 09/10</v>
      </c>
      <c r="D39" s="974">
        <f>D51</f>
        <v>1.483377744065703</v>
      </c>
      <c r="E39" s="974">
        <f t="shared" ref="E39:K39" si="4">E51</f>
        <v>2.4190329642889061</v>
      </c>
      <c r="F39" s="974">
        <f t="shared" si="4"/>
        <v>2.5020407645341094</v>
      </c>
      <c r="G39" s="974">
        <f t="shared" si="4"/>
        <v>2.5132270820716607</v>
      </c>
      <c r="H39" s="974">
        <f t="shared" si="4"/>
        <v>2.2095887103296703</v>
      </c>
      <c r="I39" s="974">
        <f t="shared" si="4"/>
        <v>2.3971110799695348</v>
      </c>
      <c r="J39" s="974">
        <f t="shared" si="4"/>
        <v>2.0442218704677062</v>
      </c>
      <c r="K39" s="974">
        <f t="shared" si="4"/>
        <v>2.494490314635363</v>
      </c>
      <c r="L39" s="974">
        <f>SUM(D39:INDEX(D39:K39,0,MATCH('RFPR cover'!$C$7,$D$6:$K$6,0)))</f>
        <v>18.063090530362654</v>
      </c>
      <c r="M39" s="975">
        <f t="shared" ref="M39:M45" si="5">SUM(D39:K39)</f>
        <v>18.063090530362654</v>
      </c>
    </row>
    <row r="40" spans="1:14" s="2" customFormat="1">
      <c r="A40" s="161" t="str">
        <f t="shared" si="3"/>
        <v>b</v>
      </c>
      <c r="B40" s="35" t="str">
        <f>$B$12&amp;""</f>
        <v>Stakeholder Satisfaction Output</v>
      </c>
      <c r="C40" s="156" t="str">
        <f>'RFPR cover'!$C$14</f>
        <v>£m 09/10</v>
      </c>
      <c r="D40" s="974">
        <f>D55</f>
        <v>4.2991316061929039</v>
      </c>
      <c r="E40" s="974">
        <f t="shared" ref="E40:K40" si="6">E55</f>
        <v>4.9293880840361739</v>
      </c>
      <c r="F40" s="974">
        <f t="shared" si="6"/>
        <v>5.7500514040159665</v>
      </c>
      <c r="G40" s="974">
        <f t="shared" si="6"/>
        <v>6.3534388444063703</v>
      </c>
      <c r="H40" s="974">
        <f t="shared" si="6"/>
        <v>5.846602056909461</v>
      </c>
      <c r="I40" s="974">
        <f t="shared" si="6"/>
        <v>7.204238375492694</v>
      </c>
      <c r="J40" s="974">
        <f t="shared" si="6"/>
        <v>9.850014029737487</v>
      </c>
      <c r="K40" s="974">
        <f t="shared" si="6"/>
        <v>10.906415870067312</v>
      </c>
      <c r="L40" s="978">
        <f>SUM(D40:INDEX(D40:K40,0,MATCH('RFPR cover'!$C$7,$D$6:$K$6,0)))</f>
        <v>55.139280270858372</v>
      </c>
      <c r="M40" s="979">
        <f t="shared" si="5"/>
        <v>55.139280270858372</v>
      </c>
    </row>
    <row r="41" spans="1:14" s="2" customFormat="1">
      <c r="A41" s="161" t="str">
        <f t="shared" si="3"/>
        <v>c</v>
      </c>
      <c r="B41" s="35" t="str">
        <f>$B$13&amp;""</f>
        <v>SF6 Emissions</v>
      </c>
      <c r="C41" s="156" t="str">
        <f>'RFPR cover'!$C$14</f>
        <v>£m 09/10</v>
      </c>
      <c r="D41" s="974">
        <f>D59</f>
        <v>1.1892203407220208</v>
      </c>
      <c r="E41" s="974">
        <f t="shared" ref="E41:K41" si="7">E59</f>
        <v>1.567611075785905</v>
      </c>
      <c r="F41" s="974">
        <f t="shared" si="7"/>
        <v>1.5829464389210146</v>
      </c>
      <c r="G41" s="974">
        <f t="shared" si="7"/>
        <v>0.8709182462866758</v>
      </c>
      <c r="H41" s="974">
        <f t="shared" si="7"/>
        <v>1.8343183562615519</v>
      </c>
      <c r="I41" s="974">
        <f t="shared" si="7"/>
        <v>0.13231586010821267</v>
      </c>
      <c r="J41" s="974">
        <f t="shared" si="7"/>
        <v>-1.789669930915876E-2</v>
      </c>
      <c r="K41" s="974">
        <f t="shared" si="7"/>
        <v>0.46793908583971794</v>
      </c>
      <c r="L41" s="978">
        <f>SUM(D41:INDEX(D41:K41,0,MATCH('RFPR cover'!$C$7,$D$6:$K$6,0)))</f>
        <v>7.627372704615941</v>
      </c>
      <c r="M41" s="979">
        <f t="shared" si="5"/>
        <v>7.627372704615941</v>
      </c>
    </row>
    <row r="42" spans="1:14" s="2" customFormat="1">
      <c r="A42" s="161" t="str">
        <f t="shared" si="3"/>
        <v>d</v>
      </c>
      <c r="B42" s="35" t="str">
        <f>$B$14&amp;""</f>
        <v>Environmental Discretionary Reward</v>
      </c>
      <c r="C42" s="156" t="str">
        <f>'RFPR cover'!$C$14</f>
        <v>£m 09/10</v>
      </c>
      <c r="D42" s="1452">
        <f>D63</f>
        <v>0</v>
      </c>
      <c r="E42" s="1452">
        <f t="shared" ref="E42:K42" si="8">E63</f>
        <v>1.3444366386554618</v>
      </c>
      <c r="F42" s="1452">
        <f t="shared" si="8"/>
        <v>0</v>
      </c>
      <c r="G42" s="1452">
        <f t="shared" si="8"/>
        <v>0</v>
      </c>
      <c r="H42" s="1452">
        <f t="shared" si="8"/>
        <v>0</v>
      </c>
      <c r="I42" s="1452">
        <f t="shared" si="8"/>
        <v>0</v>
      </c>
      <c r="J42" s="1452">
        <f t="shared" si="8"/>
        <v>1.2026003263216036</v>
      </c>
      <c r="K42" s="1452">
        <f t="shared" si="8"/>
        <v>0.33958602594277321</v>
      </c>
      <c r="L42" s="1456">
        <f>SUM(D42:INDEX(D42:K42,0,MATCH('RFPR cover'!$C$7,$D$6:$K$6,0)))</f>
        <v>2.8866229909198386</v>
      </c>
      <c r="M42" s="1457">
        <f t="shared" si="5"/>
        <v>2.8866229909198386</v>
      </c>
    </row>
    <row r="43" spans="1:14" s="2" customFormat="1">
      <c r="A43" s="161" t="str">
        <f t="shared" si="3"/>
        <v>e</v>
      </c>
      <c r="B43" s="35" t="str">
        <f>$B$15&amp;""</f>
        <v/>
      </c>
      <c r="C43" s="156" t="str">
        <f>'RFPR cover'!$C$14</f>
        <v>£m 09/10</v>
      </c>
      <c r="D43" s="1452">
        <f>D67</f>
        <v>0</v>
      </c>
      <c r="E43" s="1452">
        <f t="shared" ref="E43:K43" si="9">E67</f>
        <v>0</v>
      </c>
      <c r="F43" s="1452">
        <f t="shared" si="9"/>
        <v>0</v>
      </c>
      <c r="G43" s="1452">
        <f t="shared" si="9"/>
        <v>0</v>
      </c>
      <c r="H43" s="1452">
        <f t="shared" si="9"/>
        <v>0</v>
      </c>
      <c r="I43" s="1452">
        <f t="shared" si="9"/>
        <v>0</v>
      </c>
      <c r="J43" s="1452">
        <f t="shared" si="9"/>
        <v>0</v>
      </c>
      <c r="K43" s="1452">
        <f t="shared" si="9"/>
        <v>0</v>
      </c>
      <c r="L43" s="1456">
        <f>SUM(D43:INDEX(D43:K43,0,MATCH('RFPR cover'!$C$7,$D$6:$K$6,0)))</f>
        <v>0</v>
      </c>
      <c r="M43" s="1457">
        <f t="shared" si="5"/>
        <v>0</v>
      </c>
    </row>
    <row r="44" spans="1:14" s="2" customFormat="1">
      <c r="A44" s="161" t="str">
        <f t="shared" si="3"/>
        <v>f</v>
      </c>
      <c r="B44" s="35" t="str">
        <f>$B$16&amp;""</f>
        <v/>
      </c>
      <c r="C44" s="156" t="str">
        <f>'RFPR cover'!$C$14</f>
        <v>£m 09/10</v>
      </c>
      <c r="D44" s="1452">
        <f>D71</f>
        <v>0</v>
      </c>
      <c r="E44" s="1452">
        <f t="shared" ref="E44:K44" si="10">E71</f>
        <v>0</v>
      </c>
      <c r="F44" s="1452">
        <f t="shared" si="10"/>
        <v>0</v>
      </c>
      <c r="G44" s="1452">
        <f t="shared" si="10"/>
        <v>0</v>
      </c>
      <c r="H44" s="1452">
        <f t="shared" si="10"/>
        <v>0</v>
      </c>
      <c r="I44" s="1452">
        <f t="shared" si="10"/>
        <v>0</v>
      </c>
      <c r="J44" s="1452">
        <f t="shared" si="10"/>
        <v>0</v>
      </c>
      <c r="K44" s="1452">
        <f t="shared" si="10"/>
        <v>0</v>
      </c>
      <c r="L44" s="1456">
        <f>SUM(D44:INDEX(D44:K44,0,MATCH('RFPR cover'!$C$7,$D$6:$K$6,0)))</f>
        <v>0</v>
      </c>
      <c r="M44" s="1457">
        <f t="shared" si="5"/>
        <v>0</v>
      </c>
    </row>
    <row r="45" spans="1:14" s="2" customFormat="1">
      <c r="A45" s="161" t="str">
        <f t="shared" si="3"/>
        <v>g</v>
      </c>
      <c r="B45" s="35" t="str">
        <f>$B$17&amp;""</f>
        <v/>
      </c>
      <c r="C45" s="156" t="str">
        <f>'RFPR cover'!$C$14</f>
        <v>£m 09/10</v>
      </c>
      <c r="D45" s="1452">
        <f>D75</f>
        <v>0</v>
      </c>
      <c r="E45" s="1452">
        <f t="shared" ref="E45:K45" si="11">E75</f>
        <v>0</v>
      </c>
      <c r="F45" s="1452">
        <f t="shared" si="11"/>
        <v>0</v>
      </c>
      <c r="G45" s="1452">
        <f t="shared" si="11"/>
        <v>0</v>
      </c>
      <c r="H45" s="1452">
        <f t="shared" si="11"/>
        <v>0</v>
      </c>
      <c r="I45" s="1452">
        <f t="shared" si="11"/>
        <v>0</v>
      </c>
      <c r="J45" s="1452">
        <f t="shared" si="11"/>
        <v>0</v>
      </c>
      <c r="K45" s="1452">
        <f t="shared" si="11"/>
        <v>0</v>
      </c>
      <c r="L45" s="1456">
        <f>SUM(D45:INDEX(D45:K45,0,MATCH('RFPR cover'!$C$7,$D$6:$K$6,0)))</f>
        <v>0</v>
      </c>
      <c r="M45" s="1457">
        <f t="shared" si="5"/>
        <v>0</v>
      </c>
    </row>
    <row r="46" spans="1:14" s="2" customFormat="1">
      <c r="B46" s="12" t="s">
        <v>205</v>
      </c>
      <c r="C46" s="157" t="str">
        <f>'RFPR cover'!$C$14</f>
        <v>£m 09/10</v>
      </c>
      <c r="D46" s="931">
        <f>SUM(D39:D45)</f>
        <v>6.9717296909806281</v>
      </c>
      <c r="E46" s="931">
        <f t="shared" ref="E46:M46" si="12">SUM(E39:E45)</f>
        <v>10.260468762766447</v>
      </c>
      <c r="F46" s="931">
        <f t="shared" si="12"/>
        <v>9.8350386074710912</v>
      </c>
      <c r="G46" s="931">
        <f t="shared" si="12"/>
        <v>9.7375841727647074</v>
      </c>
      <c r="H46" s="932">
        <f t="shared" si="12"/>
        <v>9.8905091235006832</v>
      </c>
      <c r="I46" s="932">
        <f t="shared" si="12"/>
        <v>9.7336653155704411</v>
      </c>
      <c r="J46" s="932">
        <f t="shared" si="12"/>
        <v>13.078939527217637</v>
      </c>
      <c r="K46" s="932">
        <f t="shared" si="12"/>
        <v>14.208431296485166</v>
      </c>
      <c r="L46" s="931">
        <f t="shared" si="12"/>
        <v>83.716366496756791</v>
      </c>
      <c r="M46" s="931">
        <f t="shared" si="12"/>
        <v>83.716366496756791</v>
      </c>
    </row>
    <row r="47" spans="1:14" s="2" customFormat="1">
      <c r="B47" s="12"/>
      <c r="C47" s="157"/>
      <c r="D47" s="157"/>
      <c r="E47" s="157"/>
      <c r="F47" s="157"/>
      <c r="G47" s="157"/>
      <c r="H47" s="157"/>
      <c r="I47" s="157"/>
      <c r="J47" s="157"/>
      <c r="K47" s="157"/>
      <c r="L47" s="157"/>
      <c r="M47" s="157"/>
    </row>
    <row r="48" spans="1:14" s="2" customFormat="1">
      <c r="B48" s="12"/>
      <c r="C48" s="157"/>
      <c r="D48" s="162"/>
      <c r="E48" s="157"/>
      <c r="F48" s="157"/>
      <c r="G48" s="157"/>
      <c r="H48" s="157"/>
      <c r="I48" s="157"/>
      <c r="J48" s="157"/>
      <c r="K48" s="157"/>
      <c r="L48" s="157"/>
      <c r="M48" s="157"/>
    </row>
    <row r="49" spans="1:13" s="2" customFormat="1">
      <c r="A49" s="161" t="str">
        <f>$A$11</f>
        <v>a</v>
      </c>
      <c r="B49" s="172" t="str">
        <f>INDEX($B$11:$B$15,MATCH($A49,$A$11:$A$15,0),0)&amp;""</f>
        <v>Network Reliability Incentive</v>
      </c>
      <c r="C49" s="156" t="str">
        <f>'RFPR cover'!$C$14</f>
        <v>£m 09/10</v>
      </c>
      <c r="D49" s="1057">
        <f>INDEX($D$11:$K$17,MATCH($A49,$A$11:$A$17,0),0)</f>
        <v>1.8542221800821286</v>
      </c>
      <c r="E49" s="1057">
        <f t="shared" ref="E49:K49" si="13">INDEX($D$11:$K$17,MATCH($A49,$A$11:$A$17,0),0)</f>
        <v>3.0237912053611322</v>
      </c>
      <c r="F49" s="1057">
        <f t="shared" si="13"/>
        <v>3.088939215474209</v>
      </c>
      <c r="G49" s="1057">
        <f t="shared" si="13"/>
        <v>3.1027494840390868</v>
      </c>
      <c r="H49" s="1057">
        <f t="shared" si="13"/>
        <v>2.7278872967032965</v>
      </c>
      <c r="I49" s="1057">
        <f t="shared" si="13"/>
        <v>2.9593963950241169</v>
      </c>
      <c r="J49" s="1057">
        <f t="shared" si="13"/>
        <v>2.5237307042811188</v>
      </c>
      <c r="K49" s="1057">
        <f t="shared" si="13"/>
        <v>3.0796176723893369</v>
      </c>
      <c r="L49" s="1057">
        <f>SUM(D49:INDEX(D49:K49,0,MATCH('RFPR cover'!$C$7,$D$6:$K$6,0)))</f>
        <v>22.360334153354426</v>
      </c>
      <c r="M49" s="1058">
        <f>SUM(D49:K49)</f>
        <v>22.360334153354426</v>
      </c>
    </row>
    <row r="50" spans="1:13" s="2" customFormat="1">
      <c r="A50" s="161"/>
      <c r="B50" s="35" t="s">
        <v>202</v>
      </c>
      <c r="C50" s="279" t="s">
        <v>203</v>
      </c>
      <c r="D50" s="1263">
        <f>IF($C50=$B$33,$B$33,INDEX(Data!$G$14:$G$30,MATCH('R5 - Output Incentives'!D$6+RIGHT('R5 - Output Incentives'!$C50,2),Data!$C$14:$C$30,0),0))</f>
        <v>0.2</v>
      </c>
      <c r="E50" s="1264">
        <f>IF($C50=$B$33,$B$33,INDEX(Data!$G$14:$G$30,MATCH('R5 - Output Incentives'!E$6+RIGHT('R5 - Output Incentives'!$C50,2),Data!$C$14:$C$30,0),0))</f>
        <v>0.2</v>
      </c>
      <c r="F50" s="1264">
        <f>IF($C50=$B$33,$B$33,INDEX(Data!$G$14:$G$30,MATCH('R5 - Output Incentives'!F$6+RIGHT('R5 - Output Incentives'!$C50,2),Data!$C$14:$C$30,0),0))</f>
        <v>0.19</v>
      </c>
      <c r="G50" s="1264">
        <f>IF($C50=$B$33,$B$33,INDEX(Data!$G$14:$G$30,MATCH('R5 - Output Incentives'!G$6+RIGHT('R5 - Output Incentives'!$C50,2),Data!$C$14:$C$30,0),0))</f>
        <v>0.19</v>
      </c>
      <c r="H50" s="1264">
        <f>IF($C50=$B$33,$B$33,INDEX(Data!$G$14:$G$30,MATCH('R5 - Output Incentives'!H$6+RIGHT('R5 - Output Incentives'!$C50,2),Data!$C$14:$C$30,0),0))</f>
        <v>0.19</v>
      </c>
      <c r="I50" s="1264">
        <f>IF($C50=$B$33,$B$33,INDEX(Data!$G$14:$G$30,MATCH('R5 - Output Incentives'!I$6+RIGHT('R5 - Output Incentives'!$C50,2),Data!$C$14:$C$30,0),0))</f>
        <v>0.19</v>
      </c>
      <c r="J50" s="1264">
        <f>IF($C50=$B$33,$B$33,INDEX(Data!$G$14:$G$30,MATCH('R5 - Output Incentives'!J$6+RIGHT('R5 - Output Incentives'!$C50,2),Data!$C$14:$C$30,0),0))</f>
        <v>0.19</v>
      </c>
      <c r="K50" s="1265">
        <f>IF($C50=$B$33,$B$33,INDEX(Data!$G$14:$G$30,MATCH('R5 - Output Incentives'!K$6+RIGHT('R5 - Output Incentives'!$C50,2),Data!$C$14:$C$30,0),0))</f>
        <v>0.19</v>
      </c>
      <c r="L50" s="1059"/>
      <c r="M50" s="1060"/>
    </row>
    <row r="51" spans="1:13" s="2" customFormat="1">
      <c r="A51" s="161"/>
      <c r="B51" s="35" t="s">
        <v>211</v>
      </c>
      <c r="C51" s="156"/>
      <c r="D51" s="931">
        <f>IFERROR(D49*(1-D50),0)</f>
        <v>1.483377744065703</v>
      </c>
      <c r="E51" s="932">
        <f t="shared" ref="E51:K51" si="14">IFERROR(E49*(1-E50),0)</f>
        <v>2.4190329642889061</v>
      </c>
      <c r="F51" s="932">
        <f t="shared" si="14"/>
        <v>2.5020407645341094</v>
      </c>
      <c r="G51" s="932">
        <f t="shared" si="14"/>
        <v>2.5132270820716607</v>
      </c>
      <c r="H51" s="932">
        <f t="shared" si="14"/>
        <v>2.2095887103296703</v>
      </c>
      <c r="I51" s="932">
        <f t="shared" si="14"/>
        <v>2.3971110799695348</v>
      </c>
      <c r="J51" s="932">
        <f t="shared" si="14"/>
        <v>2.0442218704677062</v>
      </c>
      <c r="K51" s="932">
        <f t="shared" si="14"/>
        <v>2.494490314635363</v>
      </c>
      <c r="L51" s="972">
        <f>SUM(D51:INDEX(D51:K51,0,MATCH('RFPR cover'!$C$7,$D$6:$K$6,0)))</f>
        <v>18.063090530362654</v>
      </c>
      <c r="M51" s="973">
        <f>SUM(D51:K51)</f>
        <v>18.063090530362654</v>
      </c>
    </row>
    <row r="52" spans="1:13" s="2" customFormat="1">
      <c r="A52" s="161"/>
      <c r="B52" s="51"/>
      <c r="C52" s="157"/>
      <c r="D52" s="157"/>
      <c r="E52" s="157"/>
      <c r="F52" s="157"/>
      <c r="G52" s="157"/>
      <c r="H52" s="157"/>
      <c r="I52" s="157"/>
      <c r="J52" s="157"/>
      <c r="K52" s="157"/>
      <c r="L52" s="157"/>
      <c r="M52" s="157"/>
    </row>
    <row r="53" spans="1:13" s="2" customFormat="1">
      <c r="A53" s="161" t="str">
        <f>$A$12</f>
        <v>b</v>
      </c>
      <c r="B53" s="172" t="str">
        <f>INDEX($B$11:$B$15,MATCH($A53,$A$11:$A$15,0),0)&amp;""</f>
        <v>Stakeholder Satisfaction Output</v>
      </c>
      <c r="C53" s="156" t="str">
        <f>'RFPR cover'!$C$14</f>
        <v>£m 09/10</v>
      </c>
      <c r="D53" s="1057">
        <f>INDEX($D$11:$K$17,MATCH($A53,$A$11:$A$17,0),0)</f>
        <v>5.3739145077411292</v>
      </c>
      <c r="E53" s="1057">
        <f t="shared" ref="E53:K53" si="15">INDEX($D$11:$K$17,MATCH($A53,$A$11:$A$17,0),0)</f>
        <v>6.1617351050452172</v>
      </c>
      <c r="F53" s="1057">
        <f t="shared" si="15"/>
        <v>7.0988288938468713</v>
      </c>
      <c r="G53" s="1057">
        <f t="shared" si="15"/>
        <v>7.84375165976095</v>
      </c>
      <c r="H53" s="1057">
        <f t="shared" si="15"/>
        <v>7.21802723075242</v>
      </c>
      <c r="I53" s="1057">
        <f t="shared" si="15"/>
        <v>8.8941214512255478</v>
      </c>
      <c r="J53" s="1057">
        <f t="shared" si="15"/>
        <v>12.160511147824057</v>
      </c>
      <c r="K53" s="1057">
        <f t="shared" si="15"/>
        <v>13.464710950700384</v>
      </c>
      <c r="L53" s="974">
        <f>SUM(D53:INDEX(D53:K53,0,MATCH('RFPR cover'!$C$7,$D$6:$K$6,0)))</f>
        <v>68.215600946896572</v>
      </c>
      <c r="M53" s="975">
        <f>SUM(D53:K53)</f>
        <v>68.215600946896572</v>
      </c>
    </row>
    <row r="54" spans="1:13" s="2" customFormat="1">
      <c r="A54" s="161"/>
      <c r="B54" s="35" t="s">
        <v>202</v>
      </c>
      <c r="C54" s="279" t="s">
        <v>203</v>
      </c>
      <c r="D54" s="1263">
        <f>IF($C54=$B$33,$B$33,INDEX(Data!$G$14:$G$30,MATCH('R5 - Output Incentives'!D$6+RIGHT('R5 - Output Incentives'!$C54,2),Data!$C$14:$C$30,0),0))</f>
        <v>0.2</v>
      </c>
      <c r="E54" s="1264">
        <f>IF($C54=$B$33,$B$33,INDEX(Data!$G$14:$G$30,MATCH('R5 - Output Incentives'!E$6+RIGHT('R5 - Output Incentives'!$C54,2),Data!$C$14:$C$30,0),0))</f>
        <v>0.2</v>
      </c>
      <c r="F54" s="1264">
        <f>IF($C54=$B$33,$B$33,INDEX(Data!$G$14:$G$30,MATCH('R5 - Output Incentives'!F$6+RIGHT('R5 - Output Incentives'!$C54,2),Data!$C$14:$C$30,0),0))</f>
        <v>0.19</v>
      </c>
      <c r="G54" s="1264">
        <f>IF($C54=$B$33,$B$33,INDEX(Data!$G$14:$G$30,MATCH('R5 - Output Incentives'!G$6+RIGHT('R5 - Output Incentives'!$C54,2),Data!$C$14:$C$30,0),0))</f>
        <v>0.19</v>
      </c>
      <c r="H54" s="1264">
        <f>IF($C54=$B$33,$B$33,INDEX(Data!$G$14:$G$30,MATCH('R5 - Output Incentives'!H$6+RIGHT('R5 - Output Incentives'!$C54,2),Data!$C$14:$C$30,0),0))</f>
        <v>0.19</v>
      </c>
      <c r="I54" s="1264">
        <f>IF($C54=$B$33,$B$33,INDEX(Data!$G$14:$G$30,MATCH('R5 - Output Incentives'!I$6+RIGHT('R5 - Output Incentives'!$C54,2),Data!$C$14:$C$30,0),0))</f>
        <v>0.19</v>
      </c>
      <c r="J54" s="1264">
        <f>IF($C54=$B$33,$B$33,INDEX(Data!$G$14:$G$30,MATCH('R5 - Output Incentives'!J$6+RIGHT('R5 - Output Incentives'!$C54,2),Data!$C$14:$C$30,0),0))</f>
        <v>0.19</v>
      </c>
      <c r="K54" s="1265">
        <f>IF($C54=$B$33,$B$33,INDEX(Data!$G$14:$G$30,MATCH('R5 - Output Incentives'!K$6+RIGHT('R5 - Output Incentives'!$C54,2),Data!$C$14:$C$30,0),0))</f>
        <v>0.19</v>
      </c>
      <c r="L54" s="1059"/>
      <c r="M54" s="1060"/>
    </row>
    <row r="55" spans="1:13" s="2" customFormat="1">
      <c r="A55" s="161"/>
      <c r="B55" s="35" t="s">
        <v>211</v>
      </c>
      <c r="C55" s="156"/>
      <c r="D55" s="931">
        <f>IFERROR(D53*(1-D54),0)</f>
        <v>4.2991316061929039</v>
      </c>
      <c r="E55" s="932">
        <f t="shared" ref="E55:K55" si="16">IFERROR(E53*(1-E54),0)</f>
        <v>4.9293880840361739</v>
      </c>
      <c r="F55" s="932">
        <f t="shared" si="16"/>
        <v>5.7500514040159665</v>
      </c>
      <c r="G55" s="932">
        <f t="shared" si="16"/>
        <v>6.3534388444063703</v>
      </c>
      <c r="H55" s="932">
        <f t="shared" si="16"/>
        <v>5.846602056909461</v>
      </c>
      <c r="I55" s="932">
        <f t="shared" si="16"/>
        <v>7.204238375492694</v>
      </c>
      <c r="J55" s="932">
        <f t="shared" si="16"/>
        <v>9.850014029737487</v>
      </c>
      <c r="K55" s="932">
        <f t="shared" si="16"/>
        <v>10.906415870067312</v>
      </c>
      <c r="L55" s="972">
        <f>SUM(D55:INDEX(D55:K55,0,MATCH('RFPR cover'!$C$7,$D$6:$K$6,0)))</f>
        <v>55.139280270858372</v>
      </c>
      <c r="M55" s="973">
        <f>SUM(D55:K55)</f>
        <v>55.139280270858372</v>
      </c>
    </row>
    <row r="56" spans="1:13" s="2" customFormat="1">
      <c r="A56" s="161"/>
      <c r="B56" s="51"/>
      <c r="C56" s="157"/>
      <c r="D56" s="157"/>
      <c r="E56" s="157"/>
      <c r="F56" s="157"/>
      <c r="G56" s="157"/>
      <c r="H56" s="157"/>
      <c r="I56" s="157"/>
      <c r="J56" s="157"/>
      <c r="K56" s="157"/>
      <c r="L56" s="157"/>
      <c r="M56" s="157"/>
    </row>
    <row r="57" spans="1:13" s="2" customFormat="1">
      <c r="A57" s="161" t="str">
        <f>$A$13</f>
        <v>c</v>
      </c>
      <c r="B57" s="172" t="str">
        <f>INDEX($B$11:$B$15,MATCH($A57,$A$11:$A$15,0),0)&amp;""</f>
        <v>SF6 Emissions</v>
      </c>
      <c r="C57" s="156" t="str">
        <f>'RFPR cover'!$C$14</f>
        <v>£m 09/10</v>
      </c>
      <c r="D57" s="1057">
        <f>INDEX($D$11:$K$17,MATCH($A57,$A$11:$A$17,0),0)</f>
        <v>1.4865254259025258</v>
      </c>
      <c r="E57" s="1057">
        <f t="shared" ref="E57:K57" si="17">INDEX($D$11:$K$17,MATCH($A57,$A$11:$A$17,0),0)</f>
        <v>1.959513844732381</v>
      </c>
      <c r="F57" s="1057">
        <f t="shared" si="17"/>
        <v>1.9542548628654501</v>
      </c>
      <c r="G57" s="1057">
        <f t="shared" si="17"/>
        <v>1.0752077114650318</v>
      </c>
      <c r="H57" s="1057">
        <f t="shared" si="17"/>
        <v>2.2645905632858665</v>
      </c>
      <c r="I57" s="1057">
        <f t="shared" si="17"/>
        <v>0.16335291371384281</v>
      </c>
      <c r="J57" s="1057">
        <f t="shared" si="17"/>
        <v>-2.2094690505134271E-2</v>
      </c>
      <c r="K57" s="1057">
        <f t="shared" si="17"/>
        <v>0.57770257511076284</v>
      </c>
      <c r="L57" s="974">
        <f>SUM(D57:INDEX(D57:K57,0,MATCH('RFPR cover'!$C$7,$D$6:$K$6,0)))</f>
        <v>9.4590532065707258</v>
      </c>
      <c r="M57" s="975">
        <f>SUM(D57:K57)</f>
        <v>9.4590532065707258</v>
      </c>
    </row>
    <row r="58" spans="1:13" s="2" customFormat="1">
      <c r="A58" s="161"/>
      <c r="B58" s="35" t="s">
        <v>202</v>
      </c>
      <c r="C58" s="279" t="s">
        <v>203</v>
      </c>
      <c r="D58" s="1263">
        <f>IF($C58=$B$33,$B$33,INDEX(Data!$G$14:$G$30,MATCH('R5 - Output Incentives'!D$6+RIGHT('R5 - Output Incentives'!$C58,2),Data!$C$14:$C$30,0),0))</f>
        <v>0.2</v>
      </c>
      <c r="E58" s="1264">
        <f>IF($C58=$B$33,$B$33,INDEX(Data!$G$14:$G$30,MATCH('R5 - Output Incentives'!E$6+RIGHT('R5 - Output Incentives'!$C58,2),Data!$C$14:$C$30,0),0))</f>
        <v>0.2</v>
      </c>
      <c r="F58" s="1264">
        <f>IF($C58=$B$33,$B$33,INDEX(Data!$G$14:$G$30,MATCH('R5 - Output Incentives'!F$6+RIGHT('R5 - Output Incentives'!$C58,2),Data!$C$14:$C$30,0),0))</f>
        <v>0.19</v>
      </c>
      <c r="G58" s="1264">
        <f>IF($C58=$B$33,$B$33,INDEX(Data!$G$14:$G$30,MATCH('R5 - Output Incentives'!G$6+RIGHT('R5 - Output Incentives'!$C58,2),Data!$C$14:$C$30,0),0))</f>
        <v>0.19</v>
      </c>
      <c r="H58" s="1264">
        <f>IF($C58=$B$33,$B$33,INDEX(Data!$G$14:$G$30,MATCH('R5 - Output Incentives'!H$6+RIGHT('R5 - Output Incentives'!$C58,2),Data!$C$14:$C$30,0),0))</f>
        <v>0.19</v>
      </c>
      <c r="I58" s="1264">
        <f>IF($C58=$B$33,$B$33,INDEX(Data!$G$14:$G$30,MATCH('R5 - Output Incentives'!I$6+RIGHT('R5 - Output Incentives'!$C58,2),Data!$C$14:$C$30,0),0))</f>
        <v>0.19</v>
      </c>
      <c r="J58" s="1264">
        <f>IF($C58=$B$33,$B$33,INDEX(Data!$G$14:$G$30,MATCH('R5 - Output Incentives'!J$6+RIGHT('R5 - Output Incentives'!$C58,2),Data!$C$14:$C$30,0),0))</f>
        <v>0.19</v>
      </c>
      <c r="K58" s="1265">
        <f>IF($C58=$B$33,$B$33,INDEX(Data!$G$14:$G$30,MATCH('R5 - Output Incentives'!K$6+RIGHT('R5 - Output Incentives'!$C58,2),Data!$C$14:$C$30,0),0))</f>
        <v>0.19</v>
      </c>
      <c r="L58" s="1059"/>
      <c r="M58" s="1060"/>
    </row>
    <row r="59" spans="1:13" s="2" customFormat="1">
      <c r="A59" s="161"/>
      <c r="B59" s="35" t="s">
        <v>211</v>
      </c>
      <c r="C59" s="156"/>
      <c r="D59" s="931">
        <f>IFERROR(D57*(1-D58),0)</f>
        <v>1.1892203407220208</v>
      </c>
      <c r="E59" s="932">
        <f t="shared" ref="E59:K59" si="18">IFERROR(E57*(1-E58),0)</f>
        <v>1.567611075785905</v>
      </c>
      <c r="F59" s="932">
        <f t="shared" si="18"/>
        <v>1.5829464389210146</v>
      </c>
      <c r="G59" s="932">
        <f t="shared" si="18"/>
        <v>0.8709182462866758</v>
      </c>
      <c r="H59" s="932">
        <f t="shared" si="18"/>
        <v>1.8343183562615519</v>
      </c>
      <c r="I59" s="932">
        <f t="shared" si="18"/>
        <v>0.13231586010821267</v>
      </c>
      <c r="J59" s="932">
        <f t="shared" si="18"/>
        <v>-1.789669930915876E-2</v>
      </c>
      <c r="K59" s="932">
        <f t="shared" si="18"/>
        <v>0.46793908583971794</v>
      </c>
      <c r="L59" s="972">
        <f>SUM(D59:INDEX(D59:K59,0,MATCH('RFPR cover'!$C$7,$D$6:$K$6,0)))</f>
        <v>7.627372704615941</v>
      </c>
      <c r="M59" s="973">
        <f>SUM(D59:K59)</f>
        <v>7.627372704615941</v>
      </c>
    </row>
    <row r="60" spans="1:13" s="2" customFormat="1">
      <c r="A60" s="161"/>
      <c r="B60" s="51"/>
      <c r="C60" s="157"/>
      <c r="D60" s="157"/>
      <c r="E60" s="157"/>
      <c r="F60" s="157"/>
      <c r="G60" s="157"/>
      <c r="H60" s="157"/>
      <c r="I60" s="157"/>
      <c r="J60" s="157"/>
      <c r="K60" s="157"/>
      <c r="L60" s="157"/>
      <c r="M60" s="157"/>
    </row>
    <row r="61" spans="1:13" s="2" customFormat="1">
      <c r="A61" s="161" t="str">
        <f>$A$14</f>
        <v>d</v>
      </c>
      <c r="B61" s="172" t="str">
        <f>INDEX($B$11:$B$15,MATCH($A61,$A$11:$A$15,0),0)&amp;""</f>
        <v>Environmental Discretionary Reward</v>
      </c>
      <c r="C61" s="156" t="str">
        <f>'RFPR cover'!$C$14</f>
        <v>£m 09/10</v>
      </c>
      <c r="D61" s="1450">
        <f>INDEX($D$11:$K$17,MATCH($A61,$A$11:$A$17,0),0)</f>
        <v>0</v>
      </c>
      <c r="E61" s="1450">
        <f t="shared" ref="E61:K61" si="19">INDEX($D$11:$K$17,MATCH($A61,$A$11:$A$17,0),0)</f>
        <v>1.6805457983193273</v>
      </c>
      <c r="F61" s="1450">
        <f t="shared" si="19"/>
        <v>0</v>
      </c>
      <c r="G61" s="1450">
        <f t="shared" si="19"/>
        <v>0</v>
      </c>
      <c r="H61" s="1450">
        <f t="shared" si="19"/>
        <v>0</v>
      </c>
      <c r="I61" s="1450">
        <f t="shared" si="19"/>
        <v>0</v>
      </c>
      <c r="J61" s="1450">
        <f t="shared" si="19"/>
        <v>1.4846917608908685</v>
      </c>
      <c r="K61" s="1450">
        <f t="shared" si="19"/>
        <v>0.41924200733675704</v>
      </c>
      <c r="L61" s="974">
        <f>SUM(D61:INDEX(D61:K61,0,MATCH('RFPR cover'!$C$7,$D$6:$K$6,0)))</f>
        <v>3.5844795665469529</v>
      </c>
      <c r="M61" s="975">
        <f>SUM(D61:K61)</f>
        <v>3.5844795665469529</v>
      </c>
    </row>
    <row r="62" spans="1:13" s="2" customFormat="1">
      <c r="A62" s="161"/>
      <c r="B62" s="35" t="s">
        <v>202</v>
      </c>
      <c r="C62" s="279" t="s">
        <v>203</v>
      </c>
      <c r="D62" s="1263">
        <f>IF($C62=$B$33,$B$33,INDEX(Data!$G$14:$G$30,MATCH('R5 - Output Incentives'!D$6+RIGHT('R5 - Output Incentives'!$C62,2),Data!$C$14:$C$30,0),0))</f>
        <v>0.2</v>
      </c>
      <c r="E62" s="1264">
        <f>IF($C62=$B$33,$B$33,INDEX(Data!$G$14:$G$30,MATCH('R5 - Output Incentives'!E$6+RIGHT('R5 - Output Incentives'!$C62,2),Data!$C$14:$C$30,0),0))</f>
        <v>0.2</v>
      </c>
      <c r="F62" s="1264">
        <f>IF($C62=$B$33,$B$33,INDEX(Data!$G$14:$G$30,MATCH('R5 - Output Incentives'!F$6+RIGHT('R5 - Output Incentives'!$C62,2),Data!$C$14:$C$30,0),0))</f>
        <v>0.19</v>
      </c>
      <c r="G62" s="1264">
        <f>IF($C62=$B$33,$B$33,INDEX(Data!$G$14:$G$30,MATCH('R5 - Output Incentives'!G$6+RIGHT('R5 - Output Incentives'!$C62,2),Data!$C$14:$C$30,0),0))</f>
        <v>0.19</v>
      </c>
      <c r="H62" s="1264">
        <f>IF($C62=$B$33,$B$33,INDEX(Data!$G$14:$G$30,MATCH('R5 - Output Incentives'!H$6+RIGHT('R5 - Output Incentives'!$C62,2),Data!$C$14:$C$30,0),0))</f>
        <v>0.19</v>
      </c>
      <c r="I62" s="1264">
        <f>IF($C62=$B$33,$B$33,INDEX(Data!$G$14:$G$30,MATCH('R5 - Output Incentives'!I$6+RIGHT('R5 - Output Incentives'!$C62,2),Data!$C$14:$C$30,0),0))</f>
        <v>0.19</v>
      </c>
      <c r="J62" s="1264">
        <f>IF($C62=$B$33,$B$33,INDEX(Data!$G$14:$G$30,MATCH('R5 - Output Incentives'!J$6+RIGHT('R5 - Output Incentives'!$C62,2),Data!$C$14:$C$30,0),0))</f>
        <v>0.19</v>
      </c>
      <c r="K62" s="1265">
        <f>IF($C62=$B$33,$B$33,INDEX(Data!$G$14:$G$30,MATCH('R5 - Output Incentives'!K$6+RIGHT('R5 - Output Incentives'!$C62,2),Data!$C$14:$C$30,0),0))</f>
        <v>0.19</v>
      </c>
      <c r="L62" s="1059"/>
      <c r="M62" s="1060"/>
    </row>
    <row r="63" spans="1:13" s="2" customFormat="1">
      <c r="A63" s="161"/>
      <c r="B63" s="35" t="s">
        <v>211</v>
      </c>
      <c r="C63" s="156"/>
      <c r="D63" s="1449">
        <f>IFERROR(D61*(1-D62),0)</f>
        <v>0</v>
      </c>
      <c r="E63" s="1451">
        <f t="shared" ref="E63:K63" si="20">IFERROR(E61*(1-E62),0)</f>
        <v>1.3444366386554618</v>
      </c>
      <c r="F63" s="1451">
        <f t="shared" si="20"/>
        <v>0</v>
      </c>
      <c r="G63" s="1451">
        <f t="shared" si="20"/>
        <v>0</v>
      </c>
      <c r="H63" s="1451">
        <f t="shared" si="20"/>
        <v>0</v>
      </c>
      <c r="I63" s="1451">
        <f t="shared" si="20"/>
        <v>0</v>
      </c>
      <c r="J63" s="1451">
        <f t="shared" si="20"/>
        <v>1.2026003263216036</v>
      </c>
      <c r="K63" s="1451">
        <f t="shared" si="20"/>
        <v>0.33958602594277321</v>
      </c>
      <c r="L63" s="972">
        <f>SUM(D63:INDEX(D63:K63,0,MATCH('RFPR cover'!$C$7,$D$6:$K$6,0)))</f>
        <v>2.8866229909198386</v>
      </c>
      <c r="M63" s="973">
        <f>SUM(D63:K63)</f>
        <v>2.8866229909198386</v>
      </c>
    </row>
    <row r="64" spans="1:13" s="2" customFormat="1">
      <c r="A64" s="161"/>
      <c r="B64" s="51"/>
      <c r="C64" s="157"/>
      <c r="D64" s="157"/>
      <c r="E64" s="157"/>
      <c r="F64" s="157"/>
      <c r="G64" s="157"/>
      <c r="H64" s="157"/>
      <c r="I64" s="157"/>
      <c r="J64" s="157"/>
      <c r="K64" s="157"/>
      <c r="L64" s="157"/>
      <c r="M64" s="157"/>
    </row>
    <row r="65" spans="1:14" s="2" customFormat="1">
      <c r="A65" s="161" t="str">
        <f>$A$15</f>
        <v>e</v>
      </c>
      <c r="B65" s="172" t="str">
        <f>INDEX($B$11:$B$15,MATCH($A65,$A$11:$A$15,0),0)&amp;""</f>
        <v/>
      </c>
      <c r="C65" s="156" t="str">
        <f>'RFPR cover'!$C$14</f>
        <v>£m 09/10</v>
      </c>
      <c r="D65" s="1450">
        <f>INDEX($D$11:$K$17,MATCH($A65,$A$11:$A$17,0),0)</f>
        <v>0</v>
      </c>
      <c r="E65" s="1450">
        <f t="shared" ref="E65:K65" si="21">INDEX($D$11:$K$17,MATCH($A65,$A$11:$A$17,0),0)</f>
        <v>0</v>
      </c>
      <c r="F65" s="1450">
        <f t="shared" si="21"/>
        <v>0</v>
      </c>
      <c r="G65" s="1450">
        <f t="shared" si="21"/>
        <v>0</v>
      </c>
      <c r="H65" s="1450">
        <f t="shared" si="21"/>
        <v>0</v>
      </c>
      <c r="I65" s="1450">
        <f t="shared" si="21"/>
        <v>0</v>
      </c>
      <c r="J65" s="1450">
        <f t="shared" si="21"/>
        <v>0</v>
      </c>
      <c r="K65" s="1450">
        <f t="shared" si="21"/>
        <v>0</v>
      </c>
      <c r="L65" s="1452">
        <f>SUM(D65:INDEX(D65:K65,0,MATCH('RFPR cover'!$C$7,$D$6:$K$6,0)))</f>
        <v>0</v>
      </c>
      <c r="M65" s="1455">
        <f>SUM(D65:K65)</f>
        <v>0</v>
      </c>
    </row>
    <row r="66" spans="1:14" s="2" customFormat="1">
      <c r="A66" s="161"/>
      <c r="B66" s="35" t="s">
        <v>202</v>
      </c>
      <c r="C66" s="279" t="s">
        <v>210</v>
      </c>
      <c r="D66" s="1263">
        <f>IF($C66=$B$33,$B$33,INDEX(Data!$G$14:$G$30,MATCH('R5 - Output Incentives'!D$6+RIGHT('R5 - Output Incentives'!$C66,2),Data!$C$14:$C$30,0),0))</f>
        <v>0.21</v>
      </c>
      <c r="E66" s="1264">
        <f>IF($C66=$B$33,$B$33,INDEX(Data!$G$14:$G$30,MATCH('R5 - Output Incentives'!E$6+RIGHT('R5 - Output Incentives'!$C66,2),Data!$C$14:$C$30,0),0))</f>
        <v>0.2</v>
      </c>
      <c r="F66" s="1264">
        <f>IF($C66=$B$33,$B$33,INDEX(Data!$G$14:$G$30,MATCH('R5 - Output Incentives'!F$6+RIGHT('R5 - Output Incentives'!$C66,2),Data!$C$14:$C$30,0),0))</f>
        <v>0.2</v>
      </c>
      <c r="G66" s="1264">
        <f>IF($C66=$B$33,$B$33,INDEX(Data!$G$14:$G$30,MATCH('R5 - Output Incentives'!G$6+RIGHT('R5 - Output Incentives'!$C66,2),Data!$C$14:$C$30,0),0))</f>
        <v>0.19</v>
      </c>
      <c r="H66" s="1264">
        <f>IF($C66=$B$33,$B$33,INDEX(Data!$G$14:$G$30,MATCH('R5 - Output Incentives'!H$6+RIGHT('R5 - Output Incentives'!$C66,2),Data!$C$14:$C$30,0),0))</f>
        <v>0.19</v>
      </c>
      <c r="I66" s="1264">
        <f>IF($C66=$B$33,$B$33,INDEX(Data!$G$14:$G$30,MATCH('R5 - Output Incentives'!I$6+RIGHT('R5 - Output Incentives'!$C66,2),Data!$C$14:$C$30,0),0))</f>
        <v>0.19</v>
      </c>
      <c r="J66" s="1264">
        <f>IF($C66=$B$33,$B$33,INDEX(Data!$G$14:$G$30,MATCH('R5 - Output Incentives'!J$6+RIGHT('R5 - Output Incentives'!$C66,2),Data!$C$14:$C$30,0),0))</f>
        <v>0.19</v>
      </c>
      <c r="K66" s="1265">
        <f>IF($C66=$B$33,$B$33,INDEX(Data!$G$14:$G$30,MATCH('R5 - Output Incentives'!K$6+RIGHT('R5 - Output Incentives'!$C66,2),Data!$C$14:$C$30,0),0))</f>
        <v>0.19</v>
      </c>
      <c r="L66" s="1059"/>
      <c r="M66" s="1060"/>
    </row>
    <row r="67" spans="1:14" s="2" customFormat="1">
      <c r="A67" s="161"/>
      <c r="B67" s="35" t="s">
        <v>211</v>
      </c>
      <c r="C67" s="156"/>
      <c r="D67" s="1449">
        <f>IFERROR(D65*(1-D66),0)</f>
        <v>0</v>
      </c>
      <c r="E67" s="1451">
        <f t="shared" ref="E67:K67" si="22">IFERROR(E65*(1-E66),0)</f>
        <v>0</v>
      </c>
      <c r="F67" s="1451">
        <f t="shared" si="22"/>
        <v>0</v>
      </c>
      <c r="G67" s="1451">
        <f t="shared" si="22"/>
        <v>0</v>
      </c>
      <c r="H67" s="1451">
        <f t="shared" si="22"/>
        <v>0</v>
      </c>
      <c r="I67" s="1451">
        <f t="shared" si="22"/>
        <v>0</v>
      </c>
      <c r="J67" s="1451">
        <f t="shared" si="22"/>
        <v>0</v>
      </c>
      <c r="K67" s="1451">
        <f t="shared" si="22"/>
        <v>0</v>
      </c>
      <c r="L67" s="1453">
        <f>SUM(D67:INDEX(D67:K67,0,MATCH('RFPR cover'!$C$7,$D$6:$K$6,0)))</f>
        <v>0</v>
      </c>
      <c r="M67" s="1454">
        <f>SUM(D67:K67)</f>
        <v>0</v>
      </c>
    </row>
    <row r="68" spans="1:14" s="2" customFormat="1">
      <c r="A68" s="161"/>
      <c r="B68" s="51"/>
      <c r="C68" s="157"/>
      <c r="D68" s="157"/>
      <c r="E68" s="157"/>
      <c r="F68" s="157"/>
      <c r="G68" s="157"/>
      <c r="H68" s="157"/>
      <c r="I68" s="157"/>
      <c r="J68" s="157"/>
      <c r="K68" s="157"/>
      <c r="L68" s="157"/>
      <c r="M68" s="157"/>
    </row>
    <row r="69" spans="1:14" s="2" customFormat="1">
      <c r="A69" s="161" t="str">
        <f>$A$16</f>
        <v>f</v>
      </c>
      <c r="B69" s="172" t="str">
        <f>INDEX($B$11:$B$17,MATCH($A69,$A$11:$A$17,0),0)&amp;""</f>
        <v/>
      </c>
      <c r="C69" s="156" t="str">
        <f>'RFPR cover'!$C$14</f>
        <v>£m 09/10</v>
      </c>
      <c r="D69" s="1450">
        <f>INDEX($D$11:$K$17,MATCH($A69,$A$11:$A$17,0),0)</f>
        <v>0</v>
      </c>
      <c r="E69" s="1450">
        <f t="shared" ref="E69:K69" si="23">INDEX($D$11:$K$17,MATCH($A69,$A$11:$A$17,0),0)</f>
        <v>0</v>
      </c>
      <c r="F69" s="1450">
        <f t="shared" si="23"/>
        <v>0</v>
      </c>
      <c r="G69" s="1450">
        <f t="shared" si="23"/>
        <v>0</v>
      </c>
      <c r="H69" s="1450">
        <f t="shared" si="23"/>
        <v>0</v>
      </c>
      <c r="I69" s="1450">
        <f t="shared" si="23"/>
        <v>0</v>
      </c>
      <c r="J69" s="1450">
        <f t="shared" si="23"/>
        <v>0</v>
      </c>
      <c r="K69" s="1450">
        <f t="shared" si="23"/>
        <v>0</v>
      </c>
      <c r="L69" s="1452">
        <f>SUM(D69:INDEX(D69:K69,0,MATCH('RFPR cover'!$C$7,$D$6:$K$6,0)))</f>
        <v>0</v>
      </c>
      <c r="M69" s="1455">
        <f>SUM(D69:K69)</f>
        <v>0</v>
      </c>
    </row>
    <row r="70" spans="1:14" s="2" customFormat="1">
      <c r="A70" s="161"/>
      <c r="B70" s="35" t="s">
        <v>202</v>
      </c>
      <c r="C70" s="279" t="s">
        <v>210</v>
      </c>
      <c r="D70" s="1263">
        <f>IF($C70=$B$33,$B$33,INDEX(Data!$G$14:$G$30,MATCH('R5 - Output Incentives'!D$6+RIGHT('R5 - Output Incentives'!$C70,2),Data!$C$14:$C$30,0),0))</f>
        <v>0.21</v>
      </c>
      <c r="E70" s="1264">
        <f>IF($C70=$B$33,$B$33,INDEX(Data!$G$14:$G$30,MATCH('R5 - Output Incentives'!E$6+RIGHT('R5 - Output Incentives'!$C70,2),Data!$C$14:$C$30,0),0))</f>
        <v>0.2</v>
      </c>
      <c r="F70" s="1264">
        <f>IF($C70=$B$33,$B$33,INDEX(Data!$G$14:$G$30,MATCH('R5 - Output Incentives'!F$6+RIGHT('R5 - Output Incentives'!$C70,2),Data!$C$14:$C$30,0),0))</f>
        <v>0.2</v>
      </c>
      <c r="G70" s="1264">
        <f>IF($C70=$B$33,$B$33,INDEX(Data!$G$14:$G$30,MATCH('R5 - Output Incentives'!G$6+RIGHT('R5 - Output Incentives'!$C70,2),Data!$C$14:$C$30,0),0))</f>
        <v>0.19</v>
      </c>
      <c r="H70" s="1264">
        <f>IF($C70=$B$33,$B$33,INDEX(Data!$G$14:$G$30,MATCH('R5 - Output Incentives'!H$6+RIGHT('R5 - Output Incentives'!$C70,2),Data!$C$14:$C$30,0),0))</f>
        <v>0.19</v>
      </c>
      <c r="I70" s="1264">
        <f>IF($C70=$B$33,$B$33,INDEX(Data!$G$14:$G$30,MATCH('R5 - Output Incentives'!I$6+RIGHT('R5 - Output Incentives'!$C70,2),Data!$C$14:$C$30,0),0))</f>
        <v>0.19</v>
      </c>
      <c r="J70" s="1264">
        <f>IF($C70=$B$33,$B$33,INDEX(Data!$G$14:$G$30,MATCH('R5 - Output Incentives'!J$6+RIGHT('R5 - Output Incentives'!$C70,2),Data!$C$14:$C$30,0),0))</f>
        <v>0.19</v>
      </c>
      <c r="K70" s="1265">
        <f>IF($C70=$B$33,$B$33,INDEX(Data!$G$14:$G$30,MATCH('R5 - Output Incentives'!K$6+RIGHT('R5 - Output Incentives'!$C70,2),Data!$C$14:$C$30,0),0))</f>
        <v>0.19</v>
      </c>
      <c r="L70" s="1059"/>
      <c r="M70" s="1060"/>
    </row>
    <row r="71" spans="1:14" s="2" customFormat="1">
      <c r="A71" s="161"/>
      <c r="B71" s="35" t="s">
        <v>211</v>
      </c>
      <c r="C71" s="156"/>
      <c r="D71" s="1449">
        <f>IFERROR(D69*(1-D70),0)</f>
        <v>0</v>
      </c>
      <c r="E71" s="1451">
        <f t="shared" ref="E71:K71" si="24">IFERROR(E69*(1-E70),0)</f>
        <v>0</v>
      </c>
      <c r="F71" s="1451">
        <f t="shared" si="24"/>
        <v>0</v>
      </c>
      <c r="G71" s="1451">
        <f t="shared" si="24"/>
        <v>0</v>
      </c>
      <c r="H71" s="1451">
        <f t="shared" si="24"/>
        <v>0</v>
      </c>
      <c r="I71" s="1451">
        <f t="shared" si="24"/>
        <v>0</v>
      </c>
      <c r="J71" s="1451">
        <f t="shared" si="24"/>
        <v>0</v>
      </c>
      <c r="K71" s="1451">
        <f t="shared" si="24"/>
        <v>0</v>
      </c>
      <c r="L71" s="1453">
        <f>SUM(D71:INDEX(D71:K71,0,MATCH('RFPR cover'!$C$7,$D$6:$K$6,0)))</f>
        <v>0</v>
      </c>
      <c r="M71" s="1454">
        <f>SUM(D71:K71)</f>
        <v>0</v>
      </c>
    </row>
    <row r="72" spans="1:14" s="2" customFormat="1">
      <c r="A72" s="161"/>
      <c r="B72" s="51"/>
      <c r="C72" s="157"/>
      <c r="D72" s="157"/>
      <c r="E72" s="157"/>
      <c r="F72" s="157"/>
      <c r="G72" s="157"/>
      <c r="H72" s="157"/>
      <c r="I72" s="157"/>
      <c r="J72" s="157"/>
      <c r="K72" s="157"/>
      <c r="L72" s="157"/>
      <c r="M72" s="157"/>
    </row>
    <row r="73" spans="1:14" s="2" customFormat="1">
      <c r="A73" s="161" t="s">
        <v>759</v>
      </c>
      <c r="B73" s="172" t="str">
        <f>INDEX($B$11:$B$17,MATCH($A73,$A$11:$A$17,0),0)&amp;""</f>
        <v/>
      </c>
      <c r="C73" s="156" t="str">
        <f>'RFPR cover'!$C$14</f>
        <v>£m 09/10</v>
      </c>
      <c r="D73" s="1450">
        <f>INDEX($D$11:$K$17,MATCH($A73,$A$11:$A$17,0),0)</f>
        <v>0</v>
      </c>
      <c r="E73" s="1450">
        <f t="shared" ref="E73:K73" si="25">INDEX($D$11:$K$17,MATCH($A73,$A$11:$A$17,0),0)</f>
        <v>0</v>
      </c>
      <c r="F73" s="1450">
        <f t="shared" si="25"/>
        <v>0</v>
      </c>
      <c r="G73" s="1450">
        <f t="shared" si="25"/>
        <v>0</v>
      </c>
      <c r="H73" s="1450">
        <f t="shared" si="25"/>
        <v>0</v>
      </c>
      <c r="I73" s="1450">
        <f t="shared" si="25"/>
        <v>0</v>
      </c>
      <c r="J73" s="1450">
        <f t="shared" si="25"/>
        <v>0</v>
      </c>
      <c r="K73" s="1450">
        <f t="shared" si="25"/>
        <v>0</v>
      </c>
      <c r="L73" s="1452">
        <f>SUM(D73:INDEX(D73:K73,0,MATCH('RFPR cover'!$C$7,$D$6:$K$6,0)))</f>
        <v>0</v>
      </c>
      <c r="M73" s="1455">
        <f>SUM(D73:K73)</f>
        <v>0</v>
      </c>
    </row>
    <row r="74" spans="1:14" s="2" customFormat="1">
      <c r="A74" s="161"/>
      <c r="B74" s="35" t="s">
        <v>202</v>
      </c>
      <c r="C74" s="279" t="s">
        <v>210</v>
      </c>
      <c r="D74" s="1263">
        <f>IF($C74=$B$33,$B$33,INDEX(Data!$G$14:$G$30,MATCH('R5 - Output Incentives'!D$6+RIGHT('R5 - Output Incentives'!$C74,2),Data!$C$14:$C$30,0),0))</f>
        <v>0.21</v>
      </c>
      <c r="E74" s="1264">
        <f>IF($C74=$B$33,$B$33,INDEX(Data!$G$14:$G$30,MATCH('R5 - Output Incentives'!E$6+RIGHT('R5 - Output Incentives'!$C74,2),Data!$C$14:$C$30,0),0))</f>
        <v>0.2</v>
      </c>
      <c r="F74" s="1264">
        <f>IF($C74=$B$33,$B$33,INDEX(Data!$G$14:$G$30,MATCH('R5 - Output Incentives'!F$6+RIGHT('R5 - Output Incentives'!$C74,2),Data!$C$14:$C$30,0),0))</f>
        <v>0.2</v>
      </c>
      <c r="G74" s="1264">
        <f>IF($C74=$B$33,$B$33,INDEX(Data!$G$14:$G$30,MATCH('R5 - Output Incentives'!G$6+RIGHT('R5 - Output Incentives'!$C74,2),Data!$C$14:$C$30,0),0))</f>
        <v>0.19</v>
      </c>
      <c r="H74" s="1264">
        <f>IF($C74=$B$33,$B$33,INDEX(Data!$G$14:$G$30,MATCH('R5 - Output Incentives'!H$6+RIGHT('R5 - Output Incentives'!$C74,2),Data!$C$14:$C$30,0),0))</f>
        <v>0.19</v>
      </c>
      <c r="I74" s="1264">
        <f>IF($C74=$B$33,$B$33,INDEX(Data!$G$14:$G$30,MATCH('R5 - Output Incentives'!I$6+RIGHT('R5 - Output Incentives'!$C74,2),Data!$C$14:$C$30,0),0))</f>
        <v>0.19</v>
      </c>
      <c r="J74" s="1264">
        <f>IF($C74=$B$33,$B$33,INDEX(Data!$G$14:$G$30,MATCH('R5 - Output Incentives'!J$6+RIGHT('R5 - Output Incentives'!$C74,2),Data!$C$14:$C$30,0),0))</f>
        <v>0.19</v>
      </c>
      <c r="K74" s="1265">
        <f>IF($C74=$B$33,$B$33,INDEX(Data!$G$14:$G$30,MATCH('R5 - Output Incentives'!K$6+RIGHT('R5 - Output Incentives'!$C74,2),Data!$C$14:$C$30,0),0))</f>
        <v>0.19</v>
      </c>
      <c r="L74" s="1059"/>
      <c r="M74" s="1060"/>
    </row>
    <row r="75" spans="1:14" s="2" customFormat="1">
      <c r="A75" s="161"/>
      <c r="B75" s="35" t="s">
        <v>211</v>
      </c>
      <c r="C75" s="156"/>
      <c r="D75" s="1449">
        <f>IFERROR(D73*(1-D74),0)</f>
        <v>0</v>
      </c>
      <c r="E75" s="1451">
        <f t="shared" ref="E75:K75" si="26">IFERROR(E73*(1-E74),0)</f>
        <v>0</v>
      </c>
      <c r="F75" s="1451">
        <f t="shared" si="26"/>
        <v>0</v>
      </c>
      <c r="G75" s="1451">
        <f t="shared" si="26"/>
        <v>0</v>
      </c>
      <c r="H75" s="1451">
        <f t="shared" si="26"/>
        <v>0</v>
      </c>
      <c r="I75" s="1451">
        <f t="shared" si="26"/>
        <v>0</v>
      </c>
      <c r="J75" s="1451">
        <f t="shared" si="26"/>
        <v>0</v>
      </c>
      <c r="K75" s="1451">
        <f t="shared" si="26"/>
        <v>0</v>
      </c>
      <c r="L75" s="1453">
        <f>SUM(D75:INDEX(D75:K75,0,MATCH('RFPR cover'!$C$7,$D$6:$K$6,0)))</f>
        <v>0</v>
      </c>
      <c r="M75" s="1454">
        <f>SUM(D75:K75)</f>
        <v>0</v>
      </c>
    </row>
    <row r="76" spans="1:14" s="858" customFormat="1" ht="14.25" customHeight="1">
      <c r="A76" s="857"/>
      <c r="C76" s="859"/>
      <c r="D76" s="860"/>
      <c r="E76" s="860"/>
      <c r="F76" s="860"/>
      <c r="G76" s="860"/>
      <c r="H76" s="860"/>
      <c r="I76" s="860"/>
      <c r="J76" s="860"/>
      <c r="K76" s="860"/>
      <c r="L76" s="861"/>
      <c r="M76" s="861"/>
    </row>
    <row r="77" spans="1:14" s="2" customFormat="1">
      <c r="B77" s="117" t="s">
        <v>651</v>
      </c>
      <c r="C77" s="151"/>
      <c r="D77" s="134"/>
      <c r="E77" s="134"/>
      <c r="F77" s="134"/>
      <c r="G77" s="134"/>
      <c r="H77" s="134"/>
      <c r="I77" s="134"/>
      <c r="J77" s="134"/>
      <c r="K77" s="134"/>
      <c r="L77" s="81"/>
      <c r="M77" s="81"/>
      <c r="N77" s="81"/>
    </row>
    <row r="78" spans="1:14" s="2" customFormat="1">
      <c r="B78" s="419" t="s">
        <v>650</v>
      </c>
      <c r="C78" s="276"/>
      <c r="D78" s="277"/>
      <c r="E78" s="277"/>
      <c r="F78" s="277"/>
      <c r="G78" s="277"/>
      <c r="H78" s="277"/>
      <c r="I78" s="277"/>
      <c r="J78" s="277"/>
      <c r="K78" s="277"/>
      <c r="L78" s="278"/>
      <c r="M78" s="278"/>
      <c r="N78" s="278"/>
    </row>
    <row r="79" spans="1:14" s="2" customFormat="1">
      <c r="B79" s="419" t="s">
        <v>652</v>
      </c>
      <c r="C79" s="276"/>
      <c r="D79" s="277"/>
      <c r="E79" s="277"/>
      <c r="F79" s="277"/>
      <c r="G79" s="277"/>
      <c r="H79" s="277"/>
      <c r="I79" s="277"/>
      <c r="J79" s="277"/>
      <c r="K79" s="277"/>
      <c r="L79" s="278"/>
      <c r="M79" s="278"/>
      <c r="N79" s="278"/>
    </row>
    <row r="80" spans="1:14" s="858" customFormat="1">
      <c r="B80" s="863"/>
      <c r="C80" s="864"/>
      <c r="D80" s="865"/>
      <c r="E80" s="865"/>
      <c r="F80" s="865"/>
      <c r="G80" s="865"/>
      <c r="H80" s="865"/>
      <c r="I80" s="865"/>
      <c r="J80" s="865"/>
      <c r="K80" s="865"/>
    </row>
    <row r="81" spans="1:12" s="2" customFormat="1">
      <c r="B81" s="12"/>
      <c r="C81" s="866" t="s">
        <v>653</v>
      </c>
      <c r="D81" s="870" t="str">
        <f t="shared" ref="D81:K81" si="27">IF($C50=$B$33,D$6,IF(D$6-RIGHT($C50,1)&lt;$D$6,"Pre-RIIO",D$6-RIGHT($C50,1)))</f>
        <v>Pre-RIIO</v>
      </c>
      <c r="E81" s="871" t="str">
        <f t="shared" si="27"/>
        <v>Pre-RIIO</v>
      </c>
      <c r="F81" s="871">
        <f t="shared" si="27"/>
        <v>2014</v>
      </c>
      <c r="G81" s="871">
        <f t="shared" si="27"/>
        <v>2015</v>
      </c>
      <c r="H81" s="871">
        <f t="shared" si="27"/>
        <v>2016</v>
      </c>
      <c r="I81" s="871">
        <f t="shared" si="27"/>
        <v>2017</v>
      </c>
      <c r="J81" s="871">
        <f t="shared" si="27"/>
        <v>2018</v>
      </c>
      <c r="K81" s="872">
        <f t="shared" si="27"/>
        <v>2019</v>
      </c>
    </row>
    <row r="82" spans="1:12" s="2" customFormat="1">
      <c r="A82" s="3" t="str">
        <f>A11</f>
        <v>a</v>
      </c>
      <c r="B82" s="130" t="str">
        <f>B11&amp;""</f>
        <v>Network Reliability Incentive</v>
      </c>
      <c r="C82" s="137" t="s">
        <v>129</v>
      </c>
      <c r="D82" s="941">
        <v>12.431059177215189</v>
      </c>
      <c r="E82" s="1448">
        <v>0</v>
      </c>
      <c r="F82" s="941">
        <v>2.362645525801367</v>
      </c>
      <c r="G82" s="941">
        <v>3.92050095236202</v>
      </c>
      <c r="H82" s="941">
        <v>4.0374526456863435</v>
      </c>
      <c r="I82" s="941">
        <v>4.135363525320833</v>
      </c>
      <c r="J82" s="941">
        <v>3.7617319239425644</v>
      </c>
      <c r="K82" s="941">
        <v>4.1903990397962501</v>
      </c>
    </row>
    <row r="83" spans="1:12" s="2" customFormat="1">
      <c r="A83" s="3"/>
      <c r="B83" s="130"/>
      <c r="C83" s="137"/>
      <c r="D83" s="137"/>
      <c r="E83" s="137"/>
      <c r="F83" s="137"/>
      <c r="G83" s="137"/>
      <c r="H83" s="137"/>
      <c r="I83" s="137"/>
      <c r="J83" s="137"/>
      <c r="K83" s="137"/>
      <c r="L83" s="137"/>
    </row>
    <row r="84" spans="1:12" s="2" customFormat="1">
      <c r="A84" s="3"/>
      <c r="B84" s="130"/>
      <c r="C84" s="866" t="s">
        <v>653</v>
      </c>
      <c r="D84" s="870" t="str">
        <f t="shared" ref="D84:K84" si="28">IF($C54=$B$33,D$6,IF(D$6-RIGHT($C54,1)&lt;$D$6,"Pre-RIIO",D$6-RIGHT($C54,1)))</f>
        <v>Pre-RIIO</v>
      </c>
      <c r="E84" s="871" t="str">
        <f t="shared" si="28"/>
        <v>Pre-RIIO</v>
      </c>
      <c r="F84" s="871">
        <f t="shared" si="28"/>
        <v>2014</v>
      </c>
      <c r="G84" s="871">
        <f t="shared" si="28"/>
        <v>2015</v>
      </c>
      <c r="H84" s="871">
        <f t="shared" si="28"/>
        <v>2016</v>
      </c>
      <c r="I84" s="871">
        <f t="shared" si="28"/>
        <v>2017</v>
      </c>
      <c r="J84" s="871">
        <f t="shared" si="28"/>
        <v>2018</v>
      </c>
      <c r="K84" s="872">
        <f t="shared" si="28"/>
        <v>2019</v>
      </c>
    </row>
    <row r="85" spans="1:12" s="2" customFormat="1">
      <c r="A85" s="3" t="str">
        <f>A12</f>
        <v>b</v>
      </c>
      <c r="B85" s="130" t="str">
        <f>B12&amp;""</f>
        <v>Stakeholder Satisfaction Output</v>
      </c>
      <c r="C85" s="137" t="s">
        <v>129</v>
      </c>
      <c r="D85" s="1448">
        <v>0</v>
      </c>
      <c r="E85" s="1448">
        <v>0</v>
      </c>
      <c r="F85" s="941">
        <v>6.3347052833675734</v>
      </c>
      <c r="G85" s="941">
        <v>7.4065300757614221</v>
      </c>
      <c r="H85" s="941">
        <v>8.6050749600685155</v>
      </c>
      <c r="I85" s="941">
        <v>9.699050486543598</v>
      </c>
      <c r="J85" s="941">
        <v>9.2905300989882633</v>
      </c>
      <c r="K85" s="941">
        <v>11.842593515322122</v>
      </c>
    </row>
    <row r="86" spans="1:12" s="2" customFormat="1">
      <c r="A86" s="3"/>
      <c r="B86" s="130"/>
      <c r="C86" s="137"/>
      <c r="D86" s="137"/>
      <c r="E86" s="137"/>
      <c r="F86" s="137"/>
      <c r="G86" s="137"/>
      <c r="H86" s="137"/>
      <c r="I86" s="137"/>
      <c r="J86" s="137"/>
      <c r="K86" s="137"/>
      <c r="L86" s="137"/>
    </row>
    <row r="87" spans="1:12" s="2" customFormat="1">
      <c r="A87" s="3"/>
      <c r="B87" s="130"/>
      <c r="C87" s="866" t="s">
        <v>653</v>
      </c>
      <c r="D87" s="870" t="str">
        <f t="shared" ref="D87:K87" si="29">IF($C58=$B$33,D$6,IF(D$6-RIGHT($C58,1)&lt;$D$6,"Pre-RIIO",D$6-RIGHT($C58,1)))</f>
        <v>Pre-RIIO</v>
      </c>
      <c r="E87" s="871" t="str">
        <f t="shared" si="29"/>
        <v>Pre-RIIO</v>
      </c>
      <c r="F87" s="871">
        <f t="shared" si="29"/>
        <v>2014</v>
      </c>
      <c r="G87" s="871">
        <f t="shared" si="29"/>
        <v>2015</v>
      </c>
      <c r="H87" s="871">
        <f t="shared" si="29"/>
        <v>2016</v>
      </c>
      <c r="I87" s="871">
        <f t="shared" si="29"/>
        <v>2017</v>
      </c>
      <c r="J87" s="871">
        <f t="shared" si="29"/>
        <v>2018</v>
      </c>
      <c r="K87" s="872">
        <f t="shared" si="29"/>
        <v>2019</v>
      </c>
    </row>
    <row r="88" spans="1:12" s="2" customFormat="1">
      <c r="A88" s="3" t="str">
        <f>A13</f>
        <v>c</v>
      </c>
      <c r="B88" s="130" t="str">
        <f>B13&amp;""</f>
        <v>SF6 Emissions</v>
      </c>
      <c r="C88" s="137" t="s">
        <v>129</v>
      </c>
      <c r="D88" s="1448">
        <v>0</v>
      </c>
      <c r="E88" s="1448">
        <v>0</v>
      </c>
      <c r="F88" s="941">
        <v>1.8941271894088831</v>
      </c>
      <c r="G88" s="941">
        <v>2.5406105688842917</v>
      </c>
      <c r="H88" s="941">
        <v>2.5543433897614656</v>
      </c>
      <c r="I88" s="941">
        <v>1.4330434264863665</v>
      </c>
      <c r="J88" s="941">
        <v>3.1228499164414263</v>
      </c>
      <c r="K88" s="941">
        <v>0.23130186071907691</v>
      </c>
    </row>
    <row r="89" spans="1:12" s="2" customFormat="1">
      <c r="A89" s="3"/>
      <c r="B89" s="130"/>
      <c r="C89" s="137"/>
      <c r="D89" s="137"/>
      <c r="E89" s="137"/>
      <c r="F89" s="137"/>
      <c r="G89" s="137"/>
      <c r="H89" s="137"/>
      <c r="I89" s="137"/>
      <c r="J89" s="137"/>
      <c r="K89" s="137"/>
      <c r="L89" s="137"/>
    </row>
    <row r="90" spans="1:12" s="2" customFormat="1">
      <c r="A90" s="3"/>
      <c r="B90" s="130"/>
      <c r="C90" s="866" t="s">
        <v>653</v>
      </c>
      <c r="D90" s="870" t="str">
        <f t="shared" ref="D90:K90" si="30">IF($C62=$B$33,D$6,IF(D$6-RIGHT($C62,1)&lt;$D$6,"Pre-RIIO",D$6-RIGHT($C62,1)))</f>
        <v>Pre-RIIO</v>
      </c>
      <c r="E90" s="871" t="str">
        <f t="shared" si="30"/>
        <v>Pre-RIIO</v>
      </c>
      <c r="F90" s="871">
        <f t="shared" si="30"/>
        <v>2014</v>
      </c>
      <c r="G90" s="871">
        <f t="shared" si="30"/>
        <v>2015</v>
      </c>
      <c r="H90" s="871">
        <f t="shared" si="30"/>
        <v>2016</v>
      </c>
      <c r="I90" s="871">
        <f t="shared" si="30"/>
        <v>2017</v>
      </c>
      <c r="J90" s="871">
        <f t="shared" si="30"/>
        <v>2018</v>
      </c>
      <c r="K90" s="872">
        <f t="shared" si="30"/>
        <v>2019</v>
      </c>
    </row>
    <row r="91" spans="1:12" s="2" customFormat="1">
      <c r="A91" s="3" t="str">
        <f>A14</f>
        <v>d</v>
      </c>
      <c r="B91" s="130" t="str">
        <f>B14&amp;""</f>
        <v>Environmental Discretionary Reward</v>
      </c>
      <c r="C91" s="137" t="s">
        <v>129</v>
      </c>
      <c r="D91" s="1448">
        <v>0</v>
      </c>
      <c r="E91" s="1448">
        <v>0</v>
      </c>
      <c r="F91" s="1448">
        <v>0</v>
      </c>
      <c r="G91" s="941">
        <v>2.0200499999999995</v>
      </c>
      <c r="H91" s="1448">
        <v>0</v>
      </c>
      <c r="I91" s="1448">
        <v>0</v>
      </c>
      <c r="J91" s="1448">
        <v>0</v>
      </c>
      <c r="K91" s="1448">
        <v>0</v>
      </c>
    </row>
    <row r="92" spans="1:12" s="2" customFormat="1">
      <c r="A92" s="3"/>
      <c r="B92" s="130"/>
      <c r="C92" s="137"/>
      <c r="D92" s="137"/>
      <c r="E92" s="137"/>
      <c r="F92" s="137"/>
      <c r="G92" s="137"/>
      <c r="H92" s="137"/>
      <c r="I92" s="137"/>
      <c r="J92" s="137"/>
      <c r="K92" s="137"/>
      <c r="L92" s="137"/>
    </row>
    <row r="93" spans="1:12" s="2" customFormat="1">
      <c r="A93" s="3"/>
      <c r="B93" s="130"/>
      <c r="C93" s="866" t="s">
        <v>653</v>
      </c>
      <c r="D93" s="870" t="str">
        <f>IF($C66=$B$33,D$6,IF(D$6-RIGHT($C66,1)&lt;$D$6,"Pre-RIIO",D$6-RIGHT($C66,1)))</f>
        <v>Pre-RIIO</v>
      </c>
      <c r="E93" s="871">
        <f t="shared" ref="E93:K93" si="31">IF($C66=$B$33,E$6,IF(E$6-RIGHT($C66,1)&lt;$D$6,"Pre-RIIO",E$6-RIGHT($C66,1)))</f>
        <v>2014</v>
      </c>
      <c r="F93" s="871">
        <f t="shared" si="31"/>
        <v>2015</v>
      </c>
      <c r="G93" s="871">
        <f t="shared" si="31"/>
        <v>2016</v>
      </c>
      <c r="H93" s="871">
        <f t="shared" si="31"/>
        <v>2017</v>
      </c>
      <c r="I93" s="871">
        <f t="shared" si="31"/>
        <v>2018</v>
      </c>
      <c r="J93" s="871">
        <f t="shared" si="31"/>
        <v>2019</v>
      </c>
      <c r="K93" s="872">
        <f t="shared" si="31"/>
        <v>2020</v>
      </c>
    </row>
    <row r="94" spans="1:12" s="2" customFormat="1">
      <c r="A94" s="3" t="str">
        <f>A15</f>
        <v>e</v>
      </c>
      <c r="B94" s="130" t="str">
        <f>B15&amp;""</f>
        <v/>
      </c>
      <c r="C94" s="137" t="s">
        <v>129</v>
      </c>
      <c r="D94" s="1448"/>
      <c r="E94" s="1448"/>
      <c r="F94" s="1448"/>
      <c r="G94" s="1448"/>
      <c r="H94" s="1448"/>
      <c r="I94" s="1448"/>
      <c r="J94" s="1448"/>
      <c r="K94" s="1448"/>
    </row>
    <row r="95" spans="1:12" s="2" customFormat="1">
      <c r="A95" s="3"/>
      <c r="B95" s="130"/>
      <c r="C95" s="137"/>
      <c r="D95" s="137"/>
      <c r="E95" s="137"/>
      <c r="F95" s="137"/>
      <c r="G95" s="137"/>
      <c r="H95" s="137"/>
      <c r="I95" s="137"/>
      <c r="J95" s="137"/>
      <c r="K95" s="137"/>
      <c r="L95" s="137"/>
    </row>
    <row r="96" spans="1:12" s="2" customFormat="1">
      <c r="A96" s="3"/>
      <c r="B96" s="130"/>
      <c r="C96" s="866" t="s">
        <v>653</v>
      </c>
      <c r="D96" s="870" t="str">
        <f>IF($C70=$B$33,D$6,IF(D$6-RIGHT($C70,1)&lt;$D$6,"Pre-RIIO",D$6-RIGHT($C70,1)))</f>
        <v>Pre-RIIO</v>
      </c>
      <c r="E96" s="870">
        <f t="shared" ref="E96:K96" si="32">IF($C70=$B$33,E$6,IF(E$6-RIGHT($C70,1)&lt;$D$6,"Pre-RIIO",E$6-RIGHT($C70,1)))</f>
        <v>2014</v>
      </c>
      <c r="F96" s="870">
        <f t="shared" si="32"/>
        <v>2015</v>
      </c>
      <c r="G96" s="870">
        <f t="shared" si="32"/>
        <v>2016</v>
      </c>
      <c r="H96" s="870">
        <f t="shared" si="32"/>
        <v>2017</v>
      </c>
      <c r="I96" s="870">
        <f t="shared" si="32"/>
        <v>2018</v>
      </c>
      <c r="J96" s="870">
        <f t="shared" si="32"/>
        <v>2019</v>
      </c>
      <c r="K96" s="870">
        <f t="shared" si="32"/>
        <v>2020</v>
      </c>
    </row>
    <row r="97" spans="1:13" s="2" customFormat="1">
      <c r="A97" s="3" t="str">
        <f>A16</f>
        <v>f</v>
      </c>
      <c r="B97" s="130" t="str">
        <f>B16&amp;""</f>
        <v/>
      </c>
      <c r="C97" s="137" t="s">
        <v>129</v>
      </c>
      <c r="D97" s="941"/>
      <c r="E97" s="942"/>
      <c r="F97" s="942"/>
      <c r="G97" s="942"/>
      <c r="H97" s="934"/>
      <c r="I97" s="934"/>
      <c r="J97" s="934"/>
      <c r="K97" s="934"/>
    </row>
    <row r="98" spans="1:13" s="2" customFormat="1">
      <c r="A98" s="3"/>
      <c r="B98" s="130"/>
      <c r="C98" s="137"/>
      <c r="D98" s="137"/>
      <c r="E98" s="137"/>
      <c r="F98" s="137"/>
      <c r="G98" s="137"/>
      <c r="H98" s="137"/>
      <c r="I98" s="137"/>
      <c r="J98" s="137"/>
      <c r="K98" s="137"/>
      <c r="L98" s="137"/>
    </row>
    <row r="99" spans="1:13" s="2" customFormat="1">
      <c r="A99" s="3"/>
      <c r="B99" s="130"/>
      <c r="C99" s="866" t="s">
        <v>653</v>
      </c>
      <c r="D99" s="870" t="str">
        <f>IF($C74=$B$33,D$6,IF(D$6-RIGHT($C74,1)&lt;$D$6,"Pre-RIIO",D$6-RIGHT($C74,1)))</f>
        <v>Pre-RIIO</v>
      </c>
      <c r="E99" s="870">
        <f t="shared" ref="E99:K99" si="33">IF($C74=$B$33,E$6,IF(E$6-RIGHT($C74,1)&lt;$D$6,"Pre-RIIO",E$6-RIGHT($C74,1)))</f>
        <v>2014</v>
      </c>
      <c r="F99" s="870">
        <f t="shared" si="33"/>
        <v>2015</v>
      </c>
      <c r="G99" s="870">
        <f t="shared" si="33"/>
        <v>2016</v>
      </c>
      <c r="H99" s="870">
        <f t="shared" si="33"/>
        <v>2017</v>
      </c>
      <c r="I99" s="870">
        <f t="shared" si="33"/>
        <v>2018</v>
      </c>
      <c r="J99" s="870">
        <f t="shared" si="33"/>
        <v>2019</v>
      </c>
      <c r="K99" s="870">
        <f t="shared" si="33"/>
        <v>2020</v>
      </c>
    </row>
    <row r="100" spans="1:13" s="2" customFormat="1">
      <c r="A100" s="3" t="str">
        <f>A17</f>
        <v>g</v>
      </c>
      <c r="B100" s="130" t="str">
        <f>B17&amp;""</f>
        <v/>
      </c>
      <c r="C100" s="137" t="s">
        <v>129</v>
      </c>
      <c r="D100" s="941"/>
      <c r="E100" s="942"/>
      <c r="F100" s="942"/>
      <c r="G100" s="942"/>
      <c r="H100" s="934"/>
      <c r="I100" s="934"/>
      <c r="J100" s="934"/>
      <c r="K100" s="934"/>
    </row>
    <row r="101" spans="1:13" s="2" customFormat="1">
      <c r="A101" s="3"/>
      <c r="B101" s="130"/>
      <c r="C101" s="137"/>
      <c r="D101" s="137"/>
      <c r="E101" s="137"/>
      <c r="F101" s="137"/>
      <c r="G101" s="137"/>
      <c r="H101" s="137"/>
      <c r="I101" s="137"/>
      <c r="J101" s="137"/>
      <c r="K101" s="137"/>
      <c r="L101" s="137"/>
      <c r="M101" s="137"/>
    </row>
    <row r="102" spans="1:13" s="2" customFormat="1">
      <c r="B102" s="12" t="s">
        <v>159</v>
      </c>
      <c r="C102" s="158" t="s">
        <v>129</v>
      </c>
      <c r="D102" s="931">
        <f>SUM(D82,D85,D88,D91,D94,D97,D100)</f>
        <v>12.431059177215189</v>
      </c>
      <c r="E102" s="1449">
        <f t="shared" ref="E102:K102" si="34">SUM(E82,E85,E88,E91,E94,E97,E100)</f>
        <v>0</v>
      </c>
      <c r="F102" s="931">
        <f t="shared" si="34"/>
        <v>10.591477998577822</v>
      </c>
      <c r="G102" s="931">
        <f t="shared" si="34"/>
        <v>15.887691597007734</v>
      </c>
      <c r="H102" s="932">
        <f>SUM(H82,H85,H88,H91,H94,H97,H100)</f>
        <v>15.196870995516324</v>
      </c>
      <c r="I102" s="932">
        <f t="shared" si="34"/>
        <v>15.267457438350798</v>
      </c>
      <c r="J102" s="932">
        <f t="shared" si="34"/>
        <v>16.175111939372254</v>
      </c>
      <c r="K102" s="932">
        <f t="shared" si="34"/>
        <v>16.264294415837451</v>
      </c>
    </row>
    <row r="103" spans="1:13" s="2" customFormat="1">
      <c r="C103" s="137"/>
    </row>
    <row r="104" spans="1:13" s="2" customFormat="1">
      <c r="A104" s="35"/>
      <c r="B104" s="12" t="s">
        <v>627</v>
      </c>
      <c r="C104" s="157"/>
      <c r="D104" s="157"/>
      <c r="E104" s="157"/>
      <c r="F104" s="157"/>
      <c r="G104" s="157"/>
      <c r="H104" s="157"/>
      <c r="I104" s="157"/>
      <c r="J104" s="157"/>
      <c r="K104" s="157"/>
      <c r="L104" s="157"/>
      <c r="M104" s="157"/>
    </row>
    <row r="105" spans="1:13" s="2" customFormat="1">
      <c r="A105" s="254" t="str">
        <f>A82</f>
        <v>a</v>
      </c>
      <c r="B105" s="1565" t="s">
        <v>877</v>
      </c>
      <c r="C105" s="1565"/>
      <c r="D105" s="1565"/>
      <c r="E105" s="1565"/>
      <c r="F105" s="1565"/>
      <c r="G105" s="1565"/>
      <c r="H105" s="1565"/>
      <c r="I105" s="1565"/>
      <c r="J105" s="1565"/>
      <c r="K105" s="1565"/>
      <c r="L105" s="1565"/>
      <c r="M105" s="1565"/>
    </row>
    <row r="106" spans="1:13" s="2" customFormat="1">
      <c r="A106" s="254" t="str">
        <f>A85</f>
        <v>b</v>
      </c>
      <c r="B106" s="1565" t="s">
        <v>877</v>
      </c>
      <c r="C106" s="1565"/>
      <c r="D106" s="1565"/>
      <c r="E106" s="1565"/>
      <c r="F106" s="1565"/>
      <c r="G106" s="1565"/>
      <c r="H106" s="1565"/>
      <c r="I106" s="1565"/>
      <c r="J106" s="1565"/>
      <c r="K106" s="1565"/>
      <c r="L106" s="1565"/>
      <c r="M106" s="1565"/>
    </row>
    <row r="107" spans="1:13" s="2" customFormat="1">
      <c r="A107" s="254" t="str">
        <f>A88</f>
        <v>c</v>
      </c>
      <c r="B107" s="1565" t="s">
        <v>877</v>
      </c>
      <c r="C107" s="1565"/>
      <c r="D107" s="1565"/>
      <c r="E107" s="1565"/>
      <c r="F107" s="1565"/>
      <c r="G107" s="1565"/>
      <c r="H107" s="1565"/>
      <c r="I107" s="1565"/>
      <c r="J107" s="1565"/>
      <c r="K107" s="1565"/>
      <c r="L107" s="1565"/>
      <c r="M107" s="1565"/>
    </row>
    <row r="108" spans="1:13" s="2" customFormat="1">
      <c r="A108" s="254" t="str">
        <f>A91</f>
        <v>d</v>
      </c>
      <c r="B108" s="1565" t="s">
        <v>877</v>
      </c>
      <c r="C108" s="1565"/>
      <c r="D108" s="1565"/>
      <c r="E108" s="1565"/>
      <c r="F108" s="1565"/>
      <c r="G108" s="1565"/>
      <c r="H108" s="1565"/>
      <c r="I108" s="1565"/>
      <c r="J108" s="1565"/>
      <c r="K108" s="1565"/>
      <c r="L108" s="1565"/>
      <c r="M108" s="1565"/>
    </row>
    <row r="109" spans="1:13" s="2" customFormat="1">
      <c r="A109" s="254" t="str">
        <f>A94</f>
        <v>e</v>
      </c>
      <c r="B109" s="1564"/>
      <c r="C109" s="1564"/>
      <c r="D109" s="1564"/>
      <c r="E109" s="1564"/>
      <c r="F109" s="1564"/>
      <c r="G109" s="1564"/>
      <c r="H109" s="1564"/>
      <c r="I109" s="1564"/>
      <c r="J109" s="1564"/>
      <c r="K109" s="1564"/>
      <c r="L109" s="1564"/>
      <c r="M109" s="1564"/>
    </row>
    <row r="110" spans="1:13" s="2" customFormat="1">
      <c r="A110" s="254" t="str">
        <f>A97</f>
        <v>f</v>
      </c>
      <c r="B110" s="1564"/>
      <c r="C110" s="1564"/>
      <c r="D110" s="1564"/>
      <c r="E110" s="1564"/>
      <c r="F110" s="1564"/>
      <c r="G110" s="1564"/>
      <c r="H110" s="1564"/>
      <c r="I110" s="1564"/>
      <c r="J110" s="1564"/>
      <c r="K110" s="1564"/>
      <c r="L110" s="1564"/>
      <c r="M110" s="1564"/>
    </row>
    <row r="111" spans="1:13" s="2" customFormat="1">
      <c r="A111" s="254" t="str">
        <f>A100</f>
        <v>g</v>
      </c>
      <c r="B111" s="1564"/>
      <c r="C111" s="1564"/>
      <c r="D111" s="1564"/>
      <c r="E111" s="1564"/>
      <c r="F111" s="1564"/>
      <c r="G111" s="1564"/>
      <c r="H111" s="1564"/>
      <c r="I111" s="1564"/>
      <c r="J111" s="1564"/>
      <c r="K111" s="1564"/>
      <c r="L111" s="1564"/>
      <c r="M111" s="1564"/>
    </row>
    <row r="112" spans="1:13" s="858" customFormat="1">
      <c r="A112" s="857"/>
      <c r="C112" s="859"/>
      <c r="D112" s="860"/>
      <c r="E112" s="860"/>
      <c r="F112" s="860"/>
      <c r="G112" s="860"/>
      <c r="H112" s="860"/>
      <c r="I112" s="860"/>
      <c r="J112" s="860"/>
      <c r="K112" s="860"/>
      <c r="L112" s="861"/>
      <c r="M112" s="861"/>
    </row>
    <row r="113" spans="1:14" s="858" customFormat="1">
      <c r="A113" s="857"/>
      <c r="C113" s="859"/>
      <c r="D113" s="859"/>
      <c r="E113" s="859"/>
      <c r="F113" s="859"/>
      <c r="G113" s="859"/>
      <c r="H113" s="859"/>
      <c r="I113" s="859"/>
      <c r="J113" s="859"/>
      <c r="K113" s="859"/>
      <c r="L113" s="859"/>
      <c r="M113" s="859"/>
    </row>
    <row r="114" spans="1:14" s="2" customFormat="1">
      <c r="A114" s="81"/>
      <c r="B114" s="81"/>
      <c r="C114" s="151"/>
      <c r="D114" s="81"/>
      <c r="E114" s="81"/>
      <c r="F114" s="81"/>
      <c r="G114" s="81"/>
      <c r="H114" s="81"/>
      <c r="I114" s="81"/>
      <c r="J114" s="81"/>
      <c r="K114" s="81"/>
      <c r="L114" s="81"/>
      <c r="M114" s="81"/>
      <c r="N114" s="81"/>
    </row>
  </sheetData>
  <sheetProtection algorithmName="SHA-512" hashValue="oLkoUDSGrrznsAFLloNvxrAe7caTo0H2L/fPlqMiY5un0EYnnjv3V84BGJX9jzppt0kMCJJocRYSAwobgksw8w==" saltValue="mcUEODsT6g2DYH/Q9G8IkQ==" spinCount="100000" sheet="1" objects="1" scenarios="1"/>
  <mergeCells count="12">
    <mergeCell ref="B110:M110"/>
    <mergeCell ref="B111:M111"/>
    <mergeCell ref="B21:M21"/>
    <mergeCell ref="B22:M22"/>
    <mergeCell ref="B23:M23"/>
    <mergeCell ref="B24:M24"/>
    <mergeCell ref="B25:M25"/>
    <mergeCell ref="B105:M105"/>
    <mergeCell ref="B106:M106"/>
    <mergeCell ref="B107:M107"/>
    <mergeCell ref="B108:M108"/>
    <mergeCell ref="B109:M109"/>
  </mergeCells>
  <conditionalFormatting sqref="D6:K6">
    <cfRule type="expression" dxfId="52" priority="31">
      <formula>AND(D$5="Actuals",E$5="Forecast")</formula>
    </cfRule>
  </conditionalFormatting>
  <conditionalFormatting sqref="D5:K5">
    <cfRule type="expression" dxfId="51" priority="26">
      <formula>AND(D$5="Actuals",E$5="Forecast")</formula>
    </cfRule>
  </conditionalFormatting>
  <dataValidations disablePrompts="1" xWindow="1126" yWindow="1272" count="1">
    <dataValidation type="list" allowBlank="1" showInputMessage="1" showErrorMessage="1" error="Please select from the following options:_x000a__x000a_N/a_x000a_t+1_x000a_t+2_x000a_t+3" promptTitle="Tax Impact" prompt="Please select the year in which incentive performance is recognised in allowed revenue" sqref="C50 C74 C70 C54 C58 C62 C66" xr:uid="{00000000-0002-0000-0800-000000000000}">
      <formula1>$B$33:$B$37</formula1>
    </dataValidation>
  </dataValidations>
  <pageMargins left="0.70866141732283472" right="0.70866141732283472" top="0.74803149606299213" bottom="0.74803149606299213" header="0.31496062992125984" footer="0.31496062992125984"/>
  <pageSetup paperSize="8" scale="88" fitToHeight="2" orientation="landscape" r:id="rId1"/>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ACEE1482D0DC4F956443B220845885" ma:contentTypeVersion="6" ma:contentTypeDescription="Create a new document." ma:contentTypeScope="" ma:versionID="5efd77c1bb9050de8151e2a0804c8757">
  <xsd:schema xmlns:xsd="http://www.w3.org/2001/XMLSchema" xmlns:xs="http://www.w3.org/2001/XMLSchema" xmlns:p="http://schemas.microsoft.com/office/2006/metadata/properties" xmlns:ns2="5ad33e04-3d86-4e44-b3d6-74911d1c86b4" xmlns:ns3="63673c0b-1bab-4386-bc6f-d04c68d12bef" targetNamespace="http://schemas.microsoft.com/office/2006/metadata/properties" ma:root="true" ma:fieldsID="a5842876a9524a118927a9f3f38fd4c3" ns2:_="" ns3:_="">
    <xsd:import namespace="5ad33e04-3d86-4e44-b3d6-74911d1c86b4"/>
    <xsd:import namespace="63673c0b-1bab-4386-bc6f-d04c68d12b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d33e04-3d86-4e44-b3d6-74911d1c86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673c0b-1bab-4386-bc6f-d04c68d12be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Props1.xml><?xml version="1.0" encoding="utf-8"?>
<ds:datastoreItem xmlns:ds="http://schemas.openxmlformats.org/officeDocument/2006/customXml" ds:itemID="{CC285FE4-1466-4BF7-8FA9-67F63A3D57B8}">
  <ds:schemaRef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purl.org/dc/elements/1.1/"/>
    <ds:schemaRef ds:uri="http://schemas.microsoft.com/office/2006/metadata/properties"/>
    <ds:schemaRef ds:uri="63673c0b-1bab-4386-bc6f-d04c68d12bef"/>
    <ds:schemaRef ds:uri="5ad33e04-3d86-4e44-b3d6-74911d1c86b4"/>
    <ds:schemaRef ds:uri="http://www.w3.org/XML/1998/namespace"/>
  </ds:schemaRefs>
</ds:datastoreItem>
</file>

<file path=customXml/itemProps2.xml><?xml version="1.0" encoding="utf-8"?>
<ds:datastoreItem xmlns:ds="http://schemas.openxmlformats.org/officeDocument/2006/customXml" ds:itemID="{44034605-CB66-4C6C-AFC8-905AE4A69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d33e04-3d86-4e44-b3d6-74911d1c86b4"/>
    <ds:schemaRef ds:uri="63673c0b-1bab-4386-bc6f-d04c68d12b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4.xml><?xml version="1.0" encoding="utf-8"?>
<ds:datastoreItem xmlns:ds="http://schemas.openxmlformats.org/officeDocument/2006/customXml" ds:itemID="{E07DF6A9-1F8A-42F1-B6F2-291D3C4FB44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RFPR cover</vt:lpstr>
      <vt:lpstr>Data</vt:lpstr>
      <vt:lpstr>Content &amp; Version Control</vt:lpstr>
      <vt:lpstr>Change log</vt:lpstr>
      <vt:lpstr>R1 - RoRE</vt:lpstr>
      <vt:lpstr>R2 - Revenue</vt:lpstr>
      <vt:lpstr>R3 - Rec to totex</vt:lpstr>
      <vt:lpstr>R4 - Totex</vt:lpstr>
      <vt:lpstr>R5 - Output Incentives</vt:lpstr>
      <vt:lpstr>R6 - Innovation</vt:lpstr>
      <vt:lpstr>R7 - Financing</vt:lpstr>
      <vt:lpstr>R7a - Financing input</vt:lpstr>
      <vt:lpstr>R8 - Net Debt</vt:lpstr>
      <vt:lpstr>R8a - Net Debt input</vt:lpstr>
      <vt:lpstr>R9 - RAV</vt:lpstr>
      <vt:lpstr>R10 - Tax</vt:lpstr>
      <vt:lpstr>R11 - Dividends</vt:lpstr>
      <vt:lpstr>R12 - Pensions</vt:lpstr>
      <vt:lpstr>R13 - Other Activities </vt:lpstr>
      <vt:lpstr>Navigate</vt:lpstr>
      <vt:lpstr>'Change log'!Print_Area</vt:lpstr>
      <vt:lpstr>'Content &amp; Version Control'!Print_Area</vt:lpstr>
      <vt:lpstr>'R1 - RoRE'!Print_Area</vt:lpstr>
      <vt:lpstr>'R10 - Tax'!Print_Area</vt:lpstr>
      <vt:lpstr>'R11 - Dividends'!Print_Area</vt:lpstr>
      <vt:lpstr>'R12 - Pensions'!Print_Area</vt:lpstr>
      <vt:lpstr>'R13 - Other Activities '!Print_Area</vt:lpstr>
      <vt:lpstr>'R2 - Revenue'!Print_Area</vt:lpstr>
      <vt:lpstr>'R3 - Rec to totex'!Print_Area</vt:lpstr>
      <vt:lpstr>'R4 - Totex'!Print_Area</vt:lpstr>
      <vt:lpstr>'R5 - Output Incentives'!Print_Area</vt:lpstr>
      <vt:lpstr>'R6 - Innovation'!Print_Area</vt:lpstr>
      <vt:lpstr>'R7 - Financing'!Print_Area</vt:lpstr>
      <vt:lpstr>'R7a - Financing input'!Print_Area</vt:lpstr>
      <vt:lpstr>'R8 - Net Debt'!Print_Area</vt:lpstr>
      <vt:lpstr>'R8a - Net Debt input'!Print_Area</vt:lpstr>
      <vt:lpstr>'R9 - RAV'!Print_Area</vt:lpstr>
      <vt:lpstr>'RFPR cover'!Print_Area</vt:lpstr>
      <vt:lpstr>'R7a - Financing input'!Print_Titles</vt:lpstr>
      <vt:lpstr>'R8a - Net Debt input'!Print_Titles</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RFPR reporting pack template v2.1</dc:title>
  <dc:subject/>
  <dc:creator>Mick Watson</dc:creator>
  <cp:lastModifiedBy>Thompson, Rebekah</cp:lastModifiedBy>
  <cp:lastPrinted>2018-10-02T10:25:02Z</cp:lastPrinted>
  <dcterms:created xsi:type="dcterms:W3CDTF">2018-06-13T08:32:09Z</dcterms:created>
  <dcterms:modified xsi:type="dcterms:W3CDTF">2021-07-27T14:48:48Z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08b730fa-625d-401d-9408-6681dad78783</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0x0101008FACEE1482D0DC4F956443B220845885</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4" name="bjDocumentLabelXML-0">
    <vt:lpwstr>nternal/label"&gt;&lt;element uid="id_classification_nonbusiness" value="" /&gt;&lt;/sisl&gt;</vt:lpwstr>
  </property>
  <property fmtid="{D5CDD505-2E9C-101B-9397-08002B2CF9AE}" pid="15" name="bjDocumentSecurityLabel">
    <vt:lpwstr>OFFICIAL</vt:lpwstr>
  </property>
</Properties>
</file>